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Festival\Final Decision and Model\Drafts\To be Issued\"/>
    </mc:Choice>
  </mc:AlternateContent>
  <xr:revisionPtr revIDLastSave="0" documentId="8_{ABD98C7F-3A43-4291-9AFD-FAA74922444B}" xr6:coauthVersionLast="45" xr6:coauthVersionMax="45" xr10:uidLastSave="{00000000-0000-0000-0000-000000000000}"/>
  <bookViews>
    <workbookView xWindow="-98" yWindow="-98" windowWidth="19396" windowHeight="10395"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 r:id="rId18"/>
    <externalReference r:id="rId19"/>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Program_Name">[1]Lookup!$L$1:$AH$1</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LRAM'!$B$403</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'[2]LDC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2" i="79" l="1"/>
  <c r="AD213" i="79"/>
  <c r="AD212" i="79"/>
  <c r="AD211" i="79"/>
  <c r="AD210" i="79"/>
  <c r="AD209" i="79"/>
  <c r="AD399" i="79"/>
  <c r="AD398" i="79"/>
  <c r="AD397" i="79"/>
  <c r="AD396" i="79"/>
  <c r="AD382" i="79"/>
  <c r="AD583" i="79" l="1"/>
  <c r="AD582" i="79"/>
  <c r="AD581" i="79"/>
  <c r="H161" i="47" l="1"/>
  <c r="H160" i="47"/>
  <c r="H159" i="47"/>
  <c r="H158" i="47"/>
  <c r="H157" i="47"/>
  <c r="H156" i="47"/>
  <c r="H155" i="47"/>
  <c r="H154" i="47"/>
  <c r="H153" i="47"/>
  <c r="R54" i="43" l="1"/>
  <c r="R55" i="43"/>
  <c r="D65" i="86" l="1"/>
  <c r="R103" i="86"/>
  <c r="Q103" i="86"/>
  <c r="R102" i="86"/>
  <c r="Q102" i="86"/>
  <c r="R101" i="86"/>
  <c r="Q101" i="86"/>
  <c r="R100" i="86"/>
  <c r="Q100" i="86"/>
  <c r="R99" i="86"/>
  <c r="Q99" i="86"/>
  <c r="R98" i="86"/>
  <c r="Q98" i="86"/>
  <c r="R97" i="86"/>
  <c r="Q97" i="86"/>
  <c r="R96" i="86"/>
  <c r="Q96" i="86"/>
  <c r="R95" i="86"/>
  <c r="Q95" i="86"/>
  <c r="R94" i="86"/>
  <c r="Q94" i="86"/>
  <c r="R93" i="86"/>
  <c r="Q93" i="86"/>
  <c r="R92" i="86"/>
  <c r="Q92" i="86"/>
  <c r="R91" i="86"/>
  <c r="Q91" i="86"/>
  <c r="R90" i="86"/>
  <c r="Q90" i="86"/>
  <c r="R89" i="86"/>
  <c r="Q89" i="86"/>
  <c r="R88" i="86"/>
  <c r="Q88" i="86"/>
  <c r="R87" i="86"/>
  <c r="Q87" i="86"/>
  <c r="R86" i="86"/>
  <c r="Q86" i="86"/>
  <c r="R85" i="86"/>
  <c r="Q85" i="86"/>
  <c r="R84" i="86"/>
  <c r="Q84" i="86"/>
  <c r="R83" i="86"/>
  <c r="Q83" i="86"/>
  <c r="R82" i="86"/>
  <c r="Q82" i="86"/>
  <c r="R81" i="86"/>
  <c r="Q81" i="86"/>
  <c r="R80" i="86"/>
  <c r="Q80" i="86"/>
  <c r="R79" i="86"/>
  <c r="Q79" i="86"/>
  <c r="R78" i="86"/>
  <c r="Q78" i="86"/>
  <c r="R77" i="86"/>
  <c r="Q77" i="86"/>
  <c r="R76" i="86"/>
  <c r="Q76" i="86"/>
  <c r="R75" i="86"/>
  <c r="Q75" i="86"/>
  <c r="R74" i="86"/>
  <c r="Q74" i="86"/>
  <c r="R73" i="86"/>
  <c r="Q73" i="86"/>
  <c r="R72" i="86"/>
  <c r="Q72" i="86"/>
  <c r="R71" i="86"/>
  <c r="Q71" i="86"/>
  <c r="R70" i="86"/>
  <c r="Q70" i="86"/>
  <c r="R69" i="86"/>
  <c r="D66" i="86" s="1"/>
  <c r="F65" i="86" s="1"/>
  <c r="Q69" i="86"/>
  <c r="C66" i="86" s="1"/>
  <c r="R60" i="86"/>
  <c r="Q60" i="86"/>
  <c r="R59" i="86"/>
  <c r="Q59" i="86"/>
  <c r="R58" i="86"/>
  <c r="Q58" i="86"/>
  <c r="R57" i="86"/>
  <c r="Q57" i="86"/>
  <c r="R56" i="86"/>
  <c r="Q56" i="86"/>
  <c r="R55" i="86"/>
  <c r="Q55" i="86"/>
  <c r="R54" i="86"/>
  <c r="Q54" i="86"/>
  <c r="R53" i="86"/>
  <c r="Q53" i="86"/>
  <c r="R52" i="86"/>
  <c r="Q52" i="86"/>
  <c r="R51" i="86"/>
  <c r="Q51" i="86"/>
  <c r="R50" i="86"/>
  <c r="Q50" i="86"/>
  <c r="R49" i="86"/>
  <c r="Q49" i="86"/>
  <c r="R48" i="86"/>
  <c r="Q48" i="86"/>
  <c r="R47" i="86"/>
  <c r="Q47" i="86"/>
  <c r="R46" i="86"/>
  <c r="Q46" i="86"/>
  <c r="R45" i="86"/>
  <c r="Q45" i="86"/>
  <c r="R44" i="86"/>
  <c r="Q44" i="86"/>
  <c r="R43" i="86"/>
  <c r="Q43" i="86"/>
  <c r="R42" i="86"/>
  <c r="Q42" i="86"/>
  <c r="R41" i="86"/>
  <c r="Q41" i="86"/>
  <c r="R40" i="86"/>
  <c r="Q40" i="86"/>
  <c r="R39" i="86"/>
  <c r="Q39" i="86"/>
  <c r="R38" i="86"/>
  <c r="Q38" i="86"/>
  <c r="R37" i="86"/>
  <c r="D34" i="86" s="1"/>
  <c r="Q37" i="86"/>
  <c r="R28" i="86"/>
  <c r="D22" i="86" s="1"/>
  <c r="Q28" i="86"/>
  <c r="C22" i="86" s="1"/>
  <c r="R27" i="86"/>
  <c r="Q27" i="86"/>
  <c r="R26" i="86"/>
  <c r="Q26" i="86"/>
  <c r="D33" i="86" l="1"/>
  <c r="F33" i="86" s="1"/>
  <c r="C65" i="86"/>
  <c r="E66" i="86" s="1"/>
  <c r="C33" i="86"/>
  <c r="C34" i="86"/>
  <c r="F66" i="86"/>
  <c r="C23" i="86"/>
  <c r="E23" i="86" s="1"/>
  <c r="D23" i="86"/>
  <c r="F23" i="86" s="1"/>
  <c r="E65" i="86" l="1"/>
  <c r="F34" i="86"/>
  <c r="E34" i="86"/>
  <c r="E33" i="86"/>
  <c r="F22" i="86"/>
  <c r="E22" i="86"/>
  <c r="AM592" i="79" l="1"/>
  <c r="Y593" i="79"/>
  <c r="Z593" i="79"/>
  <c r="AA593" i="79"/>
  <c r="AB593" i="79"/>
  <c r="AC593" i="79"/>
  <c r="AD593" i="79"/>
  <c r="AE593" i="79"/>
  <c r="AF593" i="79"/>
  <c r="AG593" i="79"/>
  <c r="AH593" i="79"/>
  <c r="AI593" i="79"/>
  <c r="AJ593" i="79"/>
  <c r="AK593" i="79"/>
  <c r="AL593" i="79"/>
  <c r="AM595" i="79"/>
  <c r="Y596" i="79"/>
  <c r="Z596" i="79"/>
  <c r="AA596" i="79"/>
  <c r="AB596" i="79"/>
  <c r="AC596" i="79"/>
  <c r="AD596" i="79"/>
  <c r="AE596" i="79"/>
  <c r="AF596" i="79"/>
  <c r="AG596" i="79"/>
  <c r="AH596" i="79"/>
  <c r="AI596" i="79"/>
  <c r="AJ596" i="79"/>
  <c r="AK596" i="79"/>
  <c r="AL596" i="79"/>
  <c r="AM598" i="79"/>
  <c r="Y599" i="79"/>
  <c r="Z599" i="79"/>
  <c r="AA599" i="79"/>
  <c r="AB599" i="79"/>
  <c r="AC599" i="79"/>
  <c r="AD599" i="79"/>
  <c r="AE599" i="79"/>
  <c r="AF599" i="79"/>
  <c r="AG599" i="79"/>
  <c r="AH599" i="79"/>
  <c r="AI599" i="79"/>
  <c r="AJ599" i="79"/>
  <c r="AK599" i="79"/>
  <c r="AL599" i="79"/>
  <c r="AM601" i="79"/>
  <c r="Y602" i="79"/>
  <c r="Z602" i="79"/>
  <c r="AA602" i="79"/>
  <c r="AB602" i="79"/>
  <c r="AC602" i="79"/>
  <c r="AD602" i="79"/>
  <c r="AE602" i="79"/>
  <c r="AF602" i="79"/>
  <c r="AG602" i="79"/>
  <c r="AH602" i="79"/>
  <c r="AI602" i="79"/>
  <c r="AJ602" i="79"/>
  <c r="AK602" i="79"/>
  <c r="AL602" i="79"/>
  <c r="AM604" i="79"/>
  <c r="Y605" i="79"/>
  <c r="Z605" i="79"/>
  <c r="AA605" i="79"/>
  <c r="AB605" i="79"/>
  <c r="AC605" i="79"/>
  <c r="AD605" i="79"/>
  <c r="AE605" i="79"/>
  <c r="AF605" i="79"/>
  <c r="AG605" i="79"/>
  <c r="AH605" i="79"/>
  <c r="AI605" i="79"/>
  <c r="AJ605" i="79"/>
  <c r="AK605" i="79"/>
  <c r="AL605" i="79"/>
  <c r="AM608" i="79"/>
  <c r="N609" i="79"/>
  <c r="Y609" i="79"/>
  <c r="Z609" i="79"/>
  <c r="AA609" i="79"/>
  <c r="AB609" i="79"/>
  <c r="AC609" i="79"/>
  <c r="AD609" i="79"/>
  <c r="AE609" i="79"/>
  <c r="AF609" i="79"/>
  <c r="AG609" i="79"/>
  <c r="AH609" i="79"/>
  <c r="AI609" i="79"/>
  <c r="AJ609" i="79"/>
  <c r="AK609" i="79"/>
  <c r="AL609" i="79"/>
  <c r="AM611" i="79"/>
  <c r="N612" i="79"/>
  <c r="Y612" i="79"/>
  <c r="Z612" i="79"/>
  <c r="AA612" i="79"/>
  <c r="AB612" i="79"/>
  <c r="AC612" i="79"/>
  <c r="AD612" i="79"/>
  <c r="AE612" i="79"/>
  <c r="AF612" i="79"/>
  <c r="AG612" i="79"/>
  <c r="AH612" i="79"/>
  <c r="AI612" i="79"/>
  <c r="AJ612" i="79"/>
  <c r="AK612" i="79"/>
  <c r="AL612" i="79"/>
  <c r="AM614" i="79"/>
  <c r="N615" i="79"/>
  <c r="Y615" i="79"/>
  <c r="Z615" i="79"/>
  <c r="AA615" i="79"/>
  <c r="AB615" i="79"/>
  <c r="AC615" i="79"/>
  <c r="AD615" i="79"/>
  <c r="AE615" i="79"/>
  <c r="AF615" i="79"/>
  <c r="AG615" i="79"/>
  <c r="AH615" i="79"/>
  <c r="AI615" i="79"/>
  <c r="AJ615" i="79"/>
  <c r="AK615" i="79"/>
  <c r="AL615" i="79"/>
  <c r="AM617" i="79"/>
  <c r="N618" i="79"/>
  <c r="Y618" i="79"/>
  <c r="Z618" i="79"/>
  <c r="AA618" i="79"/>
  <c r="AB618" i="79"/>
  <c r="AC618" i="79"/>
  <c r="AD618" i="79"/>
  <c r="AE618" i="79"/>
  <c r="AF618" i="79"/>
  <c r="AG618" i="79"/>
  <c r="AH618" i="79"/>
  <c r="AI618" i="79"/>
  <c r="AJ618" i="79"/>
  <c r="AK618" i="79"/>
  <c r="AL618" i="79"/>
  <c r="AM620" i="79"/>
  <c r="N621" i="79"/>
  <c r="Y621" i="79"/>
  <c r="Z621" i="79"/>
  <c r="AA621" i="79"/>
  <c r="AB621" i="79"/>
  <c r="AC621" i="79"/>
  <c r="AD621" i="79"/>
  <c r="AE621" i="79"/>
  <c r="AF621" i="79"/>
  <c r="AG621" i="79"/>
  <c r="AH621" i="79"/>
  <c r="AI621" i="79"/>
  <c r="AJ621" i="79"/>
  <c r="AK621" i="79"/>
  <c r="AL621" i="79"/>
  <c r="AM624" i="79"/>
  <c r="N625" i="79"/>
  <c r="Y625" i="79"/>
  <c r="Z625" i="79"/>
  <c r="AA625" i="79"/>
  <c r="AB625" i="79"/>
  <c r="AC625" i="79"/>
  <c r="AD625" i="79"/>
  <c r="AE625" i="79"/>
  <c r="AF625" i="79"/>
  <c r="AG625" i="79"/>
  <c r="AH625" i="79"/>
  <c r="AI625" i="79"/>
  <c r="AJ625" i="79"/>
  <c r="AK625" i="79"/>
  <c r="AL625" i="79"/>
  <c r="AM627" i="79"/>
  <c r="N628" i="79"/>
  <c r="Y628" i="79"/>
  <c r="Z628" i="79"/>
  <c r="AA628" i="79"/>
  <c r="AB628" i="79"/>
  <c r="AC628" i="79"/>
  <c r="AD628" i="79"/>
  <c r="AE628" i="79"/>
  <c r="AF628" i="79"/>
  <c r="AG628" i="79"/>
  <c r="AH628" i="79"/>
  <c r="AI628" i="79"/>
  <c r="AJ628" i="79"/>
  <c r="AK628" i="79"/>
  <c r="AL628" i="79"/>
  <c r="AM630" i="79"/>
  <c r="N631" i="79"/>
  <c r="Y631" i="79"/>
  <c r="Z631" i="79"/>
  <c r="AA631" i="79"/>
  <c r="AB631" i="79"/>
  <c r="AC631" i="79"/>
  <c r="AD631" i="79"/>
  <c r="AE631" i="79"/>
  <c r="AF631" i="79"/>
  <c r="AG631" i="79"/>
  <c r="AH631" i="79"/>
  <c r="AI631" i="79"/>
  <c r="AJ631" i="79"/>
  <c r="AK631" i="79"/>
  <c r="AL631" i="79"/>
  <c r="AM634" i="79"/>
  <c r="N635" i="79"/>
  <c r="Y635" i="79"/>
  <c r="Z635" i="79"/>
  <c r="AA635" i="79"/>
  <c r="AB635" i="79"/>
  <c r="AC635" i="79"/>
  <c r="AD635" i="79"/>
  <c r="AE635" i="79"/>
  <c r="AF635" i="79"/>
  <c r="AG635" i="79"/>
  <c r="AH635" i="79"/>
  <c r="AI635" i="79"/>
  <c r="AJ635" i="79"/>
  <c r="AK635" i="79"/>
  <c r="AL635" i="79"/>
  <c r="AM638" i="79"/>
  <c r="N639" i="79"/>
  <c r="Y639" i="79"/>
  <c r="Z639" i="79"/>
  <c r="AA639" i="79"/>
  <c r="AB639" i="79"/>
  <c r="AC639" i="79"/>
  <c r="AD639" i="79"/>
  <c r="AE639" i="79"/>
  <c r="AF639" i="79"/>
  <c r="AG639" i="79"/>
  <c r="AH639" i="79"/>
  <c r="AI639" i="79"/>
  <c r="AJ639" i="79"/>
  <c r="AK639" i="79"/>
  <c r="AL639" i="79"/>
  <c r="AM641" i="79"/>
  <c r="N642" i="79"/>
  <c r="Y642" i="79"/>
  <c r="Z642" i="79"/>
  <c r="AA642" i="79"/>
  <c r="AB642" i="79"/>
  <c r="AC642" i="79"/>
  <c r="AD642" i="79"/>
  <c r="AE642" i="79"/>
  <c r="AF642" i="79"/>
  <c r="AG642" i="79"/>
  <c r="AH642" i="79"/>
  <c r="AI642" i="79"/>
  <c r="AJ642" i="79"/>
  <c r="AK642" i="79"/>
  <c r="AL642" i="79"/>
  <c r="AM645" i="79"/>
  <c r="N646" i="79"/>
  <c r="Y646" i="79"/>
  <c r="Z646" i="79"/>
  <c r="AA646" i="79"/>
  <c r="AB646" i="79"/>
  <c r="AC646" i="79"/>
  <c r="AD646" i="79"/>
  <c r="AE646" i="79"/>
  <c r="AF646" i="79"/>
  <c r="AG646" i="79"/>
  <c r="AH646" i="79"/>
  <c r="AI646" i="79"/>
  <c r="AJ646" i="79"/>
  <c r="AK646" i="79"/>
  <c r="AL646" i="79"/>
  <c r="AM648" i="79"/>
  <c r="N649" i="79"/>
  <c r="Y649" i="79"/>
  <c r="Z649" i="79"/>
  <c r="AA649" i="79"/>
  <c r="AB649" i="79"/>
  <c r="AC649" i="79"/>
  <c r="AD649" i="79"/>
  <c r="AE649" i="79"/>
  <c r="AF649" i="79"/>
  <c r="AG649" i="79"/>
  <c r="AH649" i="79"/>
  <c r="AI649" i="79"/>
  <c r="AJ649" i="79"/>
  <c r="AK649" i="79"/>
  <c r="AL649" i="79"/>
  <c r="AM651" i="79"/>
  <c r="N652" i="79"/>
  <c r="Y652" i="79"/>
  <c r="Z652" i="79"/>
  <c r="AA652" i="79"/>
  <c r="AB652" i="79"/>
  <c r="AC652" i="79"/>
  <c r="AD652" i="79"/>
  <c r="AE652" i="79"/>
  <c r="AF652" i="79"/>
  <c r="AG652" i="79"/>
  <c r="AH652" i="79"/>
  <c r="AI652" i="79"/>
  <c r="AJ652" i="79"/>
  <c r="AK652" i="79"/>
  <c r="AL652" i="79"/>
  <c r="AM654" i="79"/>
  <c r="N655" i="79"/>
  <c r="Y655" i="79"/>
  <c r="Z655" i="79"/>
  <c r="AA655" i="79"/>
  <c r="AB655" i="79"/>
  <c r="AC655" i="79"/>
  <c r="AD655" i="79"/>
  <c r="AE655" i="79"/>
  <c r="AF655" i="79"/>
  <c r="AG655" i="79"/>
  <c r="AH655" i="79"/>
  <c r="AI655" i="79"/>
  <c r="AJ655" i="79"/>
  <c r="AK655" i="79"/>
  <c r="AL655" i="79"/>
  <c r="AM659" i="79"/>
  <c r="Y660" i="79"/>
  <c r="Z660" i="79"/>
  <c r="AA660" i="79"/>
  <c r="AB660" i="79"/>
  <c r="AC660" i="79"/>
  <c r="AD660" i="79"/>
  <c r="AE660" i="79"/>
  <c r="AF660" i="79"/>
  <c r="AG660" i="79"/>
  <c r="AH660" i="79"/>
  <c r="AI660" i="79"/>
  <c r="AJ660" i="79"/>
  <c r="AK660" i="79"/>
  <c r="AL660" i="79"/>
  <c r="AM662" i="79"/>
  <c r="Y663" i="79"/>
  <c r="Z663" i="79"/>
  <c r="AA663" i="79"/>
  <c r="AB663" i="79"/>
  <c r="AC663" i="79"/>
  <c r="AD663" i="79"/>
  <c r="AE663" i="79"/>
  <c r="AF663" i="79"/>
  <c r="AG663" i="79"/>
  <c r="AH663" i="79"/>
  <c r="AI663" i="79"/>
  <c r="AJ663" i="79"/>
  <c r="AK663" i="79"/>
  <c r="AL663" i="79"/>
  <c r="AM665" i="79"/>
  <c r="Y666" i="79"/>
  <c r="Z666" i="79"/>
  <c r="AA666" i="79"/>
  <c r="AB666" i="79"/>
  <c r="AC666" i="79"/>
  <c r="AD666" i="79"/>
  <c r="AE666" i="79"/>
  <c r="AF666" i="79"/>
  <c r="AG666" i="79"/>
  <c r="AH666" i="79"/>
  <c r="AI666" i="79"/>
  <c r="AJ666" i="79"/>
  <c r="AK666" i="79"/>
  <c r="AL666" i="79"/>
  <c r="AM668" i="79"/>
  <c r="Y669" i="79"/>
  <c r="Z669" i="79"/>
  <c r="AA669" i="79"/>
  <c r="AB669" i="79"/>
  <c r="AC669" i="79"/>
  <c r="AD669" i="79"/>
  <c r="AE669" i="79"/>
  <c r="AF669" i="79"/>
  <c r="AG669" i="79"/>
  <c r="AH669" i="79"/>
  <c r="AI669" i="79"/>
  <c r="AJ669" i="79"/>
  <c r="AK669" i="79"/>
  <c r="AL669" i="79"/>
  <c r="AM672" i="79"/>
  <c r="N673" i="79"/>
  <c r="Y673" i="79"/>
  <c r="Z673" i="79"/>
  <c r="AA673" i="79"/>
  <c r="AB673" i="79"/>
  <c r="AC673" i="79"/>
  <c r="AD673" i="79"/>
  <c r="AE673" i="79"/>
  <c r="AF673" i="79"/>
  <c r="AG673" i="79"/>
  <c r="AH673" i="79"/>
  <c r="AI673" i="79"/>
  <c r="AJ673" i="79"/>
  <c r="AK673" i="79"/>
  <c r="AL673" i="79"/>
  <c r="AM675" i="79"/>
  <c r="N676" i="79"/>
  <c r="Y676" i="79"/>
  <c r="Z676" i="79"/>
  <c r="AA676" i="79"/>
  <c r="AB676" i="79"/>
  <c r="AC676" i="79"/>
  <c r="AD676" i="79"/>
  <c r="AE676" i="79"/>
  <c r="AF676" i="79"/>
  <c r="AG676" i="79"/>
  <c r="AH676" i="79"/>
  <c r="AI676" i="79"/>
  <c r="AJ676" i="79"/>
  <c r="AK676" i="79"/>
  <c r="AL676" i="79"/>
  <c r="AM678" i="79"/>
  <c r="N679" i="79"/>
  <c r="Y679" i="79"/>
  <c r="Z679" i="79"/>
  <c r="AA679" i="79"/>
  <c r="AB679" i="79"/>
  <c r="AC679" i="79"/>
  <c r="AD679" i="79"/>
  <c r="AE679" i="79"/>
  <c r="AF679" i="79"/>
  <c r="AG679" i="79"/>
  <c r="AH679" i="79"/>
  <c r="AI679" i="79"/>
  <c r="AJ679" i="79"/>
  <c r="AK679" i="79"/>
  <c r="AL679" i="79"/>
  <c r="AM681" i="79"/>
  <c r="N682" i="79"/>
  <c r="Y682" i="79"/>
  <c r="Z682" i="79"/>
  <c r="AA682" i="79"/>
  <c r="AB682" i="79"/>
  <c r="AC682" i="79"/>
  <c r="AD682" i="79"/>
  <c r="AE682" i="79"/>
  <c r="AF682" i="79"/>
  <c r="AG682" i="79"/>
  <c r="AH682" i="79"/>
  <c r="AI682" i="79"/>
  <c r="AJ682" i="79"/>
  <c r="AK682" i="79"/>
  <c r="AL682" i="79"/>
  <c r="AM684" i="79"/>
  <c r="N685" i="79"/>
  <c r="Y685" i="79"/>
  <c r="Z685" i="79"/>
  <c r="AA685" i="79"/>
  <c r="AB685" i="79"/>
  <c r="AC685" i="79"/>
  <c r="AD685" i="79"/>
  <c r="AE685" i="79"/>
  <c r="AF685" i="79"/>
  <c r="AG685" i="79"/>
  <c r="AH685" i="79"/>
  <c r="AI685" i="79"/>
  <c r="AJ685" i="79"/>
  <c r="AK685" i="79"/>
  <c r="AL685" i="79"/>
  <c r="AM687" i="79"/>
  <c r="N688" i="79"/>
  <c r="Y688" i="79"/>
  <c r="Z688" i="79"/>
  <c r="AA688" i="79"/>
  <c r="AB688" i="79"/>
  <c r="AC688" i="79"/>
  <c r="AD688" i="79"/>
  <c r="AE688" i="79"/>
  <c r="AF688" i="79"/>
  <c r="AG688" i="79"/>
  <c r="AH688" i="79"/>
  <c r="AI688" i="79"/>
  <c r="AJ688" i="79"/>
  <c r="AK688" i="79"/>
  <c r="AL688" i="79"/>
  <c r="AM690" i="79"/>
  <c r="N691" i="79"/>
  <c r="Y691" i="79"/>
  <c r="Z691" i="79"/>
  <c r="AA691" i="79"/>
  <c r="AB691" i="79"/>
  <c r="AC691" i="79"/>
  <c r="AD691" i="79"/>
  <c r="AE691" i="79"/>
  <c r="AF691" i="79"/>
  <c r="AG691" i="79"/>
  <c r="AH691" i="79"/>
  <c r="AI691" i="79"/>
  <c r="AJ691" i="79"/>
  <c r="AK691" i="79"/>
  <c r="AL691" i="79"/>
  <c r="AM693" i="79"/>
  <c r="N694" i="79"/>
  <c r="Y694" i="79"/>
  <c r="Z694" i="79"/>
  <c r="AA694" i="79"/>
  <c r="AB694" i="79"/>
  <c r="AC694" i="79"/>
  <c r="AD694" i="79"/>
  <c r="AE694" i="79"/>
  <c r="AF694" i="79"/>
  <c r="AG694" i="79"/>
  <c r="AH694" i="79"/>
  <c r="AI694" i="79"/>
  <c r="AJ694" i="79"/>
  <c r="AK694" i="79"/>
  <c r="AL694" i="79"/>
  <c r="AM697" i="79"/>
  <c r="N698" i="79"/>
  <c r="Y698" i="79"/>
  <c r="Z698" i="79"/>
  <c r="AA698" i="79"/>
  <c r="AB698" i="79"/>
  <c r="AC698" i="79"/>
  <c r="AD698" i="79"/>
  <c r="AE698" i="79"/>
  <c r="AF698" i="79"/>
  <c r="AG698" i="79"/>
  <c r="AH698" i="79"/>
  <c r="AI698" i="79"/>
  <c r="AJ698" i="79"/>
  <c r="AK698" i="79"/>
  <c r="AL698" i="79"/>
  <c r="AM700" i="79"/>
  <c r="N701" i="79"/>
  <c r="Y701" i="79"/>
  <c r="Z701" i="79"/>
  <c r="AA701" i="79"/>
  <c r="AB701" i="79"/>
  <c r="AC701" i="79"/>
  <c r="AD701" i="79"/>
  <c r="AE701" i="79"/>
  <c r="AF701" i="79"/>
  <c r="AG701" i="79"/>
  <c r="AH701" i="79"/>
  <c r="AI701" i="79"/>
  <c r="AJ701" i="79"/>
  <c r="AK701" i="79"/>
  <c r="AL701" i="79"/>
  <c r="AM703" i="79"/>
  <c r="N704" i="79"/>
  <c r="Y704" i="79"/>
  <c r="Z704" i="79"/>
  <c r="AA704" i="79"/>
  <c r="AB704" i="79"/>
  <c r="AC704" i="79"/>
  <c r="AD704" i="79"/>
  <c r="AE704" i="79"/>
  <c r="AF704" i="79"/>
  <c r="AG704" i="79"/>
  <c r="AH704" i="79"/>
  <c r="AI704" i="79"/>
  <c r="AJ704" i="79"/>
  <c r="AK704" i="79"/>
  <c r="AL704" i="79"/>
  <c r="AM707" i="79"/>
  <c r="N708" i="79"/>
  <c r="Y708" i="79"/>
  <c r="Z708" i="79"/>
  <c r="AA708" i="79"/>
  <c r="AB708" i="79"/>
  <c r="AC708" i="79"/>
  <c r="AD708" i="79"/>
  <c r="AE708" i="79"/>
  <c r="AF708" i="79"/>
  <c r="AG708" i="79"/>
  <c r="AH708" i="79"/>
  <c r="AI708" i="79"/>
  <c r="AJ708" i="79"/>
  <c r="AK708" i="79"/>
  <c r="AL708" i="79"/>
  <c r="AM710" i="79"/>
  <c r="N711" i="79"/>
  <c r="Y711" i="79"/>
  <c r="Z711" i="79"/>
  <c r="AA711" i="79"/>
  <c r="AB711" i="79"/>
  <c r="AC711" i="79"/>
  <c r="AD711" i="79"/>
  <c r="AE711" i="79"/>
  <c r="AF711" i="79"/>
  <c r="AG711" i="79"/>
  <c r="AH711" i="79"/>
  <c r="AI711" i="79"/>
  <c r="AJ711" i="79"/>
  <c r="AK711" i="79"/>
  <c r="AL711" i="79"/>
  <c r="AM713" i="79"/>
  <c r="N714" i="79"/>
  <c r="Y714" i="79"/>
  <c r="Z714" i="79"/>
  <c r="AA714" i="79"/>
  <c r="AB714" i="79"/>
  <c r="AC714" i="79"/>
  <c r="AD714" i="79"/>
  <c r="AE714" i="79"/>
  <c r="AF714" i="79"/>
  <c r="AG714" i="79"/>
  <c r="AH714" i="79"/>
  <c r="AI714" i="79"/>
  <c r="AJ714" i="79"/>
  <c r="AK714" i="79"/>
  <c r="AL714" i="79"/>
  <c r="AM716" i="79"/>
  <c r="N717" i="79"/>
  <c r="Y717" i="79"/>
  <c r="Z717" i="79"/>
  <c r="AA717" i="79"/>
  <c r="AB717" i="79"/>
  <c r="AC717" i="79"/>
  <c r="AD717" i="79"/>
  <c r="AE717" i="79"/>
  <c r="AF717" i="79"/>
  <c r="AG717" i="79"/>
  <c r="AH717" i="79"/>
  <c r="AI717" i="79"/>
  <c r="AJ717" i="79"/>
  <c r="AK717" i="79"/>
  <c r="AL717" i="79"/>
  <c r="AM719" i="79"/>
  <c r="N720" i="79"/>
  <c r="Y720" i="79"/>
  <c r="Z720" i="79"/>
  <c r="AA720" i="79"/>
  <c r="AB720" i="79"/>
  <c r="AC720" i="79"/>
  <c r="AD720" i="79"/>
  <c r="AE720" i="79"/>
  <c r="AF720" i="79"/>
  <c r="AG720" i="79"/>
  <c r="AH720" i="79"/>
  <c r="AI720" i="79"/>
  <c r="AJ720" i="79"/>
  <c r="AK720" i="79"/>
  <c r="AL720" i="79"/>
  <c r="AM722" i="79"/>
  <c r="N723" i="79"/>
  <c r="Y723" i="79"/>
  <c r="Z723" i="79"/>
  <c r="AA723" i="79"/>
  <c r="AB723" i="79"/>
  <c r="AC723" i="79"/>
  <c r="AD723" i="79"/>
  <c r="AE723" i="79"/>
  <c r="AF723" i="79"/>
  <c r="AG723" i="79"/>
  <c r="AH723" i="79"/>
  <c r="AI723" i="79"/>
  <c r="AJ723" i="79"/>
  <c r="AK723" i="79"/>
  <c r="AL723" i="79"/>
  <c r="AM725" i="79"/>
  <c r="Y726" i="79"/>
  <c r="Z726" i="79"/>
  <c r="AA726" i="79"/>
  <c r="AB726" i="79"/>
  <c r="AC726" i="79"/>
  <c r="AD726" i="79"/>
  <c r="AE726" i="79"/>
  <c r="AF726" i="79"/>
  <c r="AG726" i="79"/>
  <c r="AH726" i="79"/>
  <c r="AI726" i="79"/>
  <c r="AJ726" i="79"/>
  <c r="AK726" i="79"/>
  <c r="AL726" i="79"/>
  <c r="AM728" i="79"/>
  <c r="N729" i="79"/>
  <c r="Y729" i="79"/>
  <c r="Z729" i="79"/>
  <c r="AA729" i="79"/>
  <c r="AB729" i="79"/>
  <c r="AC729" i="79"/>
  <c r="AD729" i="79"/>
  <c r="AE729" i="79"/>
  <c r="AF729" i="79"/>
  <c r="AG729" i="79"/>
  <c r="AH729" i="79"/>
  <c r="AI729" i="79"/>
  <c r="AJ729" i="79"/>
  <c r="AK729" i="79"/>
  <c r="AL729" i="79"/>
  <c r="AM731" i="79"/>
  <c r="N732" i="79"/>
  <c r="Y732" i="79"/>
  <c r="Z732" i="79"/>
  <c r="AA732" i="79"/>
  <c r="AB732" i="79"/>
  <c r="AC732" i="79"/>
  <c r="AD732" i="79"/>
  <c r="AE732" i="79"/>
  <c r="AF732" i="79"/>
  <c r="AG732" i="79"/>
  <c r="AH732" i="79"/>
  <c r="AI732" i="79"/>
  <c r="AJ732" i="79"/>
  <c r="AK732" i="79"/>
  <c r="AL732" i="79"/>
  <c r="AM734" i="79"/>
  <c r="N735" i="79"/>
  <c r="Y735" i="79"/>
  <c r="Z735" i="79"/>
  <c r="AA735" i="79"/>
  <c r="AB735" i="79"/>
  <c r="AC735" i="79"/>
  <c r="AD735" i="79"/>
  <c r="AE735" i="79"/>
  <c r="AF735" i="79"/>
  <c r="AG735" i="79"/>
  <c r="AH735" i="79"/>
  <c r="AI735" i="79"/>
  <c r="AJ735" i="79"/>
  <c r="AK735" i="79"/>
  <c r="AL735" i="79"/>
  <c r="AM737" i="79"/>
  <c r="N738" i="79"/>
  <c r="Y738" i="79"/>
  <c r="Z738" i="79"/>
  <c r="AA738" i="79"/>
  <c r="AB738" i="79"/>
  <c r="AC738" i="79"/>
  <c r="AD738" i="79"/>
  <c r="AE738" i="79"/>
  <c r="AF738" i="79"/>
  <c r="AG738" i="79"/>
  <c r="AH738" i="79"/>
  <c r="AI738" i="79"/>
  <c r="AJ738" i="79"/>
  <c r="AK738" i="79"/>
  <c r="AL738" i="79"/>
  <c r="AM740" i="79"/>
  <c r="N741" i="79"/>
  <c r="Y741" i="79"/>
  <c r="Z741" i="79"/>
  <c r="AA741" i="79"/>
  <c r="AB741" i="79"/>
  <c r="AC741" i="79"/>
  <c r="AD741" i="79"/>
  <c r="AE741" i="79"/>
  <c r="AF741" i="79"/>
  <c r="AG741" i="79"/>
  <c r="AH741" i="79"/>
  <c r="AI741" i="79"/>
  <c r="AJ741" i="79"/>
  <c r="AK741" i="79"/>
  <c r="AL741" i="79"/>
  <c r="AM743" i="79"/>
  <c r="N744" i="79"/>
  <c r="Y744" i="79"/>
  <c r="Z744" i="79"/>
  <c r="AA744" i="79"/>
  <c r="AB744" i="79"/>
  <c r="AC744" i="79"/>
  <c r="AD744" i="79"/>
  <c r="AE744" i="79"/>
  <c r="AF744" i="79"/>
  <c r="AG744" i="79"/>
  <c r="AH744" i="79"/>
  <c r="AI744" i="79"/>
  <c r="AJ744" i="79"/>
  <c r="AK744" i="79"/>
  <c r="AL744" i="79"/>
  <c r="AM746" i="79"/>
  <c r="N747" i="79"/>
  <c r="Y747" i="79"/>
  <c r="Z747" i="79"/>
  <c r="AA747" i="79"/>
  <c r="AB747" i="79"/>
  <c r="AC747" i="79"/>
  <c r="AD747" i="79"/>
  <c r="AE747" i="79"/>
  <c r="AF747" i="79"/>
  <c r="AG747" i="79"/>
  <c r="AH747" i="79"/>
  <c r="AI747" i="79"/>
  <c r="AJ747" i="79"/>
  <c r="AK747" i="79"/>
  <c r="AL747" i="79"/>
  <c r="D749" i="79"/>
  <c r="O749" i="79"/>
  <c r="AL564" i="79"/>
  <c r="AK564" i="79"/>
  <c r="AJ564" i="79"/>
  <c r="AI564" i="79"/>
  <c r="AH564" i="79"/>
  <c r="AG564" i="79"/>
  <c r="AF564" i="79"/>
  <c r="AE564" i="79"/>
  <c r="AD564" i="79"/>
  <c r="AC564" i="79"/>
  <c r="AB564" i="79"/>
  <c r="AA564" i="79"/>
  <c r="Z564" i="79"/>
  <c r="Y564" i="79"/>
  <c r="AM563" i="79"/>
  <c r="AL561" i="79"/>
  <c r="AK561" i="79"/>
  <c r="AJ561" i="79"/>
  <c r="AI561" i="79"/>
  <c r="AH561" i="79"/>
  <c r="AG561" i="79"/>
  <c r="AF561" i="79"/>
  <c r="AE561" i="79"/>
  <c r="AD561" i="79"/>
  <c r="AC561" i="79"/>
  <c r="AB561" i="79"/>
  <c r="AA561" i="79"/>
  <c r="Z561" i="79"/>
  <c r="Y561" i="79"/>
  <c r="AM560" i="79"/>
  <c r="AL558" i="79"/>
  <c r="AK558" i="79"/>
  <c r="AJ558" i="79"/>
  <c r="AI558" i="79"/>
  <c r="AH558" i="79"/>
  <c r="AG558" i="79"/>
  <c r="AF558" i="79"/>
  <c r="AE558" i="79"/>
  <c r="AD558" i="79"/>
  <c r="AC558" i="79"/>
  <c r="AB558" i="79"/>
  <c r="AA558" i="79"/>
  <c r="Z558" i="79"/>
  <c r="Y558" i="79"/>
  <c r="AM557" i="79"/>
  <c r="AL555" i="79"/>
  <c r="AK555" i="79"/>
  <c r="AJ555" i="79"/>
  <c r="AI555" i="79"/>
  <c r="AH555" i="79"/>
  <c r="AG555" i="79"/>
  <c r="AF555" i="79"/>
  <c r="AE555" i="79"/>
  <c r="AD555" i="79"/>
  <c r="AC555" i="79"/>
  <c r="AB555" i="79"/>
  <c r="AA555" i="79"/>
  <c r="Z555" i="79"/>
  <c r="Y555" i="79"/>
  <c r="AM554" i="79"/>
  <c r="AL552" i="79"/>
  <c r="AK552" i="79"/>
  <c r="AJ552" i="79"/>
  <c r="AI552" i="79"/>
  <c r="AH552" i="79"/>
  <c r="AG552" i="79"/>
  <c r="AF552" i="79"/>
  <c r="AE552" i="79"/>
  <c r="AD552" i="79"/>
  <c r="AC552" i="79"/>
  <c r="AB552" i="79"/>
  <c r="AA552" i="79"/>
  <c r="Z552" i="79"/>
  <c r="Y552" i="79"/>
  <c r="AM551" i="79"/>
  <c r="AL549" i="79"/>
  <c r="AK549" i="79"/>
  <c r="AJ549" i="79"/>
  <c r="AI549" i="79"/>
  <c r="AH549" i="79"/>
  <c r="AG549" i="79"/>
  <c r="AF549" i="79"/>
  <c r="AE549" i="79"/>
  <c r="AD549" i="79"/>
  <c r="AC549" i="79"/>
  <c r="AB549" i="79"/>
  <c r="AA549" i="79"/>
  <c r="Z549" i="79"/>
  <c r="Y549" i="79"/>
  <c r="AM548" i="79"/>
  <c r="AL546" i="79"/>
  <c r="AK546" i="79"/>
  <c r="AJ546" i="79"/>
  <c r="AI546" i="79"/>
  <c r="AH546" i="79"/>
  <c r="AG546" i="79"/>
  <c r="AF546" i="79"/>
  <c r="AE546" i="79"/>
  <c r="AD546" i="79"/>
  <c r="AC546" i="79"/>
  <c r="AB546" i="79"/>
  <c r="AA546" i="79"/>
  <c r="Z546" i="79"/>
  <c r="Y546" i="79"/>
  <c r="AM545" i="79"/>
  <c r="AL543" i="79"/>
  <c r="AK543" i="79"/>
  <c r="AJ543" i="79"/>
  <c r="AI543" i="79"/>
  <c r="AH543" i="79"/>
  <c r="AG543" i="79"/>
  <c r="AF543" i="79"/>
  <c r="AE543" i="79"/>
  <c r="AD543" i="79"/>
  <c r="AC543" i="79"/>
  <c r="AB543" i="79"/>
  <c r="AA543" i="79"/>
  <c r="Z543" i="79"/>
  <c r="Y543" i="79"/>
  <c r="AM542" i="79"/>
  <c r="AL540" i="79"/>
  <c r="AK540" i="79"/>
  <c r="AJ540" i="79"/>
  <c r="AI540" i="79"/>
  <c r="AH540" i="79"/>
  <c r="AG540" i="79"/>
  <c r="AF540" i="79"/>
  <c r="AE540" i="79"/>
  <c r="AD540" i="79"/>
  <c r="AC540" i="79"/>
  <c r="AB540" i="79"/>
  <c r="AA540" i="79"/>
  <c r="Z540" i="79"/>
  <c r="Y540" i="79"/>
  <c r="AM539" i="79"/>
  <c r="AL537" i="79"/>
  <c r="AK537" i="79"/>
  <c r="AJ537" i="79"/>
  <c r="AI537" i="79"/>
  <c r="AH537" i="79"/>
  <c r="AG537" i="79"/>
  <c r="AF537" i="79"/>
  <c r="AE537" i="79"/>
  <c r="AD537" i="79"/>
  <c r="AC537" i="79"/>
  <c r="AB537" i="79"/>
  <c r="AA537" i="79"/>
  <c r="Z537" i="79"/>
  <c r="Y537" i="79"/>
  <c r="AM536" i="79"/>
  <c r="AL534" i="79"/>
  <c r="AK534" i="79"/>
  <c r="AJ534" i="79"/>
  <c r="AI534" i="79"/>
  <c r="AH534" i="79"/>
  <c r="AG534" i="79"/>
  <c r="AF534" i="79"/>
  <c r="AE534" i="79"/>
  <c r="AD534" i="79"/>
  <c r="AC534" i="79"/>
  <c r="AB534" i="79"/>
  <c r="AA534" i="79"/>
  <c r="Z534" i="79"/>
  <c r="Y534" i="79"/>
  <c r="AM533" i="79"/>
  <c r="AL531" i="79"/>
  <c r="AK531" i="79"/>
  <c r="AJ531" i="79"/>
  <c r="AI531" i="79"/>
  <c r="AH531" i="79"/>
  <c r="AG531" i="79"/>
  <c r="AF531" i="79"/>
  <c r="AE531" i="79"/>
  <c r="AD531" i="79"/>
  <c r="AC531" i="79"/>
  <c r="AB531" i="79"/>
  <c r="AA531" i="79"/>
  <c r="Z531" i="79"/>
  <c r="Y531" i="79"/>
  <c r="AM530" i="79"/>
  <c r="AL528" i="79"/>
  <c r="AK528" i="79"/>
  <c r="AJ528" i="79"/>
  <c r="AI528" i="79"/>
  <c r="AH528" i="79"/>
  <c r="AG528" i="79"/>
  <c r="AF528" i="79"/>
  <c r="AE528" i="79"/>
  <c r="AD528" i="79"/>
  <c r="AC528" i="79"/>
  <c r="AB528" i="79"/>
  <c r="AA528" i="79"/>
  <c r="Z528" i="79"/>
  <c r="Y528" i="79"/>
  <c r="AM527" i="79"/>
  <c r="AL525" i="79"/>
  <c r="AK525" i="79"/>
  <c r="AJ525" i="79"/>
  <c r="AI525" i="79"/>
  <c r="AH525" i="79"/>
  <c r="AG525" i="79"/>
  <c r="AF525" i="79"/>
  <c r="AE525" i="79"/>
  <c r="AD525" i="79"/>
  <c r="AC525" i="79"/>
  <c r="AB525" i="79"/>
  <c r="AA525" i="79"/>
  <c r="Z525" i="79"/>
  <c r="Y525" i="79"/>
  <c r="AM524" i="79"/>
  <c r="AL521" i="79"/>
  <c r="AK521" i="79"/>
  <c r="AJ521" i="79"/>
  <c r="AI521" i="79"/>
  <c r="AH521" i="79"/>
  <c r="AG521" i="79"/>
  <c r="AF521" i="79"/>
  <c r="AE521" i="79"/>
  <c r="AD521" i="79"/>
  <c r="AC521" i="79"/>
  <c r="AB521" i="79"/>
  <c r="AA521" i="79"/>
  <c r="Z521" i="79"/>
  <c r="Y521" i="79"/>
  <c r="AM520" i="79"/>
  <c r="AL518" i="79"/>
  <c r="AK518" i="79"/>
  <c r="AJ518" i="79"/>
  <c r="AI518" i="79"/>
  <c r="AH518" i="79"/>
  <c r="AG518" i="79"/>
  <c r="AF518" i="79"/>
  <c r="AE518" i="79"/>
  <c r="AD518" i="79"/>
  <c r="AC518" i="79"/>
  <c r="AB518" i="79"/>
  <c r="AA518" i="79"/>
  <c r="Z518" i="79"/>
  <c r="Y518" i="79"/>
  <c r="AM517" i="79"/>
  <c r="AL515" i="79"/>
  <c r="AK515" i="79"/>
  <c r="AJ515" i="79"/>
  <c r="AI515" i="79"/>
  <c r="AH515" i="79"/>
  <c r="AG515" i="79"/>
  <c r="AF515" i="79"/>
  <c r="AE515" i="79"/>
  <c r="AD515" i="79"/>
  <c r="AC515" i="79"/>
  <c r="AB515" i="79"/>
  <c r="AA515" i="79"/>
  <c r="Z515" i="79"/>
  <c r="Y515" i="79"/>
  <c r="AM514" i="79"/>
  <c r="AL511" i="79"/>
  <c r="AK511" i="79"/>
  <c r="AJ511" i="79"/>
  <c r="AI511" i="79"/>
  <c r="AH511" i="79"/>
  <c r="AG511" i="79"/>
  <c r="AF511" i="79"/>
  <c r="AE511" i="79"/>
  <c r="AD511" i="79"/>
  <c r="AC511" i="79"/>
  <c r="AB511" i="79"/>
  <c r="AA511" i="79"/>
  <c r="Z511" i="79"/>
  <c r="Y511" i="79"/>
  <c r="AM510" i="79"/>
  <c r="AL508" i="79"/>
  <c r="AK508" i="79"/>
  <c r="AJ508" i="79"/>
  <c r="AI508" i="79"/>
  <c r="AH508" i="79"/>
  <c r="AG508" i="79"/>
  <c r="AF508" i="79"/>
  <c r="AE508" i="79"/>
  <c r="AD508" i="79"/>
  <c r="AC508" i="79"/>
  <c r="AB508" i="79"/>
  <c r="AA508" i="79"/>
  <c r="Z508" i="79"/>
  <c r="Y508" i="79"/>
  <c r="AM507" i="79"/>
  <c r="AL505" i="79"/>
  <c r="AK505" i="79"/>
  <c r="AJ505" i="79"/>
  <c r="AI505" i="79"/>
  <c r="AH505" i="79"/>
  <c r="AG505" i="79"/>
  <c r="AF505" i="79"/>
  <c r="AE505" i="79"/>
  <c r="AD505" i="79"/>
  <c r="AC505" i="79"/>
  <c r="AB505" i="79"/>
  <c r="AA505" i="79"/>
  <c r="Z505" i="79"/>
  <c r="Y505" i="79"/>
  <c r="AM504" i="79"/>
  <c r="AL502" i="79"/>
  <c r="AK502" i="79"/>
  <c r="AJ502" i="79"/>
  <c r="AI502" i="79"/>
  <c r="AH502" i="79"/>
  <c r="AG502" i="79"/>
  <c r="AF502" i="79"/>
  <c r="AE502" i="79"/>
  <c r="AD502" i="79"/>
  <c r="AC502" i="79"/>
  <c r="AB502" i="79"/>
  <c r="AA502" i="79"/>
  <c r="Z502" i="79"/>
  <c r="Y502" i="79"/>
  <c r="AM501" i="79"/>
  <c r="AL499" i="79"/>
  <c r="AK499" i="79"/>
  <c r="AJ499" i="79"/>
  <c r="AI499" i="79"/>
  <c r="AH499" i="79"/>
  <c r="AG499" i="79"/>
  <c r="AF499" i="79"/>
  <c r="AE499" i="79"/>
  <c r="AD499" i="79"/>
  <c r="AC499" i="79"/>
  <c r="AB499" i="79"/>
  <c r="AA499" i="79"/>
  <c r="Z499" i="79"/>
  <c r="Y499" i="79"/>
  <c r="AM498" i="79"/>
  <c r="AL496" i="79"/>
  <c r="AK496" i="79"/>
  <c r="AJ496" i="79"/>
  <c r="AI496" i="79"/>
  <c r="AH496" i="79"/>
  <c r="AG496" i="79"/>
  <c r="AF496" i="79"/>
  <c r="AE496" i="79"/>
  <c r="AD496" i="79"/>
  <c r="AC496" i="79"/>
  <c r="AB496" i="79"/>
  <c r="AA496" i="79"/>
  <c r="Z496" i="79"/>
  <c r="Y496" i="79"/>
  <c r="AM495" i="79"/>
  <c r="AL492" i="79"/>
  <c r="AL493" i="79" s="1"/>
  <c r="AK492" i="79"/>
  <c r="AK493" i="79" s="1"/>
  <c r="AJ492" i="79"/>
  <c r="AJ493" i="79" s="1"/>
  <c r="AI492" i="79"/>
  <c r="AI493" i="79" s="1"/>
  <c r="AH492" i="79"/>
  <c r="AH493" i="79" s="1"/>
  <c r="AG492" i="79"/>
  <c r="AG493" i="79" s="1"/>
  <c r="AF492" i="79"/>
  <c r="AF493" i="79" s="1"/>
  <c r="AE492" i="79"/>
  <c r="AE493" i="79" s="1"/>
  <c r="AD492" i="79"/>
  <c r="AD493" i="79" s="1"/>
  <c r="AC492" i="79"/>
  <c r="AC493" i="79" s="1"/>
  <c r="AB492" i="79"/>
  <c r="AB493" i="79" s="1"/>
  <c r="AA492" i="79"/>
  <c r="AA493" i="79" s="1"/>
  <c r="Z492" i="79"/>
  <c r="Z493" i="79" s="1"/>
  <c r="Y492" i="79"/>
  <c r="Y493" i="79" s="1"/>
  <c r="AM491" i="79"/>
  <c r="AL489" i="79"/>
  <c r="AK489" i="79"/>
  <c r="AJ489" i="79"/>
  <c r="AI489" i="79"/>
  <c r="AH489" i="79"/>
  <c r="AG489" i="79"/>
  <c r="AF489" i="79"/>
  <c r="AE489" i="79"/>
  <c r="AD489" i="79"/>
  <c r="AC489" i="79"/>
  <c r="AB489" i="79"/>
  <c r="AA489" i="79"/>
  <c r="Z489" i="79"/>
  <c r="Y489" i="79"/>
  <c r="AM488" i="79"/>
  <c r="AL485" i="79"/>
  <c r="AK485" i="79"/>
  <c r="AJ485" i="79"/>
  <c r="AI485" i="79"/>
  <c r="AH485" i="79"/>
  <c r="AG485" i="79"/>
  <c r="AF485" i="79"/>
  <c r="AE485" i="79"/>
  <c r="AD485" i="79"/>
  <c r="AC485" i="79"/>
  <c r="AB485" i="79"/>
  <c r="AA485" i="79"/>
  <c r="Z485" i="79"/>
  <c r="Y485" i="79"/>
  <c r="AM484" i="79"/>
  <c r="AL482" i="79"/>
  <c r="AK482" i="79"/>
  <c r="AJ482" i="79"/>
  <c r="AI482" i="79"/>
  <c r="AH482" i="79"/>
  <c r="AG482" i="79"/>
  <c r="AF482" i="79"/>
  <c r="AE482" i="79"/>
  <c r="AD482" i="79"/>
  <c r="AC482" i="79"/>
  <c r="AB482" i="79"/>
  <c r="AA482" i="79"/>
  <c r="Z482" i="79"/>
  <c r="Y482" i="79"/>
  <c r="AM481" i="79"/>
  <c r="AL479" i="79"/>
  <c r="AK479" i="79"/>
  <c r="AJ479" i="79"/>
  <c r="AI479" i="79"/>
  <c r="AH479" i="79"/>
  <c r="AG479" i="79"/>
  <c r="AF479" i="79"/>
  <c r="AE479" i="79"/>
  <c r="AD479" i="79"/>
  <c r="AC479" i="79"/>
  <c r="AB479" i="79"/>
  <c r="AA479" i="79"/>
  <c r="Z479" i="79"/>
  <c r="Y479" i="79"/>
  <c r="AM478" i="79"/>
  <c r="AL476" i="79"/>
  <c r="AK476" i="79"/>
  <c r="AJ476" i="79"/>
  <c r="AI476" i="79"/>
  <c r="AH476" i="79"/>
  <c r="AG476" i="79"/>
  <c r="AF476" i="79"/>
  <c r="AE476" i="79"/>
  <c r="AD476" i="79"/>
  <c r="AC476" i="79"/>
  <c r="AB476" i="79"/>
  <c r="AA476" i="79"/>
  <c r="Z476" i="79"/>
  <c r="Y476" i="79"/>
  <c r="AM475" i="79"/>
  <c r="N475" i="79"/>
  <c r="AL471" i="79"/>
  <c r="AK471" i="79"/>
  <c r="AJ471" i="79"/>
  <c r="AI471" i="79"/>
  <c r="AH471" i="79"/>
  <c r="AG471" i="79"/>
  <c r="AF471" i="79"/>
  <c r="AE471" i="79"/>
  <c r="AD471" i="79"/>
  <c r="AC471" i="79"/>
  <c r="AB471" i="79"/>
  <c r="AA471" i="79"/>
  <c r="Z471" i="79"/>
  <c r="Y471" i="79"/>
  <c r="AM470" i="79"/>
  <c r="AL468" i="79"/>
  <c r="AK468" i="79"/>
  <c r="AJ468" i="79"/>
  <c r="AI468" i="79"/>
  <c r="AH468" i="79"/>
  <c r="AG468" i="79"/>
  <c r="AF468" i="79"/>
  <c r="AE468" i="79"/>
  <c r="AD468" i="79"/>
  <c r="AC468" i="79"/>
  <c r="AB468" i="79"/>
  <c r="AA468" i="79"/>
  <c r="Z468" i="79"/>
  <c r="Y468" i="79"/>
  <c r="AM467" i="79"/>
  <c r="AL465" i="79"/>
  <c r="AK465" i="79"/>
  <c r="AJ465" i="79"/>
  <c r="AI465" i="79"/>
  <c r="AH465" i="79"/>
  <c r="AG465" i="79"/>
  <c r="AF465" i="79"/>
  <c r="AE465" i="79"/>
  <c r="AD465" i="79"/>
  <c r="AC465" i="79"/>
  <c r="AB465" i="79"/>
  <c r="AA465" i="79"/>
  <c r="Z465" i="79"/>
  <c r="Y465" i="79"/>
  <c r="AM464" i="79"/>
  <c r="AL462" i="79"/>
  <c r="AK462" i="79"/>
  <c r="AJ462" i="79"/>
  <c r="AI462" i="79"/>
  <c r="AH462" i="79"/>
  <c r="AG462" i="79"/>
  <c r="AF462" i="79"/>
  <c r="AE462" i="79"/>
  <c r="AD462" i="79"/>
  <c r="AC462" i="79"/>
  <c r="AB462" i="79"/>
  <c r="AA462" i="79"/>
  <c r="Z462" i="79"/>
  <c r="Y462" i="79"/>
  <c r="AM461" i="79"/>
  <c r="AL458" i="79"/>
  <c r="AK458" i="79"/>
  <c r="AJ458" i="79"/>
  <c r="AI458" i="79"/>
  <c r="AH458" i="79"/>
  <c r="AG458" i="79"/>
  <c r="AF458" i="79"/>
  <c r="AE458" i="79"/>
  <c r="AD458" i="79"/>
  <c r="AC458" i="79"/>
  <c r="AB458" i="79"/>
  <c r="AA458" i="79"/>
  <c r="Z458" i="79"/>
  <c r="Y458" i="79"/>
  <c r="AM457" i="79"/>
  <c r="AL455" i="79"/>
  <c r="AK455" i="79"/>
  <c r="AJ455" i="79"/>
  <c r="AI455" i="79"/>
  <c r="AH455" i="79"/>
  <c r="AG455" i="79"/>
  <c r="AF455" i="79"/>
  <c r="AE455" i="79"/>
  <c r="AD455" i="79"/>
  <c r="AC455" i="79"/>
  <c r="AB455" i="79"/>
  <c r="AA455" i="79"/>
  <c r="Z455" i="79"/>
  <c r="Y455" i="79"/>
  <c r="AM454" i="79"/>
  <c r="AL451" i="79"/>
  <c r="AK451" i="79"/>
  <c r="AJ451" i="79"/>
  <c r="AI451" i="79"/>
  <c r="AH451" i="79"/>
  <c r="AG451" i="79"/>
  <c r="AF451" i="79"/>
  <c r="AE451" i="79"/>
  <c r="AD451" i="79"/>
  <c r="AC451" i="79"/>
  <c r="AB451" i="79"/>
  <c r="AA451" i="79"/>
  <c r="Z451" i="79"/>
  <c r="Y451" i="79"/>
  <c r="AM450" i="79"/>
  <c r="AL447" i="79"/>
  <c r="AK447" i="79"/>
  <c r="AJ447" i="79"/>
  <c r="AI447" i="79"/>
  <c r="AH447" i="79"/>
  <c r="AG447" i="79"/>
  <c r="AF447" i="79"/>
  <c r="AE447" i="79"/>
  <c r="AD447" i="79"/>
  <c r="AC447" i="79"/>
  <c r="AB447" i="79"/>
  <c r="AA447" i="79"/>
  <c r="Z447" i="79"/>
  <c r="Y447" i="79"/>
  <c r="AM446" i="79"/>
  <c r="AL444" i="79"/>
  <c r="AK444" i="79"/>
  <c r="AJ444" i="79"/>
  <c r="AI444" i="79"/>
  <c r="AH444" i="79"/>
  <c r="AG444" i="79"/>
  <c r="AF444" i="79"/>
  <c r="AE444" i="79"/>
  <c r="AD444" i="79"/>
  <c r="AC444" i="79"/>
  <c r="AB444" i="79"/>
  <c r="AA444" i="79"/>
  <c r="Z444" i="79"/>
  <c r="Y444" i="79"/>
  <c r="AM443" i="79"/>
  <c r="AL441" i="79"/>
  <c r="AK441" i="79"/>
  <c r="AJ441" i="79"/>
  <c r="AI441" i="79"/>
  <c r="AH441" i="79"/>
  <c r="AG441" i="79"/>
  <c r="AF441" i="79"/>
  <c r="AE441" i="79"/>
  <c r="AD441" i="79"/>
  <c r="AC441" i="79"/>
  <c r="AB441" i="79"/>
  <c r="AA441" i="79"/>
  <c r="Z441" i="79"/>
  <c r="Y441" i="79"/>
  <c r="AM440" i="79"/>
  <c r="AL437" i="79"/>
  <c r="AK437" i="79"/>
  <c r="AJ437" i="79"/>
  <c r="AI437" i="79"/>
  <c r="AH437" i="79"/>
  <c r="AG437" i="79"/>
  <c r="AF437" i="79"/>
  <c r="AE437" i="79"/>
  <c r="AD437" i="79"/>
  <c r="AC437" i="79"/>
  <c r="AB437" i="79"/>
  <c r="AA437" i="79"/>
  <c r="Z437" i="79"/>
  <c r="Y437" i="79"/>
  <c r="AM436" i="79"/>
  <c r="AL434" i="79"/>
  <c r="AK434" i="79"/>
  <c r="AJ434" i="79"/>
  <c r="AI434" i="79"/>
  <c r="AH434" i="79"/>
  <c r="AG434" i="79"/>
  <c r="AF434" i="79"/>
  <c r="AE434" i="79"/>
  <c r="AD434" i="79"/>
  <c r="AC434" i="79"/>
  <c r="AB434" i="79"/>
  <c r="AA434" i="79"/>
  <c r="Z434" i="79"/>
  <c r="Y434" i="79"/>
  <c r="AM433" i="79"/>
  <c r="AL431" i="79"/>
  <c r="AK431" i="79"/>
  <c r="AJ431" i="79"/>
  <c r="AI431" i="79"/>
  <c r="AH431" i="79"/>
  <c r="AG431" i="79"/>
  <c r="AF431" i="79"/>
  <c r="AE431" i="79"/>
  <c r="AD431" i="79"/>
  <c r="AC431" i="79"/>
  <c r="AB431" i="79"/>
  <c r="AA431" i="79"/>
  <c r="Z431" i="79"/>
  <c r="Y431" i="79"/>
  <c r="AM430" i="79"/>
  <c r="AL428" i="79"/>
  <c r="AK428" i="79"/>
  <c r="AJ428" i="79"/>
  <c r="AI428" i="79"/>
  <c r="AH428" i="79"/>
  <c r="AG428" i="79"/>
  <c r="AF428" i="79"/>
  <c r="AE428" i="79"/>
  <c r="AD428" i="79"/>
  <c r="AC428" i="79"/>
  <c r="AB428" i="79"/>
  <c r="AA428" i="79"/>
  <c r="Z428" i="79"/>
  <c r="Y428" i="79"/>
  <c r="AM427" i="79"/>
  <c r="AL425" i="79"/>
  <c r="AK425" i="79"/>
  <c r="AJ425" i="79"/>
  <c r="AI425" i="79"/>
  <c r="AH425" i="79"/>
  <c r="AG425" i="79"/>
  <c r="AF425" i="79"/>
  <c r="AE425" i="79"/>
  <c r="AD425" i="79"/>
  <c r="AC425" i="79"/>
  <c r="AB425" i="79"/>
  <c r="AA425" i="79"/>
  <c r="Z425" i="79"/>
  <c r="Y425" i="79"/>
  <c r="AM424" i="79"/>
  <c r="AL421" i="79"/>
  <c r="AK421" i="79"/>
  <c r="AJ421" i="79"/>
  <c r="AI421" i="79"/>
  <c r="AH421" i="79"/>
  <c r="AG421" i="79"/>
  <c r="AF421" i="79"/>
  <c r="AE421" i="79"/>
  <c r="AD421" i="79"/>
  <c r="AC421" i="79"/>
  <c r="AB421" i="79"/>
  <c r="AA421" i="79"/>
  <c r="Z421" i="79"/>
  <c r="Y421" i="79"/>
  <c r="AM420" i="79"/>
  <c r="AL418" i="79"/>
  <c r="AK418" i="79"/>
  <c r="AJ418" i="79"/>
  <c r="AI418" i="79"/>
  <c r="AH418" i="79"/>
  <c r="AG418" i="79"/>
  <c r="AF418" i="79"/>
  <c r="AE418" i="79"/>
  <c r="AD418" i="79"/>
  <c r="AC418" i="79"/>
  <c r="AB418" i="79"/>
  <c r="AA418" i="79"/>
  <c r="Z418" i="79"/>
  <c r="Y418" i="79"/>
  <c r="AM417" i="79"/>
  <c r="AL415" i="79"/>
  <c r="AK415" i="79"/>
  <c r="AJ415" i="79"/>
  <c r="AI415" i="79"/>
  <c r="AH415" i="79"/>
  <c r="AG415" i="79"/>
  <c r="AF415" i="79"/>
  <c r="AE415" i="79"/>
  <c r="AD415" i="79"/>
  <c r="AC415" i="79"/>
  <c r="AB415" i="79"/>
  <c r="AA415" i="79"/>
  <c r="Z415" i="79"/>
  <c r="Y415" i="79"/>
  <c r="AM414" i="79"/>
  <c r="AL412" i="79"/>
  <c r="AK412" i="79"/>
  <c r="AJ412" i="79"/>
  <c r="AI412" i="79"/>
  <c r="AH412" i="79"/>
  <c r="AG412" i="79"/>
  <c r="AF412" i="79"/>
  <c r="AE412" i="79"/>
  <c r="AD412" i="79"/>
  <c r="AC412" i="79"/>
  <c r="AB412" i="79"/>
  <c r="AA412" i="79"/>
  <c r="Z412" i="79"/>
  <c r="Y412" i="79"/>
  <c r="AM411" i="79"/>
  <c r="AL409" i="79"/>
  <c r="AK409" i="79"/>
  <c r="AJ409" i="79"/>
  <c r="AI409" i="79"/>
  <c r="AH409" i="79"/>
  <c r="AG409" i="79"/>
  <c r="AF409" i="79"/>
  <c r="AE409" i="79"/>
  <c r="AD409" i="79"/>
  <c r="AC409" i="79"/>
  <c r="AB409" i="79"/>
  <c r="AA409" i="79"/>
  <c r="Z409" i="79"/>
  <c r="Y409" i="79"/>
  <c r="AM408" i="79"/>
  <c r="AL379" i="79" l="1"/>
  <c r="AK379" i="79"/>
  <c r="AJ379" i="79"/>
  <c r="AI379" i="79"/>
  <c r="AH379" i="79"/>
  <c r="AG379" i="79"/>
  <c r="AF379" i="79"/>
  <c r="AE379" i="79"/>
  <c r="AD379" i="79"/>
  <c r="AC379" i="79"/>
  <c r="AB379" i="79"/>
  <c r="AA379" i="79"/>
  <c r="Z379" i="79"/>
  <c r="Y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6" i="79"/>
  <c r="AK306" i="79"/>
  <c r="AJ306" i="79"/>
  <c r="AI306" i="79"/>
  <c r="AH306" i="79"/>
  <c r="AG306" i="79"/>
  <c r="AF306" i="79"/>
  <c r="AE306" i="79"/>
  <c r="AE307" i="79" s="1"/>
  <c r="AE308" i="79" s="1"/>
  <c r="AD306" i="79"/>
  <c r="AD307" i="79" s="1"/>
  <c r="AD308" i="79" s="1"/>
  <c r="AC306" i="79"/>
  <c r="AC307" i="79" s="1"/>
  <c r="AC308" i="79" s="1"/>
  <c r="AB306" i="79"/>
  <c r="AB307" i="79" s="1"/>
  <c r="AB308" i="79" s="1"/>
  <c r="AA306" i="79"/>
  <c r="AA307" i="79" s="1"/>
  <c r="AA308" i="79" s="1"/>
  <c r="Z306" i="79"/>
  <c r="Z307" i="79" s="1"/>
  <c r="Z308" i="79" s="1"/>
  <c r="Y306" i="79"/>
  <c r="Y307" i="79" s="1"/>
  <c r="Y308" i="79" s="1"/>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90" i="79"/>
  <c r="AK290" i="79"/>
  <c r="AJ290" i="79"/>
  <c r="AI290" i="79"/>
  <c r="AH290" i="79"/>
  <c r="AG290" i="79"/>
  <c r="AF290" i="79"/>
  <c r="AE290" i="79"/>
  <c r="AD290" i="79"/>
  <c r="AC290" i="79"/>
  <c r="AB290" i="79"/>
  <c r="AA290" i="79"/>
  <c r="Z290" i="79"/>
  <c r="Y290"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L272" i="79"/>
  <c r="AK272" i="79"/>
  <c r="AJ272" i="79"/>
  <c r="AI272" i="79"/>
  <c r="AH272" i="79"/>
  <c r="AG272" i="79"/>
  <c r="AF272" i="79"/>
  <c r="AE272" i="79"/>
  <c r="AD272" i="79"/>
  <c r="AC272" i="79"/>
  <c r="AB272" i="79"/>
  <c r="AA272" i="79"/>
  <c r="Z272" i="79"/>
  <c r="Y272" i="79"/>
  <c r="AL269" i="79"/>
  <c r="AK269" i="79"/>
  <c r="AJ269" i="79"/>
  <c r="AI269" i="79"/>
  <c r="AH269" i="79"/>
  <c r="AG269" i="79"/>
  <c r="AF269" i="79"/>
  <c r="AE269" i="79"/>
  <c r="AD269" i="79"/>
  <c r="AC269" i="79"/>
  <c r="AB269" i="79"/>
  <c r="AA269" i="79"/>
  <c r="Z269" i="79"/>
  <c r="Y269" i="79"/>
  <c r="AL265" i="79"/>
  <c r="AK265" i="79"/>
  <c r="AJ265" i="79"/>
  <c r="AI265" i="79"/>
  <c r="AH265" i="79"/>
  <c r="AG265" i="79"/>
  <c r="AF265" i="79"/>
  <c r="AE265" i="79"/>
  <c r="AD265" i="79"/>
  <c r="AC265" i="79"/>
  <c r="AB265" i="79"/>
  <c r="AA265" i="79"/>
  <c r="Z265" i="79"/>
  <c r="Y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Y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Y226" i="79"/>
  <c r="AL223" i="79"/>
  <c r="AK223" i="79"/>
  <c r="AJ223" i="79"/>
  <c r="AI223" i="79"/>
  <c r="AH223" i="79"/>
  <c r="AG223" i="79"/>
  <c r="AF223" i="79"/>
  <c r="AE223" i="79"/>
  <c r="AD223" i="79"/>
  <c r="AC223" i="79"/>
  <c r="AB223" i="79"/>
  <c r="AA223" i="79"/>
  <c r="Z223" i="79"/>
  <c r="Y223" i="79"/>
  <c r="O382" i="79"/>
  <c r="E192" i="85"/>
  <c r="E191" i="85"/>
  <c r="E190" i="85"/>
  <c r="E189" i="85"/>
  <c r="E188" i="85"/>
  <c r="E187" i="85"/>
  <c r="E186" i="85"/>
  <c r="E185" i="85"/>
  <c r="E184" i="85"/>
  <c r="D181" i="85"/>
  <c r="D180" i="85"/>
  <c r="D179" i="85"/>
  <c r="D178" i="85"/>
  <c r="N177" i="85"/>
  <c r="P177" i="85" s="1"/>
  <c r="I177" i="85"/>
  <c r="K177" i="85" s="1"/>
  <c r="D177" i="85"/>
  <c r="N176" i="85"/>
  <c r="P176" i="85" s="1"/>
  <c r="I176" i="85"/>
  <c r="K176" i="85" s="1"/>
  <c r="D176" i="85"/>
  <c r="N175" i="85"/>
  <c r="P175" i="85" s="1"/>
  <c r="I175" i="85"/>
  <c r="K175" i="85" s="1"/>
  <c r="D175" i="85"/>
  <c r="N174" i="85"/>
  <c r="P174" i="85" s="1"/>
  <c r="I174" i="85"/>
  <c r="K174" i="85" s="1"/>
  <c r="D174" i="85"/>
  <c r="N173" i="85"/>
  <c r="P173" i="85" s="1"/>
  <c r="I173" i="85"/>
  <c r="K173" i="85" s="1"/>
  <c r="D173" i="85"/>
  <c r="N172" i="85"/>
  <c r="P172" i="85" s="1"/>
  <c r="I172" i="85"/>
  <c r="K172" i="85" s="1"/>
  <c r="D172" i="85"/>
  <c r="N171" i="85"/>
  <c r="P171" i="85" s="1"/>
  <c r="I171" i="85"/>
  <c r="K171" i="85" s="1"/>
  <c r="D171" i="85"/>
  <c r="I163" i="85"/>
  <c r="D147" i="85"/>
  <c r="D146" i="85"/>
  <c r="D145" i="85"/>
  <c r="D144" i="85"/>
  <c r="D143" i="85"/>
  <c r="D142" i="85"/>
  <c r="D141" i="85"/>
  <c r="N140" i="85"/>
  <c r="P140" i="85" s="1"/>
  <c r="I140" i="85"/>
  <c r="K140" i="85" s="1"/>
  <c r="D140" i="85"/>
  <c r="N139" i="85"/>
  <c r="P139" i="85" s="1"/>
  <c r="I139" i="85"/>
  <c r="K139" i="85" s="1"/>
  <c r="D139" i="85"/>
  <c r="N138" i="85"/>
  <c r="P138" i="85" s="1"/>
  <c r="I138" i="85"/>
  <c r="K138" i="85" s="1"/>
  <c r="D138" i="85"/>
  <c r="N137" i="85"/>
  <c r="P137" i="85" s="1"/>
  <c r="I137" i="85"/>
  <c r="K137" i="85" s="1"/>
  <c r="D137" i="85"/>
  <c r="N136" i="85"/>
  <c r="P136" i="85" s="1"/>
  <c r="I136" i="85"/>
  <c r="K136" i="85" s="1"/>
  <c r="D136" i="85"/>
  <c r="H128" i="85"/>
  <c r="E156" i="85" s="1"/>
  <c r="D112" i="85"/>
  <c r="D111" i="85"/>
  <c r="D110" i="85"/>
  <c r="D109" i="85"/>
  <c r="D108" i="85"/>
  <c r="D107" i="85"/>
  <c r="D106" i="85"/>
  <c r="D105" i="85"/>
  <c r="D104" i="85"/>
  <c r="N103" i="85"/>
  <c r="P103" i="85" s="1"/>
  <c r="I103" i="85"/>
  <c r="K103" i="85" s="1"/>
  <c r="D103" i="85"/>
  <c r="N102" i="85"/>
  <c r="P102" i="85" s="1"/>
  <c r="I102" i="85"/>
  <c r="K102" i="85" s="1"/>
  <c r="D102" i="85"/>
  <c r="N101" i="85"/>
  <c r="P101" i="85" s="1"/>
  <c r="P104" i="85" s="1"/>
  <c r="I101" i="85"/>
  <c r="K101" i="85" s="1"/>
  <c r="D101" i="85"/>
  <c r="H93" i="85"/>
  <c r="E121" i="85" s="1"/>
  <c r="E88" i="85"/>
  <c r="E87" i="85"/>
  <c r="E86" i="85"/>
  <c r="E85" i="85"/>
  <c r="E84" i="85"/>
  <c r="E83" i="85"/>
  <c r="E82" i="85"/>
  <c r="E81" i="85"/>
  <c r="E80" i="85"/>
  <c r="D77" i="85"/>
  <c r="D76" i="85"/>
  <c r="N75" i="85"/>
  <c r="P75" i="85" s="1"/>
  <c r="I75" i="85"/>
  <c r="K75" i="85" s="1"/>
  <c r="D75" i="85"/>
  <c r="N74" i="85"/>
  <c r="P74" i="85" s="1"/>
  <c r="I74" i="85"/>
  <c r="K74" i="85" s="1"/>
  <c r="D74" i="85"/>
  <c r="N73" i="85"/>
  <c r="P73" i="85" s="1"/>
  <c r="I73" i="85"/>
  <c r="K73" i="85" s="1"/>
  <c r="D73" i="85"/>
  <c r="N72" i="85"/>
  <c r="P72" i="85" s="1"/>
  <c r="I72" i="85"/>
  <c r="K72" i="85" s="1"/>
  <c r="D72" i="85"/>
  <c r="N71" i="85"/>
  <c r="P71" i="85" s="1"/>
  <c r="I71" i="85"/>
  <c r="K71" i="85" s="1"/>
  <c r="D71" i="85"/>
  <c r="N70" i="85"/>
  <c r="P70" i="85" s="1"/>
  <c r="I70" i="85"/>
  <c r="K70" i="85" s="1"/>
  <c r="D70" i="85"/>
  <c r="N69" i="85"/>
  <c r="P69" i="85" s="1"/>
  <c r="I69" i="85"/>
  <c r="K69" i="85" s="1"/>
  <c r="D69" i="85"/>
  <c r="N68" i="85"/>
  <c r="P68" i="85" s="1"/>
  <c r="I68" i="85"/>
  <c r="K68" i="85" s="1"/>
  <c r="D68" i="85"/>
  <c r="N67" i="85"/>
  <c r="P67" i="85" s="1"/>
  <c r="I67" i="85"/>
  <c r="K67" i="85" s="1"/>
  <c r="D67" i="85"/>
  <c r="E54" i="85"/>
  <c r="E53" i="85"/>
  <c r="E52" i="85"/>
  <c r="N51" i="85"/>
  <c r="P51" i="85" s="1"/>
  <c r="I51" i="85"/>
  <c r="K51" i="85" s="1"/>
  <c r="E51" i="85"/>
  <c r="N50" i="85"/>
  <c r="P50" i="85" s="1"/>
  <c r="I50" i="85"/>
  <c r="K50" i="85" s="1"/>
  <c r="E50" i="85"/>
  <c r="N49" i="85"/>
  <c r="P49" i="85" s="1"/>
  <c r="I49" i="85"/>
  <c r="K49" i="85" s="1"/>
  <c r="E49" i="85"/>
  <c r="N48" i="85"/>
  <c r="P48" i="85" s="1"/>
  <c r="I48" i="85"/>
  <c r="K48" i="85" s="1"/>
  <c r="E48" i="85"/>
  <c r="N47" i="85"/>
  <c r="P47" i="85" s="1"/>
  <c r="I47" i="85"/>
  <c r="K47" i="85" s="1"/>
  <c r="E47" i="85"/>
  <c r="N46" i="85"/>
  <c r="P46" i="85" s="1"/>
  <c r="I46" i="85"/>
  <c r="K46" i="85" s="1"/>
  <c r="E46" i="85"/>
  <c r="N45" i="85"/>
  <c r="P45" i="85" s="1"/>
  <c r="I45" i="85"/>
  <c r="K45" i="85" s="1"/>
  <c r="N44" i="85"/>
  <c r="P44" i="85" s="1"/>
  <c r="I44" i="85"/>
  <c r="K44" i="85" s="1"/>
  <c r="N43" i="85"/>
  <c r="P43" i="85" s="1"/>
  <c r="I43" i="85"/>
  <c r="K43" i="85" s="1"/>
  <c r="D43" i="85"/>
  <c r="N42" i="85"/>
  <c r="P42" i="85" s="1"/>
  <c r="I42" i="85"/>
  <c r="K42" i="85" s="1"/>
  <c r="D42" i="85"/>
  <c r="N41" i="85"/>
  <c r="P41" i="85" s="1"/>
  <c r="I41" i="85"/>
  <c r="K41" i="85" s="1"/>
  <c r="D41" i="85"/>
  <c r="N40" i="85"/>
  <c r="P40" i="85" s="1"/>
  <c r="K40" i="85"/>
  <c r="I40" i="85"/>
  <c r="D40" i="85"/>
  <c r="N39" i="85"/>
  <c r="P39" i="85" s="1"/>
  <c r="I39" i="85"/>
  <c r="K39" i="85" s="1"/>
  <c r="D39" i="85"/>
  <c r="N38" i="85"/>
  <c r="P38" i="85" s="1"/>
  <c r="K38" i="85"/>
  <c r="I38" i="85"/>
  <c r="D38" i="85"/>
  <c r="N37" i="85"/>
  <c r="P37" i="85" s="1"/>
  <c r="K37" i="85"/>
  <c r="I37" i="85"/>
  <c r="D37" i="85"/>
  <c r="P36" i="85"/>
  <c r="N36" i="85"/>
  <c r="K36" i="85"/>
  <c r="I36" i="85"/>
  <c r="D36" i="85"/>
  <c r="P35" i="85"/>
  <c r="N35" i="85"/>
  <c r="I35" i="85"/>
  <c r="K35" i="85" s="1"/>
  <c r="D35" i="85"/>
  <c r="N34" i="85"/>
  <c r="P34" i="85" s="1"/>
  <c r="I34" i="85"/>
  <c r="K34" i="85" s="1"/>
  <c r="D34" i="85"/>
  <c r="N33" i="85"/>
  <c r="P33" i="85" s="1"/>
  <c r="I33" i="85"/>
  <c r="K33" i="85" s="1"/>
  <c r="D33" i="85"/>
  <c r="P52" i="85" l="1"/>
  <c r="P178" i="85"/>
  <c r="K104" i="85"/>
  <c r="P76" i="85"/>
  <c r="P141" i="85"/>
  <c r="K178" i="85"/>
  <c r="AE399" i="79"/>
  <c r="AE397" i="79"/>
  <c r="AE398" i="79"/>
  <c r="AE396" i="79"/>
  <c r="AI399" i="79"/>
  <c r="AI397" i="79"/>
  <c r="AI398" i="79"/>
  <c r="AI396" i="79"/>
  <c r="AB399" i="79"/>
  <c r="AB397" i="79"/>
  <c r="AB398" i="79"/>
  <c r="AB396" i="79"/>
  <c r="AF399" i="79"/>
  <c r="AF397" i="79"/>
  <c r="AF398" i="79"/>
  <c r="AF396" i="79"/>
  <c r="AJ399" i="79"/>
  <c r="AJ397" i="79"/>
  <c r="AJ398" i="79"/>
  <c r="AJ396" i="79"/>
  <c r="Y396" i="79"/>
  <c r="Y398" i="79"/>
  <c r="Y399" i="79"/>
  <c r="Y397" i="79"/>
  <c r="AC398" i="79"/>
  <c r="AC396" i="79"/>
  <c r="AC399" i="79"/>
  <c r="AC397" i="79"/>
  <c r="AG398" i="79"/>
  <c r="AG396" i="79"/>
  <c r="AG399" i="79"/>
  <c r="AG397" i="79"/>
  <c r="AK398" i="79"/>
  <c r="AK396" i="79"/>
  <c r="AK399" i="79"/>
  <c r="AK397" i="79"/>
  <c r="Z398" i="79"/>
  <c r="Z396" i="79"/>
  <c r="Z399" i="79"/>
  <c r="Z397" i="79"/>
  <c r="AH398" i="79"/>
  <c r="AH396" i="79"/>
  <c r="AH399" i="79"/>
  <c r="AH397" i="79"/>
  <c r="AL398" i="79"/>
  <c r="AL396" i="79"/>
  <c r="AL399" i="79"/>
  <c r="AL397" i="79"/>
  <c r="Y581" i="79"/>
  <c r="D190" i="85"/>
  <c r="F190" i="85" s="1"/>
  <c r="D186" i="85"/>
  <c r="F186" i="85" s="1"/>
  <c r="D191" i="85"/>
  <c r="F191" i="85" s="1"/>
  <c r="D187" i="85"/>
  <c r="F187" i="85" s="1"/>
  <c r="D192" i="85"/>
  <c r="F192" i="85" s="1"/>
  <c r="D188" i="85"/>
  <c r="F188" i="85" s="1"/>
  <c r="D184" i="85"/>
  <c r="F184" i="85" s="1"/>
  <c r="D189" i="85"/>
  <c r="F189" i="85" s="1"/>
  <c r="D185" i="85"/>
  <c r="F185" i="85" s="1"/>
  <c r="K52" i="85"/>
  <c r="K76" i="85"/>
  <c r="D120" i="85"/>
  <c r="D116" i="85"/>
  <c r="E93" i="85"/>
  <c r="M93" i="85" s="1"/>
  <c r="D121" i="85"/>
  <c r="F121" i="85" s="1"/>
  <c r="D117" i="85"/>
  <c r="D122" i="85"/>
  <c r="D118" i="85"/>
  <c r="D123" i="85"/>
  <c r="D119" i="85"/>
  <c r="D115" i="85"/>
  <c r="K141" i="85"/>
  <c r="E116" i="85"/>
  <c r="E120" i="85"/>
  <c r="E151" i="85"/>
  <c r="E155" i="85"/>
  <c r="E115" i="85"/>
  <c r="E119" i="85"/>
  <c r="E123" i="85"/>
  <c r="E150" i="85"/>
  <c r="E154" i="85"/>
  <c r="E158" i="85"/>
  <c r="E118" i="85"/>
  <c r="E122" i="85"/>
  <c r="E153" i="85"/>
  <c r="E157" i="85"/>
  <c r="E117" i="85"/>
  <c r="E152" i="85"/>
  <c r="N194" i="79"/>
  <c r="N191" i="79"/>
  <c r="N188" i="79"/>
  <c r="N185" i="79"/>
  <c r="N182" i="79"/>
  <c r="N179" i="79"/>
  <c r="N176" i="79"/>
  <c r="N170" i="79"/>
  <c r="N167" i="79"/>
  <c r="N164" i="79"/>
  <c r="N161" i="79"/>
  <c r="N158" i="79"/>
  <c r="N155" i="79"/>
  <c r="N151" i="79"/>
  <c r="N148" i="79"/>
  <c r="N145" i="79"/>
  <c r="N141" i="79"/>
  <c r="N138" i="79"/>
  <c r="N135" i="79"/>
  <c r="N132" i="79"/>
  <c r="N129" i="79"/>
  <c r="N126" i="79"/>
  <c r="N123" i="79"/>
  <c r="N120" i="79"/>
  <c r="N102" i="79"/>
  <c r="N99" i="79"/>
  <c r="N96" i="79"/>
  <c r="N93" i="79"/>
  <c r="N89" i="79"/>
  <c r="N86" i="79"/>
  <c r="N82" i="79"/>
  <c r="N78" i="79"/>
  <c r="N75" i="79"/>
  <c r="N72" i="79"/>
  <c r="N68" i="79"/>
  <c r="N65" i="79"/>
  <c r="N62" i="79"/>
  <c r="N58" i="79"/>
  <c r="N59" i="79" s="1"/>
  <c r="N55" i="79"/>
  <c r="F119" i="85" l="1"/>
  <c r="F117" i="85"/>
  <c r="F120" i="85"/>
  <c r="F123" i="85"/>
  <c r="D85" i="85"/>
  <c r="F85" i="85" s="1"/>
  <c r="D81" i="85"/>
  <c r="F81" i="85" s="1"/>
  <c r="D86" i="85"/>
  <c r="F86" i="85" s="1"/>
  <c r="D82" i="85"/>
  <c r="F82" i="85" s="1"/>
  <c r="D87" i="85"/>
  <c r="F87" i="85" s="1"/>
  <c r="D83" i="85"/>
  <c r="F83" i="85" s="1"/>
  <c r="E59" i="85"/>
  <c r="I59" i="85" s="1"/>
  <c r="D88" i="85"/>
  <c r="F88" i="85" s="1"/>
  <c r="D84" i="85"/>
  <c r="F84" i="85" s="1"/>
  <c r="D80" i="85"/>
  <c r="F80" i="85" s="1"/>
  <c r="AD566" i="79" s="1"/>
  <c r="D155" i="85"/>
  <c r="F155" i="85" s="1"/>
  <c r="D151" i="85"/>
  <c r="F151" i="85" s="1"/>
  <c r="E128" i="85"/>
  <c r="M128" i="85" s="1"/>
  <c r="D156" i="85"/>
  <c r="F156" i="85" s="1"/>
  <c r="D152" i="85"/>
  <c r="F152" i="85" s="1"/>
  <c r="D157" i="85"/>
  <c r="F157" i="85" s="1"/>
  <c r="D153" i="85"/>
  <c r="F153" i="85" s="1"/>
  <c r="D158" i="85"/>
  <c r="F158" i="85" s="1"/>
  <c r="D154" i="85"/>
  <c r="F154" i="85" s="1"/>
  <c r="D150" i="85"/>
  <c r="F150" i="85" s="1"/>
  <c r="F118" i="85"/>
  <c r="D53" i="85"/>
  <c r="F53" i="85" s="1"/>
  <c r="D51" i="85"/>
  <c r="F51" i="85" s="1"/>
  <c r="D47" i="85"/>
  <c r="F47" i="85" s="1"/>
  <c r="E25" i="85"/>
  <c r="I25" i="85" s="1"/>
  <c r="D54" i="85"/>
  <c r="F54" i="85" s="1"/>
  <c r="D52" i="85"/>
  <c r="F52" i="85" s="1"/>
  <c r="D48" i="85"/>
  <c r="F48" i="85" s="1"/>
  <c r="D49" i="85"/>
  <c r="F49" i="85" s="1"/>
  <c r="D50" i="85"/>
  <c r="F50" i="85" s="1"/>
  <c r="D46" i="85"/>
  <c r="F46" i="85" s="1"/>
  <c r="AD196" i="79" s="1"/>
  <c r="F115" i="85"/>
  <c r="F122" i="85"/>
  <c r="F116" i="85"/>
  <c r="N115" i="46" l="1"/>
  <c r="N112" i="46"/>
  <c r="N109" i="46"/>
  <c r="N106" i="46"/>
  <c r="N103" i="46"/>
  <c r="N125" i="46"/>
  <c r="N122" i="46"/>
  <c r="N119" i="46"/>
  <c r="N99" i="46"/>
  <c r="N85" i="46"/>
  <c r="N82" i="46"/>
  <c r="N79" i="46"/>
  <c r="N76" i="46"/>
  <c r="N63" i="46" l="1"/>
  <c r="N60" i="46"/>
  <c r="N57" i="46"/>
  <c r="N54" i="46"/>
  <c r="N51" i="46"/>
  <c r="D22" i="45" l="1"/>
  <c r="O932" i="79" l="1"/>
  <c r="E44" i="44" l="1"/>
  <c r="AM140" i="79" l="1"/>
  <c r="Q46" i="44"/>
  <c r="P46" i="44"/>
  <c r="O46" i="44"/>
  <c r="N46" i="44"/>
  <c r="M46" i="44"/>
  <c r="L46" i="44"/>
  <c r="K46" i="44"/>
  <c r="J46" i="44"/>
  <c r="I46" i="44"/>
  <c r="H46" i="44"/>
  <c r="G46" i="44"/>
  <c r="F46" i="44"/>
  <c r="E46" i="44"/>
  <c r="D46" i="44"/>
  <c r="O1115" i="79" l="1"/>
  <c r="O566" i="79"/>
  <c r="O196" i="79"/>
  <c r="O513" i="46"/>
  <c r="O127" i="46"/>
  <c r="D196" i="79"/>
  <c r="F22" i="45" l="1"/>
  <c r="Q52" i="43" l="1"/>
  <c r="N1113" i="79" l="1"/>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AM271" i="79"/>
  <c r="AM268" i="79"/>
  <c r="Y155"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381" i="46" s="1"/>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A141" i="79"/>
  <c r="Z141" i="79"/>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B123" i="79"/>
  <c r="AA123" i="79"/>
  <c r="Z123" i="79"/>
  <c r="Y123"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A62" i="79"/>
  <c r="Z62" i="79"/>
  <c r="Y62" i="79"/>
  <c r="AL58" i="79"/>
  <c r="AL59" i="79" s="1"/>
  <c r="AK58" i="79"/>
  <c r="AK59" i="79" s="1"/>
  <c r="AJ58" i="79"/>
  <c r="AJ59" i="79" s="1"/>
  <c r="AI58" i="79"/>
  <c r="AI59" i="79" s="1"/>
  <c r="AH58" i="79"/>
  <c r="AH59" i="79" s="1"/>
  <c r="AG58" i="79"/>
  <c r="AG59" i="79" s="1"/>
  <c r="AF58" i="79"/>
  <c r="AF59" i="79" s="1"/>
  <c r="AE58" i="79"/>
  <c r="AE59" i="79" s="1"/>
  <c r="AD58" i="79"/>
  <c r="AD59" i="79" s="1"/>
  <c r="AC58" i="79"/>
  <c r="AC59" i="79" s="1"/>
  <c r="AB58" i="79"/>
  <c r="AB59" i="79" s="1"/>
  <c r="AA58" i="79"/>
  <c r="AA59" i="79" s="1"/>
  <c r="Z58" i="79"/>
  <c r="Z59" i="79" s="1"/>
  <c r="Y58" i="79"/>
  <c r="Y59" i="79" s="1"/>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81" i="79" l="1"/>
  <c r="Y765" i="79"/>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6" i="79"/>
  <c r="Y583" i="79"/>
  <c r="Y582"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5"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53" i="43"/>
  <c r="O53" i="43"/>
  <c r="N53" i="43"/>
  <c r="M53" i="43"/>
  <c r="L53" i="43"/>
  <c r="K53" i="43"/>
  <c r="Q13" i="44"/>
  <c r="P42" i="44"/>
  <c r="O42" i="44"/>
  <c r="N42" i="44"/>
  <c r="L122" i="45"/>
  <c r="L28" i="44"/>
  <c r="K42" i="44"/>
  <c r="N43" i="44" l="1"/>
  <c r="AI590" i="79"/>
  <c r="AI749" i="79" s="1"/>
  <c r="AI406" i="79"/>
  <c r="K29" i="44"/>
  <c r="K33" i="44" s="1"/>
  <c r="AF590" i="79"/>
  <c r="AF749" i="79" s="1"/>
  <c r="AF406" i="79"/>
  <c r="N123" i="45"/>
  <c r="AJ590" i="79"/>
  <c r="AJ749" i="79" s="1"/>
  <c r="AJ406" i="79"/>
  <c r="L29" i="44"/>
  <c r="L33" i="44" s="1"/>
  <c r="AG590" i="79"/>
  <c r="AG749" i="79" s="1"/>
  <c r="AG406" i="79"/>
  <c r="O123" i="45"/>
  <c r="AK590" i="79"/>
  <c r="AK749" i="79" s="1"/>
  <c r="AK406" i="79"/>
  <c r="M14" i="44"/>
  <c r="M18" i="44" s="1"/>
  <c r="AH590" i="79"/>
  <c r="AH749" i="79" s="1"/>
  <c r="AH406" i="79"/>
  <c r="P123" i="45"/>
  <c r="AL590" i="79"/>
  <c r="AL749" i="79" s="1"/>
  <c r="AL406" i="79"/>
  <c r="C88" i="45"/>
  <c r="AI21" i="46"/>
  <c r="M123" i="45"/>
  <c r="AG21" i="46"/>
  <c r="Q14" i="44"/>
  <c r="Q18" i="44" s="1"/>
  <c r="Q29" i="44"/>
  <c r="Q33" i="44" s="1"/>
  <c r="Q43" i="44"/>
  <c r="C109" i="45" s="1"/>
  <c r="AJ21" i="46"/>
  <c r="AJ149" i="46"/>
  <c r="AF149" i="46"/>
  <c r="AJ278" i="46"/>
  <c r="AF278" i="46"/>
  <c r="AJ407" i="46"/>
  <c r="AF407" i="46"/>
  <c r="AJ36" i="79"/>
  <c r="AJ209" i="79" s="1"/>
  <c r="AF36" i="79"/>
  <c r="AJ220" i="79"/>
  <c r="AJ382" i="79" s="1"/>
  <c r="AF220" i="79"/>
  <c r="AF382" i="79" s="1"/>
  <c r="AJ773" i="79"/>
  <c r="AF773" i="79"/>
  <c r="AJ956" i="79"/>
  <c r="AF956" i="79"/>
  <c r="K14" i="44"/>
  <c r="K18" i="44" s="1"/>
  <c r="O14" i="44"/>
  <c r="O18" i="44" s="1"/>
  <c r="O29" i="44"/>
  <c r="O33" i="44" s="1"/>
  <c r="O43" i="44"/>
  <c r="C95" i="45" s="1"/>
  <c r="AF21" i="46"/>
  <c r="AI149" i="46"/>
  <c r="AI278" i="46"/>
  <c r="AI407" i="46"/>
  <c r="AI36" i="79"/>
  <c r="AI220" i="79"/>
  <c r="AI382" i="79" s="1"/>
  <c r="AI773" i="79"/>
  <c r="AI956" i="79"/>
  <c r="M43" i="44"/>
  <c r="AL21" i="46"/>
  <c r="AL149" i="46"/>
  <c r="AH149" i="46"/>
  <c r="AL278" i="46"/>
  <c r="AH278" i="46"/>
  <c r="AL407" i="46"/>
  <c r="AH407" i="46"/>
  <c r="AL36" i="79"/>
  <c r="AH36" i="79"/>
  <c r="AL220" i="79"/>
  <c r="AL382" i="79" s="1"/>
  <c r="AH220" i="79"/>
  <c r="AH382" i="79" s="1"/>
  <c r="AL773" i="79"/>
  <c r="AH773" i="79"/>
  <c r="AL956" i="79"/>
  <c r="AH956" i="79"/>
  <c r="N29" i="44"/>
  <c r="N33" i="44" s="1"/>
  <c r="K43" i="44"/>
  <c r="K53" i="44" s="1"/>
  <c r="AH21" i="46"/>
  <c r="AK21" i="46"/>
  <c r="AK149" i="46"/>
  <c r="AG149" i="46"/>
  <c r="AK278" i="46"/>
  <c r="AG278" i="46"/>
  <c r="AK407" i="46"/>
  <c r="AG407" i="46"/>
  <c r="AK36" i="79"/>
  <c r="AG36" i="79"/>
  <c r="AK220" i="79"/>
  <c r="AK382" i="79" s="1"/>
  <c r="AG220" i="79"/>
  <c r="AG382" i="79" s="1"/>
  <c r="AK773" i="79"/>
  <c r="AG773" i="79"/>
  <c r="AK956" i="79"/>
  <c r="AK1115" i="79" s="1"/>
  <c r="AG956" i="79"/>
  <c r="K122" i="45"/>
  <c r="AK405" i="79"/>
  <c r="AJ20" i="46"/>
  <c r="AG589" i="79"/>
  <c r="AG148" i="46"/>
  <c r="AK406" i="46"/>
  <c r="AF772" i="79"/>
  <c r="AG35" i="79"/>
  <c r="L13" i="44"/>
  <c r="P13" i="44"/>
  <c r="S14" i="47"/>
  <c r="AF148" i="46"/>
  <c r="AK277" i="46"/>
  <c r="AG406" i="46"/>
  <c r="AF35" i="79"/>
  <c r="AI405" i="79"/>
  <c r="AK772" i="79"/>
  <c r="AJ955" i="79"/>
  <c r="N28" i="44"/>
  <c r="Q14" i="47"/>
  <c r="AI20" i="46"/>
  <c r="AK148" i="46"/>
  <c r="AI277" i="46"/>
  <c r="AK35" i="79"/>
  <c r="AJ219" i="79"/>
  <c r="AG405" i="79"/>
  <c r="AJ772" i="79"/>
  <c r="AF955" i="79"/>
  <c r="O122" i="45"/>
  <c r="U14" i="47"/>
  <c r="AG20" i="46"/>
  <c r="AK20" i="46"/>
  <c r="AJ148" i="46"/>
  <c r="AG277" i="46"/>
  <c r="AJ35" i="79"/>
  <c r="AF219" i="79"/>
  <c r="AK589" i="79"/>
  <c r="AG772" i="79"/>
  <c r="V14" i="47"/>
  <c r="AL406" i="46"/>
  <c r="AH406" i="46"/>
  <c r="AL589" i="79"/>
  <c r="AH589" i="79"/>
  <c r="N13" i="44"/>
  <c r="M122" i="45"/>
  <c r="M28" i="44"/>
  <c r="Q42" i="44"/>
  <c r="R14" i="47"/>
  <c r="AH20" i="46"/>
  <c r="AL277" i="46"/>
  <c r="AH277" i="46"/>
  <c r="AI219" i="79"/>
  <c r="AL405" i="79"/>
  <c r="AH405" i="79"/>
  <c r="AI955" i="79"/>
  <c r="Q28" i="44"/>
  <c r="M42" i="44"/>
  <c r="AI148" i="46"/>
  <c r="AJ406" i="46"/>
  <c r="AF406" i="46"/>
  <c r="AI35" i="79"/>
  <c r="AL219" i="79"/>
  <c r="AH219" i="79"/>
  <c r="AJ589" i="79"/>
  <c r="AF589" i="79"/>
  <c r="AI772" i="79"/>
  <c r="AL955" i="79"/>
  <c r="AH955" i="79"/>
  <c r="T14" i="47"/>
  <c r="P14" i="47"/>
  <c r="AF20" i="46"/>
  <c r="AL20" i="46"/>
  <c r="AL148" i="46"/>
  <c r="AH148" i="46"/>
  <c r="AJ277" i="46"/>
  <c r="AF277" i="46"/>
  <c r="AI406" i="46"/>
  <c r="AL35" i="79"/>
  <c r="AH35" i="79"/>
  <c r="AK219" i="79"/>
  <c r="AG219" i="79"/>
  <c r="AJ405" i="79"/>
  <c r="AF405"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3" i="79"/>
  <c r="AK212" i="79"/>
  <c r="AK196" i="79"/>
  <c r="AK211" i="79"/>
  <c r="AK210" i="79"/>
  <c r="AK209" i="79"/>
  <c r="AK766" i="79"/>
  <c r="AK76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2" i="79"/>
  <c r="D566" i="79"/>
  <c r="AL582" i="79" l="1"/>
  <c r="AL581" i="79"/>
  <c r="AL583" i="79"/>
  <c r="AL566"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H581" i="79"/>
  <c r="AI582" i="79"/>
  <c r="AF583" i="79"/>
  <c r="AJ583" i="79"/>
  <c r="AJ566" i="79"/>
  <c r="AF566" i="79"/>
  <c r="AJ582" i="79"/>
  <c r="AG583" i="79"/>
  <c r="AJ581" i="79"/>
  <c r="AG582" i="79"/>
  <c r="AH566" i="79"/>
  <c r="AG581" i="79"/>
  <c r="AH582" i="79"/>
  <c r="AI583" i="79"/>
  <c r="AG566" i="79"/>
  <c r="AI581" i="79"/>
  <c r="AF582" i="79"/>
  <c r="AI566" i="79"/>
  <c r="AF581" i="79"/>
  <c r="AH583" i="79"/>
  <c r="Z949" i="79"/>
  <c r="Z766" i="79"/>
  <c r="Z765" i="79"/>
  <c r="Z582" i="79"/>
  <c r="Z583" i="79"/>
  <c r="Y39" i="79" l="1"/>
  <c r="Y209" i="79" s="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I53" i="43"/>
  <c r="H53" i="43"/>
  <c r="G53" i="43"/>
  <c r="F53" i="43"/>
  <c r="E53" i="43"/>
  <c r="D53" i="43"/>
  <c r="O255" i="46"/>
  <c r="D255" i="46"/>
  <c r="J28" i="44"/>
  <c r="I28" i="44"/>
  <c r="H28" i="44"/>
  <c r="G28" i="44"/>
  <c r="F28" i="44"/>
  <c r="E28" i="44"/>
  <c r="D28" i="44"/>
  <c r="AB590" i="79" l="1"/>
  <c r="AB749" i="79" s="1"/>
  <c r="AB406" i="79"/>
  <c r="Y21" i="46"/>
  <c r="Y590" i="79"/>
  <c r="Y749" i="79" s="1"/>
  <c r="Y406" i="79"/>
  <c r="E29" i="44"/>
  <c r="E33" i="44" s="1"/>
  <c r="Z590" i="79"/>
  <c r="Z749" i="79" s="1"/>
  <c r="Z406" i="79"/>
  <c r="I29" i="44"/>
  <c r="I33" i="44" s="1"/>
  <c r="AD590" i="79"/>
  <c r="AD749" i="79" s="1"/>
  <c r="AD406" i="79"/>
  <c r="H29" i="44"/>
  <c r="H33" i="44" s="1"/>
  <c r="AC590" i="79"/>
  <c r="AC749" i="79" s="1"/>
  <c r="AC406" i="79"/>
  <c r="AA590" i="79"/>
  <c r="AA749" i="79" s="1"/>
  <c r="AA406" i="79"/>
  <c r="AA566" i="79" s="1"/>
  <c r="J29" i="44"/>
  <c r="J33" i="44" s="1"/>
  <c r="AE590" i="79"/>
  <c r="AE749" i="79" s="1"/>
  <c r="AE406"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5" i="79"/>
  <c r="Z772" i="79"/>
  <c r="Z219" i="79"/>
  <c r="Z955" i="79"/>
  <c r="Z589" i="79"/>
  <c r="Z35" i="79"/>
  <c r="D123" i="45"/>
  <c r="E14" i="44"/>
  <c r="E18" i="44" s="1"/>
  <c r="Z220" i="79"/>
  <c r="Z382" i="79" s="1"/>
  <c r="Z566" i="79"/>
  <c r="Z773" i="79"/>
  <c r="Z932" i="79" s="1"/>
  <c r="Z956" i="79"/>
  <c r="Z1115" i="79" s="1"/>
  <c r="Z36" i="79"/>
  <c r="Z196" i="79" s="1"/>
  <c r="AE406" i="46"/>
  <c r="J13" i="44"/>
  <c r="AE955" i="79"/>
  <c r="AE405" i="79"/>
  <c r="AE772" i="79"/>
  <c r="AE589" i="79"/>
  <c r="AE219" i="79"/>
  <c r="AE35" i="79"/>
  <c r="J43" i="44"/>
  <c r="J53" i="44" s="1"/>
  <c r="J14" i="44"/>
  <c r="J18" i="44" s="1"/>
  <c r="AE956" i="79"/>
  <c r="AE1115" i="79" s="1"/>
  <c r="AE773" i="79"/>
  <c r="AE220" i="79"/>
  <c r="AE382" i="79" s="1"/>
  <c r="AE36" i="79"/>
  <c r="Y277" i="46"/>
  <c r="D13" i="44"/>
  <c r="Y772" i="79"/>
  <c r="Y589" i="79"/>
  <c r="Y219" i="79"/>
  <c r="Y955" i="79"/>
  <c r="Y405" i="79"/>
  <c r="Y35" i="79"/>
  <c r="AC148" i="46"/>
  <c r="H13" i="44"/>
  <c r="AC772" i="79"/>
  <c r="AC955" i="79"/>
  <c r="AC405" i="79"/>
  <c r="AC589" i="79"/>
  <c r="AC219" i="79"/>
  <c r="AC35" i="79"/>
  <c r="Y407" i="46"/>
  <c r="Y513" i="46" s="1"/>
  <c r="D14" i="44"/>
  <c r="D18" i="44" s="1"/>
  <c r="Y956" i="79"/>
  <c r="Y1115" i="79" s="1"/>
  <c r="Y566" i="79"/>
  <c r="Y773" i="79"/>
  <c r="Y932" i="79" s="1"/>
  <c r="Y220" i="79"/>
  <c r="Y382" i="79" s="1"/>
  <c r="Y36" i="79"/>
  <c r="Y196" i="79" s="1"/>
  <c r="AC278" i="46"/>
  <c r="AC395" i="46" s="1"/>
  <c r="H14" i="44"/>
  <c r="H18" i="44" s="1"/>
  <c r="AC773" i="79"/>
  <c r="AC949" i="79" s="1"/>
  <c r="AC220" i="79"/>
  <c r="AC382" i="79" s="1"/>
  <c r="AC956" i="79"/>
  <c r="AC1115" i="79" s="1"/>
  <c r="AC36" i="79"/>
  <c r="AD148" i="46"/>
  <c r="I13" i="44"/>
  <c r="AD405" i="79"/>
  <c r="AD589" i="79"/>
  <c r="AD955" i="79"/>
  <c r="AD772" i="79"/>
  <c r="AD219" i="79"/>
  <c r="AD35" i="79"/>
  <c r="H123" i="45"/>
  <c r="I14" i="44"/>
  <c r="I18" i="44" s="1"/>
  <c r="AD773" i="79"/>
  <c r="AD949" i="79" s="1"/>
  <c r="AD956" i="79"/>
  <c r="AD1115" i="79" s="1"/>
  <c r="AD220" i="79"/>
  <c r="AD36" i="79"/>
  <c r="AA406" i="46"/>
  <c r="F13" i="44"/>
  <c r="AA955" i="79"/>
  <c r="AA772" i="79"/>
  <c r="AA589" i="79"/>
  <c r="AA219" i="79"/>
  <c r="AA405" i="79"/>
  <c r="AA35" i="79"/>
  <c r="F43" i="44"/>
  <c r="F14" i="44"/>
  <c r="F18" i="44" s="1"/>
  <c r="AA581" i="79"/>
  <c r="AA773" i="79"/>
  <c r="AA220" i="79"/>
  <c r="AA956" i="79"/>
  <c r="AA1115" i="79" s="1"/>
  <c r="AA36" i="79"/>
  <c r="AA209" i="79" s="1"/>
  <c r="AB406" i="46"/>
  <c r="G13" i="44"/>
  <c r="AB772" i="79"/>
  <c r="AB589" i="79"/>
  <c r="AB219" i="79"/>
  <c r="AB955" i="79"/>
  <c r="AB405" i="79"/>
  <c r="AB35" i="79"/>
  <c r="AB407" i="46"/>
  <c r="G14" i="44"/>
  <c r="G18" i="44" s="1"/>
  <c r="AB956" i="79"/>
  <c r="AB1115" i="79" s="1"/>
  <c r="AB773" i="79"/>
  <c r="AB220" i="79"/>
  <c r="AB382" i="79" s="1"/>
  <c r="AB581" i="79"/>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399" i="79" l="1"/>
  <c r="AA398" i="79"/>
  <c r="AA397" i="79"/>
  <c r="AA396" i="79"/>
  <c r="AA382" i="79"/>
  <c r="I53" i="44"/>
  <c r="I50" i="44"/>
  <c r="G53" i="44"/>
  <c r="G50" i="44"/>
  <c r="H53" i="44"/>
  <c r="H50" i="44"/>
  <c r="E53" i="44"/>
  <c r="E50" i="44"/>
  <c r="F53" i="44"/>
  <c r="F50" i="44"/>
  <c r="AC583" i="79"/>
  <c r="AC582" i="79"/>
  <c r="AC581" i="79"/>
  <c r="D53" i="44"/>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5" i="79"/>
  <c r="AB766" i="79"/>
  <c r="AB582" i="79"/>
  <c r="AB583" i="79"/>
  <c r="AB566" i="79"/>
  <c r="AA765" i="79"/>
  <c r="AA766" i="79"/>
  <c r="AA583" i="79"/>
  <c r="AA582" i="79"/>
  <c r="AD932" i="79"/>
  <c r="AC566" i="79"/>
  <c r="AC932" i="79"/>
  <c r="AE566" i="79"/>
  <c r="AE583" i="79"/>
  <c r="AE582" i="79"/>
  <c r="AE581" i="79"/>
  <c r="AD766" i="79"/>
  <c r="AD765" i="79"/>
  <c r="AE949" i="79"/>
  <c r="AE932" i="79"/>
  <c r="AB212" i="79"/>
  <c r="AB196" i="79"/>
  <c r="AB213" i="79"/>
  <c r="AB209" i="79"/>
  <c r="AB211" i="79"/>
  <c r="AB210" i="79"/>
  <c r="AB932" i="79"/>
  <c r="AB949" i="79"/>
  <c r="AA211" i="79"/>
  <c r="AA196" i="79"/>
  <c r="AA210" i="79"/>
  <c r="AA212" i="79"/>
  <c r="AA213" i="79"/>
  <c r="AA932" i="79"/>
  <c r="AA949" i="79"/>
  <c r="AC210" i="79"/>
  <c r="AC213" i="79"/>
  <c r="AC209" i="79"/>
  <c r="AC211" i="79"/>
  <c r="AC196" i="79"/>
  <c r="AC212" i="79"/>
  <c r="AC766" i="79"/>
  <c r="AC765" i="79"/>
  <c r="AE212" i="79"/>
  <c r="AE196" i="79"/>
  <c r="AE209" i="79"/>
  <c r="AE210" i="79"/>
  <c r="AE211" i="79"/>
  <c r="AE213" i="79"/>
  <c r="AE765" i="79"/>
  <c r="AE766"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l="1"/>
  <c r="AF750" i="79"/>
  <c r="AK750" i="79"/>
  <c r="AJ750" i="79"/>
  <c r="AL750" i="79"/>
  <c r="AH750" i="79"/>
  <c r="AI750" i="79"/>
  <c r="AG750" i="79"/>
  <c r="AD750" i="79"/>
  <c r="AA750" i="79"/>
  <c r="AC750" i="79"/>
  <c r="AE750" i="79"/>
  <c r="Z750" i="79"/>
  <c r="Y750" i="79"/>
  <c r="AB750" i="79"/>
  <c r="G130" i="45"/>
  <c r="C131" i="45"/>
  <c r="Y752" i="79" s="1"/>
  <c r="Y760" i="79" s="1"/>
  <c r="L129" i="45"/>
  <c r="AF516" i="46"/>
  <c r="J127" i="45"/>
  <c r="H130" i="45"/>
  <c r="C133" i="45"/>
  <c r="Y1118" i="79" s="1"/>
  <c r="N130" i="45"/>
  <c r="K125" i="45"/>
  <c r="K128" i="45"/>
  <c r="AJ516" i="46"/>
  <c r="AJ520" i="46" s="1"/>
  <c r="N127" i="45"/>
  <c r="K126" i="45"/>
  <c r="G129" i="45"/>
  <c r="E129" i="45"/>
  <c r="AA385" i="79" s="1"/>
  <c r="J125" i="45"/>
  <c r="AF258" i="46" s="1"/>
  <c r="Y258" i="46"/>
  <c r="Y259" i="46" s="1"/>
  <c r="F128" i="45"/>
  <c r="E130" i="45"/>
  <c r="L130" i="45"/>
  <c r="J128" i="45"/>
  <c r="K127" i="45"/>
  <c r="AG516" i="46" s="1"/>
  <c r="AG520" i="46" s="1"/>
  <c r="J124" i="45"/>
  <c r="AF130" i="46" s="1"/>
  <c r="AF131" i="46" s="1"/>
  <c r="I129" i="45"/>
  <c r="K124" i="45"/>
  <c r="G128" i="45"/>
  <c r="E128" i="45"/>
  <c r="AE199" i="79" s="1"/>
  <c r="AE203" i="79" s="1"/>
  <c r="D129" i="45"/>
  <c r="H128" i="45"/>
  <c r="F130" i="45"/>
  <c r="C132" i="45"/>
  <c r="Y935" i="79" s="1"/>
  <c r="M130" i="45"/>
  <c r="L125" i="45"/>
  <c r="L128" i="45"/>
  <c r="AI516" i="46"/>
  <c r="M127" i="45"/>
  <c r="K129" i="45"/>
  <c r="K130" i="45"/>
  <c r="J129" i="45"/>
  <c r="AH516" i="46"/>
  <c r="L127" i="45"/>
  <c r="F129" i="45"/>
  <c r="H129" i="45"/>
  <c r="D130" i="45"/>
  <c r="I130" i="45"/>
  <c r="J130" i="45"/>
  <c r="J126" i="45"/>
  <c r="AF387" i="46" s="1"/>
  <c r="AH130" i="46"/>
  <c r="AH131" i="46" s="1"/>
  <c r="L124" i="45"/>
  <c r="D128" i="45"/>
  <c r="Y199" i="79"/>
  <c r="AI130" i="46"/>
  <c r="AI131" i="46" s="1"/>
  <c r="Y128" i="46"/>
  <c r="AL258" i="46"/>
  <c r="AK516" i="46"/>
  <c r="AK520" i="46" s="1"/>
  <c r="AL516" i="46"/>
  <c r="AL520" i="46" s="1"/>
  <c r="AL130" i="46"/>
  <c r="AL131" i="46" s="1"/>
  <c r="AK130" i="46"/>
  <c r="AK131" i="46" s="1"/>
  <c r="AG383" i="79"/>
  <c r="AK933" i="79"/>
  <c r="AH567" i="79"/>
  <c r="AL197" i="79"/>
  <c r="AG514" i="46"/>
  <c r="AI933" i="79"/>
  <c r="AJ933" i="79"/>
  <c r="AF383" i="79"/>
  <c r="AL567" i="79"/>
  <c r="AF933" i="79"/>
  <c r="AJ383" i="79"/>
  <c r="AH1116" i="79"/>
  <c r="AI1116" i="79"/>
  <c r="AK514" i="46"/>
  <c r="AI197" i="79"/>
  <c r="AK383" i="79"/>
  <c r="AF514" i="46"/>
  <c r="AF567" i="79"/>
  <c r="AL383" i="79"/>
  <c r="AJ567" i="79"/>
  <c r="AJ514" i="46"/>
  <c r="AK197" i="79"/>
  <c r="AG197" i="79"/>
  <c r="AG1116" i="79"/>
  <c r="AG567" i="79"/>
  <c r="AH514" i="46"/>
  <c r="AK1116" i="79"/>
  <c r="AH197" i="79"/>
  <c r="AH933" i="79"/>
  <c r="AJ1116" i="79"/>
  <c r="AF197" i="79"/>
  <c r="AF1116" i="79"/>
  <c r="AL933" i="79"/>
  <c r="AI383" i="79"/>
  <c r="AL514" i="46"/>
  <c r="AH383" i="79"/>
  <c r="AJ197" i="79"/>
  <c r="AL1116" i="79"/>
  <c r="AI514" i="46"/>
  <c r="AK567" i="79"/>
  <c r="AI567" i="79"/>
  <c r="AG933" i="79"/>
  <c r="Y514" i="46"/>
  <c r="AB514" i="46"/>
  <c r="AE1116" i="79"/>
  <c r="AD383" i="79"/>
  <c r="AC567" i="79"/>
  <c r="Y1116" i="79"/>
  <c r="Y567" i="79"/>
  <c r="AC514" i="46"/>
  <c r="AB933" i="79"/>
  <c r="AA1116" i="79"/>
  <c r="AD197" i="79"/>
  <c r="Y197" i="79"/>
  <c r="AA514" i="46"/>
  <c r="AE514" i="46"/>
  <c r="AC383" i="79"/>
  <c r="AC1116" i="79"/>
  <c r="AE383" i="79"/>
  <c r="Z933" i="79"/>
  <c r="AD514" i="46"/>
  <c r="AA567" i="79"/>
  <c r="AD1116" i="79"/>
  <c r="AE933" i="79"/>
  <c r="AB383" i="79"/>
  <c r="AB1116" i="79"/>
  <c r="AD567" i="79"/>
  <c r="AE567" i="79"/>
  <c r="Z514" i="46"/>
  <c r="AC933" i="79"/>
  <c r="AB567" i="79"/>
  <c r="Y383" i="79"/>
  <c r="Z383" i="79"/>
  <c r="AA197" i="79"/>
  <c r="AD933" i="79"/>
  <c r="AC197" i="79"/>
  <c r="Y933" i="79"/>
  <c r="AE197" i="79"/>
  <c r="AA383" i="79"/>
  <c r="AA933" i="79"/>
  <c r="AB197" i="79"/>
  <c r="Z567" i="79"/>
  <c r="Z197"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I258" i="46"/>
  <c r="AI260" i="46" s="1"/>
  <c r="AH258" i="46"/>
  <c r="AH260" i="46" s="1"/>
  <c r="AL387" i="46"/>
  <c r="AL389" i="46" s="1"/>
  <c r="AJ387" i="46"/>
  <c r="AJ389" i="46" s="1"/>
  <c r="AJ130" i="46"/>
  <c r="AJ131" i="46" s="1"/>
  <c r="AG130" i="46"/>
  <c r="AG131" i="46" s="1"/>
  <c r="AG387" i="46"/>
  <c r="AK569" i="79"/>
  <c r="AK578" i="79" s="1"/>
  <c r="AI387" i="46"/>
  <c r="AI389" i="46" s="1"/>
  <c r="AG258" i="46"/>
  <c r="AG259" i="46" s="1"/>
  <c r="Y522" i="46"/>
  <c r="AD522" i="46"/>
  <c r="Y1122" i="79"/>
  <c r="Y1128" i="79"/>
  <c r="AI517" i="46"/>
  <c r="AI520" i="46"/>
  <c r="AF518" i="46"/>
  <c r="AF520" i="46"/>
  <c r="Y518" i="46"/>
  <c r="Y517" i="46"/>
  <c r="Y519" i="46"/>
  <c r="Y520" i="46"/>
  <c r="AA522" i="46"/>
  <c r="AH518" i="46"/>
  <c r="AH520" i="46"/>
  <c r="AJ569" i="79"/>
  <c r="AA199" i="79"/>
  <c r="AB199" i="79"/>
  <c r="AJ385" i="79"/>
  <c r="AJ388" i="79" s="1"/>
  <c r="AH569" i="79"/>
  <c r="AH573" i="79" s="1"/>
  <c r="AL385" i="79"/>
  <c r="AL391" i="79" s="1"/>
  <c r="AC199" i="79"/>
  <c r="AC202" i="79" s="1"/>
  <c r="AK385" i="79"/>
  <c r="AK389" i="79" s="1"/>
  <c r="AF385" i="79"/>
  <c r="AF388" i="79" s="1"/>
  <c r="AI569" i="79"/>
  <c r="AI578" i="79" s="1"/>
  <c r="AL569" i="79"/>
  <c r="AL573" i="79" s="1"/>
  <c r="AE569" i="79"/>
  <c r="AE572" i="79" s="1"/>
  <c r="AG569" i="79"/>
  <c r="AG572" i="79" s="1"/>
  <c r="AG385" i="79"/>
  <c r="AG393" i="79" s="1"/>
  <c r="AD385" i="79"/>
  <c r="AD389" i="79" s="1"/>
  <c r="AB569" i="79"/>
  <c r="Z199" i="79"/>
  <c r="AB385" i="79"/>
  <c r="AB388" i="79" s="1"/>
  <c r="Z385" i="79"/>
  <c r="Z388" i="79" s="1"/>
  <c r="AC385" i="79"/>
  <c r="AC389" i="79" s="1"/>
  <c r="AD935" i="79"/>
  <c r="AH935" i="79"/>
  <c r="AH946" i="79" s="1"/>
  <c r="M79" i="43" s="1"/>
  <c r="AJ935" i="79"/>
  <c r="AJ946" i="79" s="1"/>
  <c r="O79" i="43" s="1"/>
  <c r="AI935" i="79"/>
  <c r="AI946" i="79" s="1"/>
  <c r="N79" i="43" s="1"/>
  <c r="Z935" i="79"/>
  <c r="AK935" i="79"/>
  <c r="AK946" i="79" s="1"/>
  <c r="P79" i="43" s="1"/>
  <c r="AL935" i="79"/>
  <c r="AE935" i="79"/>
  <c r="AE946" i="79" s="1"/>
  <c r="J79" i="43" s="1"/>
  <c r="AF935" i="79"/>
  <c r="AC935" i="79"/>
  <c r="AC946" i="79" s="1"/>
  <c r="H79" i="43" s="1"/>
  <c r="AA935" i="79"/>
  <c r="AB935" i="79"/>
  <c r="AB946" i="79" s="1"/>
  <c r="G79" i="43" s="1"/>
  <c r="AG935" i="79"/>
  <c r="AG946" i="79" s="1"/>
  <c r="L79" i="43" s="1"/>
  <c r="Y1125" i="79"/>
  <c r="Z569" i="79"/>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0" i="79"/>
  <c r="AD199" i="79"/>
  <c r="AD202" i="79" s="1"/>
  <c r="AE385" i="79"/>
  <c r="AE388" i="79" s="1"/>
  <c r="AD569" i="79"/>
  <c r="AE204" i="79"/>
  <c r="AL752" i="79"/>
  <c r="AL762" i="79" s="1"/>
  <c r="AE752" i="79"/>
  <c r="AE762" i="79" s="1"/>
  <c r="AI752" i="79"/>
  <c r="AG752" i="79"/>
  <c r="AF752" i="79"/>
  <c r="AF762" i="79" s="1"/>
  <c r="Z752" i="79"/>
  <c r="AD752" i="79"/>
  <c r="AC752" i="79"/>
  <c r="AC762" i="79" s="1"/>
  <c r="AJ752" i="79"/>
  <c r="AJ762" i="79" s="1"/>
  <c r="AH752" i="79"/>
  <c r="AH762" i="79" s="1"/>
  <c r="AA752" i="79"/>
  <c r="AA762" i="79" s="1"/>
  <c r="AB752" i="79"/>
  <c r="AB762" i="79" s="1"/>
  <c r="AK752" i="79"/>
  <c r="AE201" i="79"/>
  <c r="AH132" i="46"/>
  <c r="AG199" i="79"/>
  <c r="AG203" i="79" s="1"/>
  <c r="AE202" i="79"/>
  <c r="AF569" i="79"/>
  <c r="AF573" i="79" s="1"/>
  <c r="Y385" i="79"/>
  <c r="Y393" i="79" s="1"/>
  <c r="AF199" i="79"/>
  <c r="AF202" i="79" s="1"/>
  <c r="AH385" i="79"/>
  <c r="AH393" i="79" s="1"/>
  <c r="AH519" i="46"/>
  <c r="AI518" i="46"/>
  <c r="AH517" i="46"/>
  <c r="AI519" i="46"/>
  <c r="AI522" i="46"/>
  <c r="AH522" i="46"/>
  <c r="Y1123" i="79"/>
  <c r="AG389" i="46"/>
  <c r="AG390" i="46"/>
  <c r="AG388" i="46"/>
  <c r="Y1120" i="79"/>
  <c r="AI199" i="79"/>
  <c r="AI200" i="79" s="1"/>
  <c r="AJ199" i="79"/>
  <c r="AJ204" i="79" s="1"/>
  <c r="AK199" i="79"/>
  <c r="AK202" i="79" s="1"/>
  <c r="AL199" i="79"/>
  <c r="AL204" i="79" s="1"/>
  <c r="AH199" i="79"/>
  <c r="AH206" i="79" s="1"/>
  <c r="AA390" i="79"/>
  <c r="AA391" i="79"/>
  <c r="AA389" i="79"/>
  <c r="AA388" i="79"/>
  <c r="AF132" i="46"/>
  <c r="AJ522" i="46"/>
  <c r="Y759" i="79"/>
  <c r="Y758" i="79"/>
  <c r="Y757" i="79"/>
  <c r="Y755" i="79"/>
  <c r="Y756" i="79"/>
  <c r="AF260" i="46"/>
  <c r="AF259" i="46"/>
  <c r="AJ517" i="46"/>
  <c r="AJ519" i="46"/>
  <c r="AJ518" i="46"/>
  <c r="Y1126" i="79"/>
  <c r="Y1124" i="79"/>
  <c r="Y1119" i="79"/>
  <c r="Y1121" i="79"/>
  <c r="Y1127" i="79"/>
  <c r="AF389" i="46"/>
  <c r="AF390" i="46"/>
  <c r="AF388" i="46"/>
  <c r="AG519" i="46"/>
  <c r="AG517" i="46"/>
  <c r="AG518" i="46"/>
  <c r="AF262" i="46"/>
  <c r="Y1130" i="79"/>
  <c r="AF517" i="46"/>
  <c r="AK387" i="46"/>
  <c r="AK389" i="46" s="1"/>
  <c r="AH387" i="46"/>
  <c r="AH392" i="46" s="1"/>
  <c r="AA393" i="79"/>
  <c r="AF522" i="46"/>
  <c r="AF519" i="46"/>
  <c r="AI385" i="79"/>
  <c r="AI387" i="79" s="1"/>
  <c r="AG522" i="46"/>
  <c r="Y762" i="79"/>
  <c r="AJ390" i="46"/>
  <c r="AI390" i="46"/>
  <c r="Y203" i="79"/>
  <c r="Y201" i="79"/>
  <c r="Y202" i="79"/>
  <c r="AJ388" i="46"/>
  <c r="Y206" i="79"/>
  <c r="AI132" i="46"/>
  <c r="AJ132" i="46"/>
  <c r="AI388"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AK132" i="46"/>
  <c r="AK262" i="46"/>
  <c r="AL262" i="46"/>
  <c r="AL522" i="46"/>
  <c r="AK517" i="46"/>
  <c r="AL390" i="46"/>
  <c r="AL388" i="46"/>
  <c r="AK522" i="46"/>
  <c r="AK260" i="46"/>
  <c r="AK259" i="46"/>
  <c r="AL517" i="46"/>
  <c r="AL260" i="46"/>
  <c r="AL259" i="46"/>
  <c r="AK573" i="79"/>
  <c r="AK571" i="79"/>
  <c r="AK572" i="79"/>
  <c r="AK575" i="79"/>
  <c r="AK574" i="79"/>
  <c r="AK576" i="79"/>
  <c r="AK570"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6" i="79"/>
  <c r="AE392" i="46"/>
  <c r="AE390" i="46"/>
  <c r="AE388" i="46"/>
  <c r="Y132" i="46"/>
  <c r="Y131" i="46"/>
  <c r="Y392" i="46"/>
  <c r="Y390" i="46"/>
  <c r="Y200" i="79"/>
  <c r="Y204" i="79"/>
  <c r="Z262" i="46"/>
  <c r="Z260" i="46"/>
  <c r="Z259" i="46"/>
  <c r="Z392" i="46"/>
  <c r="Z390" i="46"/>
  <c r="Z388" i="46"/>
  <c r="AC131" i="46"/>
  <c r="AA131" i="46"/>
  <c r="AB131" i="46"/>
  <c r="Z131" i="46"/>
  <c r="Z132" i="46"/>
  <c r="Z946" i="79" l="1"/>
  <c r="E79" i="43" s="1"/>
  <c r="Z941" i="79"/>
  <c r="Z938" i="79"/>
  <c r="Z944" i="79"/>
  <c r="Z762" i="79"/>
  <c r="Z755" i="79"/>
  <c r="AA946" i="79"/>
  <c r="F79" i="43" s="1"/>
  <c r="AA941" i="79"/>
  <c r="AI262" i="46"/>
  <c r="AI259" i="46"/>
  <c r="AI261" i="46"/>
  <c r="AH262" i="46"/>
  <c r="AH259" i="46"/>
  <c r="AG262" i="46"/>
  <c r="AG132" i="46"/>
  <c r="Q15" i="47" s="1"/>
  <c r="AG260" i="46"/>
  <c r="AG261" i="46" s="1"/>
  <c r="Y761" i="79"/>
  <c r="T18" i="47"/>
  <c r="P20" i="47"/>
  <c r="S23" i="47"/>
  <c r="U17" i="47"/>
  <c r="R26" i="47"/>
  <c r="AB575" i="79"/>
  <c r="AB574" i="79"/>
  <c r="AB202" i="79"/>
  <c r="AB203" i="79"/>
  <c r="AA200" i="79"/>
  <c r="AA203" i="79"/>
  <c r="AA204" i="79"/>
  <c r="AD574" i="79"/>
  <c r="AD578" i="79"/>
  <c r="Z203" i="79"/>
  <c r="Z204" i="79"/>
  <c r="AJ575" i="79"/>
  <c r="AJ578" i="79"/>
  <c r="AM522" i="46"/>
  <c r="F104" i="43" s="1"/>
  <c r="Y572" i="79"/>
  <c r="Y575" i="79"/>
  <c r="Y576" i="79"/>
  <c r="Z573" i="79"/>
  <c r="Z575" i="79"/>
  <c r="Y521" i="46"/>
  <c r="V21" i="47"/>
  <c r="AM259" i="46"/>
  <c r="Z1130" i="79"/>
  <c r="E82" i="43" s="1"/>
  <c r="AM131" i="46"/>
  <c r="C93" i="43" s="1"/>
  <c r="AM518" i="46"/>
  <c r="AM520" i="46"/>
  <c r="AM519" i="46"/>
  <c r="AM517" i="46"/>
  <c r="AD573" i="79"/>
  <c r="AH574" i="79"/>
  <c r="AL574" i="79"/>
  <c r="AI574" i="79"/>
  <c r="R18" i="47"/>
  <c r="R17" i="47"/>
  <c r="R20" i="47"/>
  <c r="R21" i="47"/>
  <c r="R16" i="47"/>
  <c r="AE393" i="79"/>
  <c r="R22" i="47"/>
  <c r="AB201" i="79"/>
  <c r="AC203" i="79"/>
  <c r="AG575" i="79"/>
  <c r="AG574" i="79"/>
  <c r="AH570" i="79"/>
  <c r="AA573" i="79"/>
  <c r="AL571" i="79"/>
  <c r="AC206" i="79"/>
  <c r="Z390" i="79"/>
  <c r="AC201" i="79"/>
  <c r="AB204" i="79"/>
  <c r="AD388" i="79"/>
  <c r="AL578" i="79"/>
  <c r="AL570" i="79"/>
  <c r="AB206" i="79"/>
  <c r="AD393" i="79"/>
  <c r="AL572" i="79"/>
  <c r="Z391" i="79"/>
  <c r="AB200" i="79"/>
  <c r="AB389" i="79"/>
  <c r="AK204" i="79"/>
  <c r="AA201" i="79"/>
  <c r="AA206" i="79"/>
  <c r="AE389" i="79"/>
  <c r="AB391" i="79"/>
  <c r="AB390" i="79"/>
  <c r="AB393" i="79"/>
  <c r="AI572" i="79"/>
  <c r="AI575" i="79"/>
  <c r="AK203" i="79"/>
  <c r="AI571" i="79"/>
  <c r="R19" i="47"/>
  <c r="R24" i="47"/>
  <c r="R25" i="47"/>
  <c r="R23" i="47"/>
  <c r="R15" i="47"/>
  <c r="AG578" i="79"/>
  <c r="AG576" i="79"/>
  <c r="AA202" i="79"/>
  <c r="AI570" i="79"/>
  <c r="AH571" i="79"/>
  <c r="AA572" i="79"/>
  <c r="AG571" i="79"/>
  <c r="AH578" i="79"/>
  <c r="AA578" i="79"/>
  <c r="AA575" i="79"/>
  <c r="AG570" i="79"/>
  <c r="AA574" i="79"/>
  <c r="AG573" i="79"/>
  <c r="AD390" i="79"/>
  <c r="AG201" i="79"/>
  <c r="AK390" i="46"/>
  <c r="AB572" i="79"/>
  <c r="AJ386" i="79"/>
  <c r="AL202" i="79"/>
  <c r="AK393" i="79"/>
  <c r="AG387" i="79"/>
  <c r="AL203" i="79"/>
  <c r="AK387" i="79"/>
  <c r="AL390" i="79"/>
  <c r="AG388" i="79"/>
  <c r="AK386" i="79"/>
  <c r="Y940" i="79"/>
  <c r="AL388" i="79"/>
  <c r="AB576" i="79"/>
  <c r="AH390" i="79"/>
  <c r="AI386" i="79"/>
  <c r="AH391" i="79"/>
  <c r="AG206" i="79"/>
  <c r="AD201" i="79"/>
  <c r="AH386" i="79"/>
  <c r="Y388" i="79"/>
  <c r="AG391" i="79"/>
  <c r="Y390" i="79"/>
  <c r="AK391" i="79"/>
  <c r="AL393" i="79"/>
  <c r="AJ391" i="79"/>
  <c r="AF578" i="79"/>
  <c r="AG390" i="79"/>
  <c r="AL389" i="79"/>
  <c r="AJ387" i="79"/>
  <c r="AB578" i="79"/>
  <c r="AG200" i="79"/>
  <c r="AC573" i="79"/>
  <c r="AF390" i="79"/>
  <c r="Y946" i="79"/>
  <c r="AD206" i="79"/>
  <c r="AD204" i="79"/>
  <c r="AG204" i="79"/>
  <c r="Y942" i="79"/>
  <c r="AI521" i="46"/>
  <c r="AG202" i="79"/>
  <c r="AH521" i="46"/>
  <c r="AK206" i="79"/>
  <c r="AF201" i="79"/>
  <c r="Y938" i="79"/>
  <c r="AJ576" i="79"/>
  <c r="AF387" i="79"/>
  <c r="AK388" i="79"/>
  <c r="AL387" i="79"/>
  <c r="AG389" i="79"/>
  <c r="AC572" i="79"/>
  <c r="AJ571" i="79"/>
  <c r="AF391" i="79"/>
  <c r="AH389" i="79"/>
  <c r="AF574" i="79"/>
  <c r="AJ572" i="79"/>
  <c r="AJ573" i="79"/>
  <c r="AF576" i="79"/>
  <c r="AK390" i="79"/>
  <c r="AJ390" i="79"/>
  <c r="Z200" i="79"/>
  <c r="AG386" i="79"/>
  <c r="AH388" i="79"/>
  <c r="AB573" i="79"/>
  <c r="AH387" i="79"/>
  <c r="AF575" i="79"/>
  <c r="Z202" i="79"/>
  <c r="AF571" i="79"/>
  <c r="AL386" i="79"/>
  <c r="AJ393" i="79"/>
  <c r="Z201" i="79"/>
  <c r="AJ570" i="79"/>
  <c r="AF570" i="79"/>
  <c r="Y936" i="79"/>
  <c r="AJ389" i="79"/>
  <c r="AJ574" i="79"/>
  <c r="AF572" i="79"/>
  <c r="AD575" i="79"/>
  <c r="Y943" i="79"/>
  <c r="AF203" i="79"/>
  <c r="AE578" i="79"/>
  <c r="AK201" i="79"/>
  <c r="AL576" i="79"/>
  <c r="Z393" i="79"/>
  <c r="Z389" i="79"/>
  <c r="AC200" i="79"/>
  <c r="AC391" i="79"/>
  <c r="AF386" i="79"/>
  <c r="AE575" i="79"/>
  <c r="AC393" i="79"/>
  <c r="AI576" i="79"/>
  <c r="AI573" i="79"/>
  <c r="AC390" i="79"/>
  <c r="Z206" i="79"/>
  <c r="AL575" i="79"/>
  <c r="AC578" i="79"/>
  <c r="AC204" i="79"/>
  <c r="AF389" i="79"/>
  <c r="AD572" i="79"/>
  <c r="Y944" i="79"/>
  <c r="AK200" i="79"/>
  <c r="AF393" i="79"/>
  <c r="AG521" i="46"/>
  <c r="AF261" i="46"/>
  <c r="AC574" i="79"/>
  <c r="AE576" i="79"/>
  <c r="AD391" i="79"/>
  <c r="AC388" i="79"/>
  <c r="AE573" i="79"/>
  <c r="AC576" i="79"/>
  <c r="AE574" i="79"/>
  <c r="AD576" i="79"/>
  <c r="AH576" i="79"/>
  <c r="AH575" i="79"/>
  <c r="AH572" i="79"/>
  <c r="AA1125" i="79"/>
  <c r="AA1124" i="79"/>
  <c r="AA1122" i="79"/>
  <c r="AA1120" i="79"/>
  <c r="AA1127" i="79"/>
  <c r="AA1119" i="79"/>
  <c r="AA1126" i="79"/>
  <c r="AA1128" i="79"/>
  <c r="AA1123" i="79"/>
  <c r="AA1121" i="79"/>
  <c r="AI391" i="79"/>
  <c r="Z572" i="79"/>
  <c r="Z578" i="79"/>
  <c r="Z756" i="79"/>
  <c r="Z759" i="79"/>
  <c r="Z758"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42" i="79"/>
  <c r="AD941" i="79"/>
  <c r="AD944" i="79"/>
  <c r="AD939" i="79"/>
  <c r="AK392" i="46"/>
  <c r="AK388" i="46"/>
  <c r="AL206" i="79"/>
  <c r="AE390"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41" i="79"/>
  <c r="AC940" i="79"/>
  <c r="AC939" i="79"/>
  <c r="AC942" i="79"/>
  <c r="AC938" i="79"/>
  <c r="AC943" i="79"/>
  <c r="AC941" i="79"/>
  <c r="AC944" i="79"/>
  <c r="Z574" i="79"/>
  <c r="AB756" i="79"/>
  <c r="AB758" i="79"/>
  <c r="AB760" i="79"/>
  <c r="AB755" i="79"/>
  <c r="AB757" i="79"/>
  <c r="AB759" i="79"/>
  <c r="AG760" i="79"/>
  <c r="AG758" i="79"/>
  <c r="AG757" i="79"/>
  <c r="AG759" i="79"/>
  <c r="AG753" i="79"/>
  <c r="AG755" i="79"/>
  <c r="AG754" i="79"/>
  <c r="AG756" i="79"/>
  <c r="AE391"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8" i="79"/>
  <c r="AF206" i="79"/>
  <c r="AA756" i="79"/>
  <c r="AA755" i="79"/>
  <c r="AA759" i="79"/>
  <c r="AA760" i="79"/>
  <c r="AA758" i="79"/>
  <c r="AA757" i="79"/>
  <c r="AI759" i="79"/>
  <c r="AI757" i="79"/>
  <c r="AI760" i="79"/>
  <c r="AI753" i="79"/>
  <c r="AI758" i="79"/>
  <c r="AI755" i="79"/>
  <c r="AI756" i="79"/>
  <c r="AI754" i="79"/>
  <c r="AD203" i="79"/>
  <c r="AD200"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K1124" i="79"/>
  <c r="AK1128" i="79"/>
  <c r="AK1123" i="79"/>
  <c r="AK1119" i="79"/>
  <c r="AK1125" i="79"/>
  <c r="AK1121" i="79"/>
  <c r="AK1127" i="79"/>
  <c r="AK1122" i="79"/>
  <c r="AK1126" i="79"/>
  <c r="AK1120" i="79"/>
  <c r="AI390" i="79"/>
  <c r="AH754" i="79"/>
  <c r="AH760" i="79"/>
  <c r="AH759" i="79"/>
  <c r="AH753" i="79"/>
  <c r="AH756" i="79"/>
  <c r="AH755" i="79"/>
  <c r="AH758" i="79"/>
  <c r="AH757" i="79"/>
  <c r="AL946" i="79"/>
  <c r="Q79" i="43" s="1"/>
  <c r="Y573" i="79"/>
  <c r="Y574" i="79"/>
  <c r="Z942" i="79"/>
  <c r="Z943" i="79"/>
  <c r="Z939" i="79"/>
  <c r="Z940" i="79"/>
  <c r="AI393" i="79"/>
  <c r="AF204" i="79"/>
  <c r="Y389" i="79"/>
  <c r="Y391" i="79"/>
  <c r="AJ758" i="79"/>
  <c r="AJ759" i="79"/>
  <c r="AJ760" i="79"/>
  <c r="AJ754" i="79"/>
  <c r="AJ753" i="79"/>
  <c r="AJ756" i="79"/>
  <c r="AJ757" i="79"/>
  <c r="AJ755" i="79"/>
  <c r="AL753" i="79"/>
  <c r="AL754" i="79"/>
  <c r="AL759" i="79"/>
  <c r="AL760" i="79"/>
  <c r="AL756" i="79"/>
  <c r="AL757" i="79"/>
  <c r="AL758" i="79"/>
  <c r="AL755" i="79"/>
  <c r="AG1130" i="79"/>
  <c r="L82" i="43" s="1"/>
  <c r="AK762" i="79"/>
  <c r="AF1121" i="79"/>
  <c r="AF1126" i="79"/>
  <c r="AF1125" i="79"/>
  <c r="AF1123" i="79"/>
  <c r="AF1128" i="79"/>
  <c r="AF1120" i="79"/>
  <c r="AF1124" i="79"/>
  <c r="AF1119" i="79"/>
  <c r="AF1122" i="79"/>
  <c r="AF1127" i="79"/>
  <c r="AB943" i="79"/>
  <c r="AB938" i="79"/>
  <c r="AB942" i="79"/>
  <c r="AB941" i="79"/>
  <c r="AB944" i="79"/>
  <c r="AB940" i="79"/>
  <c r="AB939" i="79"/>
  <c r="AI939" i="79"/>
  <c r="AI942" i="79"/>
  <c r="AI940" i="79"/>
  <c r="AI943" i="79"/>
  <c r="AI937" i="79"/>
  <c r="AI941" i="79"/>
  <c r="AI944" i="79"/>
  <c r="AI936" i="79"/>
  <c r="AI938" i="79"/>
  <c r="AG762" i="79"/>
  <c r="AE760" i="79"/>
  <c r="AE757" i="79"/>
  <c r="AE758" i="79"/>
  <c r="AE759" i="79"/>
  <c r="AE756"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89" i="79"/>
  <c r="AF200" i="79"/>
  <c r="Z576" i="79"/>
  <c r="AA1130" i="79"/>
  <c r="F82" i="43" s="1"/>
  <c r="AD762" i="79"/>
  <c r="AC758" i="79"/>
  <c r="AC756" i="79"/>
  <c r="AC755" i="79"/>
  <c r="AC757" i="79"/>
  <c r="AC759" i="79"/>
  <c r="AC760"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43" i="79"/>
  <c r="AJ939" i="79"/>
  <c r="AJ940" i="79"/>
  <c r="AJ937" i="79"/>
  <c r="AJ942" i="79"/>
  <c r="AJ938" i="79"/>
  <c r="AJ936" i="79"/>
  <c r="AJ943" i="79"/>
  <c r="AJ941" i="79"/>
  <c r="AJ944" i="79"/>
  <c r="AI762" i="79"/>
  <c r="AH940" i="79"/>
  <c r="AH938" i="79"/>
  <c r="AH937" i="79"/>
  <c r="AH941" i="79"/>
  <c r="AH942" i="79"/>
  <c r="AH936" i="79"/>
  <c r="AH943" i="79"/>
  <c r="AH944" i="79"/>
  <c r="AH939" i="79"/>
  <c r="P15" i="47"/>
  <c r="AI206" i="79"/>
  <c r="AF391" i="46"/>
  <c r="AJ521" i="46"/>
  <c r="AF521" i="46"/>
  <c r="AH261" i="46"/>
  <c r="AA392" i="79"/>
  <c r="AG391" i="46"/>
  <c r="D82" i="43"/>
  <c r="Y1129" i="79"/>
  <c r="D81" i="43" s="1"/>
  <c r="P17" i="47"/>
  <c r="P18" i="47"/>
  <c r="AJ203" i="79"/>
  <c r="AI201" i="79"/>
  <c r="P21" i="47"/>
  <c r="P24" i="47"/>
  <c r="Q25" i="47"/>
  <c r="AL201" i="79"/>
  <c r="AI203" i="79"/>
  <c r="AH389" i="46"/>
  <c r="E94" i="43" s="1"/>
  <c r="AH390" i="46"/>
  <c r="AH388" i="46"/>
  <c r="P19" i="47"/>
  <c r="AJ201" i="79"/>
  <c r="P22" i="47"/>
  <c r="AI204" i="79"/>
  <c r="P16" i="47"/>
  <c r="P25" i="47"/>
  <c r="P23" i="47"/>
  <c r="AL200" i="79"/>
  <c r="AJ200" i="79"/>
  <c r="AJ202" i="79"/>
  <c r="AI202" i="79"/>
  <c r="P26" i="47"/>
  <c r="AJ206" i="79"/>
  <c r="AH204" i="79"/>
  <c r="AH202" i="79"/>
  <c r="AH200" i="79"/>
  <c r="AH201" i="79"/>
  <c r="AH203" i="79"/>
  <c r="R64" i="43"/>
  <c r="AI391" i="46"/>
  <c r="T24" i="47"/>
  <c r="T17" i="47"/>
  <c r="T19" i="47"/>
  <c r="T16" i="47"/>
  <c r="T22" i="47"/>
  <c r="S20" i="47"/>
  <c r="T21" i="47"/>
  <c r="T15" i="47"/>
  <c r="AJ391" i="46"/>
  <c r="S24" i="47"/>
  <c r="T26" i="47"/>
  <c r="T20" i="47"/>
  <c r="T23" i="47"/>
  <c r="T25" i="47"/>
  <c r="S26" i="47"/>
  <c r="S17" i="47"/>
  <c r="S19" i="47"/>
  <c r="S21" i="47"/>
  <c r="S18" i="47"/>
  <c r="S15" i="47"/>
  <c r="S25" i="47"/>
  <c r="S16" i="47"/>
  <c r="S22" i="47"/>
  <c r="T33" i="47"/>
  <c r="V18" i="47"/>
  <c r="Y205" i="79"/>
  <c r="V16" i="47"/>
  <c r="V20" i="47"/>
  <c r="V23" i="47"/>
  <c r="V25" i="47"/>
  <c r="V15" i="47"/>
  <c r="F94" i="43"/>
  <c r="V26" i="47"/>
  <c r="V24" i="47"/>
  <c r="V19" i="47"/>
  <c r="V17" i="47"/>
  <c r="V22" i="47"/>
  <c r="D93" i="43"/>
  <c r="Y261" i="46"/>
  <c r="F93" i="43"/>
  <c r="U20" i="47"/>
  <c r="U22" i="47"/>
  <c r="U23" i="47"/>
  <c r="U16" i="47"/>
  <c r="U15" i="47"/>
  <c r="U24" i="47"/>
  <c r="U25" i="47"/>
  <c r="U18" i="47"/>
  <c r="U26" i="47"/>
  <c r="U19" i="47"/>
  <c r="U21" i="47"/>
  <c r="Q36" i="47"/>
  <c r="S39" i="47"/>
  <c r="S40" i="47"/>
  <c r="S36" i="47"/>
  <c r="S34" i="47"/>
  <c r="T40" i="47"/>
  <c r="T31" i="47"/>
  <c r="S33" i="47"/>
  <c r="S37" i="47"/>
  <c r="AK521" i="46"/>
  <c r="T37" i="47"/>
  <c r="T36" i="47"/>
  <c r="AL261" i="46"/>
  <c r="AK261" i="46"/>
  <c r="T32" i="47"/>
  <c r="T35" i="47"/>
  <c r="T38" i="47"/>
  <c r="T39" i="47"/>
  <c r="T41" i="47"/>
  <c r="T30" i="47"/>
  <c r="AL391" i="46"/>
  <c r="T34" i="47"/>
  <c r="AK577" i="79"/>
  <c r="AA391" i="46"/>
  <c r="K45" i="47" s="1"/>
  <c r="AL521" i="46"/>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5" i="79"/>
  <c r="Z391" i="46"/>
  <c r="Z261" i="46"/>
  <c r="Y391" i="46"/>
  <c r="AA945" i="79" l="1"/>
  <c r="F78" i="43" s="1"/>
  <c r="Y577" i="79"/>
  <c r="R58" i="43"/>
  <c r="S32" i="47"/>
  <c r="S35" i="47"/>
  <c r="S31" i="47"/>
  <c r="S41" i="47"/>
  <c r="D94" i="43"/>
  <c r="S38" i="47"/>
  <c r="S30" i="47"/>
  <c r="Q38" i="47"/>
  <c r="S56" i="47"/>
  <c r="AM260" i="46"/>
  <c r="AM261" i="46" s="1"/>
  <c r="AM262" i="46"/>
  <c r="D104" i="43" s="1"/>
  <c r="Q32" i="47"/>
  <c r="Q37" i="47"/>
  <c r="Q41" i="47"/>
  <c r="Q16" i="47"/>
  <c r="Q22" i="47"/>
  <c r="Q31" i="47"/>
  <c r="Q26" i="47"/>
  <c r="Q24" i="47"/>
  <c r="Q33" i="47"/>
  <c r="Q35" i="47"/>
  <c r="Q40" i="47"/>
  <c r="Q20" i="47"/>
  <c r="Q18" i="47"/>
  <c r="Q39" i="47"/>
  <c r="Q30" i="47"/>
  <c r="Q34" i="47"/>
  <c r="Q23" i="47"/>
  <c r="Q21" i="47"/>
  <c r="Q17" i="47"/>
  <c r="Q19" i="47"/>
  <c r="AM132" i="46"/>
  <c r="C104" i="43" s="1"/>
  <c r="AM387" i="79"/>
  <c r="P39" i="47"/>
  <c r="V39" i="47"/>
  <c r="R30" i="47"/>
  <c r="Z761" i="79"/>
  <c r="AM386" i="79"/>
  <c r="AM388" i="79"/>
  <c r="AM206" i="79"/>
  <c r="G104" i="43" s="1"/>
  <c r="AD577" i="79"/>
  <c r="AJ577" i="79"/>
  <c r="AM521" i="46"/>
  <c r="AM523" i="46" s="1"/>
  <c r="U31" i="47"/>
  <c r="AM388" i="46"/>
  <c r="AM572" i="79"/>
  <c r="AM390" i="46"/>
  <c r="AM201" i="79"/>
  <c r="AM200" i="79"/>
  <c r="AM1120" i="79"/>
  <c r="AM1121" i="79"/>
  <c r="AM755" i="79"/>
  <c r="AM1123" i="79"/>
  <c r="AM759" i="79"/>
  <c r="AM754" i="79"/>
  <c r="AM1119" i="79"/>
  <c r="AM753" i="79"/>
  <c r="AM937" i="79"/>
  <c r="AM1127" i="79"/>
  <c r="AM1125" i="79"/>
  <c r="AM202" i="79"/>
  <c r="AM389" i="46"/>
  <c r="AM1122" i="79"/>
  <c r="AM1124" i="79"/>
  <c r="AM939" i="79"/>
  <c r="AM576" i="79"/>
  <c r="AM758" i="79"/>
  <c r="AM1128" i="79"/>
  <c r="AM756" i="79"/>
  <c r="AM1126" i="79"/>
  <c r="AM757" i="79"/>
  <c r="AM203" i="79"/>
  <c r="AM204" i="79"/>
  <c r="AM571" i="79"/>
  <c r="D79" i="43"/>
  <c r="R79" i="43" s="1"/>
  <c r="AM946" i="79"/>
  <c r="K104" i="43" s="1"/>
  <c r="AM940" i="79"/>
  <c r="AM391" i="79"/>
  <c r="AM573" i="79"/>
  <c r="R73" i="43"/>
  <c r="AM578" i="79"/>
  <c r="AM392" i="46"/>
  <c r="E104" i="43" s="1"/>
  <c r="AM570" i="79"/>
  <c r="AM942" i="79"/>
  <c r="AM393" i="79"/>
  <c r="H104" i="43" s="1"/>
  <c r="AM574" i="79"/>
  <c r="AK391" i="46"/>
  <c r="AM390" i="79"/>
  <c r="AM389" i="79"/>
  <c r="AM575" i="79"/>
  <c r="AM936" i="79"/>
  <c r="AM938" i="79"/>
  <c r="AM1130" i="79"/>
  <c r="L104" i="43" s="1"/>
  <c r="AM941" i="79"/>
  <c r="AM760" i="79"/>
  <c r="AM944" i="79"/>
  <c r="AM943" i="79"/>
  <c r="AM762" i="79"/>
  <c r="D103" i="43"/>
  <c r="C103" i="43"/>
  <c r="AB205" i="79"/>
  <c r="AL577" i="79"/>
  <c r="E95" i="43"/>
  <c r="Z392" i="79"/>
  <c r="AA205" i="79"/>
  <c r="AG577" i="79"/>
  <c r="AB392" i="79"/>
  <c r="AA577" i="79"/>
  <c r="R27" i="47"/>
  <c r="R29" i="47" s="1"/>
  <c r="P30" i="47"/>
  <c r="P37" i="47"/>
  <c r="P33" i="47"/>
  <c r="P56" i="47"/>
  <c r="P32" i="47"/>
  <c r="AG392" i="79"/>
  <c r="AH392" i="79"/>
  <c r="AB577" i="79"/>
  <c r="AI577" i="79"/>
  <c r="AJ392" i="79"/>
  <c r="AL392" i="79"/>
  <c r="H97" i="43"/>
  <c r="P48" i="47"/>
  <c r="AD205" i="79"/>
  <c r="K95" i="43"/>
  <c r="AF392" i="79"/>
  <c r="P54" i="47"/>
  <c r="AF577" i="79"/>
  <c r="AF205" i="79"/>
  <c r="AK392" i="79"/>
  <c r="AG205" i="79"/>
  <c r="P34" i="47"/>
  <c r="P40" i="47"/>
  <c r="AK205" i="79"/>
  <c r="Z205" i="79"/>
  <c r="Y945" i="79"/>
  <c r="D78" i="43" s="1"/>
  <c r="H94" i="43"/>
  <c r="H96" i="43"/>
  <c r="AI205" i="79"/>
  <c r="AE577" i="79"/>
  <c r="P51" i="47"/>
  <c r="K94" i="43"/>
  <c r="AH577" i="79"/>
  <c r="AC392" i="79"/>
  <c r="I99" i="43"/>
  <c r="H93" i="43"/>
  <c r="H98" i="43"/>
  <c r="P55" i="47"/>
  <c r="AI1129" i="79"/>
  <c r="N81" i="43" s="1"/>
  <c r="AB1129" i="79"/>
  <c r="G81" i="43" s="1"/>
  <c r="J99" i="43"/>
  <c r="I95" i="43"/>
  <c r="P50" i="47"/>
  <c r="K101" i="43"/>
  <c r="R76" i="43"/>
  <c r="J98" i="43"/>
  <c r="R70" i="43"/>
  <c r="AC205" i="79"/>
  <c r="AC577" i="79"/>
  <c r="K97" i="43"/>
  <c r="L100" i="43"/>
  <c r="J97" i="43"/>
  <c r="P47" i="47"/>
  <c r="P35" i="47"/>
  <c r="P38" i="47"/>
  <c r="AD392" i="79"/>
  <c r="AD1129" i="79"/>
  <c r="I81" i="43" s="1"/>
  <c r="AF945" i="79"/>
  <c r="K78" i="43" s="1"/>
  <c r="I93" i="43"/>
  <c r="P53" i="47"/>
  <c r="P36" i="47"/>
  <c r="P31" i="47"/>
  <c r="H95" i="43"/>
  <c r="AG945" i="79"/>
  <c r="L78" i="43" s="1"/>
  <c r="AI392" i="79"/>
  <c r="I98" i="43"/>
  <c r="L94" i="43"/>
  <c r="R61" i="43"/>
  <c r="P46" i="47"/>
  <c r="P52" i="47"/>
  <c r="P41" i="47"/>
  <c r="J96" i="43"/>
  <c r="L95" i="43"/>
  <c r="K93" i="43"/>
  <c r="P45" i="47"/>
  <c r="P49" i="47"/>
  <c r="L102" i="43"/>
  <c r="M102" i="43" s="1"/>
  <c r="I94" i="43"/>
  <c r="AE392" i="79"/>
  <c r="O98" i="47" s="1"/>
  <c r="Z577" i="79"/>
  <c r="AH945" i="79"/>
  <c r="M78" i="43" s="1"/>
  <c r="K99" i="43"/>
  <c r="AD761" i="79"/>
  <c r="J93" i="43"/>
  <c r="AE945" i="79"/>
  <c r="J78" i="43" s="1"/>
  <c r="AL1129" i="79"/>
  <c r="Q81" i="43" s="1"/>
  <c r="AK761" i="79"/>
  <c r="L93" i="43"/>
  <c r="Z1129" i="79"/>
  <c r="E81" i="43" s="1"/>
  <c r="G97" i="43"/>
  <c r="AH1129" i="79"/>
  <c r="M81" i="43" s="1"/>
  <c r="AF1129" i="79"/>
  <c r="K81" i="43" s="1"/>
  <c r="AC945" i="79"/>
  <c r="H78" i="43" s="1"/>
  <c r="AG1129" i="79"/>
  <c r="L81" i="43" s="1"/>
  <c r="L98" i="43"/>
  <c r="J94" i="43"/>
  <c r="L97" i="43"/>
  <c r="AL761" i="79"/>
  <c r="AF761" i="79"/>
  <c r="AD945" i="79"/>
  <c r="I78" i="43" s="1"/>
  <c r="J95" i="43"/>
  <c r="I96" i="43"/>
  <c r="AC761" i="79"/>
  <c r="K100" i="43"/>
  <c r="AK1129" i="79"/>
  <c r="P81" i="43" s="1"/>
  <c r="AJ1129" i="79"/>
  <c r="O81" i="43" s="1"/>
  <c r="AI761" i="79"/>
  <c r="AA761" i="79"/>
  <c r="I97" i="43"/>
  <c r="K96" i="43"/>
  <c r="Y392" i="79"/>
  <c r="L99" i="43"/>
  <c r="R82" i="43"/>
  <c r="AJ945" i="79"/>
  <c r="O78" i="43" s="1"/>
  <c r="K98" i="43"/>
  <c r="AE1129" i="79"/>
  <c r="J81" i="43" s="1"/>
  <c r="AE761" i="79"/>
  <c r="Z945" i="79"/>
  <c r="E78" i="43" s="1"/>
  <c r="AL945" i="79"/>
  <c r="Q78" i="43" s="1"/>
  <c r="L101" i="43"/>
  <c r="AC1129" i="79"/>
  <c r="H81" i="43" s="1"/>
  <c r="AI945" i="79"/>
  <c r="N78" i="43" s="1"/>
  <c r="AB945" i="79"/>
  <c r="G78" i="43" s="1"/>
  <c r="AJ761" i="79"/>
  <c r="AH761" i="79"/>
  <c r="AK945" i="79"/>
  <c r="P78" i="43" s="1"/>
  <c r="AG761" i="79"/>
  <c r="AB761" i="79"/>
  <c r="L96" i="43"/>
  <c r="J100" i="43"/>
  <c r="AA1129" i="79"/>
  <c r="F81" i="43" s="1"/>
  <c r="AH391" i="46"/>
  <c r="T63" i="47"/>
  <c r="S60" i="47"/>
  <c r="Q61" i="47"/>
  <c r="P62" i="47"/>
  <c r="P66" i="47"/>
  <c r="P69" i="47"/>
  <c r="P67" i="47"/>
  <c r="P61" i="47"/>
  <c r="R31" i="47"/>
  <c r="P71" i="47"/>
  <c r="P70" i="47"/>
  <c r="R34" i="47"/>
  <c r="P68" i="47"/>
  <c r="P64" i="47"/>
  <c r="R38" i="47"/>
  <c r="T47" i="47"/>
  <c r="R37" i="47"/>
  <c r="P60" i="47"/>
  <c r="P63" i="47"/>
  <c r="R39" i="47"/>
  <c r="P65" i="47"/>
  <c r="AJ205" i="79"/>
  <c r="T75" i="47" s="1"/>
  <c r="P27" i="47"/>
  <c r="P29" i="47" s="1"/>
  <c r="Q60" i="47"/>
  <c r="Q67" i="47"/>
  <c r="Q69" i="47"/>
  <c r="Q50" i="47"/>
  <c r="R40" i="47"/>
  <c r="Q71" i="47"/>
  <c r="R41" i="47"/>
  <c r="R33" i="47"/>
  <c r="AL205"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5"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I105" i="47" l="1"/>
  <c r="I154" i="47"/>
  <c r="AM133" i="46"/>
  <c r="AM263" i="46"/>
  <c r="Q27" i="47"/>
  <c r="Q29" i="47" s="1"/>
  <c r="Q42" i="47" s="1"/>
  <c r="Q44" i="47" s="1"/>
  <c r="Q57" i="47" s="1"/>
  <c r="Q59" i="47" s="1"/>
  <c r="Q72" i="47" s="1"/>
  <c r="Q74" i="47" s="1"/>
  <c r="Q217" i="47"/>
  <c r="U219" i="47"/>
  <c r="S175" i="47"/>
  <c r="E38" i="43"/>
  <c r="S212" i="47"/>
  <c r="R181" i="47"/>
  <c r="S197" i="47"/>
  <c r="U232" i="47"/>
  <c r="U210" i="47"/>
  <c r="U201" i="47"/>
  <c r="S181" i="47"/>
  <c r="J181" i="47"/>
  <c r="J197" i="47"/>
  <c r="J221" i="47"/>
  <c r="R176" i="47"/>
  <c r="S202" i="47"/>
  <c r="U206" i="47"/>
  <c r="R229" i="47"/>
  <c r="S206" i="47"/>
  <c r="S195" i="47"/>
  <c r="R174" i="47"/>
  <c r="U234" i="47"/>
  <c r="J168" i="47"/>
  <c r="J185" i="47"/>
  <c r="J202" i="47"/>
  <c r="J226" i="47"/>
  <c r="O215" i="47"/>
  <c r="P215" i="47"/>
  <c r="S200" i="47"/>
  <c r="R215" i="47"/>
  <c r="R225" i="47"/>
  <c r="R190" i="47"/>
  <c r="S167" i="47"/>
  <c r="U168" i="47"/>
  <c r="U170" i="47"/>
  <c r="J170" i="47"/>
  <c r="J203" i="47"/>
  <c r="J213" i="47"/>
  <c r="J232" i="47"/>
  <c r="R219" i="47"/>
  <c r="S231" i="47"/>
  <c r="U221" i="47"/>
  <c r="U216" i="47"/>
  <c r="S174" i="47"/>
  <c r="R231" i="47"/>
  <c r="R202" i="47"/>
  <c r="J175" i="47"/>
  <c r="J186" i="47"/>
  <c r="J230" i="47"/>
  <c r="J225" i="47"/>
  <c r="R63" i="43"/>
  <c r="I231" i="47"/>
  <c r="I220" i="47"/>
  <c r="I212" i="47"/>
  <c r="I226" i="47"/>
  <c r="I234" i="47"/>
  <c r="I221" i="47"/>
  <c r="I189" i="47"/>
  <c r="I181" i="47"/>
  <c r="I180" i="47"/>
  <c r="I166" i="47"/>
  <c r="I206" i="47"/>
  <c r="I199" i="47"/>
  <c r="I170" i="47"/>
  <c r="I174" i="47"/>
  <c r="I229" i="47"/>
  <c r="I218" i="47"/>
  <c r="I230" i="47"/>
  <c r="I236" i="47"/>
  <c r="I215" i="47"/>
  <c r="I187" i="47"/>
  <c r="I190" i="47"/>
  <c r="I204" i="47"/>
  <c r="I201" i="47"/>
  <c r="I175" i="47"/>
  <c r="I167" i="47"/>
  <c r="I232" i="47"/>
  <c r="I168" i="47"/>
  <c r="I195" i="47"/>
  <c r="I188" i="47"/>
  <c r="I171" i="47"/>
  <c r="K199" i="47"/>
  <c r="K226" i="47"/>
  <c r="K200" i="47"/>
  <c r="K220" i="47"/>
  <c r="E31" i="43"/>
  <c r="K230" i="47"/>
  <c r="K202" i="47"/>
  <c r="K201" i="47"/>
  <c r="K185" i="47"/>
  <c r="K232" i="47"/>
  <c r="K184" i="47"/>
  <c r="K228" i="47"/>
  <c r="K198" i="47"/>
  <c r="K218" i="47"/>
  <c r="K176" i="47"/>
  <c r="K225" i="47"/>
  <c r="K215" i="47"/>
  <c r="K217" i="47"/>
  <c r="K172" i="47"/>
  <c r="K227" i="47"/>
  <c r="K204" i="47"/>
  <c r="K180" i="47"/>
  <c r="V196" i="47"/>
  <c r="V197" i="47"/>
  <c r="M186" i="47"/>
  <c r="M216" i="47"/>
  <c r="M205" i="47"/>
  <c r="M229" i="47"/>
  <c r="E33" i="43"/>
  <c r="M231" i="47"/>
  <c r="M230" i="47"/>
  <c r="M165" i="47"/>
  <c r="M173" i="47"/>
  <c r="M204" i="47"/>
  <c r="M225" i="47"/>
  <c r="M235" i="47"/>
  <c r="M187" i="47"/>
  <c r="M181" i="47"/>
  <c r="M168" i="47"/>
  <c r="M211" i="47"/>
  <c r="M201" i="47"/>
  <c r="M234" i="47"/>
  <c r="M226" i="47"/>
  <c r="M206" i="47"/>
  <c r="M176" i="47"/>
  <c r="M203" i="47"/>
  <c r="M236" i="47"/>
  <c r="N172" i="47"/>
  <c r="N226" i="47"/>
  <c r="N166" i="47"/>
  <c r="N218" i="47"/>
  <c r="N171" i="47"/>
  <c r="N205" i="47"/>
  <c r="N206" i="47"/>
  <c r="N236" i="47"/>
  <c r="N169" i="47"/>
  <c r="N202" i="47"/>
  <c r="N174" i="47"/>
  <c r="N204" i="47"/>
  <c r="N167" i="47"/>
  <c r="E34" i="43"/>
  <c r="N210" i="47"/>
  <c r="N231" i="47"/>
  <c r="N201" i="47"/>
  <c r="N182" i="47"/>
  <c r="N230" i="47"/>
  <c r="N195" i="47"/>
  <c r="N221" i="47"/>
  <c r="N187" i="47"/>
  <c r="N199" i="47"/>
  <c r="N197" i="47"/>
  <c r="N212" i="47"/>
  <c r="N173" i="47"/>
  <c r="N198" i="47"/>
  <c r="N180" i="47"/>
  <c r="N234" i="47"/>
  <c r="N168" i="47"/>
  <c r="N233" i="47"/>
  <c r="N175" i="47"/>
  <c r="N184" i="47"/>
  <c r="N229" i="47"/>
  <c r="N216" i="47"/>
  <c r="N183" i="47"/>
  <c r="N213" i="47"/>
  <c r="N191" i="47"/>
  <c r="N215" i="47"/>
  <c r="N176" i="47"/>
  <c r="N186" i="47"/>
  <c r="N232" i="47"/>
  <c r="N219" i="47"/>
  <c r="N196" i="47"/>
  <c r="N235" i="47"/>
  <c r="N228" i="47"/>
  <c r="N214" i="47"/>
  <c r="N185" i="47"/>
  <c r="N220" i="47"/>
  <c r="N170" i="47"/>
  <c r="N203" i="47"/>
  <c r="N181" i="47"/>
  <c r="N217" i="47"/>
  <c r="T216" i="47"/>
  <c r="T211" i="47"/>
  <c r="T171" i="47"/>
  <c r="T166" i="47"/>
  <c r="T180" i="47"/>
  <c r="Q211" i="47"/>
  <c r="Q197" i="47"/>
  <c r="Q173" i="47"/>
  <c r="Q166" i="47"/>
  <c r="Q190" i="47"/>
  <c r="Q171" i="47"/>
  <c r="L184" i="47"/>
  <c r="L228" i="47"/>
  <c r="L168" i="47"/>
  <c r="L214" i="47"/>
  <c r="L172" i="47"/>
  <c r="L196" i="47"/>
  <c r="L229" i="47"/>
  <c r="L187" i="47"/>
  <c r="L215" i="47"/>
  <c r="L234" i="47"/>
  <c r="L180" i="47"/>
  <c r="L233" i="47"/>
  <c r="N200" i="47"/>
  <c r="P170" i="47"/>
  <c r="M233" i="47"/>
  <c r="V173" i="47"/>
  <c r="O165" i="47"/>
  <c r="O231" i="47"/>
  <c r="K236" i="47"/>
  <c r="P201" i="47"/>
  <c r="Q172" i="47"/>
  <c r="N227" i="47"/>
  <c r="T200" i="47"/>
  <c r="V188" i="47"/>
  <c r="K206" i="47"/>
  <c r="M219" i="47"/>
  <c r="O184" i="47"/>
  <c r="O225" i="47"/>
  <c r="K196" i="47"/>
  <c r="P166" i="47"/>
  <c r="Q196" i="47"/>
  <c r="N188" i="47"/>
  <c r="T181" i="47"/>
  <c r="T236" i="47"/>
  <c r="I235" i="47"/>
  <c r="M167" i="47"/>
  <c r="K175" i="47"/>
  <c r="L198" i="47"/>
  <c r="N165" i="47"/>
  <c r="V185" i="47"/>
  <c r="M180" i="47"/>
  <c r="P199" i="47"/>
  <c r="V230" i="47"/>
  <c r="V203" i="47"/>
  <c r="O176" i="47"/>
  <c r="O201" i="47"/>
  <c r="O195" i="47"/>
  <c r="N211" i="47"/>
  <c r="K169" i="47"/>
  <c r="P174" i="47"/>
  <c r="P203" i="47"/>
  <c r="Q165" i="47"/>
  <c r="K234" i="47"/>
  <c r="M198" i="47"/>
  <c r="T172" i="47"/>
  <c r="T183" i="47"/>
  <c r="O228" i="47"/>
  <c r="O233" i="47"/>
  <c r="O227" i="47"/>
  <c r="O186" i="47"/>
  <c r="O191" i="47"/>
  <c r="O203" i="47"/>
  <c r="O200" i="47"/>
  <c r="O172" i="47"/>
  <c r="O236" i="47"/>
  <c r="O217" i="47"/>
  <c r="O210" i="47"/>
  <c r="O197" i="47"/>
  <c r="O206" i="47"/>
  <c r="O187" i="47"/>
  <c r="O167" i="47"/>
  <c r="O174" i="47"/>
  <c r="P175" i="47"/>
  <c r="P205" i="47"/>
  <c r="E36" i="43"/>
  <c r="P191" i="47"/>
  <c r="P210" i="47"/>
  <c r="P229" i="47"/>
  <c r="P214" i="47"/>
  <c r="P184" i="47"/>
  <c r="P169" i="47"/>
  <c r="P221" i="47"/>
  <c r="P189" i="47"/>
  <c r="P195" i="47"/>
  <c r="P217" i="47"/>
  <c r="P167" i="47"/>
  <c r="P198" i="47"/>
  <c r="P202" i="47"/>
  <c r="P197" i="47"/>
  <c r="P213" i="47"/>
  <c r="P219" i="47"/>
  <c r="P226" i="47"/>
  <c r="P236" i="47"/>
  <c r="V226" i="47"/>
  <c r="Q182" i="47"/>
  <c r="K182" i="47"/>
  <c r="V180" i="47"/>
  <c r="V206" i="47"/>
  <c r="O189" i="47"/>
  <c r="O234" i="47"/>
  <c r="M228" i="47"/>
  <c r="P211" i="47"/>
  <c r="T204" i="47"/>
  <c r="T190" i="47"/>
  <c r="Q176" i="47"/>
  <c r="L231" i="47"/>
  <c r="N189" i="47"/>
  <c r="Q205" i="47"/>
  <c r="T187" i="47"/>
  <c r="V181" i="47"/>
  <c r="O185" i="47"/>
  <c r="M199" i="47"/>
  <c r="P172" i="47"/>
  <c r="M221" i="47"/>
  <c r="P212" i="47"/>
  <c r="L195" i="47"/>
  <c r="N225" i="47"/>
  <c r="K229" i="47"/>
  <c r="T170" i="47"/>
  <c r="M166" i="47"/>
  <c r="Q219" i="47"/>
  <c r="V221" i="47"/>
  <c r="V215" i="47"/>
  <c r="O166" i="47"/>
  <c r="O202" i="47"/>
  <c r="O216" i="47"/>
  <c r="O226" i="47"/>
  <c r="N190" i="47"/>
  <c r="P188" i="47"/>
  <c r="P165" i="47"/>
  <c r="P168" i="47"/>
  <c r="Q228" i="47"/>
  <c r="K187" i="47"/>
  <c r="T229" i="47"/>
  <c r="T235" i="47"/>
  <c r="S168" i="47"/>
  <c r="S236" i="47"/>
  <c r="S187" i="47"/>
  <c r="S234" i="47"/>
  <c r="S225" i="47"/>
  <c r="S166" i="47"/>
  <c r="S201" i="47"/>
  <c r="S211" i="47"/>
  <c r="S188" i="47"/>
  <c r="S183" i="47"/>
  <c r="S204" i="47"/>
  <c r="S233" i="47"/>
  <c r="S198" i="47"/>
  <c r="S185" i="47"/>
  <c r="S213" i="47"/>
  <c r="U47" i="47"/>
  <c r="U165" i="47"/>
  <c r="U197" i="47"/>
  <c r="U212" i="47"/>
  <c r="E41" i="43"/>
  <c r="U217" i="47"/>
  <c r="U188" i="47"/>
  <c r="U173" i="47"/>
  <c r="U213" i="47"/>
  <c r="U176" i="47"/>
  <c r="U191" i="47"/>
  <c r="U166" i="47"/>
  <c r="U186" i="47"/>
  <c r="U228" i="47"/>
  <c r="U235" i="47"/>
  <c r="U189" i="47"/>
  <c r="U183" i="47"/>
  <c r="U199" i="47"/>
  <c r="U226" i="47"/>
  <c r="U204" i="47"/>
  <c r="U220" i="47"/>
  <c r="U198" i="47"/>
  <c r="U214" i="47"/>
  <c r="U185" i="47"/>
  <c r="S205" i="47"/>
  <c r="R213" i="47"/>
  <c r="T185" i="47"/>
  <c r="Q181" i="47"/>
  <c r="U211" i="47"/>
  <c r="V202" i="47"/>
  <c r="U175" i="47"/>
  <c r="R204" i="47"/>
  <c r="R212" i="47"/>
  <c r="V187" i="47"/>
  <c r="V183" i="47"/>
  <c r="V170" i="47"/>
  <c r="T173" i="47"/>
  <c r="Q201" i="47"/>
  <c r="Q180" i="47"/>
  <c r="T226" i="47"/>
  <c r="T182" i="47"/>
  <c r="T225" i="47"/>
  <c r="T230" i="47"/>
  <c r="S230" i="47"/>
  <c r="S196" i="47"/>
  <c r="Q187" i="47"/>
  <c r="Q188" i="47"/>
  <c r="U184" i="47"/>
  <c r="T198" i="47"/>
  <c r="Q221" i="47"/>
  <c r="U195" i="47"/>
  <c r="V205" i="47"/>
  <c r="V171" i="47"/>
  <c r="V214" i="47"/>
  <c r="V189" i="47"/>
  <c r="V200" i="47"/>
  <c r="V213" i="47"/>
  <c r="E42" i="43"/>
  <c r="V227" i="47"/>
  <c r="V201" i="47"/>
  <c r="V228" i="47"/>
  <c r="V167" i="47"/>
  <c r="V175" i="47"/>
  <c r="V169" i="47"/>
  <c r="L81" i="47"/>
  <c r="L226" i="47"/>
  <c r="L221" i="47"/>
  <c r="L230" i="47"/>
  <c r="L217" i="47"/>
  <c r="L202" i="47"/>
  <c r="L183" i="47"/>
  <c r="L190" i="47"/>
  <c r="L173" i="47"/>
  <c r="L218" i="47"/>
  <c r="L216" i="47"/>
  <c r="L236" i="47"/>
  <c r="L201" i="47"/>
  <c r="L189" i="47"/>
  <c r="L186" i="47"/>
  <c r="L169" i="47"/>
  <c r="L165" i="47"/>
  <c r="L225" i="47"/>
  <c r="L220" i="47"/>
  <c r="L203" i="47"/>
  <c r="L191" i="47"/>
  <c r="L197" i="47"/>
  <c r="L166" i="47"/>
  <c r="L175" i="47"/>
  <c r="L235" i="47"/>
  <c r="L212" i="47"/>
  <c r="L219" i="47"/>
  <c r="L200" i="47"/>
  <c r="L181" i="47"/>
  <c r="L182" i="47"/>
  <c r="L171" i="47"/>
  <c r="H20" i="43"/>
  <c r="S220" i="47"/>
  <c r="S189" i="47"/>
  <c r="S172" i="47"/>
  <c r="S176" i="47"/>
  <c r="L232" i="47"/>
  <c r="E32" i="43"/>
  <c r="L206" i="47"/>
  <c r="L176" i="47"/>
  <c r="R168" i="47"/>
  <c r="U169" i="47"/>
  <c r="K221" i="47"/>
  <c r="K214" i="47"/>
  <c r="K205" i="47"/>
  <c r="K173" i="47"/>
  <c r="V233" i="47"/>
  <c r="T215" i="47"/>
  <c r="P230" i="47"/>
  <c r="Q213" i="47"/>
  <c r="R216" i="47"/>
  <c r="U225" i="47"/>
  <c r="M214" i="47"/>
  <c r="M191" i="47"/>
  <c r="M197" i="47"/>
  <c r="M171" i="47"/>
  <c r="V218" i="47"/>
  <c r="P176" i="47"/>
  <c r="Q174" i="47"/>
  <c r="R196" i="47"/>
  <c r="U200" i="47"/>
  <c r="R165" i="47"/>
  <c r="R210" i="47"/>
  <c r="R183" i="47"/>
  <c r="R228" i="47"/>
  <c r="V217" i="47"/>
  <c r="V182" i="47"/>
  <c r="V231" i="47"/>
  <c r="V211" i="47"/>
  <c r="V199" i="47"/>
  <c r="V225" i="47"/>
  <c r="V172" i="47"/>
  <c r="V235" i="47"/>
  <c r="O175" i="47"/>
  <c r="O168" i="47"/>
  <c r="O173" i="47"/>
  <c r="O198" i="47"/>
  <c r="O196" i="47"/>
  <c r="O205" i="47"/>
  <c r="O181" i="47"/>
  <c r="O180" i="47"/>
  <c r="O188" i="47"/>
  <c r="O218" i="47"/>
  <c r="O229" i="47"/>
  <c r="O212" i="47"/>
  <c r="O211" i="47"/>
  <c r="O219" i="47"/>
  <c r="O230" i="47"/>
  <c r="S186" i="47"/>
  <c r="Q170" i="47"/>
  <c r="K210" i="47"/>
  <c r="K183" i="47"/>
  <c r="T184" i="47"/>
  <c r="Q204" i="47"/>
  <c r="M188" i="47"/>
  <c r="T174" i="47"/>
  <c r="E37" i="43"/>
  <c r="P190" i="47"/>
  <c r="P232" i="47"/>
  <c r="P180" i="47"/>
  <c r="P234" i="47"/>
  <c r="P200" i="47"/>
  <c r="P220" i="47"/>
  <c r="P204" i="47"/>
  <c r="Q200" i="47"/>
  <c r="Q226" i="47"/>
  <c r="Q203" i="47"/>
  <c r="Q235" i="47"/>
  <c r="K235" i="47"/>
  <c r="K181" i="47"/>
  <c r="P225" i="47"/>
  <c r="M196" i="47"/>
  <c r="M169" i="47"/>
  <c r="P233" i="47"/>
  <c r="T231" i="47"/>
  <c r="T210" i="47"/>
  <c r="T176" i="47"/>
  <c r="T169" i="47"/>
  <c r="T205" i="47"/>
  <c r="T168" i="47"/>
  <c r="T232" i="47"/>
  <c r="S210" i="47"/>
  <c r="S170" i="47"/>
  <c r="S165" i="47"/>
  <c r="S169" i="47"/>
  <c r="L210" i="47"/>
  <c r="L211" i="47"/>
  <c r="L185" i="47"/>
  <c r="L174" i="47"/>
  <c r="Q218" i="47"/>
  <c r="U203" i="47"/>
  <c r="K219" i="47"/>
  <c r="K216" i="47"/>
  <c r="K203" i="47"/>
  <c r="K167" i="47"/>
  <c r="V220" i="47"/>
  <c r="P206" i="47"/>
  <c r="Q189" i="47"/>
  <c r="R214" i="47"/>
  <c r="U215" i="47"/>
  <c r="M220" i="47"/>
  <c r="M217" i="47"/>
  <c r="M202" i="47"/>
  <c r="M175" i="47"/>
  <c r="V236" i="47"/>
  <c r="T234" i="47"/>
  <c r="P227" i="47"/>
  <c r="U171" i="47"/>
  <c r="U180" i="47"/>
  <c r="U218" i="47"/>
  <c r="U190" i="47"/>
  <c r="I150" i="47"/>
  <c r="I173" i="47"/>
  <c r="I169" i="47"/>
  <c r="I205" i="47"/>
  <c r="I200" i="47"/>
  <c r="E29" i="43"/>
  <c r="I182" i="47"/>
  <c r="I197" i="47"/>
  <c r="I183" i="47"/>
  <c r="I191" i="47"/>
  <c r="I210" i="47"/>
  <c r="I217" i="47"/>
  <c r="I211" i="47"/>
  <c r="I214" i="47"/>
  <c r="I225" i="47"/>
  <c r="I233" i="47"/>
  <c r="S218" i="47"/>
  <c r="S173" i="47"/>
  <c r="S184" i="47"/>
  <c r="K211" i="47"/>
  <c r="K171" i="47"/>
  <c r="M232" i="47"/>
  <c r="M190" i="47"/>
  <c r="T228" i="47"/>
  <c r="K212" i="47"/>
  <c r="K168" i="47"/>
  <c r="P181" i="47"/>
  <c r="M210" i="47"/>
  <c r="M172" i="47"/>
  <c r="P186" i="47"/>
  <c r="J169" i="47"/>
  <c r="J172" i="47"/>
  <c r="J167" i="47"/>
  <c r="J189" i="47"/>
  <c r="J199" i="47"/>
  <c r="J182" i="47"/>
  <c r="J190" i="47"/>
  <c r="J198" i="47"/>
  <c r="J206" i="47"/>
  <c r="J218" i="47"/>
  <c r="J219" i="47"/>
  <c r="J215" i="47"/>
  <c r="J234" i="47"/>
  <c r="J214" i="47"/>
  <c r="J233" i="47"/>
  <c r="M218" i="47"/>
  <c r="T188" i="47"/>
  <c r="Q184" i="47"/>
  <c r="Q168" i="47"/>
  <c r="Q236" i="47"/>
  <c r="Q199" i="47"/>
  <c r="Q198" i="47"/>
  <c r="Q214" i="47"/>
  <c r="Q233" i="47"/>
  <c r="Q230" i="47"/>
  <c r="Q186" i="47"/>
  <c r="Q231" i="47"/>
  <c r="Q169" i="47"/>
  <c r="Q191" i="47"/>
  <c r="S221" i="47"/>
  <c r="S203" i="47"/>
  <c r="Q234" i="47"/>
  <c r="U231" i="47"/>
  <c r="V186" i="47"/>
  <c r="R200" i="47"/>
  <c r="T218" i="47"/>
  <c r="Q225" i="47"/>
  <c r="R172" i="47"/>
  <c r="R171" i="47"/>
  <c r="V165" i="47"/>
  <c r="V174" i="47"/>
  <c r="V190" i="47"/>
  <c r="V198" i="47"/>
  <c r="V210" i="47"/>
  <c r="S182" i="47"/>
  <c r="Q232" i="47"/>
  <c r="Q216" i="47"/>
  <c r="T227" i="47"/>
  <c r="T203" i="47"/>
  <c r="T191" i="47"/>
  <c r="T202" i="47"/>
  <c r="S216" i="47"/>
  <c r="S191" i="47"/>
  <c r="R232" i="47"/>
  <c r="V216" i="47"/>
  <c r="T233" i="47"/>
  <c r="R205" i="47"/>
  <c r="U227" i="47"/>
  <c r="U236" i="47"/>
  <c r="U202" i="47"/>
  <c r="U229" i="47"/>
  <c r="S219" i="47"/>
  <c r="S229" i="47"/>
  <c r="S227" i="47"/>
  <c r="T195" i="47"/>
  <c r="Q183" i="47"/>
  <c r="E40" i="43"/>
  <c r="T221" i="47"/>
  <c r="J173" i="47"/>
  <c r="J166" i="47"/>
  <c r="J171" i="47"/>
  <c r="J183" i="47"/>
  <c r="J196" i="47"/>
  <c r="J180" i="47"/>
  <c r="J188" i="47"/>
  <c r="J205" i="47"/>
  <c r="J204" i="47"/>
  <c r="J210" i="47"/>
  <c r="J216" i="47"/>
  <c r="J212" i="47"/>
  <c r="J231" i="47"/>
  <c r="J211" i="47"/>
  <c r="J228" i="47"/>
  <c r="R68" i="47"/>
  <c r="R221" i="47"/>
  <c r="R198" i="47"/>
  <c r="R173" i="47"/>
  <c r="R220" i="47"/>
  <c r="R195" i="47"/>
  <c r="R180" i="47"/>
  <c r="R233" i="47"/>
  <c r="R170" i="47"/>
  <c r="R206" i="47"/>
  <c r="R187" i="47"/>
  <c r="R197" i="47"/>
  <c r="R188" i="47"/>
  <c r="R185" i="47"/>
  <c r="R236" i="47"/>
  <c r="R186" i="47"/>
  <c r="R218" i="47"/>
  <c r="R166" i="47"/>
  <c r="R217" i="47"/>
  <c r="R191" i="47"/>
  <c r="R230" i="47"/>
  <c r="R234" i="47"/>
  <c r="R169" i="47"/>
  <c r="R226" i="47"/>
  <c r="S180" i="47"/>
  <c r="S228" i="47"/>
  <c r="S226" i="47"/>
  <c r="S214" i="47"/>
  <c r="L213" i="47"/>
  <c r="L199" i="47"/>
  <c r="L188" i="47"/>
  <c r="L170" i="47"/>
  <c r="R203" i="47"/>
  <c r="U182" i="47"/>
  <c r="K213" i="47"/>
  <c r="K190" i="47"/>
  <c r="K191" i="47"/>
  <c r="K166" i="47"/>
  <c r="V232" i="47"/>
  <c r="T214" i="47"/>
  <c r="P231" i="47"/>
  <c r="R175" i="47"/>
  <c r="U172" i="47"/>
  <c r="Q202" i="47"/>
  <c r="M213" i="47"/>
  <c r="M183" i="47"/>
  <c r="M182" i="47"/>
  <c r="V166" i="47"/>
  <c r="T175" i="47"/>
  <c r="P182" i="47"/>
  <c r="Q206" i="47"/>
  <c r="R199" i="47"/>
  <c r="U196" i="47"/>
  <c r="R201" i="47"/>
  <c r="R227" i="47"/>
  <c r="R182" i="47"/>
  <c r="R211" i="47"/>
  <c r="V176" i="47"/>
  <c r="V204" i="47"/>
  <c r="V168" i="47"/>
  <c r="V212" i="47"/>
  <c r="V184" i="47"/>
  <c r="V229" i="47"/>
  <c r="V195" i="47"/>
  <c r="V234" i="47"/>
  <c r="O171" i="47"/>
  <c r="O170" i="47"/>
  <c r="O169" i="47"/>
  <c r="O204" i="47"/>
  <c r="O199" i="47"/>
  <c r="E35" i="43"/>
  <c r="O183" i="47"/>
  <c r="O182" i="47"/>
  <c r="O190" i="47"/>
  <c r="O235" i="47"/>
  <c r="O220" i="47"/>
  <c r="O214" i="47"/>
  <c r="O213" i="47"/>
  <c r="O221" i="47"/>
  <c r="O232" i="47"/>
  <c r="S171" i="47"/>
  <c r="Q229" i="47"/>
  <c r="K197" i="47"/>
  <c r="K170" i="47"/>
  <c r="T220" i="47"/>
  <c r="Q220" i="47"/>
  <c r="M200" i="47"/>
  <c r="T201" i="47"/>
  <c r="Q215" i="47"/>
  <c r="P185" i="47"/>
  <c r="P235" i="47"/>
  <c r="P187" i="47"/>
  <c r="P228" i="47"/>
  <c r="P196" i="47"/>
  <c r="P171" i="47"/>
  <c r="P216" i="47"/>
  <c r="Q175" i="47"/>
  <c r="Q195" i="47"/>
  <c r="Q227" i="47"/>
  <c r="Q185" i="47"/>
  <c r="T219" i="47"/>
  <c r="K195" i="47"/>
  <c r="K174" i="47"/>
  <c r="M227" i="47"/>
  <c r="M184" i="47"/>
  <c r="T206" i="47"/>
  <c r="T186" i="47"/>
  <c r="T167" i="47"/>
  <c r="T212" i="47"/>
  <c r="T189" i="47"/>
  <c r="T165" i="47"/>
  <c r="T213" i="47"/>
  <c r="T197" i="47"/>
  <c r="T217" i="47"/>
  <c r="E39" i="43"/>
  <c r="S217" i="47"/>
  <c r="S215" i="47"/>
  <c r="S190" i="47"/>
  <c r="L227" i="47"/>
  <c r="L205" i="47"/>
  <c r="L204" i="47"/>
  <c r="L167" i="47"/>
  <c r="R184" i="47"/>
  <c r="U181" i="47"/>
  <c r="K231" i="47"/>
  <c r="K188" i="47"/>
  <c r="K189" i="47"/>
  <c r="K165" i="47"/>
  <c r="T196" i="47"/>
  <c r="P218" i="47"/>
  <c r="Q212" i="47"/>
  <c r="R235" i="47"/>
  <c r="U233" i="47"/>
  <c r="M212" i="47"/>
  <c r="M189" i="47"/>
  <c r="M195" i="47"/>
  <c r="M174" i="47"/>
  <c r="V219" i="47"/>
  <c r="P173" i="47"/>
  <c r="Q167" i="47"/>
  <c r="R189" i="47"/>
  <c r="U205" i="47"/>
  <c r="U174" i="47"/>
  <c r="U187" i="47"/>
  <c r="U167" i="47"/>
  <c r="U230" i="47"/>
  <c r="I176" i="47"/>
  <c r="I172" i="47"/>
  <c r="I165" i="47"/>
  <c r="I186" i="47"/>
  <c r="I202" i="47"/>
  <c r="I203" i="47"/>
  <c r="I184" i="47"/>
  <c r="I198" i="47"/>
  <c r="I185" i="47"/>
  <c r="I196" i="47"/>
  <c r="I213" i="47"/>
  <c r="I228" i="47"/>
  <c r="I219" i="47"/>
  <c r="I216" i="47"/>
  <c r="I227" i="47"/>
  <c r="S199" i="47"/>
  <c r="S235" i="47"/>
  <c r="S232" i="47"/>
  <c r="K186" i="47"/>
  <c r="T199" i="47"/>
  <c r="Q210" i="47"/>
  <c r="M215" i="47"/>
  <c r="M170" i="47"/>
  <c r="P183" i="47"/>
  <c r="K233" i="47"/>
  <c r="M185" i="47"/>
  <c r="J176" i="47"/>
  <c r="J174" i="47"/>
  <c r="J165" i="47"/>
  <c r="J191" i="47"/>
  <c r="J187" i="47"/>
  <c r="J201" i="47"/>
  <c r="J184" i="47"/>
  <c r="J195" i="47"/>
  <c r="J200" i="47"/>
  <c r="E30" i="43"/>
  <c r="J227" i="47"/>
  <c r="J235" i="47"/>
  <c r="J220" i="47"/>
  <c r="J229" i="47"/>
  <c r="J217" i="47"/>
  <c r="J236" i="47"/>
  <c r="R167" i="47"/>
  <c r="V191" i="47"/>
  <c r="U83" i="47"/>
  <c r="AM205" i="79"/>
  <c r="AM207" i="79" s="1"/>
  <c r="J104" i="43"/>
  <c r="I104"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2" i="79"/>
  <c r="AM394" i="79" s="1"/>
  <c r="U62" i="47"/>
  <c r="U64" i="47"/>
  <c r="U54" i="47"/>
  <c r="U55" i="47"/>
  <c r="U67" i="47"/>
  <c r="U53" i="47"/>
  <c r="U51" i="47"/>
  <c r="AM945" i="79"/>
  <c r="AM947"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155" i="47"/>
  <c r="I68" i="47"/>
  <c r="I60" i="47"/>
  <c r="I70" i="47"/>
  <c r="I109" i="47"/>
  <c r="I131" i="47"/>
  <c r="I75" i="47"/>
  <c r="I83" i="47"/>
  <c r="I66" i="47"/>
  <c r="I54" i="47"/>
  <c r="I63" i="47"/>
  <c r="I95" i="47"/>
  <c r="I115" i="47"/>
  <c r="I158" i="47"/>
  <c r="I157" i="47"/>
  <c r="I141" i="47"/>
  <c r="I61" i="47"/>
  <c r="I47" i="47"/>
  <c r="I107"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8" i="47"/>
  <c r="W186" i="47"/>
  <c r="W188" i="47"/>
  <c r="W233" i="47"/>
  <c r="W197" i="47"/>
  <c r="W225" i="47"/>
  <c r="W169" i="47"/>
  <c r="W228" i="47"/>
  <c r="W171" i="47"/>
  <c r="W204" i="47"/>
  <c r="W236" i="47"/>
  <c r="W174" i="47"/>
  <c r="W166" i="47"/>
  <c r="W220" i="47"/>
  <c r="W205" i="47"/>
  <c r="W201" i="47"/>
  <c r="W229" i="47"/>
  <c r="W189" i="47"/>
  <c r="W210" i="47"/>
  <c r="W195" i="47"/>
  <c r="W216" i="47"/>
  <c r="W196" i="47"/>
  <c r="W203" i="47"/>
  <c r="W172" i="47"/>
  <c r="W214" i="47"/>
  <c r="W191" i="47"/>
  <c r="E43" i="43"/>
  <c r="W173" i="47"/>
  <c r="W184" i="47"/>
  <c r="W167" i="47"/>
  <c r="W190" i="47"/>
  <c r="W230" i="47"/>
  <c r="W170" i="47"/>
  <c r="W180" i="47"/>
  <c r="W234" i="47"/>
  <c r="W231" i="47"/>
  <c r="W221" i="47"/>
  <c r="W168" i="47"/>
  <c r="W215" i="47"/>
  <c r="W206" i="47"/>
  <c r="W212" i="47"/>
  <c r="W227" i="47"/>
  <c r="W165" i="47"/>
  <c r="W182" i="47"/>
  <c r="W219" i="47"/>
  <c r="W185" i="47"/>
  <c r="W202" i="47"/>
  <c r="W176" i="47"/>
  <c r="W213" i="47"/>
  <c r="W211" i="47"/>
  <c r="W183" i="47"/>
  <c r="W200" i="47"/>
  <c r="W235" i="47"/>
  <c r="W217" i="47"/>
  <c r="W232" i="47"/>
  <c r="W175" i="47"/>
  <c r="W187" i="47"/>
  <c r="W218" i="47"/>
  <c r="W199" i="47"/>
  <c r="W181" i="47"/>
  <c r="W226"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R164" i="47" l="1"/>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V164" i="47"/>
  <c r="V177" i="47" s="1"/>
  <c r="V179" i="47" s="1"/>
  <c r="V192" i="47" s="1"/>
  <c r="V194" i="47" s="1"/>
  <c r="V207" i="47" s="1"/>
  <c r="V209" i="47" s="1"/>
  <c r="V222" i="47" s="1"/>
  <c r="V224" i="47" s="1"/>
  <c r="V237" i="47" s="1"/>
  <c r="Q84" i="43" s="1"/>
  <c r="Q85" i="43" s="1"/>
  <c r="U164" i="47"/>
  <c r="U177" i="47" s="1"/>
  <c r="U179" i="47" s="1"/>
  <c r="U192" i="47" s="1"/>
  <c r="U194" i="47" s="1"/>
  <c r="U207" i="47" s="1"/>
  <c r="U209" i="47" s="1"/>
  <c r="U222" i="47" s="1"/>
  <c r="U224" i="47" s="1"/>
  <c r="U237" i="47" s="1"/>
  <c r="P84" i="43" s="1"/>
  <c r="P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8" i="43"/>
  <c r="G38" i="43" s="1"/>
  <c r="F37" i="43"/>
  <c r="G37" i="43" s="1"/>
  <c r="O164" i="47"/>
  <c r="O177" i="47" s="1"/>
  <c r="O179" i="47" s="1"/>
  <c r="O192" i="47" s="1"/>
  <c r="O194" i="47" s="1"/>
  <c r="O207" i="47" s="1"/>
  <c r="O209" i="47" s="1"/>
  <c r="O222" i="47" s="1"/>
  <c r="O224" i="47" s="1"/>
  <c r="O237" i="47" s="1"/>
  <c r="J84" i="43" s="1"/>
  <c r="J85" i="43" s="1"/>
  <c r="F39" i="43"/>
  <c r="G39" i="43" s="1"/>
  <c r="F40" i="43"/>
  <c r="G40" i="43" s="1"/>
  <c r="F41" i="43"/>
  <c r="G41" i="43" s="1"/>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s="1"/>
  <c r="F35" i="43" l="1"/>
  <c r="G35" i="43" s="1"/>
  <c r="F34" i="43"/>
  <c r="G34" i="43" s="1"/>
  <c r="L164" i="47"/>
  <c r="L177" i="47" s="1"/>
  <c r="L179" i="47" s="1"/>
  <c r="L192" i="47" s="1"/>
  <c r="L194" i="47" s="1"/>
  <c r="L207" i="47" s="1"/>
  <c r="L209" i="47" s="1"/>
  <c r="L222" i="47" s="1"/>
  <c r="L224" i="47" s="1"/>
  <c r="L237" i="47" s="1"/>
  <c r="G84" i="43" s="1"/>
  <c r="G85" i="43" s="1"/>
  <c r="F30" i="43"/>
  <c r="G30" i="43" s="1"/>
  <c r="H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85" i="43"/>
  <c r="F31" i="43"/>
  <c r="F43" i="43" s="1"/>
  <c r="G106" i="43"/>
  <c r="W104" i="47"/>
  <c r="W117" i="47" s="1"/>
  <c r="H105" i="43"/>
  <c r="H106" i="43" s="1"/>
  <c r="H21" i="43" l="1"/>
  <c r="H22" i="43" s="1"/>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<sst xmlns="http://schemas.openxmlformats.org/spreadsheetml/2006/main" count="6327" uniqueCount="1125">
  <si>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</si>
  <si>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</si>
  <si>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</si>
  <si>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</si>
  <si>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</si>
  <si>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</si>
  <si>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</si>
  <si>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</si>
  <si>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</si>
  <si>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</si>
  <si>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</si>
  <si>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</si>
  <si>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</si>
  <si>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</si>
  <si>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</si>
  <si>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</si>
  <si>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</si>
  <si>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</si>
  <si>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</si>
  <si>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</si>
  <si>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</si>
  <si>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</si>
  <si>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</si>
  <si>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</si>
  <si>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</si>
  <si>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</si>
  <si>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</si>
  <si>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</si>
  <si>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</si>
  <si>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</si>
  <si>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</si>
  <si>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</si>
  <si>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</si>
  <si>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</si>
  <si>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</si>
  <si>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</si>
  <si>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</si>
  <si>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</si>
  <si>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</si>
  <si>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</si>
  <si>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</si>
  <si>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</si>
  <si>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</si>
  <si>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</si>
  <si>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</si>
  <si>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</si>
  <si>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</si>
  <si>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</si>
  <si>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</si>
  <si>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</si>
  <si>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</si>
  <si>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</si>
  <si>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</si>
  <si>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</si>
  <si>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</si>
  <si>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</si>
  <si>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</si>
  <si>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</si>
  <si>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</si>
  <si>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</si>
  <si>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</si>
  <si>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</si>
  <si>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</si>
  <si>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</si>
  <si>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</si>
  <si>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</si>
  <si>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</si>
  <si>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</si>
  <si>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</si>
  <si>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</si>
  <si>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</si>
  <si>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</si>
  <si>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</si>
  <si>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</si>
  <si>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</si>
  <si>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</si>
  <si>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</si>
  <si>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</si>
  <si>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</si>
  <si>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</si>
  <si>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</si>
  <si>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</si>
  <si>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</si>
  <si>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</si>
  <si>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</si>
  <si>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</si>
  <si>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</si>
  <si>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</si>
  <si>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</si>
  <si>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</si>
  <si>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</si>
  <si>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</si>
  <si>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</si>
  <si>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</si>
  <si>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</si>
  <si>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</si>
  <si>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</si>
  <si>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</si>
  <si>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</si>
  <si>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</si>
  <si>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</si>
  <si>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</si>
  <si>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</si>
  <si>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</si>
  <si>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</si>
  <si>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</si>
  <si>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</si>
  <si>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</si>
  <si>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</si>
  <si>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</si>
  <si>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</si>
  <si>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</si>
  <si>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</si>
  <si>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</si>
  <si>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</si>
  <si>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</si>
  <si>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</si>
  <si>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</si>
  <si>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</si>
  <si>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</si>
  <si>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</si>
  <si>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</si>
  <si>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</si>
  <si>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</si>
  <si>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</si>
  <si>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</si>
  <si>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</si>
  <si>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</si>
  <si>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</si>
  <si>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</si>
  <si>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</si>
  <si>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</si>
  <si>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</si>
  <si>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</si>
  <si>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</si>
  <si>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</si>
  <si>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</si>
  <si>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</si>
  <si>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</si>
  <si>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</si>
  <si>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</si>
  <si>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</si>
  <si>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</si>
  <si>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</si>
  <si>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</si>
  <si>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</si>
  <si>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</si>
  <si>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</si>
  <si>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</si>
  <si>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</si>
  <si>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</si>
  <si>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</si>
  <si>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</si>
  <si>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</si>
  <si>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</si>
  <si>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</si>
  <si>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</si>
  <si>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</si>
  <si>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</si>
  <si>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</si>
  <si>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</si>
  <si>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</si>
  <si>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</si>
  <si>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</si>
  <si>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</si>
  <si>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</si>
  <si>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</si>
  <si>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</si>
  <si>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</si>
  <si>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</si>
  <si>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</si>
  <si>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</si>
  <si>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</si>
  <si>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</si>
  <si>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</si>
  <si>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</si>
  <si>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</si>
  <si>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</si>
  <si>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</si>
  <si>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</si>
  <si>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</si>
  <si>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</si>
  <si>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</si>
  <si>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</si>
  <si>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</si>
  <si>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</si>
  <si>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</si>
  <si>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</si>
  <si>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</si>
  <si>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</si>
  <si>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</si>
  <si>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</si>
  <si>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</si>
  <si>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</si>
  <si>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</si>
  <si>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</si>
  <si>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</si>
  <si>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</si>
  <si>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</si>
  <si>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</si>
  <si>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</si>
  <si>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</si>
  <si>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</si>
  <si>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</si>
  <si>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</si>
  <si>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</si>
  <si>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</si>
  <si>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</si>
  <si>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</si>
  <si>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</si>
  <si>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</si>
  <si>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</si>
  <si>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</si>
  <si>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</si>
  <si>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</si>
  <si>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</si>
  <si>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</si>
  <si>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</si>
  <si>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</si>
  <si>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</si>
  <si>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</si>
  <si>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</si>
  <si>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</si>
  <si>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</si>
  <si>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</si>
  <si>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</si>
  <si>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</si>
  <si>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</si>
  <si>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</si>
  <si>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</si>
  <si>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</si>
  <si>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</si>
  <si>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</si>
  <si>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</si>
  <si>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</si>
  <si>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</si>
  <si>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</si>
  <si>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</si>
  <si>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</si>
  <si>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</si>
  <si>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</si>
  <si>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</si>
  <si>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</si>
  <si>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</si>
  <si>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</si>
  <si>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</si>
  <si>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</si>
  <si>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</si>
  <si>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</si>
  <si>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</si>
  <si>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</si>
  <si>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</si>
  <si>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</si>
  <si>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</si>
  <si>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</si>
  <si>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</si>
  <si>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</si>
  <si>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</si>
  <si>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</si>
  <si>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</si>
  <si>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</si>
  <si>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</si>
  <si>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</si>
  <si>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</si>
  <si>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</si>
  <si>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</si>
  <si>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</si>
  <si>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</si>
  <si>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</si>
  <si>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</si>
  <si>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</si>
  <si>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</si>
  <si>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</si>
  <si>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</si>
  <si>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</si>
  <si>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</si>
  <si>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</si>
  <si>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</si>
  <si>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</si>
  <si>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</si>
  <si>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</si>
  <si>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</si>
  <si>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</si>
  <si>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</si>
  <si>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</si>
  <si>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</si>
  <si>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</si>
  <si>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</si>
  <si>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</si>
  <si>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</si>
  <si>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</si>
  <si>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</si>
  <si>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</si>
  <si>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</si>
  <si>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</si>
  <si>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</si>
  <si>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</si>
  <si>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</si>
  <si>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</si>
  <si>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</si>
  <si>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</si>
  <si>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</si>
  <si>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</si>
  <si>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</si>
  <si>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</si>
  <si>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</si>
  <si>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</si>
  <si>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</si>
  <si>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</si>
  <si>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</si>
  <si>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</si>
  <si>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</si>
  <si>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</si>
  <si>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</si>
  <si>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</si>
  <si>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</si>
  <si>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</si>
  <si>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</si>
  <si>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</si>
  <si>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</si>
  <si>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</si>
  <si>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</si>
  <si>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</si>
  <si>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</si>
  <si>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</si>
  <si>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</si>
  <si>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</si>
  <si>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</si>
  <si>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</si>
  <si>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</si>
  <si>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</si>
  <si>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</si>
  <si>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</si>
  <si>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</si>
  <si>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</si>
  <si>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</si>
  <si>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</si>
  <si>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</si>
  <si>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</si>
  <si>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</si>
  <si>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</si>
  <si>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</si>
  <si>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</si>
  <si>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</si>
  <si>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</si>
  <si>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</si>
  <si>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</si>
  <si>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</si>
  <si>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</si>
  <si>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</si>
  <si>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</si>
  <si>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</si>
  <si>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</si>
  <si>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</si>
  <si>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</si>
  <si>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</si>
  <si>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</si>
  <si>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</si>
  <si>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</si>
  <si>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</si>
  <si>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</si>
  <si>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</si>
  <si>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</si>
  <si>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</si>
  <si>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</si>
  <si>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</si>
  <si>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</si>
  <si>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</si>
  <si>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</si>
  <si>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</si>
  <si>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</si>
  <si>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</si>
  <si>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</si>
  <si>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</si>
  <si>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</si>
  <si>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</si>
  <si>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</si>
  <si>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</si>
  <si>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</si>
  <si>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</si>
  <si>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</si>
  <si>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</si>
  <si>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</si>
  <si>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</si>
  <si>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</si>
  <si>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</si>
  <si>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</si>
  <si>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</si>
  <si>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</si>
  <si>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</si>
  <si>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</si>
  <si>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</si>
  <si>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</si>
  <si>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</si>
  <si>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</si>
  <si>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</si>
  <si>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</si>
  <si>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</si>
  <si>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</si>
  <si>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</si>
  <si>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</si>
  <si>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</si>
  <si>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</si>
  <si>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</si>
  <si>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</si>
  <si>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</si>
  <si>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</si>
  <si>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</si>
  <si>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</si>
  <si>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</si>
  <si>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</si>
  <si>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</si>
  <si>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</si>
  <si>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</si>
  <si>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</si>
  <si>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</si>
  <si>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</si>
  <si>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</si>
  <si>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</si>
  <si>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</si>
  <si>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</si>
  <si>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</si>
  <si>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</si>
  <si>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</si>
  <si>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</si>
  <si>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</si>
  <si>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</si>
  <si>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</si>
  <si>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</si>
  <si>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</si>
  <si>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</si>
  <si>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</si>
  <si>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</si>
  <si>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</si>
  <si>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</si>
  <si>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</si>
  <si>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</si>
  <si>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</si>
  <si>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</si>
  <si>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</si>
  <si>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</si>
  <si>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</si>
  <si>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</si>
  <si>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</si>
  <si>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</si>
  <si>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</si>
  <si>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</si>
  <si>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</si>
  <si>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</si>
  <si>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</si>
  <si>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</si>
  <si>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</si>
  <si>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</si>
  <si>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</si>
  <si>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</si>
  <si>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</si>
  <si>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</si>
  <si>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</si>
  <si>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</si>
  <si>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</si>
  <si>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</si>
  <si>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</si>
  <si>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</si>
  <si>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</si>
  <si>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</si>
  <si>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</si>
  <si>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</si>
  <si>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</si>
  <si>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</si>
  <si>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</si>
  <si>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</si>
  <si>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</si>
  <si>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</si>
  <si>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</si>
  <si>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</si>
  <si>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</si>
  <si>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</si>
  <si>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</si>
  <si>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</si>
  <si>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</si>
  <si>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</si>
  <si>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</si>
  <si>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</si>
  <si>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</si>
  <si>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</si>
  <si>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</si>
  <si>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</si>
  <si>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</si>
  <si>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</si>
  <si>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</si>
  <si>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</si>
  <si>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</si>
  <si>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</si>
  <si>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</si>
  <si>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</si>
  <si>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</si>
  <si>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</si>
  <si>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</si>
  <si>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</si>
  <si>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</si>
  <si>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</si>
  <si>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</si>
  <si>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</si>
  <si>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</si>
  <si>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</si>
  <si>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</si>
  <si>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</si>
  <si>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</si>
  <si>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</si>
  <si>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</si>
  <si>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</si>
  <si>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</si>
  <si>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</si>
  <si>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</si>
  <si>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</si>
  <si>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</si>
  <si>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</si>
  <si>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</si>
  <si>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</si>
  <si>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</si>
  <si>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</si>
  <si>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</si>
  <si>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</si>
  <si>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</si>
  <si>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</si>
  <si>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</si>
  <si>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</si>
  <si>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</si>
  <si>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</si>
  <si>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</si>
  <si>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</si>
  <si>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</si>
  <si>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</si>
  <si>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</si>
  <si>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</si>
  <si>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</si>
  <si>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</si>
  <si>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</si>
  <si>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</si>
  <si>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</si>
  <si>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</si>
  <si>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</si>
  <si>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</si>
  <si>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</si>
  <si>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</si>
  <si>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</si>
  <si>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</si>
  <si>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</si>
  <si>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</si>
  <si>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</si>
  <si>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</si>
  <si>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</si>
  <si>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</si>
  <si>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</si>
  <si>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</si>
  <si>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</si>
  <si>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</si>
  <si>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</si>
  <si>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</si>
  <si>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</si>
  <si>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</si>
  <si>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</si>
  <si>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</si>
  <si>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</si>
  <si>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</si>
  <si>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</si>
  <si>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</si>
  <si>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</si>
  <si>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</si>
  <si>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</si>
  <si>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</si>
  <si>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</si>
  <si>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</si>
  <si>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</si>
  <si>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</si>
  <si>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</si>
  <si>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</si>
  <si>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</si>
  <si>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</si>
  <si>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</si>
  <si>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</si>
  <si>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</si>
  <si>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</si>
  <si>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</si>
  <si>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</si>
  <si>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</si>
  <si>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</si>
  <si>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</si>
  <si>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</si>
  <si>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</si>
  <si>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</si>
  <si>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</si>
  <si>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</si>
  <si>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</si>
  <si>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</si>
  <si>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</si>
  <si>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</si>
  <si>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</si>
  <si>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</si>
  <si>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</si>
  <si>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</si>
  <si>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</si>
  <si>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</si>
  <si>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</si>
  <si>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</si>
  <si>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</si>
  <si>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</si>
  <si>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</si>
  <si>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</si>
  <si>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</si>
  <si>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</si>
  <si>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</si>
  <si>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</si>
  <si>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</si>
  <si>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</si>
  <si>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</si>
  <si>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</si>
  <si>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</si>
  <si>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</si>
  <si>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</si>
  <si>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</si>
  <si>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</si>
  <si>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</si>
  <si>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</si>
  <si>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</si>
  <si>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</si>
  <si>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</si>
  <si>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</si>
  <si>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</si>
  <si>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</si>
  <si>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</si>
  <si>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</si>
  <si>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</si>
  <si>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</si>
  <si>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</si>
  <si>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</si>
  <si>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</si>
  <si>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</si>
  <si>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</si>
  <si>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</si>
  <si>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</si>
  <si>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</si>
  <si>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</si>
  <si>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</si>
  <si>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</si>
  <si>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</si>
  <si>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</si>
  <si>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</si>
  <si>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</si>
  <si>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</si>
  <si>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</si>
  <si>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</si>
  <si>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</si>
  <si>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</si>
  <si>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</si>
  <si>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</si>
  <si>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</si>
  <si>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</si>
  <si>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</si>
  <si>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</si>
  <si>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</si>
  <si>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</si>
  <si>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</si>
  <si>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</si>
  <si>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</si>
  <si>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</si>
  <si>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</si>
  <si>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</si>
  <si>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</si>
  <si>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</si>
  <si>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</si>
  <si>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</si>
  <si>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</si>
  <si>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</si>
  <si>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</si>
  <si>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</si>
  <si>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</si>
  <si>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</si>
  <si>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</si>
  <si>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</si>
  <si>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</si>
  <si>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</si>
  <si>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</si>
  <si>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</si>
  <si>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</si>
  <si>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</si>
  <si>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</si>
  <si>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</si>
  <si>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</si>
  <si>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</si>
  <si>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</si>
  <si>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</si>
  <si>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</si>
  <si>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</si>
  <si>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</si>
  <si>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</si>
  <si>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</si>
  <si>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</si>
  <si>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</si>
  <si>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</si>
  <si>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</si>
  <si>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</si>
  <si>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</si>
  <si>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</si>
  <si>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</si>
  <si>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</si>
  <si>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</si>
  <si>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</si>
  <si>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</si>
  <si>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</si>
  <si>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</si>
  <si>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</si>
  <si>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</si>
  <si>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</si>
  <si>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</si>
  <si>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</si>
  <si>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</si>
  <si>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</si>
  <si>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</si>
  <si>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</si>
  <si>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</si>
  <si>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</si>
  <si>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</si>
  <si>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</si>
  <si>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</si>
  <si>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</si>
  <si>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</si>
  <si>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</si>
  <si>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</si>
  <si>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</si>
  <si>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</si>
  <si>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</si>
  <si>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</si>
  <si>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</si>
  <si>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</si>
  <si>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</si>
  <si>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</si>
  <si>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</si>
  <si>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</si>
  <si>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</si>
  <si>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Large User</t>
  </si>
  <si>
    <t>EB-2009-0263</t>
  </si>
  <si>
    <t>EB-2010-0083</t>
  </si>
  <si>
    <t>EB-2011-0167</t>
  </si>
  <si>
    <t>EB-2012-0124</t>
  </si>
  <si>
    <t>EB-2013-0129</t>
  </si>
  <si>
    <t>EB-2014-0073</t>
  </si>
  <si>
    <t>EB-2015-0069</t>
  </si>
  <si>
    <t>EB-2016-0070</t>
  </si>
  <si>
    <t>EB-2017-0040</t>
  </si>
  <si>
    <t>EB-2018-0032</t>
  </si>
  <si>
    <t>Table 8-a:  Seaforth</t>
  </si>
  <si>
    <t>Application</t>
  </si>
  <si>
    <t>Project Start</t>
  </si>
  <si>
    <t>Project Complete</t>
  </si>
  <si>
    <t>Retrofit Gross Demand Savings (kW)</t>
  </si>
  <si>
    <t>Track</t>
  </si>
  <si>
    <t>NTG</t>
  </si>
  <si>
    <t>Retrofit Net Demand Savings (kW)</t>
  </si>
  <si>
    <t>Prescriptive</t>
  </si>
  <si>
    <t>Billed kW below are the sum of 3 accounts (2222-001, 22251-001, 22667-001) within the Municipality of Seaforth from Oct 2015-Sep 2016. Two streetlihgting retrofit projects took place during this period.</t>
  </si>
  <si>
    <t>Billing and Persistence of Project #1</t>
  </si>
  <si>
    <t>Details of Project #1 (Completed December, 2015)</t>
  </si>
  <si>
    <t>2015-10-30</t>
  </si>
  <si>
    <t>Retrofit App# 134218</t>
  </si>
  <si>
    <t>2015-11-30</t>
  </si>
  <si>
    <t>70W High Pressure Sodium</t>
  </si>
  <si>
    <t>38W LED</t>
  </si>
  <si>
    <t>2015-12-31</t>
  </si>
  <si>
    <t>43W LED</t>
  </si>
  <si>
    <t>2016-02-01</t>
  </si>
  <si>
    <t>100W High Pressure Sodium</t>
  </si>
  <si>
    <t>2016-02-29</t>
  </si>
  <si>
    <t>150W High Pressure Sodium</t>
  </si>
  <si>
    <t>2016-03-31</t>
  </si>
  <si>
    <t>53WLED</t>
  </si>
  <si>
    <t>2016-04-29</t>
  </si>
  <si>
    <t>53W LED</t>
  </si>
  <si>
    <t>2016-05-31</t>
  </si>
  <si>
    <t>65W LED</t>
  </si>
  <si>
    <t>2016-06-29</t>
  </si>
  <si>
    <t>2016-07-29</t>
  </si>
  <si>
    <t>73W LED</t>
  </si>
  <si>
    <t>2016-08-31</t>
  </si>
  <si>
    <t>2016-09-30</t>
  </si>
  <si>
    <t>91W LED</t>
  </si>
  <si>
    <t>175W High Pressure Sodium</t>
  </si>
  <si>
    <t>Persistence in 2016</t>
  </si>
  <si>
    <t>Persistence in 2017</t>
  </si>
  <si>
    <t>Persistence in 2018</t>
  </si>
  <si>
    <t>Persistence in 2019</t>
  </si>
  <si>
    <t>92W LED</t>
  </si>
  <si>
    <t>Persistence in 2020</t>
  </si>
  <si>
    <t>Persistence in 2021</t>
  </si>
  <si>
    <t>Persistence in 2022</t>
  </si>
  <si>
    <t>Persistence in 2023</t>
  </si>
  <si>
    <t>Persistence in 2024</t>
  </si>
  <si>
    <t>Table 8-b:  Seaforth</t>
  </si>
  <si>
    <t>Billing and Persistence of Project #2</t>
  </si>
  <si>
    <t>Details of Project #2 (Completed March, 2017)</t>
  </si>
  <si>
    <t>2015-04-30</t>
  </si>
  <si>
    <t>Retrofit App# 154288</t>
  </si>
  <si>
    <t>2015-06-02</t>
  </si>
  <si>
    <t>2015-07-02</t>
  </si>
  <si>
    <t>2015-08-04</t>
  </si>
  <si>
    <t>2015-09-02</t>
  </si>
  <si>
    <t>70W Mercury Vapor</t>
  </si>
  <si>
    <t>2015-09-30</t>
  </si>
  <si>
    <t>200W High Pressure Sodium</t>
  </si>
  <si>
    <t>109W LED</t>
  </si>
  <si>
    <t>113W LED</t>
  </si>
  <si>
    <t>250W Floodlight</t>
  </si>
  <si>
    <t>25W LED</t>
  </si>
  <si>
    <t>Persistence in 2025</t>
  </si>
  <si>
    <t>Persistence in 2026</t>
  </si>
  <si>
    <t>Table 8-c:  Stratford</t>
  </si>
  <si>
    <t>Blended NTG</t>
  </si>
  <si>
    <t>Prescriptive Savings (kWh)</t>
  </si>
  <si>
    <t>Prescriptive NTG</t>
  </si>
  <si>
    <t>Engineered Savings (kWh)</t>
  </si>
  <si>
    <t>Engineered NTG</t>
  </si>
  <si>
    <t>Perscriptive /Engineered</t>
  </si>
  <si>
    <t>Billed kW below are from the Municipality of Stratford account # 1887-051 from Oct 2015 - Sep 2016. Two streetlighting retrofit projects took place during this period.</t>
  </si>
  <si>
    <t>Billing and Persistence of Project #3</t>
  </si>
  <si>
    <t>Details of Project #3 (Completed December, 2015)</t>
  </si>
  <si>
    <t>Retrofit App# 148,869</t>
  </si>
  <si>
    <t>35W LED</t>
  </si>
  <si>
    <t>54W LED</t>
  </si>
  <si>
    <t>250W High Pressure Sodium</t>
  </si>
  <si>
    <t>145W LED</t>
  </si>
  <si>
    <t>2016-03-15</t>
  </si>
  <si>
    <t>2016-04-07</t>
  </si>
  <si>
    <t>Table 8-d:  Stratford</t>
  </si>
  <si>
    <t>Billing and Persistence of Project #4</t>
  </si>
  <si>
    <t>Details of Project #4 (Completed May, 2016)</t>
  </si>
  <si>
    <t>Retrofit App# 155,501</t>
  </si>
  <si>
    <t>Table 8-e:  St Mary's</t>
  </si>
  <si>
    <t>Billed kW below are from the Municipality of St Mary's account # 19726-002 from Apr 2015-Mar 2016. One streetlighting retrofit project took place during this period.</t>
  </si>
  <si>
    <t>Billing and Persistence of Project #5</t>
  </si>
  <si>
    <t>Details of Project #5 (Completed June, 2015)</t>
  </si>
  <si>
    <t>Retrofit App# 136,184</t>
  </si>
  <si>
    <t>100W Metal Halide</t>
  </si>
  <si>
    <t>24W LED</t>
  </si>
  <si>
    <t>70W Metal Halide</t>
  </si>
  <si>
    <t>150W Metal Halide</t>
  </si>
  <si>
    <t>36W LED</t>
  </si>
  <si>
    <t>175W Metal Halide</t>
  </si>
  <si>
    <t>250W Metal Halide</t>
  </si>
  <si>
    <t>2nd Adjustment to 2016 savings</t>
  </si>
  <si>
    <t>Save on Energy Coupon Program including Instant Discount Program</t>
  </si>
  <si>
    <t>Whole Home Pilot Program</t>
  </si>
  <si>
    <t>Save on Energy Smart Thermostat Program</t>
  </si>
  <si>
    <t>Ontario Clean Water Agency P4P Conservation Fund Pilot</t>
  </si>
  <si>
    <t>Instant Savings Program</t>
  </si>
  <si>
    <t>Tier 1</t>
  </si>
  <si>
    <t>Business</t>
  </si>
  <si>
    <t>Festival Hydro Inc.</t>
  </si>
  <si>
    <t>Commercial &amp; Institutional</t>
  </si>
  <si>
    <t>EE</t>
  </si>
  <si>
    <t>Current Year Savings</t>
  </si>
  <si>
    <t>Industrial</t>
  </si>
  <si>
    <t>Pre-2011 Programs Completed in 2011</t>
  </si>
  <si>
    <t>Consumer</t>
  </si>
  <si>
    <t>DR</t>
  </si>
  <si>
    <t>Tier 1 - 2011 Adjustment</t>
  </si>
  <si>
    <t>C&amp;I</t>
  </si>
  <si>
    <t>Commercial</t>
  </si>
  <si>
    <t>Home Assistance</t>
  </si>
  <si>
    <t>Energy Managers</t>
  </si>
  <si>
    <t>Save on Energy Heating &amp; Cooling Program</t>
  </si>
  <si>
    <t>Commercral</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</si>
  <si>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</si>
  <si>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</si>
  <si>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</si>
  <si>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</si>
  <si>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</si>
  <si>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</si>
  <si>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</si>
  <si>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</si>
  <si>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Agricultural</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</si>
  <si>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</si>
  <si>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</si>
  <si>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</si>
  <si>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</si>
  <si>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</si>
  <si>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</si>
  <si>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</si>
  <si>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</si>
  <si>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</si>
  <si>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</si>
  <si>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</si>
  <si>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</si>
  <si>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</si>
  <si>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</si>
  <si>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</si>
  <si>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</si>
  <si>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</si>
  <si>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</si>
  <si>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</si>
  <si>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</si>
  <si>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</si>
  <si>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</si>
  <si>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</si>
  <si>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</si>
  <si>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</si>
  <si>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</si>
  <si>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</si>
  <si>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</si>
  <si>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</si>
  <si>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</si>
  <si>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</si>
  <si>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</si>
  <si>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</si>
  <si>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</si>
  <si>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</si>
  <si>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 xml:space="preserve">-  </t>
  </si>
  <si>
    <t>Save on Energy Instant Discount Program</t>
  </si>
  <si>
    <t>Save on Energy Business Refrigeration Incentive Program</t>
  </si>
  <si>
    <t xml:space="preserve">2021 Results Persistence </t>
  </si>
  <si>
    <t>Pool Saver Local Program</t>
  </si>
  <si>
    <t xml:space="preserve">2022 Results Persistence </t>
  </si>
  <si>
    <t xml:space="preserve">2023 Results Persistence </t>
  </si>
  <si>
    <t>RTUsaver Local Program</t>
  </si>
  <si>
    <t xml:space="preserve">2024 Results Persistence </t>
  </si>
  <si>
    <t xml:space="preserve">2025 Results Persistence </t>
  </si>
  <si>
    <t>Air Source Heat Pump – For Residential Space Heating LDC Innovation Fund Pilot Program</t>
  </si>
  <si>
    <t xml:space="preserve">2026 Results Persistence </t>
  </si>
  <si>
    <t>Air Source Heat Pump – For Residential Water Heating LDC Innovation Fund Pilot Program</t>
  </si>
  <si>
    <t xml:space="preserve">2027 Results Persistence </t>
  </si>
  <si>
    <t>Block Heater Timer LDC Innovation Fund Pilot Program</t>
  </si>
  <si>
    <t xml:space="preserve">2028 Results Persistence </t>
  </si>
  <si>
    <t>Commercial Energy Management and Load Control (CEMLC) LDC Innovation Fund Pilot Program</t>
  </si>
  <si>
    <t xml:space="preserve">2029 Results Persistence </t>
  </si>
  <si>
    <t>Conservation Cultivator LDC Innovation Fund Pilot Program</t>
  </si>
  <si>
    <t xml:space="preserve">2030 Results Persistence </t>
  </si>
  <si>
    <t>Data Centre LDC Innovation Fund Pilot Program</t>
  </si>
  <si>
    <t xml:space="preserve">2031 Results Persistence </t>
  </si>
  <si>
    <t>Electronics Take Back LDC Innovation Fund Pilot Program</t>
  </si>
  <si>
    <t xml:space="preserve">2032 Results Persistence </t>
  </si>
  <si>
    <t>Energy Reinvestment LDC Innovation Fund Pilot Program</t>
  </si>
  <si>
    <t xml:space="preserve">2033 Results Persistence </t>
  </si>
  <si>
    <t>Home Energy Assessment &amp; Retrofit LDC Innovation Fund Pilot Program</t>
  </si>
  <si>
    <t xml:space="preserve">2034 Results Persistence </t>
  </si>
  <si>
    <t>Hotel/Motel LDC Innovation Fund Pilot Program</t>
  </si>
  <si>
    <t xml:space="preserve">2035 Results Persistence </t>
  </si>
  <si>
    <t>Intelligent Air Technology LDC Innovation Fund Pilot Program</t>
  </si>
  <si>
    <t xml:space="preserve">2036 Results Persistence </t>
  </si>
  <si>
    <t>OPsaver LDC Innovation Fund Pilot Program</t>
  </si>
  <si>
    <t xml:space="preserve">2037 Results Persistence </t>
  </si>
  <si>
    <t>PUMPsaver LDC Innovation Fund Pilot Program</t>
  </si>
  <si>
    <t xml:space="preserve">2038 Results Persistence </t>
  </si>
  <si>
    <t>Residential Direct Install LDC Innovation Fund Pilot Program</t>
  </si>
  <si>
    <t xml:space="preserve">2039 Results Persistence </t>
  </si>
  <si>
    <t>Residential Direct Mail LDC Innovation Fund Pilot Program</t>
  </si>
  <si>
    <t xml:space="preserve">2040 Results Persistence </t>
  </si>
  <si>
    <t>Residential Ductless Heat Pump LDC Innovation Fund Pilot Program</t>
  </si>
  <si>
    <t xml:space="preserve">2041 Results Persistence </t>
  </si>
  <si>
    <t>Retrocomissioning LDC Innovation Fund Pilot Program</t>
  </si>
  <si>
    <t xml:space="preserve">2042 Results Persistence </t>
  </si>
  <si>
    <t>RTUsaver LDC Innovation Fund Pilot Program</t>
  </si>
  <si>
    <t xml:space="preserve">2043 Results Persistence </t>
  </si>
  <si>
    <t>Small &amp; Medium Business Energy Management System LDC Innovation Fund Pilot Program</t>
  </si>
  <si>
    <t xml:space="preserve">2044 Results Persistence </t>
  </si>
  <si>
    <t>Solar Powered Attic Ventilation LDC Innovation Fund Pilot Program</t>
  </si>
  <si>
    <t xml:space="preserve">2045 Results Persistence </t>
  </si>
  <si>
    <t>Toronto Hydro – Enbridge Joint Low-Income Program LDC Innovation Fund Pilot Program</t>
  </si>
  <si>
    <t xml:space="preserve">2046 Results Persistence </t>
  </si>
  <si>
    <t>Truckload Event LDC Innovation Fund Pilot Program</t>
  </si>
  <si>
    <t xml:space="preserve">2047 Results Persistence </t>
  </si>
  <si>
    <t>Industrial Accelerator Program</t>
  </si>
  <si>
    <t xml:space="preserve">2048 Results Persistence </t>
  </si>
  <si>
    <t>Save on Energy Energy Performance Program for Multi-Site Customers</t>
  </si>
  <si>
    <t xml:space="preserve">2049 Results Persistence </t>
  </si>
  <si>
    <t xml:space="preserve">2050 Results Persistence </t>
  </si>
  <si>
    <t xml:space="preserve">2051 Results Persistence </t>
  </si>
  <si>
    <t xml:space="preserve">2052 Results Persistence </t>
  </si>
  <si>
    <t xml:space="preserve">2053 Results Persistence </t>
  </si>
  <si>
    <t>Non-Approved Program</t>
  </si>
  <si>
    <t xml:space="preserve">2054 Results Persistence </t>
  </si>
  <si>
    <t>Unassigned Program</t>
  </si>
  <si>
    <t xml:space="preserve">2055 Results Persistence </t>
  </si>
  <si>
    <t>Conservation Voltage Reduction Conservation Fund Pilot Program</t>
  </si>
  <si>
    <t xml:space="preserve">2056 Results Persistence </t>
  </si>
  <si>
    <t xml:space="preserve">2057 Results Persistence </t>
  </si>
  <si>
    <t xml:space="preserve">2058 Results Persistence </t>
  </si>
  <si>
    <t xml:space="preserve">2059 Results Persistence </t>
  </si>
  <si>
    <t xml:space="preserve">2060 Results Persistence </t>
  </si>
  <si>
    <t>Performance Based Conservation Fund Pilot Program</t>
  </si>
  <si>
    <t xml:space="preserve">2061 Results Persistence </t>
  </si>
  <si>
    <t xml:space="preserve">2062 Results Persistence </t>
  </si>
  <si>
    <t xml:space="preserve">2063 Results Persistence </t>
  </si>
  <si>
    <t xml:space="preserve">2064 Results Persistence </t>
  </si>
  <si>
    <t xml:space="preserve">2065 Results Persistence </t>
  </si>
  <si>
    <t xml:space="preserve">2066 Results Persistence </t>
  </si>
  <si>
    <t xml:space="preserve">2067 Results Persistence </t>
  </si>
  <si>
    <t xml:space="preserve">2068 Results Persistence </t>
  </si>
  <si>
    <t xml:space="preserve">2069 Results Persistence </t>
  </si>
  <si>
    <t xml:space="preserve">2070 Results Persistence </t>
  </si>
  <si>
    <t xml:space="preserve">2071 Results Persistence </t>
  </si>
  <si>
    <t xml:space="preserve">2072 Results Persistence </t>
  </si>
  <si>
    <t xml:space="preserve">2073 Results Persistence </t>
  </si>
  <si>
    <t xml:space="preserve">2074 Results Persistence </t>
  </si>
  <si>
    <t xml:space="preserve">2075 Results Persistence </t>
  </si>
  <si>
    <t xml:space="preserve">2076 Results Persistence </t>
  </si>
  <si>
    <t xml:space="preserve">2077 Results Persistence </t>
  </si>
  <si>
    <t xml:space="preserve">2078 Results Persistence </t>
  </si>
  <si>
    <t xml:space="preserve">2079 Results Persistence </t>
  </si>
  <si>
    <t>Program Name</t>
  </si>
  <si>
    <t>LDC Application ID</t>
  </si>
  <si>
    <t>Rate Class</t>
  </si>
  <si>
    <t>Application Phase ID</t>
  </si>
  <si>
    <t>Measure ID</t>
  </si>
  <si>
    <t>Measure Name</t>
  </si>
  <si>
    <t>Measure Description</t>
  </si>
  <si>
    <t>Measure Type</t>
  </si>
  <si>
    <t>Measure End Use</t>
  </si>
  <si>
    <t>Project Track</t>
  </si>
  <si>
    <t>Gross Energy Savings (kWh)</t>
  </si>
  <si>
    <t>Gross Demand Savings (kW)</t>
  </si>
  <si>
    <t>Energy NTG Ratio (%)</t>
  </si>
  <si>
    <t>Demand NTG Ratio (%)</t>
  </si>
  <si>
    <t>2019 Net Energy Savings (kWh)</t>
  </si>
  <si>
    <t>2019 Net Demand Savings (kW)</t>
  </si>
  <si>
    <t>SAVE ON ENERGY HIGH PERFORMANCE NEW CONSTRUCTION</t>
  </si>
  <si>
    <t>10019</t>
  </si>
  <si>
    <t>GS&gt;50kW</t>
  </si>
  <si>
    <t>OPA Payment Approved</t>
  </si>
  <si>
    <t>10024</t>
  </si>
  <si>
    <t>Post Project Submission</t>
  </si>
  <si>
    <t>10025</t>
  </si>
  <si>
    <t>GS&lt;50kW</t>
  </si>
  <si>
    <t>SAVE ON ENERGY RETROFIT</t>
  </si>
  <si>
    <t>M151625</t>
  </si>
  <si>
    <t>M177038</t>
  </si>
  <si>
    <t>M194508</t>
  </si>
  <si>
    <t>M196368</t>
  </si>
  <si>
    <t>M197283</t>
  </si>
  <si>
    <t>M198894</t>
  </si>
  <si>
    <t>M200387</t>
  </si>
  <si>
    <t>M202022</t>
  </si>
  <si>
    <t>M202799</t>
  </si>
  <si>
    <t>M202912</t>
  </si>
  <si>
    <t>M202913</t>
  </si>
  <si>
    <t>M203138</t>
  </si>
  <si>
    <t>M203672</t>
  </si>
  <si>
    <t>M204021</t>
  </si>
  <si>
    <t>M204578</t>
  </si>
  <si>
    <t>M205695</t>
  </si>
  <si>
    <t>M205804</t>
  </si>
  <si>
    <t>M205807</t>
  </si>
  <si>
    <t>M207158</t>
  </si>
  <si>
    <t>Closed Lost</t>
  </si>
  <si>
    <t>T103554</t>
  </si>
  <si>
    <t>T103757</t>
  </si>
  <si>
    <t>SAVE ON ENERGY BUSINESS REFRIGERATION INCENTIVE PROGRAM</t>
  </si>
  <si>
    <t>FHI-BRI-147-01196</t>
  </si>
  <si>
    <t>1/3 HP ECM Fan Motor Upgrade - Standard</t>
  </si>
  <si>
    <t>1/15 HP ECM Fan Motor Upgrade - Standard</t>
  </si>
  <si>
    <t>FHI-BRI-147-01197</t>
  </si>
  <si>
    <t>FES-BRI-104-00462</t>
  </si>
  <si>
    <t>Strip curtains for walk-in freezers</t>
  </si>
  <si>
    <t>Refrigeration</t>
  </si>
  <si>
    <t>PSP-Business-Commercial-Refrigeration</t>
  </si>
  <si>
    <t>FES-BRI-104-00469</t>
  </si>
  <si>
    <t>9 Watt ECM Fan Motor Upgrade - Two Speed</t>
  </si>
  <si>
    <t>Cleaning condenser coils - cooler</t>
  </si>
  <si>
    <t>1/15 HP ECM Fan Motor Upgrade - Two Speed</t>
  </si>
  <si>
    <t>9 Watt ECM Fan Motor Upgrade - Standard</t>
  </si>
  <si>
    <t>12 Watt LED A19 Bulb</t>
  </si>
  <si>
    <t>Cleaning condenser coils - freezer</t>
  </si>
  <si>
    <t>FHI-BRI-104-00816</t>
  </si>
  <si>
    <t>Strip curtains for walk-in coolers</t>
  </si>
  <si>
    <t>FHI-BRI-104-00823</t>
  </si>
  <si>
    <t>FHI-BRI-104-00824</t>
  </si>
  <si>
    <t>FHI-BRI-104-01042</t>
  </si>
  <si>
    <t>Night curtains on display cases for coolers</t>
  </si>
  <si>
    <t>FHI-BRI-104-01049</t>
  </si>
  <si>
    <t>FHI-BRI-104-01193</t>
  </si>
  <si>
    <t>48" LED case lighting - canopy, shelf or center</t>
  </si>
  <si>
    <t>FHI-BRI-104-01194</t>
  </si>
  <si>
    <t>FHI-BRI-104-01197</t>
  </si>
  <si>
    <t>High Performance New Construction Summary to Demand and Energy Savings by Customer Class</t>
  </si>
  <si>
    <t>Energy Savings</t>
  </si>
  <si>
    <t>Demand Savings</t>
  </si>
  <si>
    <t>% Energy</t>
  </si>
  <si>
    <t>% Demand</t>
  </si>
  <si>
    <t>GS&lt;50</t>
  </si>
  <si>
    <t>GS&gt;50</t>
  </si>
  <si>
    <t xml:space="preserve">The following program data supports participation in the High Performance New Construction Program for 2019.   </t>
  </si>
  <si>
    <t>Retrofit Summary to Demand and Energy Savings by Customer Class</t>
  </si>
  <si>
    <t xml:space="preserve">The following program data supports participation in the Retrofit Program for 2019.   </t>
  </si>
  <si>
    <t>Business Refrigeration Summary to Demand and Energy Savings by Customer Class</t>
  </si>
  <si>
    <t xml:space="preserve">The following program data supports participation in the Business Refrigeration Program for 2019.  </t>
  </si>
  <si>
    <t>Streetlight Adjustment to 2015 Savings</t>
  </si>
  <si>
    <t>Streetlighting Adjustment to 2016 Savings</t>
  </si>
  <si>
    <t>Streetlight Adjustment to 2017 Savings</t>
  </si>
  <si>
    <t>Changed Coupon Program Description to include Instant Discount Program</t>
  </si>
  <si>
    <t>There was no row set up for the Instant Discount Program</t>
  </si>
  <si>
    <t>Revised Program description to Whole Home Pilot Program</t>
  </si>
  <si>
    <t xml:space="preserve">There was no row labelled with the program description for Whole Home Pilot Program </t>
  </si>
  <si>
    <t>Revised Program description Clean Energy Agency P4P Pilot Program</t>
  </si>
  <si>
    <t>There was no row available for the Clean Energy Agency P4P Pilot Program</t>
  </si>
  <si>
    <t>Revised Program description Instant Savings Program</t>
  </si>
  <si>
    <t>There was no row available for the Instant Savings Program</t>
  </si>
  <si>
    <t>Revised Program description Save on Energy Smart Thermostat Program</t>
  </si>
  <si>
    <t>There was no row available for the Smart Thermostat Program</t>
  </si>
  <si>
    <t>Inserted additional row for 2nd Adjustment to 2016 savings for Retrofit</t>
  </si>
  <si>
    <t>This is to include 2016 Unverified Savings from March 2019 P&amp;C Report</t>
  </si>
  <si>
    <t>Linked streetlighting savings to Street Lighting Rate Class Actual CDM Savings in 2015, 2016 and 2017.</t>
  </si>
  <si>
    <t>Please refer to 'LRAMVA Street Lighting Process &amp; Methodology' explanation on tab 8.</t>
  </si>
  <si>
    <t>Removed energy savings related to Street Lighting from Retrofit Savings</t>
  </si>
  <si>
    <t>Street Light was added as demand savings</t>
  </si>
  <si>
    <t>B475, B659</t>
  </si>
  <si>
    <t>B533</t>
  </si>
  <si>
    <t>B563</t>
  </si>
  <si>
    <t>B700</t>
  </si>
  <si>
    <t>B542, B725</t>
  </si>
  <si>
    <t>B307</t>
  </si>
  <si>
    <t>AD196 &amp; AD209-AD213,
AD382 &amp; AD396-AD399,
AD566 &amp; AD581-AD583</t>
  </si>
  <si>
    <t>D59, D308, D493</t>
  </si>
  <si>
    <t>Removed 2018 True-Ups for Small Business Lighting and BRI; updated 2019 BRI savings</t>
  </si>
  <si>
    <t>Some 2019 BRI and SBL applications were erroneously sorted as 2018 True-Ups in the previous submission.  This change corrects this error.</t>
  </si>
  <si>
    <t>D679, D698, D880</t>
  </si>
  <si>
    <t>EB-2020-0022</t>
  </si>
  <si>
    <t>EB-2019-0035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</si>
</sst>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_ ;[Red]\-#,##0.000\ "/>
    <numFmt numFmtId="290" formatCode="#,##0.000"/>
  </numFmts>
  <fonts count="253">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0"/>
      <name val="Calibri"/>
      <family val="2"/>
      <scheme val="minor"/>
    </font>
    <font>
      <b/>
      <sz val="10"/>
      <color theme="5"/>
      <name val="Calibri"/>
      <family val="2"/>
      <scheme val="minor"/>
    </font>
    <font>
      <b/>
      <sz val="10"/>
      <color theme="8"/>
      <name val="Calibri"/>
      <family val="2"/>
      <scheme val="minor"/>
    </font>
    <font>
      <b/>
      <sz val="10"/>
      <color theme="0"/>
      <name val="Calibri"/>
      <family val="2"/>
      <scheme val="minor"/>
    </font>
    <font>
      <sz val="12"/>
      <color rgb="FF000000"/>
      <name val="Calibri"/>
      <family val="2"/>
    </font>
    <font>
      <sz val="11"/>
      <color theme="1"/>
      <name val="Calibri (Body)"/>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002060"/>
        <bgColor indexed="64"/>
      </patternFill>
    </fill>
    <fill>
      <patternFill patternType="solid">
        <fgColor theme="3" tint="0.39997558519241921"/>
        <bgColor indexed="64"/>
      </patternFill>
    </fill>
    <fill>
      <patternFill patternType="solid">
        <fgColor rgb="FFFFFFFF"/>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5" applyNumberFormat="0" applyAlignment="0" applyProtection="0"/>
    <xf numFmtId="0" fontId="19" fillId="22" borderId="16"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20" fillId="0" borderId="0"/>
    <xf numFmtId="0" fontId="20" fillId="0" borderId="0"/>
    <xf numFmtId="0" fontId="7" fillId="0" borderId="0"/>
    <xf numFmtId="0" fontId="13" fillId="0" borderId="0"/>
    <xf numFmtId="0" fontId="7" fillId="0" borderId="0"/>
    <xf numFmtId="0" fontId="13" fillId="24" borderId="21" applyNumberFormat="0" applyFont="0" applyAlignment="0" applyProtection="0"/>
    <xf numFmtId="0" fontId="13" fillId="24" borderId="21" applyNumberFormat="0" applyFont="0" applyAlignment="0" applyProtection="0"/>
    <xf numFmtId="0" fontId="29" fillId="21" borderId="22" applyNumberFormat="0" applyAlignment="0" applyProtection="0"/>
    <xf numFmtId="9" fontId="7" fillId="0" borderId="0" applyFont="0" applyFill="0" applyBorder="0" applyAlignment="0" applyProtection="0"/>
    <xf numFmtId="0" fontId="13" fillId="25" borderId="1" applyNumberFormat="0" applyProtection="0">
      <alignment horizontal="left" vertical="center"/>
    </xf>
    <xf numFmtId="0" fontId="13" fillId="25" borderId="1" applyNumberFormat="0" applyProtection="0">
      <alignment horizontal="left" vertical="center"/>
    </xf>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8" fillId="21" borderId="24" applyNumberFormat="0" applyAlignment="0" applyProtection="0"/>
    <xf numFmtId="0" fontId="26" fillId="8" borderId="24" applyNumberFormat="0" applyAlignment="0" applyProtection="0"/>
    <xf numFmtId="0" fontId="13" fillId="24" borderId="25" applyNumberFormat="0" applyFont="0" applyAlignment="0" applyProtection="0"/>
    <xf numFmtId="0" fontId="13" fillId="24" borderId="25" applyNumberFormat="0" applyFont="0" applyAlignment="0" applyProtection="0"/>
    <xf numFmtId="0" fontId="29" fillId="21" borderId="26" applyNumberFormat="0" applyAlignment="0" applyProtection="0"/>
    <xf numFmtId="0" fontId="31" fillId="0" borderId="27" applyNumberFormat="0" applyFill="0" applyAlignment="0" applyProtection="0"/>
    <xf numFmtId="16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9" fillId="0" borderId="0" applyNumberFormat="0" applyFill="0" applyBorder="0" applyAlignment="0" applyProtection="0"/>
    <xf numFmtId="0" fontId="7" fillId="0" borderId="0"/>
    <xf numFmtId="9" fontId="7" fillId="0" borderId="0" applyFon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8" fillId="0" borderId="0" applyFon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 fillId="0" borderId="0"/>
    <xf numFmtId="0" fontId="13" fillId="0" borderId="0"/>
    <xf numFmtId="0" fontId="13" fillId="0" borderId="0" applyFont="0" applyFill="0" applyBorder="0" applyAlignment="0" applyProtection="0"/>
    <xf numFmtId="182" fontId="13" fillId="0" borderId="0" applyFont="0" applyFill="0" applyBorder="0" applyAlignment="0" applyProtection="0"/>
    <xf numFmtId="0" fontId="79" fillId="0" borderId="0"/>
    <xf numFmtId="0" fontId="80" fillId="0" borderId="0" applyFont="0" applyFill="0" applyBorder="0" applyAlignment="0" applyProtection="0"/>
    <xf numFmtId="183" fontId="13" fillId="0" borderId="0" applyFont="0" applyFill="0" applyBorder="0" applyAlignment="0" applyProtection="0"/>
    <xf numFmtId="179" fontId="13"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39" fontId="13" fillId="0" borderId="0" applyFont="0" applyFill="0" applyBorder="0" applyAlignment="0" applyProtection="0"/>
    <xf numFmtId="0" fontId="79" fillId="0" borderId="0"/>
    <xf numFmtId="0" fontId="13" fillId="0" borderId="0">
      <alignment vertical="top"/>
    </xf>
    <xf numFmtId="0" fontId="80" fillId="0" borderId="0" applyNumberFormat="0" applyFill="0">
      <alignment horizontal="left" vertical="center" wrapText="1"/>
    </xf>
    <xf numFmtId="186" fontId="13" fillId="0" borderId="0" applyFont="0" applyFill="0" applyBorder="0" applyAlignment="0" applyProtection="0"/>
    <xf numFmtId="187" fontId="81" fillId="0" borderId="0" applyFont="0" applyFill="0" applyBorder="0" applyAlignment="0" applyProtection="0"/>
    <xf numFmtId="188" fontId="81"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xf numFmtId="191"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Protection="0">
      <alignment horizontal="right"/>
    </xf>
    <xf numFmtId="194" fontId="81" fillId="0" borderId="0" applyFont="0" applyFill="0" applyBorder="0" applyAlignment="0" applyProtection="0"/>
    <xf numFmtId="168" fontId="81" fillId="0" borderId="0" applyFont="0" applyFill="0" applyBorder="0" applyAlignment="0" applyProtection="0"/>
    <xf numFmtId="195" fontId="13" fillId="0" borderId="0" applyFont="0" applyFill="0" applyBorder="0" applyAlignment="0" applyProtection="0"/>
    <xf numFmtId="176" fontId="13" fillId="0" borderId="0" applyFont="0" applyFill="0" applyBorder="0" applyAlignment="0" applyProtection="0"/>
    <xf numFmtId="196" fontId="81"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99" fontId="13" fillId="0" borderId="0" applyFont="0" applyFill="0" applyBorder="0" applyAlignment="0" applyProtection="0"/>
    <xf numFmtId="0" fontId="13" fillId="0" borderId="0"/>
    <xf numFmtId="0" fontId="13" fillId="0" borderId="0"/>
    <xf numFmtId="9" fontId="82" fillId="0" borderId="0">
      <alignment horizontal="right"/>
    </xf>
    <xf numFmtId="9" fontId="80" fillId="0" borderId="0">
      <alignment horizontal="right"/>
    </xf>
    <xf numFmtId="0" fontId="13" fillId="60" borderId="29" applyNumberFormat="0">
      <alignment horizontal="centerContinuous" vertical="center" wrapText="1"/>
    </xf>
    <xf numFmtId="0" fontId="13" fillId="61" borderId="29" applyNumberFormat="0">
      <alignment horizontal="left" vertical="center"/>
    </xf>
    <xf numFmtId="170" fontId="83" fillId="0" borderId="0" applyFont="0" applyFill="0" applyBorder="0" applyAlignment="0" applyProtection="0"/>
    <xf numFmtId="0" fontId="13" fillId="0" borderId="0"/>
    <xf numFmtId="9" fontId="84" fillId="0" borderId="0" applyFont="0" applyFill="0" applyBorder="0" applyAlignment="0" applyProtection="0"/>
    <xf numFmtId="10" fontId="84" fillId="0" borderId="0" applyFont="0" applyFill="0" applyBorder="0" applyAlignment="0" applyProtection="0"/>
    <xf numFmtId="0" fontId="81" fillId="0" borderId="0" applyNumberFormat="0" applyFill="0" applyBorder="0" applyAlignment="0" applyProtection="0"/>
    <xf numFmtId="0" fontId="20" fillId="0" borderId="0"/>
    <xf numFmtId="200" fontId="80" fillId="0" borderId="0" applyNumberFormat="0" applyFill="0">
      <alignment horizontal="left" vertical="center" wrapText="1"/>
    </xf>
    <xf numFmtId="164" fontId="84" fillId="0" borderId="0" applyFont="0" applyFill="0" applyBorder="0" applyAlignment="0" applyProtection="0"/>
    <xf numFmtId="166" fontId="84" fillId="0" borderId="0" applyFont="0" applyFill="0" applyBorder="0" applyAlignment="0" applyProtection="0"/>
    <xf numFmtId="0" fontId="85" fillId="0" borderId="0" applyFont="0" applyFill="0" applyBorder="0" applyAlignment="0" applyProtection="0"/>
    <xf numFmtId="201" fontId="85" fillId="0" borderId="0" applyFont="0" applyFill="0" applyBorder="0" applyAlignment="0" applyProtection="0"/>
    <xf numFmtId="0" fontId="80" fillId="25" borderId="0" applyFont="0" applyFill="0" applyProtection="0"/>
    <xf numFmtId="182" fontId="13" fillId="0" borderId="0"/>
    <xf numFmtId="202" fontId="86" fillId="0" borderId="0" applyFill="0" applyBorder="0" applyAlignment="0" applyProtection="0">
      <alignment horizontal="right"/>
    </xf>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8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8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8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8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8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8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8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8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8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8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8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8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203" fontId="13" fillId="0" borderId="10">
      <alignment horizontal="right"/>
    </xf>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167" fontId="88" fillId="0" borderId="0" applyFont="0"/>
    <xf numFmtId="167" fontId="88" fillId="0" borderId="65" applyFont="0"/>
    <xf numFmtId="168" fontId="88" fillId="0" borderId="0" applyFont="0"/>
    <xf numFmtId="204" fontId="89" fillId="0" borderId="10">
      <alignment horizontal="right"/>
    </xf>
    <xf numFmtId="204" fontId="89" fillId="0" borderId="10" applyFill="0">
      <alignment horizontal="right"/>
    </xf>
    <xf numFmtId="3" fontId="13" fillId="0" borderId="10" applyFill="0">
      <alignment horizontal="right"/>
    </xf>
    <xf numFmtId="205" fontId="89" fillId="0" borderId="10" applyFill="0">
      <alignment horizontal="right"/>
    </xf>
    <xf numFmtId="206" fontId="12" fillId="62" borderId="66">
      <alignment horizontal="center" vertical="center"/>
    </xf>
    <xf numFmtId="0" fontId="13" fillId="0" borderId="0"/>
    <xf numFmtId="182" fontId="90" fillId="0" borderId="0"/>
    <xf numFmtId="0" fontId="13" fillId="0" borderId="0"/>
    <xf numFmtId="207" fontId="13" fillId="0" borderId="10">
      <alignment horizontal="right"/>
      <protection locked="0"/>
    </xf>
    <xf numFmtId="165" fontId="89" fillId="0" borderId="10" applyNumberFormat="0" applyFont="0" applyBorder="0" applyProtection="0">
      <alignment horizontal="right"/>
    </xf>
    <xf numFmtId="208" fontId="91" fillId="63" borderId="67"/>
    <xf numFmtId="0" fontId="13" fillId="0" borderId="0" applyNumberFormat="0" applyFill="0" applyBorder="0" applyAlignment="0" applyProtection="0"/>
    <xf numFmtId="0" fontId="92" fillId="0" borderId="0" applyNumberFormat="0" applyFill="0" applyBorder="0" applyAlignment="0" applyProtection="0"/>
    <xf numFmtId="0" fontId="93" fillId="0" borderId="0"/>
    <xf numFmtId="0" fontId="32" fillId="0" borderId="0" applyNumberFormat="0" applyFill="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 fontId="95" fillId="64" borderId="11" applyNumberFormat="0" applyBorder="0" applyAlignment="0">
      <alignment horizontal="center" vertical="top" wrapText="1"/>
      <protection hidden="1"/>
    </xf>
    <xf numFmtId="0" fontId="96" fillId="65" borderId="0"/>
    <xf numFmtId="0" fontId="97" fillId="0" borderId="0" applyAlignment="0"/>
    <xf numFmtId="0" fontId="98" fillId="0" borderId="5" applyNumberFormat="0" applyFill="0" applyAlignment="0" applyProtection="0"/>
    <xf numFmtId="0" fontId="99" fillId="0" borderId="68" applyNumberFormat="0" applyFont="0" applyFill="0" applyAlignment="0" applyProtection="0"/>
    <xf numFmtId="0" fontId="100" fillId="0" borderId="69" applyNumberFormat="0" applyFont="0" applyFill="0" applyAlignment="0" applyProtection="0">
      <alignment horizontal="centerContinuous"/>
    </xf>
    <xf numFmtId="0" fontId="84" fillId="0" borderId="5" applyNumberFormat="0" applyFont="0" applyFill="0" applyAlignment="0" applyProtection="0"/>
    <xf numFmtId="0" fontId="84" fillId="0" borderId="11" applyNumberFormat="0" applyFont="0" applyFill="0" applyAlignment="0" applyProtection="0"/>
    <xf numFmtId="0" fontId="84" fillId="0" borderId="12" applyNumberFormat="0" applyFont="0" applyFill="0" applyAlignment="0" applyProtection="0"/>
    <xf numFmtId="0" fontId="84" fillId="0" borderId="44" applyNumberFormat="0" applyFont="0" applyFill="0" applyAlignment="0" applyProtection="0"/>
    <xf numFmtId="209" fontId="13" fillId="0" borderId="0" applyFont="0" applyFill="0" applyBorder="0" applyAlignment="0" applyProtection="0"/>
    <xf numFmtId="0" fontId="81" fillId="0" borderId="0">
      <alignment horizontal="right"/>
    </xf>
    <xf numFmtId="0" fontId="85" fillId="0" borderId="0" applyFont="0" applyFill="0" applyBorder="0" applyAlignment="0" applyProtection="0"/>
    <xf numFmtId="210" fontId="81" fillId="0" borderId="0" applyFill="0" applyBorder="0" applyAlignment="0"/>
    <xf numFmtId="211" fontId="81" fillId="0" borderId="0" applyFill="0" applyBorder="0" applyAlignment="0"/>
    <xf numFmtId="173" fontId="81" fillId="0" borderId="0" applyFill="0" applyBorder="0" applyAlignment="0"/>
    <xf numFmtId="212" fontId="81" fillId="0" borderId="0" applyFill="0" applyBorder="0" applyAlignment="0"/>
    <xf numFmtId="173" fontId="13"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8" fillId="21" borderId="2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71" fillId="33" borderId="59" applyNumberFormat="0" applyAlignment="0" applyProtection="0"/>
    <xf numFmtId="0" fontId="71" fillId="33" borderId="59" applyNumberFormat="0" applyAlignment="0" applyProtection="0"/>
    <xf numFmtId="182" fontId="99" fillId="66" borderId="0" applyNumberFormat="0" applyFont="0" applyBorder="0" applyAlignment="0">
      <alignment horizontal="left"/>
    </xf>
    <xf numFmtId="0" fontId="27" fillId="0" borderId="20" applyNumberFormat="0" applyFill="0" applyAlignment="0" applyProtection="0"/>
    <xf numFmtId="213" fontId="13" fillId="0" borderId="0" applyFont="0" applyFill="0" applyBorder="0" applyProtection="0">
      <alignment horizontal="center" vertical="center"/>
    </xf>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73" fillId="34" borderId="62" applyNumberFormat="0" applyAlignment="0" applyProtection="0"/>
    <xf numFmtId="0" fontId="73" fillId="34" borderId="62" applyNumberFormat="0" applyAlignment="0" applyProtection="0"/>
    <xf numFmtId="214" fontId="13" fillId="0" borderId="0" applyNumberFormat="0" applyFont="0" applyFill="0" applyAlignment="0" applyProtection="0"/>
    <xf numFmtId="0" fontId="98" fillId="0" borderId="5" applyNumberFormat="0" applyFill="0" applyProtection="0">
      <alignment horizontal="left" vertical="center"/>
    </xf>
    <xf numFmtId="0" fontId="102" fillId="0" borderId="0">
      <alignment horizontal="center" wrapText="1"/>
      <protection hidden="1"/>
    </xf>
    <xf numFmtId="0" fontId="103" fillId="0" borderId="0">
      <alignment horizontal="right"/>
    </xf>
    <xf numFmtId="171" fontId="86" fillId="0" borderId="0" applyBorder="0">
      <alignment horizontal="right"/>
    </xf>
    <xf numFmtId="171" fontId="86" fillId="0" borderId="68" applyAlignment="0">
      <alignment horizontal="right"/>
    </xf>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168" fontId="104" fillId="0" borderId="0" applyFont="0" applyBorder="0">
      <alignment horizontal="right"/>
    </xf>
    <xf numFmtId="210" fontId="81" fillId="0" borderId="0" applyFont="0" applyFill="0" applyBorder="0" applyAlignment="0" applyProtection="0"/>
    <xf numFmtId="216" fontId="13" fillId="0" borderId="0" applyFont="0"/>
    <xf numFmtId="0" fontId="105" fillId="0" borderId="0" applyFont="0" applyFill="0" applyBorder="0" applyProtection="0">
      <alignment horizontal="right"/>
    </xf>
    <xf numFmtId="0" fontId="105" fillId="0" borderId="0" applyFont="0" applyFill="0" applyBorder="0" applyProtection="0">
      <alignment horizontal="right"/>
    </xf>
    <xf numFmtId="176" fontId="13" fillId="0" borderId="0" applyFont="0" applyFill="0" applyBorder="0" applyAlignment="0" applyProtection="0">
      <alignment horizontal="right"/>
    </xf>
    <xf numFmtId="217"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06"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3" fillId="0" borderId="0" applyFont="0" applyFill="0" applyBorder="0" applyAlignment="0" applyProtection="0"/>
    <xf numFmtId="170" fontId="106"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02" fillId="0" borderId="0" applyFont="0" applyFill="0" applyBorder="0" applyAlignment="0" applyProtection="0"/>
    <xf numFmtId="170" fontId="106"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218" fontId="10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92"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8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3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8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110" fillId="0" borderId="0" applyFont="0" applyFill="0" applyBorder="0" applyAlignment="0" applyProtection="0"/>
    <xf numFmtId="182" fontId="111" fillId="0" borderId="0"/>
    <xf numFmtId="0" fontId="112" fillId="0" borderId="0"/>
    <xf numFmtId="0" fontId="13" fillId="24" borderId="30" applyNumberFormat="0" applyFont="0" applyAlignment="0" applyProtection="0"/>
    <xf numFmtId="0" fontId="113" fillId="67" borderId="0">
      <alignment horizontal="center" vertical="center" wrapText="1"/>
    </xf>
    <xf numFmtId="219" fontId="13" fillId="0" borderId="0" applyFill="0" applyBorder="0">
      <alignment horizontal="right"/>
      <protection locked="0"/>
    </xf>
    <xf numFmtId="211" fontId="81" fillId="0" borderId="0" applyFont="0" applyFill="0" applyBorder="0" applyAlignment="0" applyProtection="0"/>
    <xf numFmtId="220" fontId="38" fillId="0" borderId="0">
      <alignment horizontal="right"/>
    </xf>
    <xf numFmtId="166" fontId="114" fillId="0" borderId="70">
      <protection locked="0"/>
    </xf>
    <xf numFmtId="0" fontId="105" fillId="0" borderId="0" applyFont="0" applyFill="0" applyBorder="0" applyProtection="0">
      <alignment horizontal="right"/>
    </xf>
    <xf numFmtId="191" fontId="13" fillId="0" borderId="0" applyFont="0" applyFill="0" applyBorder="0" applyAlignment="0" applyProtection="0">
      <alignment horizontal="right"/>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5" fillId="0" borderId="0" applyFont="0" applyFill="0" applyBorder="0" applyAlignment="0" applyProtection="0"/>
    <xf numFmtId="169" fontId="9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0" fillId="0" borderId="0" applyFont="0" applyFill="0" applyBorder="0" applyAlignment="0" applyProtection="0"/>
    <xf numFmtId="169" fontId="78" fillId="0" borderId="0" applyFont="0" applyFill="0" applyBorder="0" applyAlignment="0" applyProtection="0"/>
    <xf numFmtId="169" fontId="92" fillId="0" borderId="0" applyFont="0" applyFill="0" applyBorder="0" applyAlignment="0" applyProtection="0"/>
    <xf numFmtId="14"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44" fontId="108" fillId="0" borderId="0" applyFont="0" applyFill="0" applyBorder="0" applyAlignment="0" applyProtection="0"/>
    <xf numFmtId="44" fontId="13"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13" fillId="0" borderId="0" applyFont="0" applyFill="0" applyBorder="0" applyAlignment="0" applyProtection="0"/>
    <xf numFmtId="169" fontId="20" fillId="0" borderId="0" applyFont="0" applyFill="0" applyBorder="0" applyAlignment="0" applyProtection="0"/>
    <xf numFmtId="44" fontId="7"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22" fontId="11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8"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44" fontId="109" fillId="0" borderId="0" applyFont="0" applyFill="0" applyBorder="0" applyAlignment="0" applyProtection="0"/>
    <xf numFmtId="169" fontId="78"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223" fontId="81" fillId="0" borderId="0" applyFont="0" applyFill="0" applyBorder="0" applyProtection="0">
      <alignment horizontal="right"/>
    </xf>
    <xf numFmtId="224" fontId="109" fillId="0" borderId="71" applyFont="0" applyFill="0" applyBorder="0" applyAlignment="0" applyProtection="0"/>
    <xf numFmtId="225" fontId="89" fillId="0" borderId="0" applyFont="0" applyFill="0" applyBorder="0" applyAlignment="0" applyProtection="0">
      <alignment vertical="center"/>
    </xf>
    <xf numFmtId="226" fontId="89" fillId="0" borderId="0" applyFont="0" applyFill="0" applyBorder="0" applyAlignment="0" applyProtection="0">
      <alignment vertical="center"/>
    </xf>
    <xf numFmtId="0" fontId="102" fillId="0" borderId="0" applyFont="0" applyFill="0" applyBorder="0" applyAlignment="0">
      <protection locked="0"/>
    </xf>
    <xf numFmtId="0" fontId="85" fillId="0" borderId="0" applyFont="0" applyFill="0" applyBorder="0" applyAlignment="0" applyProtection="0"/>
    <xf numFmtId="227" fontId="79" fillId="0" borderId="72" applyNumberFormat="0" applyFill="0">
      <alignment horizontal="right"/>
    </xf>
    <xf numFmtId="227" fontId="79" fillId="0" borderId="72" applyNumberFormat="0" applyFill="0">
      <alignment horizontal="right"/>
    </xf>
    <xf numFmtId="1" fontId="116" fillId="0" borderId="0"/>
    <xf numFmtId="228" fontId="99" fillId="0" borderId="0" applyFont="0" applyFill="0" applyBorder="0" applyProtection="0">
      <alignment horizontal="right"/>
    </xf>
    <xf numFmtId="229" fontId="82" fillId="65" borderId="9" applyFont="0" applyFill="0" applyBorder="0" applyAlignment="0" applyProtection="0"/>
    <xf numFmtId="230" fontId="109" fillId="0" borderId="0" applyFont="0" applyFill="0" applyBorder="0" applyAlignment="0" applyProtection="0"/>
    <xf numFmtId="230" fontId="109" fillId="0" borderId="0" applyFont="0" applyFill="0" applyBorder="0" applyAlignment="0" applyProtection="0"/>
    <xf numFmtId="231" fontId="86" fillId="0" borderId="5" applyFont="0" applyFill="0" applyBorder="0" applyAlignment="0" applyProtection="0"/>
    <xf numFmtId="183" fontId="13" fillId="0" borderId="0" applyFont="0" applyFill="0" applyBorder="0" applyAlignment="0" applyProtection="0"/>
    <xf numFmtId="232" fontId="107" fillId="0" borderId="0" applyFont="0" applyFill="0" applyBorder="0" applyAlignment="0" applyProtection="0"/>
    <xf numFmtId="14" fontId="20" fillId="0" borderId="0" applyFill="0" applyBorder="0" applyAlignment="0"/>
    <xf numFmtId="0" fontId="13" fillId="0" borderId="0">
      <alignment horizontal="left" vertical="top"/>
    </xf>
    <xf numFmtId="167" fontId="117" fillId="0" borderId="0"/>
    <xf numFmtId="0" fontId="109" fillId="0" borderId="0"/>
    <xf numFmtId="168" fontId="13" fillId="0" borderId="0" applyFont="0" applyFill="0" applyBorder="0" applyAlignment="0" applyProtection="0"/>
    <xf numFmtId="170" fontId="13" fillId="0" borderId="0" applyFont="0" applyFill="0" applyBorder="0" applyAlignment="0" applyProtection="0"/>
    <xf numFmtId="0" fontId="118" fillId="0" borderId="0">
      <protection locked="0"/>
    </xf>
    <xf numFmtId="0" fontId="13" fillId="0" borderId="0"/>
    <xf numFmtId="167" fontId="81" fillId="0" borderId="0"/>
    <xf numFmtId="171" fontId="13" fillId="0" borderId="73" applyNumberFormat="0" applyFont="0" applyFill="0" applyAlignment="0" applyProtection="0"/>
    <xf numFmtId="171" fontId="13" fillId="0" borderId="73" applyNumberFormat="0" applyFont="0" applyFill="0" applyAlignment="0" applyProtection="0"/>
    <xf numFmtId="171" fontId="13" fillId="0" borderId="73" applyNumberFormat="0" applyFont="0" applyFill="0" applyAlignment="0" applyProtection="0"/>
    <xf numFmtId="167" fontId="119" fillId="0" borderId="0" applyFill="0" applyBorder="0" applyAlignment="0" applyProtection="0"/>
    <xf numFmtId="1" fontId="99" fillId="0" borderId="0"/>
    <xf numFmtId="233" fontId="120" fillId="0" borderId="0">
      <protection locked="0"/>
    </xf>
    <xf numFmtId="233" fontId="120" fillId="0" borderId="0">
      <protection locked="0"/>
    </xf>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26" fillId="8" borderId="29" applyNumberFormat="0" applyAlignment="0" applyProtection="0"/>
    <xf numFmtId="234" fontId="80" fillId="0" borderId="0" applyFon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5" fontId="102" fillId="68" borderId="11">
      <alignment horizontal="left"/>
    </xf>
    <xf numFmtId="1" fontId="122" fillId="69" borderId="43" applyNumberFormat="0" applyBorder="0" applyAlignment="0">
      <alignment horizontal="centerContinuous" vertical="center"/>
      <protection locked="0"/>
    </xf>
    <xf numFmtId="236" fontId="13" fillId="0" borderId="0">
      <protection locked="0"/>
    </xf>
    <xf numFmtId="214" fontId="13" fillId="0" borderId="0">
      <protection locked="0"/>
    </xf>
    <xf numFmtId="2" fontId="110" fillId="0" borderId="0" applyFont="0" applyFill="0" applyBorder="0" applyAlignment="0" applyProtection="0"/>
    <xf numFmtId="0" fontId="123" fillId="0" borderId="0" applyNumberFormat="0" applyFill="0" applyBorder="0" applyAlignment="0" applyProtection="0"/>
    <xf numFmtId="0" fontId="124" fillId="0" borderId="0" applyFill="0" applyBorder="0" applyProtection="0">
      <alignment horizontal="left"/>
    </xf>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38" fontId="109" fillId="70" borderId="0" applyNumberFormat="0" applyBorder="0" applyAlignment="0" applyProtection="0"/>
    <xf numFmtId="0" fontId="126" fillId="0" borderId="0" applyNumberFormat="0">
      <alignment horizontal="right"/>
    </xf>
    <xf numFmtId="0" fontId="13" fillId="0" borderId="0"/>
    <xf numFmtId="0" fontId="13" fillId="0" borderId="0"/>
    <xf numFmtId="0" fontId="13" fillId="0" borderId="0"/>
    <xf numFmtId="0" fontId="13" fillId="0" borderId="0"/>
    <xf numFmtId="237" fontId="13" fillId="71" borderId="34" applyNumberFormat="0" applyFont="0" applyBorder="0" applyAlignment="0" applyProtection="0"/>
    <xf numFmtId="186" fontId="13" fillId="0" borderId="0" applyFont="0" applyFill="0" applyBorder="0" applyAlignment="0" applyProtection="0">
      <alignment horizontal="right"/>
    </xf>
    <xf numFmtId="182" fontId="127" fillId="71" borderId="0" applyNumberFormat="0" applyFont="0" applyAlignment="0"/>
    <xf numFmtId="0" fontId="128" fillId="0" borderId="0" applyProtection="0">
      <alignment horizontal="right"/>
    </xf>
    <xf numFmtId="0" fontId="48" fillId="0" borderId="74" applyNumberFormat="0" applyAlignment="0" applyProtection="0">
      <alignment horizontal="left" vertical="center"/>
    </xf>
    <xf numFmtId="0" fontId="48" fillId="0" borderId="33">
      <alignment horizontal="left" vertical="center"/>
    </xf>
    <xf numFmtId="49" fontId="129" fillId="0" borderId="0">
      <alignment horizontal="centerContinuous"/>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63" fillId="0" borderId="56" applyNumberFormat="0" applyFill="0" applyAlignment="0" applyProtection="0"/>
    <xf numFmtId="0" fontId="130" fillId="0" borderId="0" applyNumberFormat="0" applyFill="0" applyBorder="0" applyAlignment="0" applyProtection="0"/>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64" fillId="0" borderId="57" applyNumberFormat="0" applyFill="0" applyAlignment="0" applyProtection="0"/>
    <xf numFmtId="0" fontId="131"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3" fillId="0" borderId="58" applyNumberFormat="0" applyFill="0" applyAlignment="0" applyProtection="0"/>
    <xf numFmtId="0" fontId="65" fillId="0" borderId="58" applyNumberFormat="0" applyFill="0" applyAlignment="0" applyProtection="0"/>
    <xf numFmtId="0" fontId="132" fillId="0" borderId="0" applyProtection="0">
      <alignment horizontal="left"/>
    </xf>
    <xf numFmtId="0" fontId="65" fillId="0" borderId="0" applyNumberFormat="0" applyFill="0" applyBorder="0" applyAlignment="0" applyProtection="0"/>
    <xf numFmtId="0" fontId="65" fillId="0" borderId="0" applyNumberFormat="0" applyFill="0" applyBorder="0" applyAlignment="0" applyProtection="0"/>
    <xf numFmtId="0" fontId="134" fillId="0" borderId="0"/>
    <xf numFmtId="0" fontId="93" fillId="0" borderId="0"/>
    <xf numFmtId="238" fontId="88" fillId="0" borderId="0">
      <alignment horizontal="centerContinuous"/>
    </xf>
    <xf numFmtId="0" fontId="135" fillId="0" borderId="75" applyNumberFormat="0" applyFill="0" applyBorder="0" applyAlignment="0" applyProtection="0">
      <alignment horizontal="left"/>
    </xf>
    <xf numFmtId="238" fontId="88" fillId="0" borderId="76">
      <alignment horizontal="center"/>
    </xf>
    <xf numFmtId="0" fontId="13" fillId="0" borderId="0" applyNumberFormat="0" applyFill="0" applyBorder="0" applyProtection="0">
      <alignment wrapText="1"/>
    </xf>
    <xf numFmtId="0" fontId="13" fillId="0" borderId="0" applyNumberFormat="0" applyFill="0" applyBorder="0" applyProtection="0">
      <alignment horizontal="justify" vertical="top" wrapText="1"/>
    </xf>
    <xf numFmtId="0" fontId="136" fillId="0" borderId="38">
      <alignment horizontal="left" vertical="center"/>
    </xf>
    <xf numFmtId="0" fontId="136" fillId="72" borderId="0">
      <alignment horizontal="centerContinuous" wrapText="1"/>
    </xf>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39" fillId="0" borderId="0" applyNumberFormat="0" applyFill="0" applyBorder="0" applyAlignment="0" applyProtection="0"/>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239" fontId="138"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lignment horizontal="right"/>
    </xf>
    <xf numFmtId="10" fontId="109" fillId="65" borderId="34" applyNumberFormat="0" applyBorder="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69" fillId="32" borderId="59" applyNumberFormat="0" applyAlignment="0" applyProtection="0"/>
    <xf numFmtId="240" fontId="102" fillId="0" borderId="0" applyNumberFormat="0" applyFill="0" applyBorder="0" applyAlignment="0" applyProtection="0"/>
    <xf numFmtId="0" fontId="13" fillId="0" borderId="0" applyNumberFormat="0" applyFill="0" applyBorder="0" applyAlignment="0">
      <protection locked="0"/>
    </xf>
    <xf numFmtId="0" fontId="144" fillId="65" borderId="0" applyNumberFormat="0" applyFont="0" applyBorder="0" applyAlignment="0">
      <alignment horizontal="right"/>
      <protection locked="0"/>
    </xf>
    <xf numFmtId="0" fontId="145" fillId="23" borderId="0" applyNumberFormat="0" applyFont="0" applyBorder="0" applyAlignment="0">
      <alignment horizontal="right" vertical="top"/>
      <protection locked="0"/>
    </xf>
    <xf numFmtId="241" fontId="13" fillId="65" borderId="77" applyNumberFormat="0" applyFont="0" applyBorder="0" applyAlignment="0">
      <alignment horizontal="right" vertical="center"/>
      <protection locked="0"/>
    </xf>
    <xf numFmtId="0" fontId="145" fillId="23" borderId="0" applyNumberFormat="0" applyFont="0" applyBorder="0" applyAlignment="0">
      <alignment horizontal="right" vertical="top"/>
      <protection locked="0"/>
    </xf>
    <xf numFmtId="0" fontId="102" fillId="0" borderId="0" applyFill="0" applyBorder="0">
      <alignment horizontal="right"/>
      <protection locked="0"/>
    </xf>
    <xf numFmtId="242" fontId="146" fillId="0" borderId="78" applyFont="0" applyFill="0" applyBorder="0" applyAlignment="0" applyProtection="0"/>
    <xf numFmtId="243" fontId="13" fillId="0" borderId="0" applyFill="0" applyBorder="0">
      <alignment horizontal="right"/>
      <protection locked="0"/>
    </xf>
    <xf numFmtId="0" fontId="147" fillId="0" borderId="0" applyFill="0" applyBorder="0"/>
    <xf numFmtId="0" fontId="148" fillId="73" borderId="79">
      <alignment horizontal="left" vertical="center" wrapText="1"/>
    </xf>
    <xf numFmtId="0" fontId="85" fillId="0" borderId="0" applyNumberFormat="0" applyFill="0" applyBorder="0" applyProtection="0">
      <alignment horizontal="left" vertical="center"/>
    </xf>
    <xf numFmtId="0" fontId="14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81" fillId="74" borderId="0" applyNumberFormat="0" applyFont="0" applyBorder="0" applyProtection="0"/>
    <xf numFmtId="2" fontId="150" fillId="0" borderId="5"/>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14" fontId="86" fillId="0" borderId="5" applyFont="0" applyFill="0" applyBorder="0" applyAlignment="0" applyProtection="0"/>
    <xf numFmtId="3" fontId="13" fillId="0" borderId="0"/>
    <xf numFmtId="1" fontId="152" fillId="0" borderId="0"/>
    <xf numFmtId="244" fontId="153" fillId="75" borderId="0" applyBorder="0" applyAlignment="0">
      <alignment horizontal="right"/>
    </xf>
    <xf numFmtId="168" fontId="13" fillId="0" borderId="0" applyFont="0" applyFill="0" applyBorder="0" applyAlignment="0" applyProtection="0"/>
    <xf numFmtId="17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5" fontId="13" fillId="0" borderId="0" applyFont="0" applyFill="0" applyBorder="0" applyAlignment="0" applyProtection="0"/>
    <xf numFmtId="246" fontId="7" fillId="0" borderId="0" applyFont="0" applyFill="0" applyBorder="0" applyAlignment="0" applyProtection="0"/>
    <xf numFmtId="247" fontId="13" fillId="0" borderId="0" applyFont="0" applyFill="0" applyBorder="0" applyAlignment="0" applyProtection="0"/>
    <xf numFmtId="14" fontId="84" fillId="0" borderId="0" applyFont="0" applyFill="0" applyBorder="0" applyAlignment="0" applyProtection="0"/>
    <xf numFmtId="3" fontId="85" fillId="0" borderId="0"/>
    <xf numFmtId="3" fontId="85" fillId="0" borderId="0"/>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7" fillId="0" borderId="0" applyFont="0" applyFill="0" applyBorder="0" applyAlignment="0" applyProtection="0"/>
    <xf numFmtId="250" fontId="13" fillId="0" borderId="0" applyFont="0" applyFill="0" applyBorder="0" applyAlignment="0" applyProtection="0"/>
    <xf numFmtId="251" fontId="13" fillId="0" borderId="0">
      <protection locked="0"/>
    </xf>
    <xf numFmtId="231" fontId="109" fillId="65" borderId="0">
      <alignment horizontal="center"/>
    </xf>
    <xf numFmtId="252" fontId="107" fillId="0" borderId="0" applyFont="0" applyFill="0" applyBorder="0" applyProtection="0">
      <alignment horizontal="right"/>
    </xf>
    <xf numFmtId="253" fontId="13" fillId="0" borderId="0" applyFont="0" applyFill="0" applyBorder="0" applyAlignment="0" applyProtection="0"/>
    <xf numFmtId="179" fontId="13" fillId="0" borderId="0" applyFont="0" applyFill="0" applyBorder="0" applyAlignment="0" applyProtection="0"/>
    <xf numFmtId="0" fontId="105" fillId="0" borderId="0" applyFont="0" applyFill="0" applyBorder="0" applyProtection="0">
      <alignment horizontal="right"/>
    </xf>
    <xf numFmtId="0" fontId="105" fillId="0" borderId="0" applyFont="0" applyFill="0" applyBorder="0" applyProtection="0">
      <alignment horizontal="right"/>
    </xf>
    <xf numFmtId="0" fontId="105" fillId="0" borderId="0" applyFont="0" applyFill="0" applyBorder="0" applyProtection="0">
      <alignment horizontal="right"/>
    </xf>
    <xf numFmtId="0" fontId="13" fillId="0" borderId="0" applyFont="0" applyFill="0" applyBorder="0" applyProtection="0">
      <alignment horizontal="right"/>
    </xf>
    <xf numFmtId="171" fontId="13" fillId="0" borderId="0" applyFont="0" applyFill="0" applyBorder="0" applyProtection="0">
      <alignment horizontal="right"/>
    </xf>
    <xf numFmtId="0" fontId="13" fillId="0" borderId="80" applyBorder="0" applyAlignment="0" applyProtection="0">
      <alignment horizontal="center"/>
    </xf>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97" fillId="0" borderId="0"/>
    <xf numFmtId="241" fontId="89" fillId="0" borderId="0" applyNumberFormat="0" applyFont="0" applyFill="0" applyBorder="0" applyAlignment="0" applyProtection="0">
      <alignment vertical="center"/>
    </xf>
    <xf numFmtId="37" fontId="155" fillId="0" borderId="0"/>
    <xf numFmtId="0" fontId="156" fillId="0" borderId="0"/>
    <xf numFmtId="0" fontId="38" fillId="76" borderId="0" applyNumberFormat="0" applyBorder="0" applyAlignment="0">
      <alignment horizontal="right"/>
      <protection hidden="1"/>
    </xf>
    <xf numFmtId="241" fontId="157" fillId="0" borderId="0" applyNumberFormat="0" applyFill="0" applyBorder="0" applyAlignment="0" applyProtection="0">
      <alignment vertical="center"/>
    </xf>
    <xf numFmtId="1" fontId="85" fillId="0" borderId="0"/>
    <xf numFmtId="254" fontId="158" fillId="0" borderId="0"/>
    <xf numFmtId="37" fontId="82" fillId="77" borderId="0" applyFont="0" applyFill="0" applyBorder="0" applyAlignment="0" applyProtection="0"/>
    <xf numFmtId="233" fontId="13" fillId="0" borderId="0" applyFont="0" applyFill="0" applyBorder="0" applyAlignment="0"/>
    <xf numFmtId="255" fontId="109" fillId="0" borderId="0" applyFont="0" applyFill="0" applyBorder="0" applyAlignment="0"/>
    <xf numFmtId="256" fontId="109" fillId="0" borderId="0" applyFont="0" applyFill="0" applyBorder="0" applyAlignment="0"/>
    <xf numFmtId="255" fontId="109" fillId="0" borderId="0" applyFont="0" applyFill="0" applyBorder="0" applyAlignment="0"/>
    <xf numFmtId="257" fontId="7" fillId="0" borderId="0"/>
    <xf numFmtId="0" fontId="13" fillId="0" borderId="0"/>
    <xf numFmtId="0" fontId="13" fillId="0" borderId="0"/>
    <xf numFmtId="0" fontId="13" fillId="0" borderId="0"/>
    <xf numFmtId="0" fontId="13" fillId="0" borderId="0"/>
    <xf numFmtId="0" fontId="102" fillId="0" borderId="0"/>
    <xf numFmtId="0" fontId="13" fillId="0" borderId="0"/>
    <xf numFmtId="0" fontId="7" fillId="0" borderId="0"/>
    <xf numFmtId="0" fontId="13" fillId="0" borderId="0"/>
    <xf numFmtId="0" fontId="7" fillId="0" borderId="0"/>
    <xf numFmtId="0" fontId="7" fillId="0" borderId="0"/>
    <xf numFmtId="0" fontId="7" fillId="0" borderId="0"/>
    <xf numFmtId="0" fontId="102" fillId="0" borderId="0"/>
    <xf numFmtId="0" fontId="13" fillId="0" borderId="0"/>
    <xf numFmtId="0" fontId="20" fillId="0" borderId="0"/>
    <xf numFmtId="0" fontId="7" fillId="0" borderId="0"/>
    <xf numFmtId="0" fontId="7" fillId="0" borderId="0"/>
    <xf numFmtId="0" fontId="7" fillId="0" borderId="0"/>
    <xf numFmtId="0" fontId="7" fillId="0" borderId="0"/>
    <xf numFmtId="0" fontId="13" fillId="0" borderId="34"/>
    <xf numFmtId="0" fontId="20" fillId="0" borderId="0">
      <alignment vertical="top"/>
    </xf>
    <xf numFmtId="0" fontId="20" fillId="0" borderId="0">
      <alignment vertical="top"/>
    </xf>
    <xf numFmtId="0" fontId="13"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02" fillId="0" borderId="0"/>
    <xf numFmtId="0" fontId="7"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35" fillId="0" borderId="0"/>
    <xf numFmtId="0" fontId="13" fillId="0" borderId="0"/>
    <xf numFmtId="0" fontId="13" fillId="0" borderId="0"/>
    <xf numFmtId="0" fontId="35" fillId="0" borderId="0"/>
    <xf numFmtId="0" fontId="102" fillId="0" borderId="0"/>
    <xf numFmtId="0" fontId="13" fillId="0" borderId="0"/>
    <xf numFmtId="239" fontId="13" fillId="0" borderId="0"/>
    <xf numFmtId="0" fontId="102" fillId="0" borderId="0"/>
    <xf numFmtId="0" fontId="102" fillId="0" borderId="0"/>
    <xf numFmtId="239" fontId="13" fillId="0" borderId="0"/>
    <xf numFmtId="0" fontId="35"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5" fillId="0" borderId="0"/>
    <xf numFmtId="0" fontId="126" fillId="0" borderId="0"/>
    <xf numFmtId="0" fontId="13" fillId="0" borderId="0"/>
    <xf numFmtId="239" fontId="13" fillId="0" borderId="0"/>
    <xf numFmtId="239"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102" fillId="0" borderId="0"/>
    <xf numFmtId="0" fontId="78" fillId="0" borderId="0"/>
    <xf numFmtId="0" fontId="102" fillId="0" borderId="0"/>
    <xf numFmtId="0" fontId="102"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02" fillId="0" borderId="0"/>
    <xf numFmtId="0" fontId="78" fillId="0" borderId="0"/>
    <xf numFmtId="0" fontId="78" fillId="0" borderId="0"/>
    <xf numFmtId="0" fontId="102"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 fillId="0" borderId="0"/>
    <xf numFmtId="0" fontId="102" fillId="0" borderId="0"/>
    <xf numFmtId="0" fontId="13" fillId="0" borderId="0"/>
    <xf numFmtId="0" fontId="78" fillId="0" borderId="0"/>
    <xf numFmtId="0" fontId="13" fillId="0" borderId="0"/>
    <xf numFmtId="0" fontId="13" fillId="0" borderId="0"/>
    <xf numFmtId="0" fontId="78" fillId="0" borderId="0"/>
    <xf numFmtId="0" fontId="13" fillId="0" borderId="0"/>
    <xf numFmtId="0" fontId="13" fillId="0" borderId="0"/>
    <xf numFmtId="0" fontId="13" fillId="0" borderId="0"/>
    <xf numFmtId="0" fontId="13" fillId="0" borderId="0"/>
    <xf numFmtId="0" fontId="13" fillId="0" borderId="0"/>
    <xf numFmtId="0" fontId="78" fillId="0" borderId="0"/>
    <xf numFmtId="0" fontId="13" fillId="0" borderId="0"/>
    <xf numFmtId="0" fontId="102" fillId="0" borderId="0"/>
    <xf numFmtId="0" fontId="78" fillId="0" borderId="0"/>
    <xf numFmtId="0" fontId="13" fillId="0" borderId="0"/>
    <xf numFmtId="0" fontId="13" fillId="0" borderId="0"/>
    <xf numFmtId="0" fontId="9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239" fontId="13" fillId="0" borderId="0"/>
    <xf numFmtId="0"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59" fillId="0" borderId="0"/>
    <xf numFmtId="0" fontId="159"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57" fontId="7" fillId="0" borderId="0"/>
    <xf numFmtId="0" fontId="7" fillId="0" borderId="0"/>
    <xf numFmtId="0" fontId="108" fillId="0" borderId="0"/>
    <xf numFmtId="239" fontId="13" fillId="0" borderId="0"/>
    <xf numFmtId="0" fontId="13" fillId="0" borderId="0"/>
    <xf numFmtId="239" fontId="13" fillId="0" borderId="0"/>
    <xf numFmtId="0" fontId="78" fillId="0" borderId="0"/>
    <xf numFmtId="0" fontId="7" fillId="0" borderId="0"/>
    <xf numFmtId="0" fontId="78"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239" fontId="13" fillId="0" borderId="0"/>
    <xf numFmtId="239" fontId="13" fillId="0" borderId="0"/>
    <xf numFmtId="239" fontId="13" fillId="0" borderId="0"/>
    <xf numFmtId="0" fontId="7" fillId="0" borderId="0"/>
    <xf numFmtId="0" fontId="13" fillId="0" borderId="0"/>
    <xf numFmtId="0" fontId="13" fillId="0" borderId="0"/>
    <xf numFmtId="0" fontId="13" fillId="0" borderId="0"/>
    <xf numFmtId="0"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13" fillId="0" borderId="0">
      <alignment wrapText="1"/>
    </xf>
    <xf numFmtId="0" fontId="13" fillId="0" borderId="0">
      <alignment wrapText="1"/>
    </xf>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0" fontId="13" fillId="0" borderId="0"/>
    <xf numFmtId="0" fontId="7"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42" fillId="0" borderId="0"/>
    <xf numFmtId="0" fontId="42" fillId="0" borderId="0"/>
    <xf numFmtId="0" fontId="13" fillId="0" borderId="0">
      <alignment wrapText="1"/>
    </xf>
    <xf numFmtId="0" fontId="13" fillId="0" borderId="0">
      <alignment wrapText="1"/>
    </xf>
    <xf numFmtId="0" fontId="13" fillId="0" borderId="0">
      <alignment wrapText="1"/>
    </xf>
    <xf numFmtId="0" fontId="42" fillId="0" borderId="0"/>
    <xf numFmtId="0" fontId="4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0" fontId="102" fillId="0" borderId="0"/>
    <xf numFmtId="0" fontId="13" fillId="0" borderId="0">
      <alignment wrapText="1"/>
    </xf>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alignment wrapText="1"/>
    </xf>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35" fillId="0" borderId="0"/>
    <xf numFmtId="0" fontId="2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102"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239" fontId="13" fillId="0" borderId="0"/>
    <xf numFmtId="0" fontId="13"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8"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7" fillId="0" borderId="0"/>
    <xf numFmtId="0" fontId="13"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257" fontId="7" fillId="0" borderId="0"/>
    <xf numFmtId="0" fontId="20" fillId="0" borderId="0"/>
    <xf numFmtId="0" fontId="13" fillId="0" borderId="0"/>
    <xf numFmtId="0" fontId="13" fillId="0" borderId="0"/>
    <xf numFmtId="0" fontId="109" fillId="0" borderId="0"/>
    <xf numFmtId="0" fontId="7" fillId="0" borderId="0"/>
    <xf numFmtId="0" fontId="102" fillId="0" borderId="0"/>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0" fontId="160" fillId="0" borderId="0"/>
    <xf numFmtId="0" fontId="13" fillId="0" borderId="0"/>
    <xf numFmtId="0" fontId="161" fillId="0" borderId="0"/>
    <xf numFmtId="259" fontId="109" fillId="0" borderId="0" applyFont="0" applyFill="0" applyBorder="0" applyAlignment="0" applyProtection="0"/>
    <xf numFmtId="0" fontId="87"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260" fontId="163" fillId="0" borderId="0" applyBorder="0" applyProtection="0">
      <alignment horizontal="right"/>
    </xf>
    <xf numFmtId="260" fontId="164" fillId="78" borderId="0" applyBorder="0" applyProtection="0">
      <alignment horizontal="right"/>
    </xf>
    <xf numFmtId="260" fontId="165" fillId="0" borderId="33" applyBorder="0"/>
    <xf numFmtId="260" fontId="163" fillId="0" borderId="0" applyBorder="0" applyProtection="0">
      <alignment horizontal="right"/>
    </xf>
    <xf numFmtId="261" fontId="163" fillId="0" borderId="0" applyBorder="0" applyProtection="0">
      <alignment horizontal="right"/>
    </xf>
    <xf numFmtId="261" fontId="166" fillId="78" borderId="0" applyProtection="0">
      <alignment horizontal="right"/>
    </xf>
    <xf numFmtId="37" fontId="80" fillId="0" borderId="0" applyFill="0" applyBorder="0" applyProtection="0">
      <alignment horizontal="right"/>
    </xf>
    <xf numFmtId="192" fontId="82" fillId="0" borderId="0" applyFont="0" applyFill="0" applyBorder="0" applyProtection="0">
      <alignment horizontal="right"/>
    </xf>
    <xf numFmtId="262" fontId="163" fillId="0" borderId="0" applyFill="0" applyBorder="0" applyProtection="0"/>
    <xf numFmtId="0" fontId="96" fillId="65" borderId="0">
      <alignment horizontal="right"/>
    </xf>
    <xf numFmtId="0" fontId="13" fillId="0" borderId="0">
      <alignment horizontal="right"/>
    </xf>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70" fillId="33" borderId="60" applyNumberFormat="0" applyAlignment="0" applyProtection="0"/>
    <xf numFmtId="0" fontId="70" fillId="33" borderId="60" applyNumberFormat="0" applyAlignment="0" applyProtection="0"/>
    <xf numFmtId="0" fontId="168" fillId="0" borderId="0" applyProtection="0">
      <alignment horizontal="left"/>
    </xf>
    <xf numFmtId="0" fontId="168" fillId="0" borderId="0" applyFill="0" applyBorder="0" applyProtection="0">
      <alignment horizontal="left"/>
    </xf>
    <xf numFmtId="0" fontId="169" fillId="0" borderId="0" applyFill="0" applyBorder="0" applyProtection="0">
      <alignment horizontal="left"/>
    </xf>
    <xf numFmtId="1" fontId="170" fillId="0" borderId="0" applyProtection="0">
      <alignment horizontal="right" vertical="center"/>
    </xf>
    <xf numFmtId="241" fontId="171" fillId="0" borderId="5">
      <alignment vertical="center"/>
    </xf>
    <xf numFmtId="2" fontId="99" fillId="0" borderId="0"/>
    <xf numFmtId="237" fontId="172" fillId="0" borderId="0" applyFill="0" applyBorder="0" applyAlignment="0" applyProtection="0"/>
    <xf numFmtId="173" fontId="13" fillId="0" borderId="0" applyFont="0" applyFill="0" applyBorder="0" applyAlignment="0" applyProtection="0"/>
    <xf numFmtId="263" fontId="81" fillId="0" borderId="0" applyFont="0" applyFill="0" applyBorder="0" applyAlignment="0" applyProtection="0"/>
    <xf numFmtId="264" fontId="173" fillId="65" borderId="34" applyFill="0" applyBorder="0" applyAlignment="0" applyProtection="0">
      <alignment horizontal="right"/>
      <protection locked="0"/>
    </xf>
    <xf numFmtId="265" fontId="173" fillId="70" borderId="0" applyFill="0" applyBorder="0" applyAlignment="0" applyProtection="0">
      <protection hidden="1"/>
    </xf>
    <xf numFmtId="10" fontId="13" fillId="0" borderId="0" applyFont="0" applyFill="0" applyBorder="0" applyAlignment="0" applyProtection="0"/>
    <xf numFmtId="10" fontId="13" fillId="0" borderId="0" applyFont="0" applyFill="0" applyBorder="0" applyAlignment="0" applyProtection="0"/>
    <xf numFmtId="266" fontId="163" fillId="0" borderId="0" applyBorder="0" applyProtection="0">
      <alignment horizontal="right"/>
    </xf>
    <xf numFmtId="266" fontId="164" fillId="78" borderId="0" applyProtection="0">
      <alignment horizontal="right"/>
    </xf>
    <xf numFmtId="266" fontId="163" fillId="0" borderId="0" applyFont="0" applyBorder="0" applyProtection="0">
      <alignment horizontal="right"/>
    </xf>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37"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67" fontId="99" fillId="0" borderId="0" applyFont="0" applyFill="0" applyBorder="0" applyProtection="0">
      <alignment horizontal="right"/>
    </xf>
    <xf numFmtId="9" fontId="13" fillId="0" borderId="0"/>
    <xf numFmtId="268" fontId="13" fillId="0" borderId="0" applyFill="0" applyBorder="0">
      <alignment horizontal="right"/>
      <protection locked="0"/>
    </xf>
    <xf numFmtId="1" fontId="85" fillId="0" borderId="0"/>
    <xf numFmtId="251" fontId="13" fillId="0" borderId="0">
      <protection locked="0"/>
    </xf>
    <xf numFmtId="237" fontId="13" fillId="0" borderId="0" applyFont="0" applyFill="0" applyBorder="0" applyAlignment="0" applyProtection="0"/>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10" fontId="99" fillId="0" borderId="0"/>
    <xf numFmtId="10" fontId="99" fillId="73" borderId="0"/>
    <xf numFmtId="9" fontId="99" fillId="0" borderId="0" applyFont="0" applyFill="0" applyBorder="0" applyAlignment="0" applyProtection="0"/>
    <xf numFmtId="171" fontId="20" fillId="0" borderId="0"/>
    <xf numFmtId="269" fontId="174" fillId="70" borderId="0" applyBorder="0" applyAlignment="0">
      <protection hidden="1"/>
    </xf>
    <xf numFmtId="1" fontId="174" fillId="70" borderId="0">
      <alignment horizont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0" fontId="148" fillId="0" borderId="68">
      <alignment horizontal="center"/>
    </xf>
    <xf numFmtId="3" fontId="102" fillId="0" borderId="0" applyFont="0" applyFill="0" applyBorder="0" applyAlignment="0" applyProtection="0"/>
    <xf numFmtId="0" fontId="102" fillId="79" borderId="0" applyNumberFormat="0" applyFont="0" applyBorder="0" applyAlignment="0" applyProtection="0"/>
    <xf numFmtId="0" fontId="102" fillId="0" borderId="0">
      <alignment horizontal="right"/>
      <protection locked="0"/>
    </xf>
    <xf numFmtId="233" fontId="175" fillId="0" borderId="0" applyNumberFormat="0" applyFill="0" applyBorder="0" applyAlignment="0" applyProtection="0">
      <alignment horizontal="left"/>
    </xf>
    <xf numFmtId="0" fontId="176" fillId="68" borderId="0"/>
    <xf numFmtId="0" fontId="85" fillId="0" borderId="0" applyNumberFormat="0" applyFill="0" applyBorder="0" applyProtection="0">
      <alignment horizontal="right" vertical="center"/>
    </xf>
    <xf numFmtId="0" fontId="177" fillId="0" borderId="81">
      <alignment vertical="center"/>
    </xf>
    <xf numFmtId="270" fontId="13" fillId="0" borderId="0" applyFill="0" applyBorder="0">
      <alignment horizontal="right"/>
      <protection hidden="1"/>
    </xf>
    <xf numFmtId="0" fontId="178" fillId="67" borderId="34">
      <alignment horizontal="center" vertical="center" wrapText="1"/>
      <protection hidden="1"/>
    </xf>
    <xf numFmtId="0" fontId="102" fillId="80" borderId="82"/>
    <xf numFmtId="0" fontId="81" fillId="81" borderId="0" applyNumberFormat="0" applyFont="0" applyBorder="0" applyAlignment="0" applyProtection="0"/>
    <xf numFmtId="167" fontId="179" fillId="0" borderId="0" applyFill="0" applyBorder="0" applyAlignment="0" applyProtection="0"/>
    <xf numFmtId="168" fontId="180" fillId="0" borderId="0"/>
    <xf numFmtId="0" fontId="109" fillId="0" borderId="0"/>
    <xf numFmtId="0" fontId="181" fillId="0" borderId="0">
      <alignment horizontal="right"/>
    </xf>
    <xf numFmtId="0" fontId="116" fillId="0" borderId="0">
      <alignment horizontal="left"/>
    </xf>
    <xf numFmtId="237" fontId="182" fillId="0" borderId="76"/>
    <xf numFmtId="271" fontId="89" fillId="75" borderId="0" applyFont="0" applyBorder="0"/>
    <xf numFmtId="0" fontId="183" fillId="0" borderId="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13" fillId="0" borderId="0">
      <alignment vertical="top"/>
    </xf>
    <xf numFmtId="168" fontId="13" fillId="0" borderId="0" applyFont="0" applyFill="0" applyBorder="0" applyAlignment="0" applyProtection="0"/>
    <xf numFmtId="0" fontId="38" fillId="0" borderId="0">
      <alignment vertical="top"/>
    </xf>
    <xf numFmtId="0" fontId="81" fillId="0" borderId="0">
      <alignment vertical="top"/>
    </xf>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4" fillId="81" borderId="34" applyNumberFormat="0" applyProtection="0">
      <alignment horizontal="center" vertical="center"/>
    </xf>
    <xf numFmtId="0" fontId="81" fillId="0" borderId="0">
      <alignment vertical="top"/>
    </xf>
    <xf numFmtId="0" fontId="12" fillId="81" borderId="34" applyNumberFormat="0" applyProtection="0">
      <alignment horizontal="center" vertical="center" wrapText="1"/>
    </xf>
    <xf numFmtId="0" fontId="12" fillId="81" borderId="34" applyNumberFormat="0" applyProtection="0">
      <alignment horizontal="center" vertical="center"/>
    </xf>
    <xf numFmtId="0" fontId="12" fillId="81" borderId="34" applyNumberFormat="0" applyProtection="0">
      <alignment horizontal="center" vertical="center" wrapText="1"/>
    </xf>
    <xf numFmtId="0" fontId="185" fillId="0" borderId="0" applyNumberFormat="0" applyFill="0" applyBorder="0" applyAlignment="0" applyProtection="0"/>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48" fillId="0" borderId="0" applyNumberFormat="0" applyFill="0" applyBorder="0" applyAlignment="0" applyProtection="0"/>
    <xf numFmtId="257" fontId="12" fillId="82" borderId="34" applyNumberFormat="0" applyProtection="0">
      <alignment horizontal="center" vertical="center" wrapText="1"/>
    </xf>
    <xf numFmtId="0" fontId="13" fillId="25" borderId="34" applyNumberFormat="0" applyProtection="0">
      <alignment horizontal="left" vertical="center" wrapText="1"/>
    </xf>
    <xf numFmtId="0" fontId="81" fillId="0" borderId="0">
      <alignment vertical="top"/>
    </xf>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186" fillId="83" borderId="0" applyNumberFormat="0" applyBorder="0" applyAlignment="0" applyProtection="0"/>
    <xf numFmtId="0" fontId="81" fillId="0" borderId="0">
      <alignment vertical="top"/>
    </xf>
    <xf numFmtId="0" fontId="81" fillId="0" borderId="0">
      <alignment vertical="top"/>
    </xf>
    <xf numFmtId="0" fontId="81" fillId="0" borderId="0">
      <alignment vertical="top"/>
    </xf>
    <xf numFmtId="170" fontId="80"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85"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69"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20" fillId="0" borderId="0" applyNumberFormat="0" applyBorder="0" applyAlignment="0"/>
    <xf numFmtId="0" fontId="187" fillId="0" borderId="0" applyNumberFormat="0" applyBorder="0" applyAlignment="0"/>
    <xf numFmtId="0" fontId="188" fillId="0" borderId="0" applyNumberFormat="0" applyBorder="0" applyAlignment="0"/>
    <xf numFmtId="0" fontId="98" fillId="0" borderId="0" applyNumberFormat="0" applyFill="0" applyBorder="0" applyProtection="0">
      <alignment horizontal="left" vertical="center"/>
    </xf>
    <xf numFmtId="0" fontId="98" fillId="0" borderId="33" applyNumberFormat="0" applyFill="0" applyProtection="0">
      <alignment horizontal="left" vertical="center"/>
    </xf>
    <xf numFmtId="273" fontId="89" fillId="84" borderId="0" applyNumberFormat="0" applyFont="0" applyBorder="0">
      <alignment horizontal="center" vertical="center"/>
      <protection locked="0"/>
    </xf>
    <xf numFmtId="9" fontId="13" fillId="0" borderId="0"/>
    <xf numFmtId="0" fontId="100" fillId="0" borderId="0" applyFill="0" applyBorder="0" applyProtection="0">
      <alignment horizontal="center" vertical="center"/>
    </xf>
    <xf numFmtId="0" fontId="189" fillId="0" borderId="0" applyBorder="0" applyProtection="0">
      <alignment vertical="center"/>
    </xf>
    <xf numFmtId="171" fontId="13" fillId="0" borderId="5" applyBorder="0" applyProtection="0">
      <alignment horizontal="right" vertical="center"/>
    </xf>
    <xf numFmtId="0" fontId="190" fillId="85" borderId="0" applyBorder="0" applyProtection="0">
      <alignment horizontal="centerContinuous" vertical="center"/>
    </xf>
    <xf numFmtId="0" fontId="190" fillId="83" borderId="5" applyBorder="0" applyProtection="0">
      <alignment horizontal="centerContinuous" vertical="center"/>
    </xf>
    <xf numFmtId="0" fontId="191" fillId="0" borderId="0"/>
    <xf numFmtId="0" fontId="100" fillId="0" borderId="0" applyFill="0" applyBorder="0" applyProtection="0"/>
    <xf numFmtId="0" fontId="161" fillId="0" borderId="0"/>
    <xf numFmtId="0" fontId="192" fillId="0" borderId="0" applyFill="0" applyBorder="0" applyProtection="0">
      <alignment horizontal="left"/>
    </xf>
    <xf numFmtId="0" fontId="193" fillId="0" borderId="0" applyFill="0" applyBorder="0" applyProtection="0">
      <alignment horizontal="left" vertical="top"/>
    </xf>
    <xf numFmtId="0" fontId="194" fillId="0" borderId="0">
      <alignment horizontal="centerContinuous"/>
    </xf>
    <xf numFmtId="241" fontId="13" fillId="25" borderId="83" applyNumberFormat="0" applyAlignment="0">
      <alignment vertical="center"/>
    </xf>
    <xf numFmtId="241" fontId="195" fillId="86" borderId="84" applyNumberFormat="0" applyBorder="0" applyAlignment="0" applyProtection="0">
      <alignment vertical="center"/>
    </xf>
    <xf numFmtId="241" fontId="13" fillId="25" borderId="83" applyNumberFormat="0" applyProtection="0">
      <alignment horizontal="centerContinuous" vertical="center"/>
    </xf>
    <xf numFmtId="241" fontId="196" fillId="87" borderId="0" applyNumberFormat="0" applyBorder="0" applyAlignment="0" applyProtection="0">
      <alignment vertical="center"/>
    </xf>
    <xf numFmtId="241" fontId="13" fillId="86" borderId="0" applyBorder="0" applyAlignment="0" applyProtection="0">
      <alignment vertical="center"/>
    </xf>
    <xf numFmtId="49" fontId="80" fillId="0" borderId="5">
      <alignment vertical="center"/>
    </xf>
    <xf numFmtId="0" fontId="197" fillId="0" borderId="0"/>
    <xf numFmtId="0" fontId="198" fillId="0" borderId="0"/>
    <xf numFmtId="49" fontId="20" fillId="0" borderId="0" applyFill="0" applyBorder="0" applyAlignment="0"/>
    <xf numFmtId="274" fontId="81" fillId="0" borderId="0" applyFill="0" applyBorder="0" applyAlignment="0"/>
    <xf numFmtId="275" fontId="81" fillId="0" borderId="0" applyFill="0" applyBorder="0" applyAlignment="0"/>
    <xf numFmtId="0" fontId="84" fillId="0" borderId="0" applyNumberFormat="0" applyFont="0" applyFill="0" applyBorder="0" applyProtection="0">
      <alignment horizontal="left" vertical="top" wrapText="1"/>
    </xf>
    <xf numFmtId="18" fontId="109" fillId="0" borderId="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xf numFmtId="40" fontId="199" fillId="0" borderId="0"/>
    <xf numFmtId="0" fontId="200" fillId="0" borderId="0" applyNumberFormat="0" applyBorder="0" applyAlignment="0" applyProtection="0"/>
    <xf numFmtId="0" fontId="200" fillId="0" borderId="0" applyNumberFormat="0" applyBorder="0" applyAlignment="0" applyProtection="0"/>
    <xf numFmtId="0" fontId="201" fillId="0" borderId="0">
      <alignment horizontal="left"/>
    </xf>
    <xf numFmtId="276" fontId="202" fillId="83" borderId="0" applyNumberFormat="0" applyProtection="0">
      <alignment horizontal="left" vertical="center"/>
    </xf>
    <xf numFmtId="0" fontId="203" fillId="0" borderId="0" applyNumberFormat="0" applyProtection="0">
      <alignment horizontal="left" vertical="center"/>
    </xf>
    <xf numFmtId="0" fontId="102" fillId="0" borderId="0" applyBorder="0"/>
    <xf numFmtId="1" fontId="81" fillId="72" borderId="0" applyNumberFormat="0" applyFont="0" applyBorder="0" applyProtection="0">
      <alignment horizontal="left"/>
    </xf>
    <xf numFmtId="277" fontId="13" fillId="0" borderId="0" applyNumberFormat="0" applyFill="0" applyBorder="0" applyProtection="0">
      <alignment vertical="top"/>
    </xf>
    <xf numFmtId="0" fontId="4"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204" fillId="0" borderId="64" applyNumberFormat="0" applyFill="0" applyAlignment="0" applyProtection="0"/>
    <xf numFmtId="39" fontId="13" fillId="0" borderId="65">
      <protection locked="0"/>
    </xf>
    <xf numFmtId="165" fontId="194" fillId="0" borderId="65" applyFill="0" applyAlignment="0" applyProtection="0"/>
    <xf numFmtId="171" fontId="86" fillId="0" borderId="85"/>
    <xf numFmtId="0" fontId="205" fillId="0" borderId="0">
      <alignment horizontal="fill"/>
    </xf>
    <xf numFmtId="278" fontId="174" fillId="70" borderId="11" applyBorder="0">
      <alignment horizontal="right" vertical="center"/>
      <protection locked="0"/>
    </xf>
    <xf numFmtId="167" fontId="13" fillId="0" borderId="0" applyFont="0" applyFill="0" applyBorder="0" applyAlignment="0" applyProtection="0"/>
    <xf numFmtId="279" fontId="13" fillId="0" borderId="0" applyFont="0" applyFill="0" applyBorder="0" applyAlignment="0" applyProtection="0"/>
    <xf numFmtId="167" fontId="13" fillId="0" borderId="0" applyFont="0" applyFill="0" applyBorder="0" applyAlignment="0" applyProtection="0"/>
    <xf numFmtId="169" fontId="13" fillId="0" borderId="0" applyFont="0" applyFill="0" applyBorder="0" applyAlignment="0" applyProtection="0"/>
    <xf numFmtId="277" fontId="206" fillId="86" borderId="0" applyNumberFormat="0" applyBorder="0" applyProtection="0">
      <alignment horizontal="centerContinuous"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7" fillId="0" borderId="0"/>
    <xf numFmtId="1" fontId="207" fillId="0" borderId="0"/>
    <xf numFmtId="280" fontId="99" fillId="0" borderId="0" applyFont="0" applyFill="0" applyBorder="0" applyProtection="0">
      <alignment horizontal="right"/>
    </xf>
    <xf numFmtId="281" fontId="13" fillId="0" borderId="0"/>
    <xf numFmtId="282" fontId="163" fillId="0" borderId="0" applyFill="0" applyBorder="0" applyProtection="0"/>
    <xf numFmtId="0" fontId="13" fillId="0" borderId="0">
      <alignment horizontal="center"/>
    </xf>
    <xf numFmtId="283" fontId="80" fillId="0" borderId="5">
      <alignment horizontal="right"/>
    </xf>
    <xf numFmtId="284" fontId="13" fillId="0" borderId="0" applyFont="0" applyFill="0" applyBorder="0" applyAlignment="0" applyProtection="0"/>
    <xf numFmtId="285" fontId="91" fillId="0" borderId="0" applyFont="0" applyFill="0" applyBorder="0" applyProtection="0">
      <alignment horizontal="right"/>
    </xf>
    <xf numFmtId="0" fontId="13" fillId="0" borderId="0"/>
    <xf numFmtId="43" fontId="13" fillId="0" borderId="0" applyFont="0" applyFill="0" applyBorder="0" applyAlignment="0" applyProtection="0"/>
    <xf numFmtId="257" fontId="13" fillId="0" borderId="0"/>
    <xf numFmtId="0" fontId="4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03" fontId="13" fillId="0" borderId="88">
      <alignment horizontal="right"/>
    </xf>
    <xf numFmtId="204" fontId="89" fillId="0" borderId="88">
      <alignment horizontal="right"/>
    </xf>
    <xf numFmtId="204" fontId="89" fillId="0" borderId="88" applyFill="0">
      <alignment horizontal="right"/>
    </xf>
    <xf numFmtId="3" fontId="13" fillId="0" borderId="88" applyFill="0">
      <alignment horizontal="right"/>
    </xf>
    <xf numFmtId="205" fontId="89" fillId="0" borderId="88" applyFill="0">
      <alignment horizontal="right"/>
    </xf>
    <xf numFmtId="207" fontId="13" fillId="0" borderId="88">
      <alignment horizontal="right"/>
      <protection locked="0"/>
    </xf>
    <xf numFmtId="165" fontId="89" fillId="0" borderId="88" applyNumberFormat="0" applyFont="0" applyBorder="0" applyProtection="0">
      <alignment horizontal="right"/>
    </xf>
    <xf numFmtId="1" fontId="95" fillId="64" borderId="89" applyNumberFormat="0" applyBorder="0" applyAlignment="0">
      <alignment horizontal="center" vertical="top" wrapText="1"/>
      <protection hidden="1"/>
    </xf>
    <xf numFmtId="0" fontId="98" fillId="0" borderId="86" applyNumberFormat="0" applyFill="0" applyAlignment="0" applyProtection="0"/>
    <xf numFmtId="0" fontId="84" fillId="0" borderId="86" applyNumberFormat="0" applyFont="0" applyFill="0" applyAlignment="0" applyProtection="0"/>
    <xf numFmtId="0" fontId="84" fillId="0" borderId="89" applyNumberFormat="0" applyFont="0" applyFill="0" applyAlignment="0" applyProtection="0"/>
    <xf numFmtId="229" fontId="82" fillId="65" borderId="87" applyFont="0" applyFill="0" applyBorder="0" applyAlignment="0" applyProtection="0"/>
    <xf numFmtId="231" fontId="86" fillId="0" borderId="86" applyFont="0" applyFill="0" applyBorder="0" applyAlignment="0" applyProtection="0"/>
    <xf numFmtId="235" fontId="102" fillId="68" borderId="89">
      <alignment horizontal="left"/>
    </xf>
    <xf numFmtId="2" fontId="150" fillId="0" borderId="86"/>
    <xf numFmtId="14" fontId="86" fillId="0" borderId="86"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1" fontId="13" fillId="0" borderId="86" applyBorder="0" applyProtection="0">
      <alignment horizontal="right" vertical="center"/>
    </xf>
    <xf numFmtId="43" fontId="7" fillId="0" borderId="0" applyFont="0" applyFill="0" applyBorder="0" applyAlignment="0" applyProtection="0"/>
    <xf numFmtId="0" fontId="190" fillId="83" borderId="86" applyBorder="0" applyProtection="0">
      <alignment horizontal="centerContinuous" vertical="center"/>
    </xf>
    <xf numFmtId="49" fontId="80" fillId="0" borderId="86">
      <alignment vertical="center"/>
    </xf>
    <xf numFmtId="278" fontId="174" fillId="70" borderId="89" applyBorder="0">
      <alignment horizontal="right" vertical="center"/>
      <protection locked="0"/>
    </xf>
    <xf numFmtId="283" fontId="80" fillId="0" borderId="86">
      <alignment horizontal="right"/>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8" fillId="73" borderId="92">
      <alignment horizontal="left" vertical="center" wrapText="1"/>
    </xf>
    <xf numFmtId="166" fontId="114" fillId="0" borderId="91">
      <protection locked="0"/>
    </xf>
    <xf numFmtId="208" fontId="91" fillId="63" borderId="9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41" fontId="195" fillId="86" borderId="93" applyNumberFormat="0" applyBorder="0" applyAlignment="0" applyProtection="0">
      <alignment vertical="center"/>
    </xf>
    <xf numFmtId="171" fontId="86" fillId="0" borderId="94"/>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21" borderId="125" applyNumberFormat="0" applyAlignment="0" applyProtection="0"/>
    <xf numFmtId="0" fontId="25" fillId="0" borderId="126" applyNumberFormat="0" applyFill="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3" fillId="25" borderId="110" applyNumberFormat="0" applyProtection="0">
      <alignment horizontal="left" vertical="center"/>
    </xf>
    <xf numFmtId="0" fontId="13" fillId="25" borderId="110" applyNumberFormat="0" applyProtection="0">
      <alignment horizontal="left" vertical="center"/>
    </xf>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cellStyleXfs>
  <cellXfs count="939">
    <xf numFmtId="0" fontId="0" fillId="0" borderId="0" xfId="0"/>
    <xf numFmtId="0" fontId="0" fillId="2" borderId="0" xfId="0" applyFill="1"/>
    <xf numFmtId="0" fontId="3" fillId="2" borderId="0" xfId="0" applyFont="1" applyFill="1"/>
    <xf numFmtId="0" fontId="6" fillId="2" borderId="0" xfId="0" applyFont="1" applyFill="1"/>
    <xf numFmtId="0" fontId="36" fillId="2" borderId="0" xfId="0" applyFont="1" applyFill="1" applyAlignment="1"/>
    <xf numFmtId="0" fontId="8" fillId="2" borderId="0" xfId="0" applyFont="1" applyFill="1"/>
    <xf numFmtId="0" fontId="6" fillId="2" borderId="0" xfId="0" applyFont="1" applyFill="1" applyAlignment="1">
      <alignment wrapText="1"/>
    </xf>
    <xf numFmtId="0" fontId="38" fillId="2" borderId="0" xfId="0" applyFont="1" applyFill="1"/>
    <xf numFmtId="0" fontId="4"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8" fillId="2" borderId="0" xfId="0" applyFont="1" applyFill="1" applyBorder="1"/>
    <xf numFmtId="0" fontId="36" fillId="2" borderId="0" xfId="0" applyFont="1" applyFill="1" applyAlignment="1">
      <alignment vertical="center"/>
    </xf>
    <xf numFmtId="0" fontId="0" fillId="2" borderId="0" xfId="0" applyFill="1" applyBorder="1"/>
    <xf numFmtId="0" fontId="14" fillId="2" borderId="0" xfId="0" applyFont="1" applyFill="1"/>
    <xf numFmtId="0" fontId="8" fillId="2" borderId="0" xfId="0" applyFont="1" applyFill="1"/>
    <xf numFmtId="8" fontId="5" fillId="2" borderId="0" xfId="0" applyNumberFormat="1" applyFont="1" applyFill="1" applyBorder="1" applyAlignment="1">
      <alignment horizontal="center"/>
    </xf>
    <xf numFmtId="0" fontId="3" fillId="2" borderId="0" xfId="0" applyFont="1" applyFill="1" applyBorder="1"/>
    <xf numFmtId="0" fontId="3" fillId="2" borderId="0" xfId="0" applyFont="1" applyFill="1" applyAlignment="1">
      <alignment horizontal="center"/>
    </xf>
    <xf numFmtId="0" fontId="4" fillId="2" borderId="0" xfId="0" applyFont="1" applyFill="1" applyBorder="1" applyAlignment="1">
      <alignment horizontal="center" vertical="center"/>
    </xf>
    <xf numFmtId="0" fontId="34" fillId="2" borderId="0" xfId="0" applyFont="1" applyFill="1" applyAlignment="1">
      <alignment horizontal="center"/>
    </xf>
    <xf numFmtId="0" fontId="34" fillId="2" borderId="0" xfId="0" applyFont="1" applyFill="1" applyAlignment="1">
      <alignment horizontal="center" vertical="center"/>
    </xf>
    <xf numFmtId="0" fontId="14" fillId="2" borderId="0" xfId="0" applyFont="1" applyFill="1" applyAlignment="1">
      <alignment horizontal="center"/>
    </xf>
    <xf numFmtId="0" fontId="0" fillId="2" borderId="0" xfId="0" applyFont="1" applyFill="1" applyAlignment="1">
      <alignment horizontal="left"/>
    </xf>
    <xf numFmtId="0" fontId="42" fillId="2" borderId="0" xfId="0" applyFont="1" applyFill="1"/>
    <xf numFmtId="0" fontId="0" fillId="2" borderId="0" xfId="0" applyFont="1" applyFill="1" applyBorder="1"/>
    <xf numFmtId="0" fontId="46" fillId="2" borderId="0" xfId="0" applyFont="1" applyFill="1"/>
    <xf numFmtId="0" fontId="44" fillId="2" borderId="0" xfId="0" applyFont="1" applyFill="1" applyAlignment="1">
      <alignment horizontal="left"/>
    </xf>
    <xf numFmtId="0" fontId="41" fillId="2" borderId="0" xfId="0" applyFont="1" applyFill="1" applyBorder="1" applyAlignment="1">
      <alignment horizontal="left" vertical="center"/>
    </xf>
    <xf numFmtId="0" fontId="0" fillId="2" borderId="0" xfId="0" applyFont="1" applyFill="1" applyAlignment="1">
      <alignment vertical="center"/>
    </xf>
    <xf numFmtId="0" fontId="42" fillId="2" borderId="0" xfId="0" applyFont="1" applyFill="1" applyAlignment="1">
      <alignment horizontal="left"/>
    </xf>
    <xf numFmtId="0" fontId="45" fillId="2" borderId="0" xfId="0" applyFont="1" applyFill="1" applyBorder="1" applyAlignment="1">
      <alignment horizontal="center" vertical="center"/>
    </xf>
    <xf numFmtId="0" fontId="51" fillId="2" borderId="0" xfId="0" applyFont="1" applyFill="1" applyBorder="1" applyAlignment="1">
      <alignment vertical="center"/>
    </xf>
    <xf numFmtId="0" fontId="41" fillId="2" borderId="0" xfId="0" applyFont="1" applyFill="1" applyBorder="1" applyAlignment="1">
      <alignment vertical="center"/>
    </xf>
    <xf numFmtId="0" fontId="4" fillId="2" borderId="0" xfId="0" applyFont="1" applyFill="1" applyBorder="1"/>
    <xf numFmtId="177" fontId="0" fillId="2" borderId="0" xfId="0" applyNumberFormat="1" applyFont="1" applyFill="1" applyBorder="1"/>
    <xf numFmtId="0" fontId="49" fillId="2" borderId="0" xfId="0" applyFont="1" applyFill="1" applyBorder="1" applyAlignment="1">
      <alignment horizontal="left"/>
    </xf>
    <xf numFmtId="0" fontId="49" fillId="2" borderId="0" xfId="0" applyFont="1" applyFill="1" applyBorder="1"/>
    <xf numFmtId="0" fontId="6" fillId="2" borderId="0" xfId="0" applyFont="1" applyFill="1" applyBorder="1" applyAlignment="1">
      <alignment wrapText="1"/>
    </xf>
    <xf numFmtId="0" fontId="42" fillId="2" borderId="0" xfId="0" applyFont="1" applyFill="1" applyAlignment="1">
      <alignment horizontal="center" vertical="center"/>
    </xf>
    <xf numFmtId="0" fontId="37" fillId="2" borderId="0" xfId="0" applyFont="1" applyFill="1" applyAlignment="1">
      <alignment vertical="top"/>
    </xf>
    <xf numFmtId="0" fontId="58" fillId="2" borderId="0" xfId="0" applyFont="1" applyFill="1" applyAlignment="1">
      <alignment vertical="top"/>
    </xf>
    <xf numFmtId="0" fontId="51" fillId="2" borderId="0" xfId="0" applyFont="1" applyFill="1" applyAlignment="1">
      <alignment horizontal="left"/>
    </xf>
    <xf numFmtId="180" fontId="46" fillId="28" borderId="35" xfId="70" applyNumberFormat="1" applyFont="1" applyFill="1" applyBorder="1" applyAlignment="1" applyProtection="1">
      <alignment horizontal="center"/>
      <protection locked="0"/>
    </xf>
    <xf numFmtId="0" fontId="54" fillId="2" borderId="0" xfId="0" applyFont="1" applyFill="1" applyAlignment="1">
      <alignment horizontal="center"/>
    </xf>
    <xf numFmtId="0" fontId="34" fillId="2" borderId="0" xfId="0" applyFont="1" applyFill="1" applyAlignment="1">
      <alignment horizontal="center" wrapText="1"/>
    </xf>
    <xf numFmtId="0" fontId="8" fillId="2" borderId="0" xfId="0" applyFont="1" applyFill="1" applyAlignment="1">
      <alignment horizontal="left"/>
    </xf>
    <xf numFmtId="0" fontId="0" fillId="2" borderId="0" xfId="0" applyFill="1" applyAlignment="1">
      <alignment vertical="top"/>
    </xf>
    <xf numFmtId="0" fontId="51" fillId="2" borderId="0" xfId="0" applyFont="1" applyFill="1" applyAlignment="1">
      <alignment vertical="top"/>
    </xf>
    <xf numFmtId="0" fontId="34" fillId="2" borderId="0" xfId="0" applyFont="1" applyFill="1" applyAlignment="1">
      <alignment horizontal="center" vertical="top"/>
    </xf>
    <xf numFmtId="0" fontId="60" fillId="2" borderId="0" xfId="0" applyFont="1" applyFill="1" applyAlignment="1">
      <alignment vertical="center"/>
    </xf>
    <xf numFmtId="0" fontId="12" fillId="2" borderId="0" xfId="0" applyFont="1" applyFill="1" applyAlignment="1">
      <alignment vertical="center"/>
    </xf>
    <xf numFmtId="0" fontId="61" fillId="2" borderId="0" xfId="0" applyFont="1" applyFill="1" applyAlignment="1">
      <alignment horizontal="center" wrapText="1"/>
    </xf>
    <xf numFmtId="0" fontId="61" fillId="2" borderId="0" xfId="0" applyFont="1" applyFill="1" applyAlignment="1">
      <alignment horizontal="center"/>
    </xf>
    <xf numFmtId="0" fontId="61" fillId="2" borderId="0" xfId="0" applyFont="1" applyFill="1" applyAlignment="1">
      <alignment horizontal="center" vertical="center"/>
    </xf>
    <xf numFmtId="0" fontId="62" fillId="2" borderId="0" xfId="0" applyFont="1" applyFill="1"/>
    <xf numFmtId="0" fontId="62" fillId="2" borderId="0" xfId="0" applyFont="1" applyFill="1" applyAlignment="1">
      <alignment horizontal="center"/>
    </xf>
    <xf numFmtId="0" fontId="53" fillId="26" borderId="49" xfId="0" applyFont="1" applyFill="1" applyBorder="1" applyAlignment="1">
      <alignment horizontal="center" vertical="center"/>
    </xf>
    <xf numFmtId="0" fontId="9" fillId="2" borderId="0" xfId="0" applyFont="1" applyFill="1" applyAlignment="1">
      <alignment horizontal="left" vertical="center" wrapText="1"/>
    </xf>
    <xf numFmtId="0" fontId="60" fillId="2" borderId="0" xfId="0" applyFont="1" applyFill="1" applyAlignment="1"/>
    <xf numFmtId="0" fontId="5" fillId="2" borderId="0" xfId="0" applyFont="1" applyFill="1"/>
    <xf numFmtId="0" fontId="210" fillId="2" borderId="0" xfId="0" applyFont="1" applyFill="1"/>
    <xf numFmtId="180" fontId="46"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9" fillId="2" borderId="0" xfId="0" applyFont="1" applyFill="1" applyAlignment="1">
      <alignment horizontal="center" vertical="center"/>
    </xf>
    <xf numFmtId="0" fontId="42" fillId="2" borderId="0" xfId="0" applyFont="1" applyFill="1" applyAlignment="1">
      <alignment horizontal="center"/>
    </xf>
    <xf numFmtId="180" fontId="46" fillId="28" borderId="45" xfId="70" applyNumberFormat="1" applyFont="1" applyFill="1" applyBorder="1" applyAlignment="1" applyProtection="1">
      <alignment horizontal="center"/>
      <protection locked="0"/>
    </xf>
    <xf numFmtId="0" fontId="6" fillId="2" borderId="0" xfId="0" applyFont="1" applyFill="1" applyBorder="1"/>
    <xf numFmtId="180" fontId="46" fillId="2" borderId="0" xfId="70" applyNumberFormat="1" applyFont="1" applyFill="1" applyBorder="1" applyAlignment="1" applyProtection="1">
      <alignment horizontal="center"/>
      <protection locked="0"/>
    </xf>
    <xf numFmtId="0" fontId="36" fillId="2" borderId="0" xfId="0" applyFont="1" applyFill="1" applyBorder="1" applyAlignment="1"/>
    <xf numFmtId="180" fontId="46" fillId="2" borderId="89" xfId="70" applyNumberFormat="1" applyFont="1" applyFill="1" applyBorder="1" applyAlignment="1" applyProtection="1">
      <alignment horizontal="center"/>
      <protection locked="0"/>
    </xf>
    <xf numFmtId="180" fontId="46" fillId="2" borderId="4" xfId="70" applyNumberFormat="1" applyFont="1" applyFill="1" applyBorder="1" applyAlignment="1" applyProtection="1">
      <alignment horizontal="center"/>
      <protection locked="0"/>
    </xf>
    <xf numFmtId="180" fontId="46" fillId="2" borderId="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left"/>
      <protection locked="0"/>
    </xf>
    <xf numFmtId="0" fontId="8" fillId="2" borderId="0" xfId="0" applyFont="1" applyFill="1" applyAlignment="1">
      <alignment vertical="center"/>
    </xf>
    <xf numFmtId="0" fontId="54" fillId="2" borderId="0" xfId="0" applyFont="1" applyFill="1" applyAlignment="1">
      <alignment horizontal="center" vertical="center"/>
    </xf>
    <xf numFmtId="180" fontId="46" fillId="2" borderId="0" xfId="70" applyNumberFormat="1" applyFont="1" applyFill="1" applyBorder="1" applyAlignment="1" applyProtection="1">
      <alignment horizontal="center" vertical="center"/>
      <protection locked="0"/>
    </xf>
    <xf numFmtId="180" fontId="46" fillId="2" borderId="5" xfId="70" applyNumberFormat="1" applyFont="1" applyFill="1" applyBorder="1" applyAlignment="1" applyProtection="1">
      <alignment horizontal="center" vertical="center"/>
      <protection locked="0"/>
    </xf>
    <xf numFmtId="0" fontId="2" fillId="2" borderId="0" xfId="0" applyFont="1" applyFill="1" applyAlignment="1">
      <alignment wrapText="1"/>
    </xf>
    <xf numFmtId="0" fontId="45" fillId="2" borderId="0" xfId="0" applyFont="1" applyFill="1" applyBorder="1" applyAlignment="1">
      <alignment horizontal="left" vertical="center"/>
    </xf>
    <xf numFmtId="0" fontId="54" fillId="2" borderId="0" xfId="0" applyFont="1" applyFill="1" applyAlignment="1">
      <alignment horizontal="center"/>
    </xf>
    <xf numFmtId="178" fontId="52" fillId="28" borderId="28" xfId="40" applyNumberFormat="1" applyFont="1" applyFill="1" applyBorder="1" applyAlignment="1">
      <alignment horizontal="left" vertical="center"/>
    </xf>
    <xf numFmtId="178" fontId="52" fillId="2" borderId="28" xfId="40" applyNumberFormat="1" applyFont="1" applyFill="1" applyBorder="1" applyAlignment="1">
      <alignment horizontal="left" vertical="center"/>
    </xf>
    <xf numFmtId="178" fontId="52" fillId="2" borderId="0" xfId="40" applyNumberFormat="1" applyFont="1" applyFill="1" applyBorder="1" applyAlignment="1">
      <alignment horizontal="left" vertical="top"/>
    </xf>
    <xf numFmtId="0" fontId="34" fillId="2" borderId="0" xfId="0" applyFont="1" applyFill="1" applyAlignment="1">
      <alignment horizontal="center" wrapText="1"/>
    </xf>
    <xf numFmtId="0" fontId="43" fillId="2" borderId="0" xfId="0" applyFont="1" applyFill="1"/>
    <xf numFmtId="0" fontId="49" fillId="2" borderId="0" xfId="0" applyFont="1" applyFill="1"/>
    <xf numFmtId="0" fontId="13" fillId="2" borderId="0" xfId="0" applyFont="1" applyFill="1" applyAlignment="1"/>
    <xf numFmtId="0" fontId="47" fillId="2" borderId="0" xfId="0" applyFont="1" applyFill="1" applyAlignment="1">
      <alignment horizontal="center"/>
    </xf>
    <xf numFmtId="0" fontId="42" fillId="2" borderId="0" xfId="0" applyNumberFormat="1" applyFont="1" applyFill="1" applyBorder="1" applyAlignment="1">
      <alignment horizontal="center"/>
    </xf>
    <xf numFmtId="175" fontId="46" fillId="2" borderId="0" xfId="0" applyNumberFormat="1" applyFont="1" applyFill="1" applyBorder="1" applyAlignment="1"/>
    <xf numFmtId="0" fontId="46" fillId="2" borderId="0" xfId="0" applyNumberFormat="1" applyFont="1" applyFill="1" applyBorder="1" applyAlignment="1">
      <alignment horizontal="center"/>
    </xf>
    <xf numFmtId="0" fontId="49" fillId="2" borderId="0" xfId="0" applyFont="1" applyFill="1" applyAlignment="1">
      <alignment wrapText="1"/>
    </xf>
    <xf numFmtId="0" fontId="33" fillId="2" borderId="0" xfId="0" applyFont="1" applyFill="1" applyBorder="1"/>
    <xf numFmtId="176" fontId="40" fillId="28" borderId="0" xfId="0" applyNumberFormat="1" applyFont="1" applyFill="1" applyBorder="1" applyAlignment="1" applyProtection="1">
      <alignment horizontal="center" vertical="center"/>
      <protection locked="0"/>
    </xf>
    <xf numFmtId="0" fontId="49" fillId="2" borderId="0" xfId="0" applyFont="1" applyFill="1" applyAlignment="1">
      <alignment horizontal="left" wrapText="1"/>
    </xf>
    <xf numFmtId="0" fontId="47" fillId="2" borderId="0" xfId="0" applyFont="1" applyFill="1" applyAlignment="1">
      <alignment horizontal="center"/>
    </xf>
    <xf numFmtId="0" fontId="43" fillId="2" borderId="0" xfId="0" applyFont="1" applyFill="1" applyBorder="1" applyAlignment="1">
      <alignment horizontal="left" vertical="top"/>
    </xf>
    <xf numFmtId="178" fontId="52" fillId="90" borderId="28" xfId="40" applyNumberFormat="1" applyFont="1" applyFill="1" applyBorder="1" applyAlignment="1">
      <alignment horizontal="left" vertical="center"/>
    </xf>
    <xf numFmtId="0" fontId="14" fillId="2" borderId="0" xfId="0" applyFont="1" applyFill="1" applyAlignment="1">
      <alignment vertical="center"/>
    </xf>
    <xf numFmtId="0" fontId="3" fillId="2" borderId="0" xfId="0" applyFont="1" applyFill="1" applyAlignment="1">
      <alignment vertical="top"/>
    </xf>
    <xf numFmtId="0" fontId="92" fillId="2" borderId="0" xfId="0" applyFont="1" applyFill="1" applyBorder="1" applyAlignment="1">
      <alignment wrapText="1"/>
    </xf>
    <xf numFmtId="0" fontId="14" fillId="2" borderId="0" xfId="0" applyFont="1" applyFill="1" applyAlignment="1"/>
    <xf numFmtId="0" fontId="216" fillId="2" borderId="0" xfId="0" applyFont="1" applyFill="1" applyBorder="1" applyAlignment="1">
      <alignment vertical="center"/>
    </xf>
    <xf numFmtId="0" fontId="49" fillId="2" borderId="0" xfId="0" applyFont="1" applyFill="1" applyAlignment="1">
      <alignment horizontal="left" wrapText="1"/>
    </xf>
    <xf numFmtId="0" fontId="42" fillId="2" borderId="0" xfId="0" applyFont="1" applyFill="1" applyBorder="1" applyAlignment="1">
      <alignment vertical="center"/>
    </xf>
    <xf numFmtId="0" fontId="49" fillId="2" borderId="0" xfId="0" applyFont="1" applyFill="1" applyAlignment="1">
      <alignment horizontal="left"/>
    </xf>
    <xf numFmtId="0" fontId="38" fillId="2" borderId="0" xfId="0" applyFont="1" applyFill="1" applyAlignment="1">
      <alignment vertical="center"/>
    </xf>
    <xf numFmtId="0" fontId="55" fillId="2" borderId="116" xfId="70" applyNumberFormat="1" applyFont="1" applyFill="1" applyBorder="1" applyAlignment="1" applyProtection="1">
      <alignment horizontal="center" vertical="center"/>
      <protection locked="0"/>
    </xf>
    <xf numFmtId="0" fontId="55" fillId="2" borderId="117" xfId="70" applyNumberFormat="1" applyFont="1" applyFill="1" applyBorder="1" applyAlignment="1" applyProtection="1">
      <alignment horizontal="center" vertical="center"/>
      <protection locked="0"/>
    </xf>
    <xf numFmtId="0" fontId="45" fillId="2" borderId="0" xfId="0" applyFont="1" applyFill="1" applyAlignment="1">
      <alignment horizontal="left"/>
    </xf>
    <xf numFmtId="0" fontId="49" fillId="2" borderId="0" xfId="0" applyFont="1" applyFill="1" applyAlignment="1">
      <alignment horizontal="left" wrapText="1"/>
    </xf>
    <xf numFmtId="0" fontId="48" fillId="2" borderId="0" xfId="0" applyFont="1" applyFill="1" applyBorder="1" applyAlignment="1">
      <alignment horizontal="left" vertical="center"/>
    </xf>
    <xf numFmtId="0" fontId="45" fillId="2" borderId="0" xfId="0" applyFont="1" applyFill="1" applyBorder="1" applyAlignment="1">
      <alignment horizontal="left" vertical="top"/>
    </xf>
    <xf numFmtId="0" fontId="45" fillId="2" borderId="0" xfId="0" applyFont="1" applyFill="1" applyBorder="1" applyAlignment="1">
      <alignment vertical="center"/>
    </xf>
    <xf numFmtId="0" fontId="45" fillId="2" borderId="0" xfId="0" applyFont="1" applyFill="1" applyBorder="1" applyAlignment="1">
      <alignment horizontal="left"/>
    </xf>
    <xf numFmtId="0" fontId="4" fillId="2" borderId="0" xfId="0" applyFont="1" applyFill="1" applyAlignment="1">
      <alignment horizontal="left"/>
    </xf>
    <xf numFmtId="0" fontId="49" fillId="2" borderId="0" xfId="0" applyFont="1" applyFill="1" applyAlignment="1">
      <alignment horizontal="center"/>
    </xf>
    <xf numFmtId="0" fontId="46" fillId="2" borderId="0" xfId="0" applyFont="1" applyFill="1" applyBorder="1" applyAlignment="1">
      <alignment wrapText="1"/>
    </xf>
    <xf numFmtId="0" fontId="0" fillId="2" borderId="0" xfId="0" applyFont="1" applyFill="1" applyBorder="1" applyAlignment="1"/>
    <xf numFmtId="0" fontId="49" fillId="2" borderId="0" xfId="0" applyFont="1" applyFill="1" applyBorder="1" applyAlignment="1">
      <alignment horizontal="left" vertical="center"/>
    </xf>
    <xf numFmtId="0" fontId="49" fillId="2" borderId="0" xfId="0" applyFont="1" applyFill="1" applyBorder="1" applyAlignment="1">
      <alignment horizontal="left" vertical="center" wrapText="1"/>
    </xf>
    <xf numFmtId="178" fontId="213" fillId="28" borderId="28" xfId="40" applyNumberFormat="1" applyFont="1" applyFill="1" applyBorder="1" applyAlignment="1">
      <alignment horizontal="left" vertical="center"/>
    </xf>
    <xf numFmtId="0" fontId="49" fillId="2" borderId="12" xfId="0" applyFont="1" applyFill="1" applyBorder="1" applyAlignment="1">
      <alignment horizontal="left" vertical="center" wrapText="1"/>
    </xf>
    <xf numFmtId="178" fontId="213" fillId="90" borderId="28" xfId="40" applyNumberFormat="1" applyFont="1" applyFill="1" applyBorder="1" applyAlignment="1">
      <alignment horizontal="left" vertical="center"/>
    </xf>
    <xf numFmtId="178" fontId="213" fillId="2" borderId="28" xfId="40" applyNumberFormat="1" applyFont="1" applyFill="1" applyBorder="1" applyAlignment="1">
      <alignment horizontal="left" vertical="center"/>
    </xf>
    <xf numFmtId="0" fontId="51" fillId="2" borderId="0" xfId="0" applyFont="1" applyFill="1" applyAlignment="1">
      <alignment horizontal="center"/>
    </xf>
    <xf numFmtId="287" fontId="217" fillId="2" borderId="28" xfId="70" applyNumberFormat="1" applyFont="1" applyFill="1" applyBorder="1" applyAlignment="1">
      <alignment horizontal="left" vertical="center"/>
    </xf>
    <xf numFmtId="169" fontId="213" fillId="28" borderId="28" xfId="70" applyFont="1" applyFill="1" applyBorder="1" applyAlignment="1">
      <alignment horizontal="left" vertical="center"/>
    </xf>
    <xf numFmtId="174" fontId="214" fillId="26" borderId="118" xfId="6" applyNumberFormat="1" applyFont="1" applyFill="1" applyBorder="1" applyAlignment="1">
      <alignment horizontal="center" vertical="center" wrapText="1"/>
    </xf>
    <xf numFmtId="174" fontId="214" fillId="26" borderId="103" xfId="6" applyNumberFormat="1" applyFont="1" applyFill="1" applyBorder="1" applyAlignment="1">
      <alignment horizontal="center" vertical="center" wrapText="1"/>
    </xf>
    <xf numFmtId="174" fontId="214" fillId="26" borderId="110" xfId="6" applyNumberFormat="1" applyFont="1" applyFill="1" applyBorder="1" applyAlignment="1">
      <alignment horizontal="center" vertical="center" wrapText="1"/>
    </xf>
    <xf numFmtId="0" fontId="218" fillId="2" borderId="0" xfId="0" applyFont="1" applyFill="1"/>
    <xf numFmtId="0" fontId="218" fillId="2" borderId="9" xfId="0" applyFont="1" applyFill="1" applyBorder="1"/>
    <xf numFmtId="175" fontId="92" fillId="2" borderId="13" xfId="0" applyNumberFormat="1" applyFont="1" applyFill="1" applyBorder="1" applyAlignment="1">
      <alignment horizontal="center"/>
    </xf>
    <xf numFmtId="175" fontId="92" fillId="2" borderId="119" xfId="0" applyNumberFormat="1" applyFont="1" applyFill="1" applyBorder="1" applyAlignment="1">
      <alignment horizontal="center"/>
    </xf>
    <xf numFmtId="175" fontId="92" fillId="2" borderId="8" xfId="0" applyNumberFormat="1" applyFont="1" applyFill="1" applyBorder="1" applyAlignment="1">
      <alignment horizontal="center"/>
    </xf>
    <xf numFmtId="175" fontId="92" fillId="2" borderId="38" xfId="0" applyNumberFormat="1" applyFont="1" applyFill="1" applyBorder="1" applyAlignment="1">
      <alignment horizontal="center"/>
    </xf>
    <xf numFmtId="175" fontId="92" fillId="2" borderId="9" xfId="0" applyNumberFormat="1" applyFont="1" applyFill="1" applyBorder="1" applyAlignment="1">
      <alignment horizontal="center"/>
    </xf>
    <xf numFmtId="175" fontId="92" fillId="2" borderId="5" xfId="0" applyNumberFormat="1" applyFont="1" applyFill="1" applyBorder="1" applyAlignment="1">
      <alignment horizontal="center"/>
    </xf>
    <xf numFmtId="175" fontId="45" fillId="2" borderId="9" xfId="0" applyNumberFormat="1" applyFont="1" applyFill="1" applyBorder="1" applyAlignment="1">
      <alignment horizontal="center"/>
    </xf>
    <xf numFmtId="8" fontId="219" fillId="2" borderId="0" xfId="0" applyNumberFormat="1" applyFont="1" applyFill="1" applyBorder="1" applyAlignment="1">
      <alignment horizontal="center"/>
    </xf>
    <xf numFmtId="0" fontId="220" fillId="2" borderId="0" xfId="0" applyFont="1" applyFill="1" applyBorder="1"/>
    <xf numFmtId="8" fontId="220" fillId="2" borderId="0" xfId="0" applyNumberFormat="1" applyFont="1" applyFill="1" applyBorder="1" applyAlignment="1">
      <alignment horizontal="center"/>
    </xf>
    <xf numFmtId="175" fontId="92" fillId="2" borderId="95" xfId="0" applyNumberFormat="1" applyFont="1" applyFill="1" applyBorder="1" applyAlignment="1">
      <alignment horizontal="center"/>
    </xf>
    <xf numFmtId="175" fontId="92" fillId="2" borderId="103" xfId="0" applyNumberFormat="1" applyFont="1" applyFill="1" applyBorder="1" applyAlignment="1">
      <alignment horizontal="center"/>
    </xf>
    <xf numFmtId="8" fontId="92" fillId="2" borderId="96" xfId="0" applyNumberFormat="1" applyFont="1" applyFill="1" applyBorder="1" applyAlignment="1">
      <alignment horizontal="center"/>
    </xf>
    <xf numFmtId="8" fontId="92" fillId="2" borderId="97" xfId="0" applyNumberFormat="1" applyFont="1" applyFill="1" applyBorder="1" applyAlignment="1">
      <alignment horizontal="center"/>
    </xf>
    <xf numFmtId="8" fontId="14" fillId="2" borderId="0" xfId="0" applyNumberFormat="1" applyFont="1" applyFill="1" applyBorder="1" applyAlignment="1">
      <alignment horizontal="center"/>
    </xf>
    <xf numFmtId="177" fontId="14" fillId="2" borderId="0" xfId="0" applyNumberFormat="1" applyFont="1" applyFill="1"/>
    <xf numFmtId="175" fontId="92" fillId="2" borderId="89" xfId="0" applyNumberFormat="1" applyFont="1" applyFill="1" applyBorder="1" applyAlignment="1">
      <alignment horizontal="center"/>
    </xf>
    <xf numFmtId="175" fontId="92" fillId="2" borderId="0" xfId="0" applyNumberFormat="1" applyFont="1" applyFill="1" applyBorder="1" applyAlignment="1">
      <alignment horizontal="center"/>
    </xf>
    <xf numFmtId="8" fontId="92" fillId="2" borderId="0" xfId="0" applyNumberFormat="1" applyFont="1" applyFill="1" applyBorder="1" applyAlignment="1">
      <alignment horizontal="center"/>
    </xf>
    <xf numFmtId="8" fontId="92" fillId="2" borderId="12" xfId="0" applyNumberFormat="1" applyFont="1" applyFill="1" applyBorder="1" applyAlignment="1">
      <alignment horizontal="center"/>
    </xf>
    <xf numFmtId="8" fontId="14" fillId="2" borderId="0" xfId="0" applyNumberFormat="1" applyFont="1" applyFill="1"/>
    <xf numFmtId="8" fontId="218" fillId="2" borderId="0" xfId="0" applyNumberFormat="1" applyFont="1" applyFill="1" applyBorder="1" applyAlignment="1">
      <alignment horizontal="center"/>
    </xf>
    <xf numFmtId="8" fontId="92" fillId="28" borderId="35" xfId="0" applyNumberFormat="1" applyFont="1" applyFill="1" applyBorder="1" applyAlignment="1">
      <alignment horizontal="center"/>
    </xf>
    <xf numFmtId="8" fontId="92" fillId="28" borderId="120" xfId="0" applyNumberFormat="1" applyFont="1" applyFill="1" applyBorder="1" applyAlignment="1">
      <alignment horizontal="center"/>
    </xf>
    <xf numFmtId="8" fontId="92" fillId="28" borderId="45" xfId="0" applyNumberFormat="1" applyFont="1" applyFill="1" applyBorder="1" applyAlignment="1">
      <alignment horizontal="center"/>
    </xf>
    <xf numFmtId="0" fontId="14" fillId="2" borderId="0" xfId="0" applyFont="1" applyFill="1" applyBorder="1"/>
    <xf numFmtId="8" fontId="49" fillId="2" borderId="0" xfId="0" applyNumberFormat="1" applyFont="1" applyFill="1" applyBorder="1" applyAlignment="1">
      <alignment horizontal="center"/>
    </xf>
    <xf numFmtId="0" fontId="220" fillId="2" borderId="0" xfId="0" applyFont="1" applyFill="1"/>
    <xf numFmtId="0" fontId="221" fillId="2" borderId="0" xfId="0" applyFont="1" applyFill="1" applyAlignment="1">
      <alignment wrapText="1"/>
    </xf>
    <xf numFmtId="0" fontId="221" fillId="2" borderId="0" xfId="0" applyFont="1" applyFill="1" applyAlignment="1"/>
    <xf numFmtId="0" fontId="14" fillId="2" borderId="0" xfId="0" applyFont="1" applyFill="1" applyAlignment="1">
      <alignment wrapText="1"/>
    </xf>
    <xf numFmtId="174" fontId="92" fillId="88" borderId="0" xfId="0" applyNumberFormat="1" applyFont="1" applyFill="1" applyBorder="1" applyAlignment="1">
      <alignment horizontal="center" vertical="center" wrapText="1"/>
    </xf>
    <xf numFmtId="0" fontId="49" fillId="0" borderId="34" xfId="0" applyNumberFormat="1" applyFont="1" applyBorder="1" applyAlignment="1">
      <alignment horizontal="center"/>
    </xf>
    <xf numFmtId="0" fontId="49" fillId="0" borderId="1" xfId="0" applyNumberFormat="1" applyFont="1" applyBorder="1" applyAlignment="1">
      <alignment horizontal="center"/>
    </xf>
    <xf numFmtId="0" fontId="49" fillId="2" borderId="133" xfId="0" applyFont="1" applyFill="1" applyBorder="1" applyAlignment="1">
      <alignment vertical="center"/>
    </xf>
    <xf numFmtId="0" fontId="14" fillId="2" borderId="0" xfId="0" applyFont="1" applyFill="1" applyAlignment="1">
      <alignment horizontal="left"/>
    </xf>
    <xf numFmtId="0" fontId="49" fillId="2" borderId="0" xfId="0" applyFont="1" applyFill="1" applyBorder="1" applyAlignment="1">
      <alignment vertical="center" wrapText="1"/>
    </xf>
    <xf numFmtId="0" fontId="14" fillId="2" borderId="0" xfId="0" applyFont="1" applyFill="1" applyAlignment="1">
      <alignment horizontal="left" vertical="center"/>
    </xf>
    <xf numFmtId="0" fontId="49" fillId="2" borderId="0" xfId="0" applyFont="1" applyFill="1" applyAlignment="1">
      <alignment vertical="center"/>
    </xf>
    <xf numFmtId="0" fontId="224" fillId="2" borderId="0" xfId="0" applyFont="1" applyFill="1" applyAlignment="1">
      <alignment horizontal="center" wrapText="1"/>
    </xf>
    <xf numFmtId="0" fontId="225" fillId="2" borderId="0" xfId="0" applyFont="1" applyFill="1" applyAlignment="1">
      <alignment horizontal="center" wrapText="1"/>
    </xf>
    <xf numFmtId="0" fontId="223" fillId="2" borderId="0" xfId="0" applyFont="1" applyFill="1" applyBorder="1" applyAlignment="1">
      <alignment vertical="top"/>
    </xf>
    <xf numFmtId="0" fontId="45" fillId="2" borderId="0" xfId="0" applyFont="1" applyFill="1" applyBorder="1" applyAlignment="1"/>
    <xf numFmtId="0" fontId="45" fillId="2" borderId="0" xfId="0" applyFont="1" applyFill="1" applyAlignment="1">
      <alignment horizontal="left" vertical="top"/>
    </xf>
    <xf numFmtId="0" fontId="45" fillId="2" borderId="0" xfId="0" applyFont="1" applyFill="1" applyAlignment="1">
      <alignment vertical="top"/>
    </xf>
    <xf numFmtId="0" fontId="226" fillId="2" borderId="0" xfId="73" applyFont="1" applyFill="1"/>
    <xf numFmtId="0" fontId="227" fillId="2" borderId="0" xfId="0" applyFont="1" applyFill="1" applyBorder="1" applyAlignment="1">
      <alignment horizontal="left"/>
    </xf>
    <xf numFmtId="0" fontId="227" fillId="2" borderId="0" xfId="0" applyFont="1" applyFill="1" applyBorder="1" applyAlignment="1">
      <alignment horizontal="left" vertical="center"/>
    </xf>
    <xf numFmtId="0" fontId="4" fillId="2" borderId="0" xfId="0" applyFont="1" applyFill="1" applyAlignment="1">
      <alignment vertical="center"/>
    </xf>
    <xf numFmtId="0" fontId="42" fillId="2" borderId="0" xfId="0" applyFont="1" applyFill="1" applyAlignment="1">
      <alignment horizontal="left" vertical="center"/>
    </xf>
    <xf numFmtId="287" fontId="217" fillId="2" borderId="123" xfId="70" applyNumberFormat="1" applyFont="1" applyFill="1" applyBorder="1" applyAlignment="1">
      <alignment horizontal="left" vertical="center"/>
    </xf>
    <xf numFmtId="178" fontId="213" fillId="28" borderId="89" xfId="40" applyNumberFormat="1" applyFont="1" applyFill="1" applyBorder="1" applyAlignment="1">
      <alignment vertical="center"/>
    </xf>
    <xf numFmtId="3" fontId="49" fillId="2" borderId="34" xfId="0" applyNumberFormat="1" applyFont="1" applyFill="1" applyBorder="1" applyAlignment="1">
      <alignment horizontal="center"/>
    </xf>
    <xf numFmtId="0" fontId="42" fillId="0" borderId="110" xfId="0" applyNumberFormat="1" applyFont="1" applyBorder="1" applyAlignment="1">
      <alignment horizontal="center"/>
    </xf>
    <xf numFmtId="0" fontId="14" fillId="2" borderId="110" xfId="0" applyFont="1" applyFill="1" applyBorder="1" applyAlignment="1">
      <alignment horizontal="center"/>
    </xf>
    <xf numFmtId="174" fontId="214" fillId="88" borderId="0" xfId="0" applyNumberFormat="1" applyFont="1" applyFill="1" applyBorder="1" applyAlignment="1">
      <alignment horizontal="center" vertical="center" wrapText="1"/>
    </xf>
    <xf numFmtId="3" fontId="49" fillId="2" borderId="0" xfId="0" applyNumberFormat="1" applyFont="1" applyFill="1" applyBorder="1" applyAlignment="1">
      <alignment horizontal="center"/>
    </xf>
    <xf numFmtId="0" fontId="49" fillId="2" borderId="0" xfId="0" applyFont="1" applyFill="1" applyAlignment="1">
      <alignment horizontal="left" wrapText="1"/>
    </xf>
    <xf numFmtId="169" fontId="49" fillId="2" borderId="0" xfId="70" applyFont="1" applyFill="1"/>
    <xf numFmtId="0" fontId="45" fillId="2" borderId="0" xfId="0" applyFont="1" applyFill="1"/>
    <xf numFmtId="0" fontId="49" fillId="2" borderId="110" xfId="0" applyFont="1" applyFill="1" applyBorder="1" applyAlignment="1">
      <alignment horizontal="center"/>
    </xf>
    <xf numFmtId="169" fontId="45" fillId="2" borderId="0" xfId="70" applyFont="1" applyFill="1"/>
    <xf numFmtId="175" fontId="4" fillId="2" borderId="0" xfId="0" applyNumberFormat="1" applyFont="1" applyFill="1"/>
    <xf numFmtId="174" fontId="53" fillId="26" borderId="49" xfId="6" applyNumberFormat="1" applyFont="1" applyFill="1" applyBorder="1" applyAlignment="1">
      <alignment horizontal="center" vertical="center" wrapText="1"/>
    </xf>
    <xf numFmtId="174" fontId="53" fillId="26" borderId="34" xfId="6" applyNumberFormat="1" applyFont="1" applyFill="1" applyBorder="1" applyAlignment="1">
      <alignment horizontal="center" vertical="center" wrapText="1"/>
    </xf>
    <xf numFmtId="174" fontId="53" fillId="2" borderId="0" xfId="6" applyNumberFormat="1" applyFont="1" applyFill="1" applyBorder="1" applyAlignment="1">
      <alignment horizontal="center" vertical="center" wrapText="1"/>
    </xf>
    <xf numFmtId="174" fontId="53" fillId="26" borderId="13" xfId="6" applyNumberFormat="1" applyFont="1" applyFill="1" applyBorder="1" applyAlignment="1">
      <alignment horizontal="center" vertical="center" wrapText="1"/>
    </xf>
    <xf numFmtId="10" fontId="42" fillId="2" borderId="13" xfId="0" applyNumberFormat="1" applyFont="1" applyFill="1" applyBorder="1" applyAlignment="1" applyProtection="1">
      <alignment horizontal="center"/>
      <protection locked="0"/>
    </xf>
    <xf numFmtId="10" fontId="42" fillId="2" borderId="0" xfId="0" applyNumberFormat="1" applyFont="1" applyFill="1" applyBorder="1" applyAlignment="1">
      <alignment horizontal="center"/>
    </xf>
    <xf numFmtId="17" fontId="42" fillId="0" borderId="8" xfId="0" applyNumberFormat="1" applyFont="1" applyFill="1" applyBorder="1" applyAlignment="1">
      <alignment horizontal="center"/>
    </xf>
    <xf numFmtId="1" fontId="42" fillId="0" borderId="8" xfId="0" applyNumberFormat="1" applyFont="1" applyFill="1" applyBorder="1" applyAlignment="1">
      <alignment horizontal="center"/>
    </xf>
    <xf numFmtId="0" fontId="42" fillId="0" borderId="8" xfId="0" applyFont="1" applyFill="1" applyBorder="1" applyAlignment="1">
      <alignment horizontal="center"/>
    </xf>
    <xf numFmtId="10" fontId="46" fillId="0" borderId="8" xfId="0" applyNumberFormat="1" applyFont="1" applyFill="1" applyBorder="1" applyAlignment="1">
      <alignment horizontal="center"/>
    </xf>
    <xf numFmtId="173" fontId="46" fillId="0" borderId="7" xfId="70" applyNumberFormat="1" applyFont="1" applyFill="1" applyBorder="1"/>
    <xf numFmtId="173" fontId="46" fillId="0" borderId="8" xfId="70" applyNumberFormat="1" applyFont="1" applyFill="1" applyBorder="1"/>
    <xf numFmtId="10" fontId="42" fillId="2" borderId="7" xfId="0" applyNumberFormat="1" applyFont="1" applyFill="1" applyBorder="1" applyAlignment="1" applyProtection="1">
      <alignment horizontal="center"/>
      <protection locked="0"/>
    </xf>
    <xf numFmtId="17" fontId="42" fillId="2" borderId="8" xfId="0" applyNumberFormat="1" applyFont="1" applyFill="1" applyBorder="1" applyAlignment="1">
      <alignment horizontal="center"/>
    </xf>
    <xf numFmtId="0" fontId="42" fillId="2" borderId="8" xfId="0" applyFont="1" applyFill="1" applyBorder="1" applyAlignment="1">
      <alignment horizontal="center"/>
    </xf>
    <xf numFmtId="17" fontId="43" fillId="2" borderId="14" xfId="0" applyNumberFormat="1" applyFont="1" applyFill="1" applyBorder="1"/>
    <xf numFmtId="0" fontId="43" fillId="2" borderId="14" xfId="0" applyFont="1" applyFill="1" applyBorder="1"/>
    <xf numFmtId="10" fontId="9" fillId="2" borderId="14" xfId="0" applyNumberFormat="1" applyFont="1" applyFill="1" applyBorder="1"/>
    <xf numFmtId="173" fontId="43" fillId="2" borderId="14" xfId="0" applyNumberFormat="1" applyFont="1" applyFill="1" applyBorder="1"/>
    <xf numFmtId="17" fontId="42" fillId="28" borderId="7" xfId="0" applyNumberFormat="1" applyFont="1" applyFill="1" applyBorder="1"/>
    <xf numFmtId="0" fontId="42" fillId="28" borderId="7" xfId="0" applyFont="1" applyFill="1" applyBorder="1"/>
    <xf numFmtId="10" fontId="46" fillId="28" borderId="7" xfId="0" applyNumberFormat="1" applyFont="1" applyFill="1" applyBorder="1"/>
    <xf numFmtId="173" fontId="42" fillId="28" borderId="7" xfId="0" applyNumberFormat="1" applyFont="1" applyFill="1" applyBorder="1" applyProtection="1">
      <protection locked="0"/>
    </xf>
    <xf numFmtId="173" fontId="46" fillId="28" borderId="7" xfId="70" applyNumberFormat="1" applyFont="1" applyFill="1" applyBorder="1" applyProtection="1"/>
    <xf numFmtId="17" fontId="50" fillId="2" borderId="7" xfId="0" applyNumberFormat="1" applyFont="1" applyFill="1" applyBorder="1"/>
    <xf numFmtId="0" fontId="50" fillId="2" borderId="7" xfId="0" applyFont="1" applyFill="1" applyBorder="1"/>
    <xf numFmtId="10" fontId="9" fillId="2" borderId="7" xfId="0" applyNumberFormat="1" applyFont="1" applyFill="1" applyBorder="1"/>
    <xf numFmtId="173" fontId="50" fillId="2" borderId="7" xfId="0" applyNumberFormat="1" applyFont="1" applyFill="1" applyBorder="1"/>
    <xf numFmtId="10" fontId="46" fillId="2" borderId="8" xfId="0" applyNumberFormat="1" applyFont="1" applyFill="1" applyBorder="1" applyAlignment="1">
      <alignment horizontal="center"/>
    </xf>
    <xf numFmtId="173" fontId="46" fillId="2" borderId="7" xfId="70" applyNumberFormat="1" applyFont="1" applyFill="1" applyBorder="1"/>
    <xf numFmtId="173" fontId="46" fillId="2" borderId="8" xfId="70" applyNumberFormat="1" applyFont="1" applyFill="1" applyBorder="1"/>
    <xf numFmtId="10" fontId="46" fillId="2" borderId="8" xfId="0" quotePrefix="1" applyNumberFormat="1" applyFont="1" applyFill="1" applyBorder="1" applyAlignment="1">
      <alignment horizontal="center"/>
    </xf>
    <xf numFmtId="10" fontId="42" fillId="28" borderId="7" xfId="0" applyNumberFormat="1" applyFont="1" applyFill="1" applyBorder="1" applyAlignment="1" applyProtection="1">
      <alignment horizontal="center"/>
      <protection locked="0"/>
    </xf>
    <xf numFmtId="17" fontId="9" fillId="2" borderId="14" xfId="0" applyNumberFormat="1" applyFont="1" applyFill="1" applyBorder="1"/>
    <xf numFmtId="10" fontId="42" fillId="2" borderId="48" xfId="0" applyNumberFormat="1" applyFont="1" applyFill="1" applyBorder="1" applyAlignment="1" applyProtection="1">
      <alignment horizontal="center"/>
      <protection locked="0"/>
    </xf>
    <xf numFmtId="10" fontId="42" fillId="28" borderId="48" xfId="0" applyNumberFormat="1" applyFont="1" applyFill="1" applyBorder="1" applyAlignment="1" applyProtection="1">
      <alignment horizontal="center"/>
      <protection locked="0"/>
    </xf>
    <xf numFmtId="0" fontId="229" fillId="2" borderId="0" xfId="0" applyFont="1" applyFill="1" applyAlignment="1">
      <alignment horizontal="center"/>
    </xf>
    <xf numFmtId="0" fontId="229" fillId="2" borderId="0" xfId="0" applyFont="1" applyFill="1"/>
    <xf numFmtId="0" fontId="4" fillId="2" borderId="0" xfId="0" applyFont="1" applyFill="1" applyAlignment="1">
      <alignment horizontal="center"/>
    </xf>
    <xf numFmtId="10" fontId="46" fillId="28" borderId="8" xfId="0" applyNumberFormat="1" applyFont="1" applyFill="1" applyBorder="1" applyAlignment="1">
      <alignment horizontal="center"/>
    </xf>
    <xf numFmtId="0" fontId="223" fillId="2" borderId="0" xfId="0" applyFont="1" applyFill="1" applyAlignment="1">
      <alignment vertical="center"/>
    </xf>
    <xf numFmtId="287" fontId="217" fillId="2" borderId="124" xfId="70" applyNumberFormat="1" applyFont="1" applyFill="1" applyBorder="1" applyAlignment="1">
      <alignment horizontal="left" vertical="center"/>
    </xf>
    <xf numFmtId="174" fontId="214" fillId="27" borderId="110" xfId="0" applyNumberFormat="1" applyFont="1" applyFill="1" applyBorder="1" applyAlignment="1">
      <alignment horizontal="center" vertical="center" wrapText="1"/>
    </xf>
    <xf numFmtId="174" fontId="53" fillId="27" borderId="110" xfId="0" applyNumberFormat="1" applyFont="1" applyFill="1" applyBorder="1" applyAlignment="1">
      <alignment horizontal="center" vertical="center" wrapText="1"/>
    </xf>
    <xf numFmtId="0" fontId="218" fillId="2" borderId="110" xfId="0" applyFont="1" applyFill="1" applyBorder="1" applyAlignment="1">
      <alignment horizontal="left" vertical="top" wrapText="1"/>
    </xf>
    <xf numFmtId="0" fontId="218" fillId="2" borderId="122" xfId="0" applyFont="1" applyFill="1" applyBorder="1" applyAlignment="1">
      <alignment vertical="top"/>
    </xf>
    <xf numFmtId="0" fontId="14" fillId="2" borderId="138" xfId="0" applyFont="1" applyFill="1" applyBorder="1" applyAlignment="1">
      <alignment vertical="top"/>
    </xf>
    <xf numFmtId="0" fontId="14" fillId="2" borderId="134" xfId="0" applyFont="1" applyFill="1" applyBorder="1" applyAlignment="1">
      <alignment vertical="top"/>
    </xf>
    <xf numFmtId="0" fontId="14" fillId="2" borderId="0" xfId="0" applyFont="1" applyFill="1" applyBorder="1" applyAlignment="1">
      <alignment vertical="top"/>
    </xf>
    <xf numFmtId="0" fontId="14" fillId="2" borderId="0" xfId="0" applyFont="1" applyFill="1" applyAlignment="1">
      <alignment vertical="top"/>
    </xf>
    <xf numFmtId="0" fontId="14" fillId="2" borderId="110" xfId="0" applyFont="1" applyFill="1" applyBorder="1" applyAlignment="1">
      <alignment horizontal="left" vertical="top" wrapText="1"/>
    </xf>
    <xf numFmtId="0" fontId="218" fillId="2" borderId="110" xfId="0" applyFont="1" applyFill="1" applyBorder="1" applyAlignment="1">
      <alignment horizontal="center" vertical="center" textRotation="180"/>
    </xf>
    <xf numFmtId="0" fontId="42" fillId="2" borderId="0" xfId="0" applyFont="1" applyFill="1" applyProtection="1">
      <protection locked="0"/>
    </xf>
    <xf numFmtId="0" fontId="42" fillId="2" borderId="0" xfId="0" applyFont="1" applyFill="1" applyAlignment="1" applyProtection="1">
      <alignment wrapText="1"/>
      <protection locked="0"/>
    </xf>
    <xf numFmtId="0" fontId="42" fillId="2" borderId="0" xfId="0" applyFont="1" applyFill="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178" fontId="213" fillId="28" borderId="28" xfId="40" applyNumberFormat="1" applyFont="1" applyFill="1" applyBorder="1" applyAlignment="1" applyProtection="1">
      <alignment horizontal="left" vertical="center"/>
      <protection locked="0"/>
    </xf>
    <xf numFmtId="0" fontId="8" fillId="2" borderId="0" xfId="0" applyFont="1" applyFill="1" applyAlignment="1" applyProtection="1">
      <alignment horizontal="left"/>
      <protection locked="0"/>
    </xf>
    <xf numFmtId="0" fontId="47" fillId="2" borderId="0" xfId="0" applyFont="1" applyFill="1" applyAlignment="1" applyProtection="1">
      <alignment horizontal="center"/>
      <protection locked="0"/>
    </xf>
    <xf numFmtId="0" fontId="47" fillId="2" borderId="0" xfId="0" applyFont="1" applyFill="1" applyBorder="1" applyAlignment="1" applyProtection="1">
      <alignment horizontal="center"/>
      <protection locked="0"/>
    </xf>
    <xf numFmtId="178" fontId="213" fillId="2" borderId="28" xfId="40" applyNumberFormat="1" applyFont="1" applyFill="1" applyBorder="1" applyAlignment="1" applyProtection="1">
      <alignment horizontal="left" vertical="center"/>
      <protection locked="0"/>
    </xf>
    <xf numFmtId="178" fontId="52" fillId="2" borderId="28" xfId="40" applyNumberFormat="1" applyFont="1" applyFill="1" applyBorder="1" applyAlignment="1" applyProtection="1">
      <alignment horizontal="left" vertical="center"/>
      <protection locked="0"/>
    </xf>
    <xf numFmtId="0" fontId="8" fillId="2" borderId="0" xfId="0" applyFont="1" applyFill="1" applyProtection="1">
      <protection locked="0"/>
    </xf>
    <xf numFmtId="0" fontId="54" fillId="2" borderId="0" xfId="0" applyFont="1" applyFill="1" applyAlignment="1" applyProtection="1">
      <alignment horizontal="center"/>
      <protection locked="0"/>
    </xf>
    <xf numFmtId="0" fontId="49" fillId="2" borderId="0" xfId="0" applyFont="1" applyFill="1" applyProtection="1">
      <protection locked="0"/>
    </xf>
    <xf numFmtId="0" fontId="51" fillId="2" borderId="0" xfId="0" applyFont="1" applyFill="1" applyAlignment="1" applyProtection="1">
      <alignment horizontal="center"/>
      <protection locked="0"/>
    </xf>
    <xf numFmtId="0" fontId="51" fillId="2" borderId="0" xfId="0"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92" fillId="2" borderId="0" xfId="0" applyFont="1" applyFill="1" applyBorder="1" applyAlignment="1" applyProtection="1">
      <alignment vertical="center"/>
      <protection locked="0"/>
    </xf>
    <xf numFmtId="0" fontId="45" fillId="2" borderId="0" xfId="0" applyFont="1" applyFill="1" applyBorder="1" applyAlignment="1" applyProtection="1">
      <alignment horizontal="left" vertical="top"/>
      <protection locked="0"/>
    </xf>
    <xf numFmtId="0" fontId="92" fillId="2" borderId="0" xfId="0" applyFont="1" applyFill="1" applyBorder="1" applyAlignment="1" applyProtection="1">
      <alignment horizontal="left" vertical="center" wrapText="1"/>
      <protection locked="0"/>
    </xf>
    <xf numFmtId="0" fontId="46" fillId="2" borderId="0" xfId="0" applyFont="1" applyFill="1" applyProtection="1">
      <protection locked="0"/>
    </xf>
    <xf numFmtId="0" fontId="92" fillId="2" borderId="0" xfId="0" applyFont="1" applyFill="1" applyBorder="1" applyAlignment="1" applyProtection="1">
      <alignment horizontal="left" vertical="top" wrapText="1"/>
      <protection locked="0"/>
    </xf>
    <xf numFmtId="0" fontId="43" fillId="2" borderId="0" xfId="0" applyFont="1" applyFill="1" applyBorder="1" applyAlignment="1" applyProtection="1">
      <alignment horizontal="left"/>
      <protection locked="0"/>
    </xf>
    <xf numFmtId="0" fontId="92" fillId="2" borderId="0" xfId="0" applyFont="1" applyFill="1" applyBorder="1" applyAlignment="1" applyProtection="1">
      <alignment vertical="top"/>
      <protection locked="0"/>
    </xf>
    <xf numFmtId="3" fontId="59" fillId="2" borderId="0" xfId="0" applyNumberFormat="1" applyFont="1" applyFill="1" applyBorder="1" applyAlignment="1" applyProtection="1">
      <alignment horizontal="left" vertical="center"/>
      <protection locked="0"/>
    </xf>
    <xf numFmtId="0" fontId="45" fillId="2" borderId="0" xfId="0" applyFont="1" applyFill="1" applyAlignment="1" applyProtection="1">
      <protection locked="0"/>
    </xf>
    <xf numFmtId="0" fontId="51" fillId="2" borderId="0" xfId="0" applyFont="1" applyFill="1" applyAlignment="1" applyProtection="1">
      <protection locked="0"/>
    </xf>
    <xf numFmtId="0" fontId="51" fillId="2" borderId="0" xfId="0" applyFont="1" applyFill="1" applyBorder="1" applyAlignment="1" applyProtection="1">
      <alignment horizontal="center" vertical="center"/>
      <protection locked="0"/>
    </xf>
    <xf numFmtId="0" fontId="35" fillId="2" borderId="0" xfId="0" applyFont="1" applyFill="1" applyProtection="1">
      <protection locked="0"/>
    </xf>
    <xf numFmtId="0" fontId="53" fillId="26" borderId="104" xfId="0" applyNumberFormat="1" applyFont="1" applyFill="1" applyBorder="1" applyAlignment="1" applyProtection="1">
      <alignment horizontal="center" vertical="center" wrapText="1"/>
      <protection locked="0"/>
    </xf>
    <xf numFmtId="0" fontId="53" fillId="26" borderId="98" xfId="0" applyNumberFormat="1" applyFont="1" applyFill="1" applyBorder="1" applyAlignment="1" applyProtection="1">
      <alignment horizontal="center" vertical="center" wrapText="1"/>
      <protection locked="0"/>
    </xf>
    <xf numFmtId="0" fontId="53" fillId="26" borderId="46" xfId="0" applyNumberFormat="1" applyFont="1" applyFill="1" applyBorder="1" applyAlignment="1" applyProtection="1">
      <alignment horizontal="center" vertical="center" wrapText="1"/>
      <protection locked="0"/>
    </xf>
    <xf numFmtId="0" fontId="53" fillId="26" borderId="135"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horizontal="center" vertical="center"/>
      <protection locked="0"/>
    </xf>
    <xf numFmtId="3" fontId="46" fillId="2" borderId="0" xfId="0" applyNumberFormat="1" applyFont="1" applyFill="1" applyBorder="1" applyAlignment="1" applyProtection="1">
      <alignment horizontal="center" vertical="center"/>
      <protection locked="0"/>
    </xf>
    <xf numFmtId="3" fontId="50" fillId="2" borderId="12" xfId="0" applyNumberFormat="1" applyFont="1" applyFill="1" applyBorder="1" applyAlignment="1" applyProtection="1">
      <alignment horizontal="center" vertical="center"/>
      <protection locked="0"/>
    </xf>
    <xf numFmtId="0" fontId="50" fillId="2" borderId="0" xfId="0" applyFont="1" applyFill="1" applyBorder="1" applyProtection="1">
      <protection locked="0"/>
    </xf>
    <xf numFmtId="3" fontId="92" fillId="2" borderId="89" xfId="0" applyNumberFormat="1" applyFont="1" applyFill="1" applyBorder="1" applyAlignment="1" applyProtection="1">
      <alignment vertical="center"/>
      <protection locked="0"/>
    </xf>
    <xf numFmtId="3" fontId="46" fillId="28" borderId="35" xfId="0" applyNumberFormat="1" applyFont="1" applyFill="1" applyBorder="1" applyAlignment="1" applyProtection="1">
      <alignment horizontal="center" vertical="center"/>
      <protection locked="0"/>
    </xf>
    <xf numFmtId="9" fontId="42" fillId="28" borderId="12" xfId="72"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3" fontId="48" fillId="2" borderId="89" xfId="0" applyNumberFormat="1" applyFont="1" applyFill="1" applyBorder="1" applyAlignment="1" applyProtection="1">
      <alignment vertical="center"/>
      <protection locked="0"/>
    </xf>
    <xf numFmtId="3" fontId="9" fillId="2" borderId="0" xfId="0" applyNumberFormat="1" applyFont="1" applyFill="1" applyBorder="1" applyAlignment="1" applyProtection="1">
      <alignment vertical="center" wrapText="1"/>
      <protection locked="0"/>
    </xf>
    <xf numFmtId="3" fontId="9" fillId="2" borderId="0" xfId="0"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3" fillId="2" borderId="12" xfId="0" applyNumberFormat="1" applyFont="1" applyFill="1" applyBorder="1" applyAlignment="1" applyProtection="1">
      <alignment horizontal="center" vertical="center"/>
      <protection locked="0"/>
    </xf>
    <xf numFmtId="0" fontId="44" fillId="2" borderId="0" xfId="0" applyFont="1" applyFill="1" applyProtection="1">
      <protection locked="0"/>
    </xf>
    <xf numFmtId="3" fontId="46"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wrapText="1"/>
      <protection locked="0"/>
    </xf>
    <xf numFmtId="9" fontId="42" fillId="2" borderId="12" xfId="0" applyNumberFormat="1" applyFont="1" applyFill="1" applyBorder="1" applyAlignment="1" applyProtection="1">
      <alignment horizontal="center" vertical="center"/>
      <protection locked="0"/>
    </xf>
    <xf numFmtId="3" fontId="222" fillId="2" borderId="89" xfId="0" applyNumberFormat="1" applyFont="1" applyFill="1" applyBorder="1" applyAlignment="1" applyProtection="1">
      <alignment vertical="center"/>
      <protection locked="0"/>
    </xf>
    <xf numFmtId="3" fontId="209" fillId="2" borderId="0" xfId="0" applyNumberFormat="1" applyFont="1" applyFill="1" applyBorder="1" applyAlignment="1" applyProtection="1">
      <alignment vertical="center" wrapText="1"/>
      <protection locked="0"/>
    </xf>
    <xf numFmtId="0" fontId="35" fillId="2" borderId="0" xfId="0" applyFont="1" applyFill="1" applyBorder="1" applyProtection="1">
      <protection locked="0"/>
    </xf>
    <xf numFmtId="0" fontId="92" fillId="2" borderId="89" xfId="0" applyNumberFormat="1" applyFont="1" applyFill="1" applyBorder="1" applyAlignment="1" applyProtection="1">
      <alignment vertical="top"/>
      <protection locked="0"/>
    </xf>
    <xf numFmtId="9" fontId="35" fillId="2" borderId="12" xfId="72" applyFont="1" applyFill="1" applyBorder="1" applyAlignment="1" applyProtection="1">
      <alignment horizontal="center" vertical="center"/>
      <protection locked="0"/>
    </xf>
    <xf numFmtId="0" fontId="46" fillId="2" borderId="0" xfId="0" applyNumberFormat="1" applyFont="1" applyFill="1" applyBorder="1" applyAlignment="1" applyProtection="1">
      <alignment vertical="top" wrapText="1"/>
      <protection locked="0"/>
    </xf>
    <xf numFmtId="9" fontId="42" fillId="2" borderId="12" xfId="72" applyFont="1" applyFill="1" applyBorder="1" applyAlignment="1" applyProtection="1">
      <alignment horizontal="center" vertical="center"/>
      <protection locked="0"/>
    </xf>
    <xf numFmtId="0" fontId="92" fillId="2" borderId="89" xfId="0" applyNumberFormat="1" applyFont="1" applyFill="1" applyBorder="1" applyAlignment="1" applyProtection="1">
      <alignment vertical="top" wrapText="1"/>
      <protection locked="0"/>
    </xf>
    <xf numFmtId="3" fontId="92" fillId="2" borderId="89"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left" vertical="center"/>
      <protection locked="0"/>
    </xf>
    <xf numFmtId="3" fontId="46" fillId="2" borderId="12"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wrapText="1"/>
      <protection locked="0"/>
    </xf>
    <xf numFmtId="3" fontId="50" fillId="2" borderId="0" xfId="0" applyNumberFormat="1" applyFont="1" applyFill="1" applyBorder="1" applyAlignment="1" applyProtection="1">
      <alignment vertical="center" wrapText="1"/>
      <protection locked="0"/>
    </xf>
    <xf numFmtId="3" fontId="92" fillId="2" borderId="89" xfId="0" applyNumberFormat="1" applyFont="1" applyFill="1" applyBorder="1" applyAlignment="1" applyProtection="1">
      <alignment horizontal="left" vertical="center" wrapText="1"/>
      <protection locked="0"/>
    </xf>
    <xf numFmtId="3" fontId="92" fillId="2" borderId="89" xfId="0" applyNumberFormat="1"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center" vertical="center"/>
      <protection locked="0"/>
    </xf>
    <xf numFmtId="3" fontId="92" fillId="2" borderId="89" xfId="0" applyNumberFormat="1" applyFont="1" applyFill="1" applyBorder="1" applyAlignment="1" applyProtection="1">
      <alignment horizontal="left" vertical="center"/>
      <protection locked="0"/>
    </xf>
    <xf numFmtId="3" fontId="46" fillId="2" borderId="5" xfId="0" applyNumberFormat="1" applyFont="1" applyFill="1" applyBorder="1" applyAlignment="1" applyProtection="1">
      <alignment vertical="center" wrapText="1"/>
      <protection locked="0"/>
    </xf>
    <xf numFmtId="3" fontId="46" fillId="2" borderId="5" xfId="0" applyNumberFormat="1" applyFont="1" applyFill="1" applyBorder="1" applyAlignment="1" applyProtection="1">
      <alignment horizontal="center" vertical="center"/>
      <protection locked="0"/>
    </xf>
    <xf numFmtId="3" fontId="45" fillId="2" borderId="41" xfId="0" applyNumberFormat="1" applyFont="1" applyFill="1" applyBorder="1" applyAlignment="1" applyProtection="1">
      <alignment horizontal="left" vertical="center"/>
      <protection locked="0"/>
    </xf>
    <xf numFmtId="3" fontId="43" fillId="2" borderId="35" xfId="0" applyNumberFormat="1" applyFont="1" applyFill="1" applyBorder="1" applyAlignment="1" applyProtection="1">
      <alignment horizontal="center" vertical="center"/>
      <protection locked="0"/>
    </xf>
    <xf numFmtId="3" fontId="43" fillId="2" borderId="40" xfId="0" applyNumberFormat="1" applyFont="1" applyFill="1" applyBorder="1" applyAlignment="1" applyProtection="1">
      <alignment horizontal="center" vertical="center"/>
      <protection locked="0"/>
    </xf>
    <xf numFmtId="3" fontId="43" fillId="2" borderId="42" xfId="0" applyNumberFormat="1" applyFont="1" applyFill="1" applyBorder="1" applyAlignment="1" applyProtection="1">
      <alignment horizontal="center" vertical="center"/>
      <protection locked="0"/>
    </xf>
    <xf numFmtId="3" fontId="45" fillId="2" borderId="3" xfId="0" applyNumberFormat="1" applyFont="1" applyFill="1" applyBorder="1" applyAlignment="1" applyProtection="1">
      <alignment horizontal="left" vertical="center"/>
      <protection locked="0"/>
    </xf>
    <xf numFmtId="3" fontId="43" fillId="2" borderId="4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left" vertical="center"/>
      <protection locked="0"/>
    </xf>
    <xf numFmtId="3" fontId="208" fillId="2" borderId="0" xfId="0" applyNumberFormat="1" applyFont="1" applyFill="1" applyBorder="1" applyAlignment="1" applyProtection="1">
      <alignment horizontal="left" vertical="center"/>
      <protection locked="0"/>
    </xf>
    <xf numFmtId="3" fontId="43" fillId="2" borderId="0" xfId="0" applyNumberFormat="1" applyFont="1" applyFill="1" applyBorder="1" applyAlignment="1" applyProtection="1">
      <alignment horizontal="center" vertical="center"/>
      <protection locked="0"/>
    </xf>
    <xf numFmtId="0" fontId="44" fillId="2" borderId="0" xfId="0" applyFont="1" applyFill="1" applyBorder="1" applyProtection="1">
      <protection locked="0"/>
    </xf>
    <xf numFmtId="3" fontId="9" fillId="2" borderId="12" xfId="0" applyNumberFormat="1" applyFont="1" applyFill="1" applyBorder="1" applyAlignment="1" applyProtection="1">
      <alignment horizontal="center" vertical="center"/>
      <protection locked="0"/>
    </xf>
    <xf numFmtId="0" fontId="60"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protection locked="0"/>
    </xf>
    <xf numFmtId="3" fontId="59" fillId="2" borderId="0" xfId="0" applyNumberFormat="1" applyFont="1" applyFill="1" applyBorder="1" applyAlignment="1" applyProtection="1">
      <alignment horizontal="center" vertical="center"/>
      <protection locked="0"/>
    </xf>
    <xf numFmtId="286" fontId="46" fillId="2" borderId="0" xfId="0" applyNumberFormat="1" applyFont="1" applyFill="1" applyBorder="1" applyAlignment="1" applyProtection="1">
      <alignment horizontal="center" vertical="center"/>
      <protection locked="0"/>
    </xf>
    <xf numFmtId="175" fontId="46" fillId="2" borderId="12" xfId="0" applyNumberFormat="1" applyFont="1" applyFill="1" applyBorder="1" applyAlignment="1" applyProtection="1">
      <alignment horizontal="center" vertical="center"/>
      <protection locked="0"/>
    </xf>
    <xf numFmtId="0" fontId="36"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3" fontId="9" fillId="2" borderId="0" xfId="0" applyNumberFormat="1" applyFont="1" applyFill="1" applyBorder="1" applyAlignment="1" applyProtection="1">
      <alignment vertical="center"/>
      <protection locked="0"/>
    </xf>
    <xf numFmtId="173" fontId="9" fillId="2" borderId="0" xfId="71" applyNumberFormat="1" applyFont="1" applyFill="1" applyBorder="1" applyAlignment="1" applyProtection="1">
      <alignment horizontal="center" vertical="center"/>
      <protection locked="0"/>
    </xf>
    <xf numFmtId="173" fontId="9" fillId="2" borderId="0" xfId="0" applyNumberFormat="1" applyFont="1" applyFill="1" applyBorder="1" applyAlignment="1" applyProtection="1">
      <alignment horizontal="center" vertical="center"/>
      <protection locked="0"/>
    </xf>
    <xf numFmtId="169" fontId="9" fillId="2" borderId="12" xfId="70"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left" vertical="center"/>
      <protection locked="0"/>
    </xf>
    <xf numFmtId="0" fontId="60" fillId="2" borderId="0" xfId="0" applyFont="1" applyFill="1" applyBorder="1" applyProtection="1">
      <protection locked="0"/>
    </xf>
    <xf numFmtId="287" fontId="9" fillId="2" borderId="0" xfId="70" applyNumberFormat="1" applyFont="1" applyFill="1" applyBorder="1" applyAlignment="1" applyProtection="1">
      <alignment horizontal="center" vertical="center"/>
      <protection locked="0"/>
    </xf>
    <xf numFmtId="172" fontId="9" fillId="2" borderId="0" xfId="0" applyNumberFormat="1" applyFont="1" applyFill="1" applyBorder="1" applyAlignment="1" applyProtection="1">
      <alignment horizontal="center" vertical="center"/>
      <protection locked="0"/>
    </xf>
    <xf numFmtId="175" fontId="9" fillId="2" borderId="12" xfId="0" applyNumberFormat="1" applyFont="1" applyFill="1" applyBorder="1" applyAlignment="1" applyProtection="1">
      <alignment horizontal="center" vertical="center"/>
      <protection locked="0"/>
    </xf>
    <xf numFmtId="0" fontId="60" fillId="2" borderId="0" xfId="0" applyFont="1" applyFill="1" applyProtection="1">
      <protection locked="0"/>
    </xf>
    <xf numFmtId="0" fontId="92" fillId="2" borderId="89" xfId="0" applyNumberFormat="1" applyFont="1" applyFill="1" applyBorder="1" applyAlignment="1" applyProtection="1">
      <alignment horizontal="left" vertical="center"/>
      <protection locked="0"/>
    </xf>
    <xf numFmtId="0" fontId="4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92" fillId="2" borderId="4" xfId="0" applyNumberFormat="1" applyFont="1" applyFill="1" applyBorder="1" applyAlignment="1" applyProtection="1">
      <alignment horizontal="left" vertical="center"/>
      <protection locked="0"/>
    </xf>
    <xf numFmtId="0" fontId="46" fillId="2" borderId="5" xfId="0" applyNumberFormat="1" applyFont="1" applyFill="1" applyBorder="1" applyAlignment="1" applyProtection="1">
      <alignment horizontal="left" vertical="center"/>
      <protection locked="0"/>
    </xf>
    <xf numFmtId="39" fontId="43" fillId="2" borderId="5" xfId="0" applyNumberFormat="1" applyFont="1" applyFill="1" applyBorder="1" applyAlignment="1" applyProtection="1">
      <alignment horizontal="center"/>
      <protection locked="0"/>
    </xf>
    <xf numFmtId="39" fontId="42" fillId="2" borderId="5" xfId="0" applyNumberFormat="1" applyFont="1" applyFill="1" applyBorder="1" applyAlignment="1" applyProtection="1">
      <alignment horizontal="center"/>
      <protection locked="0"/>
    </xf>
    <xf numFmtId="39" fontId="59" fillId="2" borderId="5" xfId="0" applyNumberFormat="1" applyFont="1" applyFill="1" applyBorder="1" applyAlignment="1" applyProtection="1">
      <alignment horizontal="left"/>
      <protection locked="0"/>
    </xf>
    <xf numFmtId="39" fontId="59" fillId="2" borderId="5" xfId="0" applyNumberFormat="1" applyFont="1" applyFill="1" applyBorder="1" applyAlignment="1" applyProtection="1">
      <alignment horizontal="center"/>
      <protection locked="0"/>
    </xf>
    <xf numFmtId="3" fontId="46" fillId="2" borderId="5" xfId="0" applyNumberFormat="1" applyFont="1" applyFill="1" applyBorder="1" applyAlignment="1" applyProtection="1">
      <alignment vertical="center"/>
      <protection locked="0"/>
    </xf>
    <xf numFmtId="0" fontId="42" fillId="2" borderId="5" xfId="0" applyFont="1" applyFill="1" applyBorder="1" applyProtection="1">
      <protection locked="0"/>
    </xf>
    <xf numFmtId="0" fontId="42" fillId="2" borderId="6"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wrapText="1"/>
      <protection locked="0"/>
    </xf>
    <xf numFmtId="0" fontId="220" fillId="28" borderId="0" xfId="0" applyFont="1" applyFill="1" applyProtection="1">
      <protection locked="0"/>
    </xf>
    <xf numFmtId="0" fontId="46" fillId="28" borderId="0" xfId="0" applyFont="1" applyFill="1" applyAlignment="1" applyProtection="1">
      <protection locked="0"/>
    </xf>
    <xf numFmtId="39" fontId="9" fillId="28" borderId="0"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vertical="center"/>
      <protection locked="0"/>
    </xf>
    <xf numFmtId="0" fontId="46" fillId="28" borderId="0" xfId="0" applyNumberFormat="1" applyFont="1" applyFill="1" applyBorder="1" applyAlignment="1" applyProtection="1">
      <alignment vertical="center"/>
      <protection locked="0"/>
    </xf>
    <xf numFmtId="0" fontId="46" fillId="28" borderId="0" xfId="0" applyFont="1" applyFill="1" applyAlignment="1" applyProtection="1">
      <alignment horizontal="center" vertical="center"/>
      <protection locked="0"/>
    </xf>
    <xf numFmtId="0" fontId="46" fillId="28" borderId="0" xfId="0" applyFont="1" applyFill="1" applyBorder="1" applyAlignment="1" applyProtection="1">
      <alignment horizontal="center" vertical="center"/>
      <protection locked="0"/>
    </xf>
    <xf numFmtId="3" fontId="46"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horizontal="center" vertical="center"/>
      <protection locked="0"/>
    </xf>
    <xf numFmtId="169" fontId="46" fillId="2" borderId="12" xfId="70" applyFont="1" applyFill="1" applyBorder="1" applyAlignment="1" applyProtection="1">
      <alignment horizontal="center" vertical="center"/>
      <protection locked="0"/>
    </xf>
    <xf numFmtId="173" fontId="46" fillId="2" borderId="0" xfId="71" applyNumberFormat="1" applyFont="1" applyFill="1" applyBorder="1" applyAlignment="1" applyProtection="1">
      <alignment horizontal="center" vertical="center"/>
      <protection locked="0"/>
    </xf>
    <xf numFmtId="173" fontId="46"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92" fillId="2" borderId="10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9" fillId="2" borderId="5" xfId="0" applyNumberFormat="1" applyFont="1" applyFill="1" applyBorder="1" applyAlignment="1" applyProtection="1">
      <alignment horizontal="left" vertical="center"/>
      <protection locked="0"/>
    </xf>
    <xf numFmtId="0" fontId="35" fillId="2" borderId="5" xfId="0" applyFont="1" applyFill="1" applyBorder="1" applyProtection="1">
      <protection locked="0"/>
    </xf>
    <xf numFmtId="3" fontId="9" fillId="2" borderId="112" xfId="0" applyNumberFormat="1" applyFont="1" applyFill="1" applyBorder="1" applyAlignment="1" applyProtection="1">
      <alignment horizontal="center" vertical="center"/>
      <protection locked="0"/>
    </xf>
    <xf numFmtId="0" fontId="59" fillId="28" borderId="0" xfId="0" applyFont="1" applyFill="1" applyAlignment="1" applyProtection="1">
      <protection locked="0"/>
    </xf>
    <xf numFmtId="39" fontId="43" fillId="28" borderId="0" xfId="0" applyNumberFormat="1" applyFont="1" applyFill="1" applyBorder="1" applyAlignment="1" applyProtection="1">
      <alignment horizontal="center"/>
      <protection locked="0"/>
    </xf>
    <xf numFmtId="0" fontId="42" fillId="28" borderId="0" xfId="0" applyFont="1" applyFill="1" applyBorder="1" applyAlignment="1" applyProtection="1">
      <alignment horizontal="center" vertical="center"/>
      <protection locked="0"/>
    </xf>
    <xf numFmtId="0" fontId="42" fillId="2" borderId="0" xfId="0" applyFont="1" applyFill="1" applyBorder="1" applyProtection="1">
      <protection locked="0"/>
    </xf>
    <xf numFmtId="3" fontId="45" fillId="2" borderId="113" xfId="0" applyNumberFormat="1" applyFont="1" applyFill="1" applyBorder="1" applyAlignment="1" applyProtection="1">
      <alignment horizontal="left" vertical="center"/>
      <protection locked="0"/>
    </xf>
    <xf numFmtId="3" fontId="43" fillId="2" borderId="53" xfId="0" applyNumberFormat="1" applyFont="1" applyFill="1" applyBorder="1" applyAlignment="1" applyProtection="1">
      <alignment horizontal="center" vertical="center"/>
      <protection locked="0"/>
    </xf>
    <xf numFmtId="3" fontId="43" fillId="2" borderId="114" xfId="0" applyNumberFormat="1" applyFont="1" applyFill="1" applyBorder="1" applyAlignment="1" applyProtection="1">
      <alignment horizontal="center" vertical="center"/>
      <protection locked="0"/>
    </xf>
    <xf numFmtId="3" fontId="92" fillId="2" borderId="95" xfId="0" applyNumberFormat="1" applyFont="1" applyFill="1" applyBorder="1" applyAlignment="1" applyProtection="1">
      <alignment horizontal="left" vertical="center"/>
      <protection locked="0"/>
    </xf>
    <xf numFmtId="3" fontId="9" fillId="2" borderId="103" xfId="0" applyNumberFormat="1" applyFont="1" applyFill="1" applyBorder="1" applyAlignment="1" applyProtection="1">
      <alignment horizontal="left" vertical="center"/>
      <protection locked="0"/>
    </xf>
    <xf numFmtId="3" fontId="208" fillId="2" borderId="103" xfId="0" applyNumberFormat="1" applyFont="1" applyFill="1" applyBorder="1" applyAlignment="1" applyProtection="1">
      <alignment horizontal="left" vertical="center"/>
      <protection locked="0"/>
    </xf>
    <xf numFmtId="3" fontId="43" fillId="2" borderId="103" xfId="0" applyNumberFormat="1" applyFont="1" applyFill="1" applyBorder="1" applyAlignment="1" applyProtection="1">
      <alignment horizontal="center" vertical="center"/>
      <protection locked="0"/>
    </xf>
    <xf numFmtId="0" fontId="44" fillId="2" borderId="103" xfId="0" applyFont="1" applyFill="1" applyBorder="1" applyProtection="1">
      <protection locked="0"/>
    </xf>
    <xf numFmtId="3" fontId="9" fillId="2" borderId="103" xfId="0" applyNumberFormat="1" applyFont="1" applyFill="1" applyBorder="1" applyAlignment="1" applyProtection="1">
      <alignment horizontal="center" vertical="center"/>
      <protection locked="0"/>
    </xf>
    <xf numFmtId="3" fontId="9" fillId="2" borderId="97" xfId="0" applyNumberFormat="1" applyFont="1" applyFill="1" applyBorder="1" applyAlignment="1" applyProtection="1">
      <alignment horizontal="center" vertical="center"/>
      <protection locked="0"/>
    </xf>
    <xf numFmtId="173" fontId="46" fillId="2" borderId="12" xfId="0" applyNumberFormat="1" applyFont="1" applyFill="1" applyBorder="1" applyAlignment="1" applyProtection="1">
      <alignment horizontal="center" vertical="center"/>
      <protection locked="0"/>
    </xf>
    <xf numFmtId="0" fontId="4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horizontal="center" vertical="center"/>
      <protection locked="0"/>
    </xf>
    <xf numFmtId="0" fontId="35" fillId="2" borderId="86" xfId="0" applyFont="1" applyFill="1" applyBorder="1" applyProtection="1">
      <protection locked="0"/>
    </xf>
    <xf numFmtId="3" fontId="59" fillId="2" borderId="86" xfId="0" applyNumberFormat="1" applyFont="1" applyFill="1" applyBorder="1" applyAlignment="1" applyProtection="1">
      <alignment horizontal="left" vertical="center"/>
      <protection locked="0"/>
    </xf>
    <xf numFmtId="3" fontId="46" fillId="2" borderId="86" xfId="0" applyNumberFormat="1" applyFont="1" applyFill="1" applyBorder="1" applyAlignment="1" applyProtection="1">
      <alignment vertical="center"/>
      <protection locked="0"/>
    </xf>
    <xf numFmtId="173" fontId="9" fillId="2" borderId="12" xfId="70" applyNumberFormat="1" applyFont="1" applyFill="1" applyBorder="1" applyAlignment="1" applyProtection="1">
      <alignment horizontal="center" vertical="center"/>
      <protection locked="0"/>
    </xf>
    <xf numFmtId="175" fontId="9" fillId="2" borderId="12" xfId="70" applyNumberFormat="1" applyFont="1" applyFill="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10" fontId="42" fillId="28"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xf>
    <xf numFmtId="10" fontId="42" fillId="2" borderId="0" xfId="0"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protection locked="0"/>
    </xf>
    <xf numFmtId="10" fontId="50" fillId="2" borderId="0" xfId="0" applyNumberFormat="1" applyFont="1" applyFill="1" applyBorder="1" applyAlignment="1" applyProtection="1">
      <alignment horizontal="center" vertical="center"/>
      <protection locked="0"/>
    </xf>
    <xf numFmtId="10" fontId="42" fillId="28" borderId="0" xfId="72" applyNumberFormat="1" applyFont="1" applyFill="1" applyBorder="1" applyAlignment="1" applyProtection="1">
      <alignment horizontal="center" vertical="center"/>
      <protection locked="0"/>
    </xf>
    <xf numFmtId="10" fontId="42" fillId="2" borderId="0" xfId="72" applyNumberFormat="1" applyFont="1" applyFill="1" applyBorder="1" applyAlignment="1" applyProtection="1">
      <alignment horizontal="center" vertical="center"/>
      <protection locked="0"/>
    </xf>
    <xf numFmtId="10" fontId="35" fillId="2" borderId="0" xfId="72" applyNumberFormat="1" applyFont="1" applyFill="1" applyBorder="1" applyAlignment="1" applyProtection="1">
      <alignment horizontal="center" vertical="center"/>
      <protection locked="0"/>
    </xf>
    <xf numFmtId="10" fontId="46" fillId="2" borderId="0" xfId="72" applyNumberFormat="1" applyFont="1" applyFill="1" applyBorder="1" applyAlignment="1" applyProtection="1">
      <alignment horizontal="center" vertical="center"/>
      <protection locked="0"/>
    </xf>
    <xf numFmtId="10" fontId="46" fillId="2" borderId="0" xfId="0" applyNumberFormat="1" applyFont="1" applyFill="1" applyBorder="1" applyAlignment="1" applyProtection="1">
      <alignment horizontal="center" vertical="center" wrapText="1"/>
      <protection locked="0"/>
    </xf>
    <xf numFmtId="10" fontId="211" fillId="2" borderId="0" xfId="0" applyNumberFormat="1" applyFont="1" applyFill="1" applyBorder="1" applyAlignment="1" applyProtection="1">
      <alignment horizontal="center" vertical="center" wrapText="1"/>
      <protection locked="0"/>
    </xf>
    <xf numFmtId="10" fontId="35" fillId="2" borderId="0" xfId="0" applyNumberFormat="1" applyFont="1" applyFill="1" applyBorder="1" applyAlignment="1" applyProtection="1">
      <alignment vertical="center"/>
      <protection locked="0"/>
    </xf>
    <xf numFmtId="10" fontId="46" fillId="2" borderId="0" xfId="0" applyNumberFormat="1" applyFont="1" applyFill="1" applyBorder="1" applyAlignment="1" applyProtection="1">
      <alignment horizontal="center" vertical="center"/>
      <protection locked="0"/>
    </xf>
    <xf numFmtId="10" fontId="35" fillId="2" borderId="0" xfId="0" applyNumberFormat="1" applyFont="1" applyFill="1" applyBorder="1" applyAlignment="1" applyProtection="1">
      <alignment horizontal="center" vertical="center"/>
      <protection locked="0"/>
    </xf>
    <xf numFmtId="10" fontId="212"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35"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2" fillId="2" borderId="0" xfId="0" applyFont="1" applyFill="1" applyBorder="1" applyAlignment="1" applyProtection="1">
      <alignment vertical="top" wrapText="1"/>
      <protection locked="0"/>
    </xf>
    <xf numFmtId="0" fontId="53" fillId="26" borderId="115" xfId="0" applyNumberFormat="1" applyFont="1" applyFill="1" applyBorder="1" applyAlignment="1" applyProtection="1">
      <alignment horizontal="center" vertical="center" wrapText="1"/>
      <protection locked="0"/>
    </xf>
    <xf numFmtId="3" fontId="92" fillId="2" borderId="0"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center"/>
      <protection locked="0"/>
    </xf>
    <xf numFmtId="3" fontId="9" fillId="2" borderId="96" xfId="0" applyNumberFormat="1" applyFont="1" applyFill="1" applyBorder="1" applyAlignment="1" applyProtection="1">
      <alignment horizontal="left" vertical="center"/>
      <protection locked="0"/>
    </xf>
    <xf numFmtId="3" fontId="208" fillId="2" borderId="96" xfId="0" applyNumberFormat="1" applyFont="1" applyFill="1" applyBorder="1" applyAlignment="1" applyProtection="1">
      <alignment horizontal="left" vertical="center"/>
      <protection locked="0"/>
    </xf>
    <xf numFmtId="3" fontId="43" fillId="2" borderId="96" xfId="0" applyNumberFormat="1" applyFont="1" applyFill="1" applyBorder="1" applyAlignment="1" applyProtection="1">
      <alignment horizontal="center" vertical="center"/>
      <protection locked="0"/>
    </xf>
    <xf numFmtId="0" fontId="44" fillId="2" borderId="96" xfId="0" applyFont="1" applyFill="1" applyBorder="1" applyProtection="1">
      <protection locked="0"/>
    </xf>
    <xf numFmtId="3" fontId="9" fillId="2" borderId="96" xfId="0" applyNumberFormat="1" applyFont="1" applyFill="1" applyBorder="1" applyAlignment="1" applyProtection="1">
      <alignment horizontal="center" vertical="center"/>
      <protection locked="0"/>
    </xf>
    <xf numFmtId="3" fontId="92" fillId="2" borderId="109" xfId="0" applyNumberFormat="1" applyFont="1" applyFill="1" applyBorder="1" applyAlignment="1" applyProtection="1">
      <alignment vertical="center"/>
      <protection locked="0"/>
    </xf>
    <xf numFmtId="0" fontId="14" fillId="2" borderId="0" xfId="0" applyFont="1" applyFill="1" applyProtection="1">
      <protection locked="0"/>
    </xf>
    <xf numFmtId="0" fontId="49" fillId="89" borderId="89" xfId="0" applyFont="1" applyFill="1" applyBorder="1" applyAlignment="1" applyProtection="1">
      <alignment horizontal="left" vertical="center"/>
      <protection locked="0"/>
    </xf>
    <xf numFmtId="0" fontId="49" fillId="89" borderId="109" xfId="0" applyFont="1" applyFill="1" applyBorder="1" applyAlignment="1" applyProtection="1">
      <alignment horizontal="left" vertical="center"/>
      <protection locked="0"/>
    </xf>
    <xf numFmtId="173" fontId="46" fillId="2" borderId="12" xfId="71" applyNumberFormat="1" applyFont="1" applyFill="1" applyBorder="1" applyAlignment="1" applyProtection="1">
      <alignment horizontal="center" vertical="center"/>
      <protection locked="0"/>
    </xf>
    <xf numFmtId="3" fontId="43"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6" fillId="2" borderId="12" xfId="0" applyNumberFormat="1" applyFont="1" applyFill="1" applyBorder="1" applyAlignment="1" applyProtection="1">
      <alignment horizontal="center" vertical="center"/>
      <protection locked="0"/>
    </xf>
    <xf numFmtId="0" fontId="60" fillId="2" borderId="5" xfId="0" applyFont="1" applyFill="1" applyBorder="1" applyProtection="1">
      <protection locked="0"/>
    </xf>
    <xf numFmtId="3" fontId="208" fillId="2" borderId="5" xfId="0" applyNumberFormat="1" applyFont="1" applyFill="1" applyBorder="1" applyAlignment="1" applyProtection="1">
      <alignment horizontal="left" vertical="center"/>
      <protection locked="0"/>
    </xf>
    <xf numFmtId="3" fontId="9" fillId="2" borderId="5" xfId="0" applyNumberFormat="1" applyFont="1" applyFill="1" applyBorder="1" applyAlignment="1" applyProtection="1">
      <alignment horizontal="center" vertical="center"/>
      <protection locked="0"/>
    </xf>
    <xf numFmtId="3" fontId="9" fillId="2" borderId="5" xfId="0" applyNumberFormat="1" applyFont="1" applyFill="1" applyBorder="1" applyAlignment="1" applyProtection="1">
      <alignment vertical="center"/>
      <protection locked="0"/>
    </xf>
    <xf numFmtId="172" fontId="9" fillId="2" borderId="5" xfId="0" applyNumberFormat="1" applyFont="1" applyFill="1" applyBorder="1" applyAlignment="1" applyProtection="1">
      <alignment horizontal="center" vertical="center"/>
      <protection locked="0"/>
    </xf>
    <xf numFmtId="3" fontId="49" fillId="28" borderId="34" xfId="0" applyNumberFormat="1" applyFont="1" applyFill="1" applyBorder="1" applyAlignment="1" applyProtection="1">
      <alignment horizontal="center"/>
      <protection locked="0"/>
    </xf>
    <xf numFmtId="0" fontId="42" fillId="28" borderId="110" xfId="0" applyNumberFormat="1" applyFont="1" applyFill="1" applyBorder="1" applyAlignment="1" applyProtection="1">
      <alignment horizontal="center"/>
      <protection locked="0"/>
    </xf>
    <xf numFmtId="0" fontId="220" fillId="28" borderId="0" xfId="0" applyFont="1" applyFill="1" applyAlignment="1" applyProtection="1">
      <protection locked="0"/>
    </xf>
    <xf numFmtId="0" fontId="220" fillId="28" borderId="0" xfId="0" applyFont="1" applyFill="1" applyBorder="1" applyProtection="1">
      <protection locked="0"/>
    </xf>
    <xf numFmtId="0" fontId="45" fillId="90" borderId="0" xfId="0" applyFont="1" applyFill="1" applyBorder="1" applyAlignment="1" applyProtection="1">
      <alignment horizontal="center"/>
      <protection locked="0"/>
    </xf>
    <xf numFmtId="0" fontId="3" fillId="2" borderId="0" xfId="0" applyFont="1" applyFill="1" applyProtection="1">
      <protection locked="0"/>
    </xf>
    <xf numFmtId="0" fontId="14" fillId="2" borderId="0" xfId="0" applyFont="1" applyFill="1" applyBorder="1" applyProtection="1">
      <protection locked="0"/>
    </xf>
    <xf numFmtId="0" fontId="43" fillId="2" borderId="0" xfId="0" applyFont="1" applyFill="1" applyBorder="1" applyAlignment="1" applyProtection="1">
      <alignment horizontal="left" vertical="top"/>
      <protection locked="0"/>
    </xf>
    <xf numFmtId="178" fontId="213" fillId="90" borderId="28" xfId="40" applyNumberFormat="1" applyFont="1" applyFill="1" applyBorder="1" applyAlignment="1" applyProtection="1">
      <alignment horizontal="left" vertical="center"/>
      <protection locked="0"/>
    </xf>
    <xf numFmtId="0" fontId="220" fillId="2" borderId="0" xfId="0" applyFont="1" applyFill="1" applyAlignment="1" applyProtection="1">
      <alignment wrapText="1"/>
      <protection locked="0"/>
    </xf>
    <xf numFmtId="0" fontId="42" fillId="0" borderId="34" xfId="0" applyNumberFormat="1" applyFont="1" applyBorder="1" applyAlignment="1" applyProtection="1">
      <alignment horizontal="center"/>
      <protection locked="0"/>
    </xf>
    <xf numFmtId="38" fontId="49" fillId="28" borderId="34" xfId="0" applyNumberFormat="1" applyFont="1" applyFill="1" applyBorder="1" applyAlignment="1" applyProtection="1">
      <alignment horizontal="center"/>
      <protection locked="0"/>
    </xf>
    <xf numFmtId="0" fontId="3" fillId="2" borderId="0" xfId="0" applyFont="1" applyFill="1" applyBorder="1" applyProtection="1">
      <protection locked="0"/>
    </xf>
    <xf numFmtId="0" fontId="14" fillId="28" borderId="0" xfId="0" applyFont="1" applyFill="1" applyAlignment="1" applyProtection="1">
      <alignment wrapText="1"/>
      <protection locked="0"/>
    </xf>
    <xf numFmtId="0" fontId="14" fillId="28" borderId="0" xfId="0" applyFont="1" applyFill="1" applyBorder="1" applyProtection="1">
      <protection locked="0"/>
    </xf>
    <xf numFmtId="0" fontId="14" fillId="28" borderId="0" xfId="0" applyFont="1" applyFill="1" applyProtection="1">
      <protection locked="0"/>
    </xf>
    <xf numFmtId="3" fontId="215" fillId="2" borderId="0" xfId="0" applyNumberFormat="1" applyFont="1" applyFill="1" applyBorder="1" applyAlignment="1" applyProtection="1">
      <alignment horizontal="center" vertical="center"/>
      <protection locked="0"/>
    </xf>
    <xf numFmtId="0" fontId="9" fillId="2" borderId="110" xfId="0" applyFont="1" applyFill="1" applyBorder="1" applyAlignment="1" applyProtection="1">
      <alignment horizontal="center" vertical="center" wrapText="1"/>
      <protection locked="0"/>
    </xf>
    <xf numFmtId="0" fontId="9" fillId="28" borderId="110" xfId="0" applyFont="1" applyFill="1" applyBorder="1" applyAlignment="1" applyProtection="1">
      <alignment horizontal="center" vertical="center" wrapText="1"/>
      <protection locked="0"/>
    </xf>
    <xf numFmtId="0" fontId="46" fillId="2" borderId="41" xfId="0" applyFont="1" applyFill="1" applyBorder="1" applyAlignment="1" applyProtection="1">
      <alignment horizontal="left" vertical="center" wrapText="1"/>
      <protection locked="0"/>
    </xf>
    <xf numFmtId="0" fontId="46" fillId="2" borderId="40"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left" vertical="center" wrapText="1"/>
      <protection locked="0"/>
    </xf>
    <xf numFmtId="0" fontId="55" fillId="28" borderId="35" xfId="0" applyFont="1" applyFill="1" applyBorder="1" applyAlignment="1" applyProtection="1">
      <alignment horizontal="center" vertical="center" wrapText="1"/>
      <protection locked="0"/>
    </xf>
    <xf numFmtId="0" fontId="55" fillId="28" borderId="45" xfId="0" applyFont="1" applyFill="1" applyBorder="1" applyAlignment="1" applyProtection="1">
      <alignment horizontal="center" vertical="center" wrapText="1"/>
      <protection locked="0"/>
    </xf>
    <xf numFmtId="0" fontId="55" fillId="2" borderId="136"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wrapText="1"/>
      <protection locked="0"/>
    </xf>
    <xf numFmtId="0" fontId="55" fillId="2" borderId="89" xfId="0" applyFont="1" applyFill="1" applyBorder="1" applyAlignment="1" applyProtection="1">
      <alignment horizontal="left" vertical="center" wrapText="1"/>
      <protection locked="0"/>
    </xf>
    <xf numFmtId="43" fontId="9" fillId="2" borderId="0" xfId="71" applyFont="1" applyFill="1" applyBorder="1" applyAlignment="1" applyProtection="1">
      <alignment vertical="center"/>
      <protection locked="0"/>
    </xf>
    <xf numFmtId="43" fontId="9" fillId="2" borderId="0" xfId="71" applyFont="1" applyFill="1" applyBorder="1" applyAlignment="1" applyProtection="1">
      <protection locked="0"/>
    </xf>
    <xf numFmtId="180" fontId="9" fillId="2" borderId="0" xfId="70" applyNumberFormat="1" applyFont="1" applyFill="1" applyBorder="1" applyAlignment="1" applyProtection="1">
      <alignment horizontal="center"/>
      <protection locked="0"/>
    </xf>
    <xf numFmtId="0" fontId="5" fillId="2" borderId="12" xfId="0" applyFont="1" applyFill="1" applyBorder="1" applyProtection="1">
      <protection locked="0"/>
    </xf>
    <xf numFmtId="43" fontId="9" fillId="2" borderId="0" xfId="71" applyFont="1" applyFill="1" applyBorder="1" applyAlignment="1" applyProtection="1">
      <alignment horizontal="center" vertical="center"/>
      <protection locked="0"/>
    </xf>
    <xf numFmtId="0" fontId="210" fillId="2" borderId="0" xfId="0" applyFont="1" applyFill="1" applyBorder="1" applyProtection="1">
      <protection locked="0"/>
    </xf>
    <xf numFmtId="0" fontId="46" fillId="2" borderId="0" xfId="0" applyFont="1" applyFill="1" applyBorder="1" applyAlignment="1" applyProtection="1">
      <alignment horizontal="center" vertical="center"/>
      <protection locked="0"/>
    </xf>
    <xf numFmtId="0" fontId="8" fillId="2" borderId="12" xfId="0" applyFont="1" applyFill="1" applyBorder="1" applyProtection="1">
      <protection locked="0"/>
    </xf>
    <xf numFmtId="0" fontId="46"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46" fillId="2" borderId="89" xfId="0" applyFont="1" applyFill="1" applyBorder="1" applyAlignment="1" applyProtection="1">
      <alignment horizontal="left" vertical="center" wrapText="1"/>
      <protection locked="0"/>
    </xf>
    <xf numFmtId="0" fontId="6" fillId="2" borderId="12" xfId="0" applyFont="1" applyFill="1" applyBorder="1" applyProtection="1">
      <protection locked="0"/>
    </xf>
    <xf numFmtId="0" fontId="6" fillId="2" borderId="0" xfId="0" applyFont="1" applyFill="1" applyBorder="1" applyProtection="1">
      <protection locked="0"/>
    </xf>
    <xf numFmtId="180" fontId="46" fillId="2" borderId="5" xfId="70" applyNumberFormat="1"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220" fillId="28" borderId="0" xfId="0" applyFont="1" applyFill="1" applyAlignment="1" applyProtection="1">
      <alignment horizontal="left"/>
      <protection locked="0"/>
    </xf>
    <xf numFmtId="0" fontId="6" fillId="28" borderId="0" xfId="0" applyFont="1" applyFill="1" applyProtection="1">
      <protection locked="0"/>
    </xf>
    <xf numFmtId="1" fontId="46" fillId="2" borderId="118" xfId="0" applyNumberFormat="1" applyFont="1" applyFill="1" applyBorder="1" applyAlignment="1" applyProtection="1">
      <alignment horizontal="center"/>
      <protection locked="0"/>
    </xf>
    <xf numFmtId="1" fontId="46" fillId="2" borderId="39" xfId="0" applyNumberFormat="1" applyFont="1" applyFill="1" applyBorder="1" applyAlignment="1" applyProtection="1">
      <alignment horizontal="center"/>
      <protection locked="0"/>
    </xf>
    <xf numFmtId="1" fontId="46" fillId="2" borderId="54" xfId="0" applyNumberFormat="1" applyFont="1" applyFill="1" applyBorder="1" applyAlignment="1" applyProtection="1">
      <alignment horizontal="center"/>
      <protection locked="0"/>
    </xf>
    <xf numFmtId="9" fontId="52" fillId="91" borderId="0" xfId="0" applyNumberFormat="1" applyFont="1" applyFill="1" applyAlignment="1">
      <alignment horizontal="center"/>
    </xf>
    <xf numFmtId="3" fontId="228" fillId="2" borderId="0" xfId="0" applyNumberFormat="1" applyFont="1" applyFill="1" applyBorder="1" applyAlignment="1" applyProtection="1">
      <alignment vertical="center"/>
      <protection locked="0"/>
    </xf>
    <xf numFmtId="0" fontId="35" fillId="2" borderId="12" xfId="0" applyFont="1" applyFill="1" applyBorder="1" applyProtection="1">
      <protection locked="0"/>
    </xf>
    <xf numFmtId="0" fontId="49" fillId="28" borderId="0" xfId="0" applyFont="1" applyFill="1" applyProtection="1">
      <protection locked="0"/>
    </xf>
    <xf numFmtId="0" fontId="8" fillId="28" borderId="0" xfId="0" applyFont="1" applyFill="1" applyAlignment="1" applyProtection="1">
      <alignment horizontal="left"/>
      <protection locked="0"/>
    </xf>
    <xf numFmtId="0" fontId="236"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Border="1" applyAlignment="1" applyProtection="1">
      <alignment horizontal="center"/>
      <protection locked="0"/>
    </xf>
    <xf numFmtId="0" fontId="235"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6" fillId="2" borderId="0" xfId="0" applyFont="1" applyFill="1" applyBorder="1" applyAlignment="1" applyProtection="1">
      <alignment horizontal="center"/>
      <protection locked="0"/>
    </xf>
    <xf numFmtId="0" fontId="0" fillId="2" borderId="0" xfId="0" applyFill="1" applyBorder="1" applyProtection="1">
      <protection locked="0"/>
    </xf>
    <xf numFmtId="0" fontId="35" fillId="2" borderId="0" xfId="0" applyFont="1" applyFill="1" applyBorder="1" applyAlignment="1" applyProtection="1">
      <alignment horizontal="center" vertical="center"/>
      <protection locked="0"/>
    </xf>
    <xf numFmtId="9" fontId="42" fillId="2" borderId="0" xfId="72" applyFont="1" applyFill="1" applyBorder="1" applyAlignment="1" applyProtection="1">
      <alignment horizontal="center" vertical="center"/>
      <protection locked="0"/>
    </xf>
    <xf numFmtId="3" fontId="232" fillId="2" borderId="89" xfId="0" applyNumberFormat="1" applyFont="1" applyFill="1" applyBorder="1" applyAlignment="1" applyProtection="1">
      <alignment vertical="center"/>
      <protection locked="0"/>
    </xf>
    <xf numFmtId="3" fontId="232" fillId="0" borderId="89" xfId="0" applyNumberFormat="1" applyFont="1" applyFill="1" applyBorder="1" applyAlignment="1" applyProtection="1">
      <alignment vertical="center" wrapText="1"/>
      <protection locked="0"/>
    </xf>
    <xf numFmtId="0" fontId="92" fillId="2" borderId="89" xfId="0" applyFont="1" applyFill="1" applyBorder="1" applyAlignment="1" applyProtection="1">
      <alignment vertical="top" wrapText="1"/>
      <protection locked="0"/>
    </xf>
    <xf numFmtId="3" fontId="92" fillId="2" borderId="118" xfId="0" applyNumberFormat="1" applyFont="1" applyFill="1" applyBorder="1" applyAlignment="1" applyProtection="1">
      <alignment horizontal="left" vertical="center"/>
      <protection locked="0"/>
    </xf>
    <xf numFmtId="0" fontId="233" fillId="2" borderId="0" xfId="0" applyFont="1" applyFill="1" applyAlignment="1" applyProtection="1">
      <alignment horizontal="center" vertical="center"/>
      <protection locked="0"/>
    </xf>
    <xf numFmtId="0" fontId="233" fillId="2" borderId="0" xfId="0" applyFont="1" applyFill="1" applyBorder="1" applyAlignment="1" applyProtection="1">
      <alignment horizontal="center" vertical="center"/>
      <protection locked="0"/>
    </xf>
    <xf numFmtId="0" fontId="233" fillId="2" borderId="12" xfId="0" applyFont="1" applyFill="1" applyBorder="1" applyAlignment="1" applyProtection="1">
      <alignment horizontal="center" vertical="center"/>
      <protection locked="0"/>
    </xf>
    <xf numFmtId="9" fontId="46" fillId="28" borderId="0" xfId="72" applyFont="1" applyFill="1" applyBorder="1" applyAlignment="1">
      <alignment vertical="top"/>
    </xf>
    <xf numFmtId="0" fontId="14" fillId="90" borderId="110" xfId="0" applyFont="1" applyFill="1" applyBorder="1" applyAlignment="1" applyProtection="1">
      <alignment horizontal="center"/>
      <protection locked="0"/>
    </xf>
    <xf numFmtId="175" fontId="92" fillId="2" borderId="37" xfId="0" applyNumberFormat="1" applyFont="1" applyFill="1" applyBorder="1" applyAlignment="1">
      <alignment horizontal="center"/>
    </xf>
    <xf numFmtId="0" fontId="46" fillId="2" borderId="3" xfId="0" applyFont="1" applyFill="1" applyBorder="1" applyAlignment="1" applyProtection="1">
      <alignment horizontal="left" vertical="center" wrapText="1"/>
      <protection locked="0"/>
    </xf>
    <xf numFmtId="0" fontId="45" fillId="2" borderId="0" xfId="0" applyFont="1" applyFill="1" applyBorder="1" applyAlignment="1">
      <alignment horizontal="left" vertical="center"/>
    </xf>
    <xf numFmtId="0" fontId="92" fillId="2" borderId="0" xfId="0" applyFont="1" applyFill="1" applyBorder="1" applyAlignment="1">
      <alignment horizontal="left" wrapText="1"/>
    </xf>
    <xf numFmtId="0" fontId="45" fillId="2" borderId="0" xfId="0" applyFont="1" applyFill="1" applyBorder="1" applyAlignment="1" applyProtection="1">
      <alignment horizontal="left" vertical="top"/>
      <protection locked="0"/>
    </xf>
    <xf numFmtId="0" fontId="45" fillId="2" borderId="0" xfId="0" applyFont="1" applyFill="1" applyBorder="1" applyAlignment="1">
      <alignment horizontal="left" vertical="top"/>
    </xf>
    <xf numFmtId="0" fontId="92" fillId="2" borderId="0" xfId="0" applyFont="1" applyFill="1" applyBorder="1" applyAlignment="1" applyProtection="1">
      <alignment horizontal="left" vertical="center" wrapText="1"/>
      <protection locked="0"/>
    </xf>
    <xf numFmtId="0" fontId="92" fillId="28" borderId="139" xfId="0" applyFont="1" applyFill="1" applyBorder="1" applyAlignment="1">
      <alignment horizontal="left" vertical="center"/>
    </xf>
    <xf numFmtId="0" fontId="213" fillId="28" borderId="123" xfId="40" applyNumberFormat="1" applyFont="1" applyFill="1" applyBorder="1" applyAlignment="1">
      <alignment horizontal="left" vertical="center"/>
    </xf>
    <xf numFmtId="0" fontId="92" fillId="2" borderId="0" xfId="0" applyFont="1" applyFill="1" applyAlignment="1"/>
    <xf numFmtId="0" fontId="92" fillId="2" borderId="0" xfId="0" applyFont="1" applyFill="1" applyAlignment="1">
      <alignment wrapText="1"/>
    </xf>
    <xf numFmtId="0" fontId="92" fillId="2" borderId="0" xfId="0" applyFont="1" applyFill="1" applyAlignment="1">
      <alignment horizontal="left" wrapText="1"/>
    </xf>
    <xf numFmtId="0" fontId="92" fillId="2" borderId="0" xfId="0" applyFont="1" applyFill="1" applyAlignment="1">
      <alignment horizontal="left"/>
    </xf>
    <xf numFmtId="0" fontId="92" fillId="2" borderId="5" xfId="0" applyFont="1" applyFill="1" applyBorder="1" applyAlignment="1">
      <alignment horizontal="left" wrapText="1"/>
    </xf>
    <xf numFmtId="0" fontId="0" fillId="2" borderId="0" xfId="0" applyFont="1" applyFill="1" applyBorder="1" applyAlignment="1">
      <alignment vertical="center"/>
    </xf>
    <xf numFmtId="0" fontId="4" fillId="2" borderId="0" xfId="0" applyFont="1" applyFill="1" applyBorder="1" applyAlignment="1">
      <alignment vertical="center"/>
    </xf>
    <xf numFmtId="0" fontId="45" fillId="2" borderId="0" xfId="0" applyFont="1" applyFill="1" applyBorder="1" applyAlignment="1">
      <alignment horizontal="left"/>
    </xf>
    <xf numFmtId="0" fontId="92" fillId="2" borderId="0" xfId="40" applyNumberFormat="1" applyFont="1" applyFill="1" applyBorder="1" applyAlignment="1">
      <alignment vertical="center" wrapText="1"/>
    </xf>
    <xf numFmtId="0" fontId="9" fillId="2" borderId="110" xfId="0" applyFont="1" applyFill="1" applyBorder="1" applyAlignment="1" applyProtection="1">
      <alignment horizontal="left" vertical="center"/>
      <protection locked="0"/>
    </xf>
    <xf numFmtId="169" fontId="42" fillId="2" borderId="110" xfId="0" applyNumberFormat="1" applyFont="1" applyFill="1" applyBorder="1"/>
    <xf numFmtId="169" fontId="42" fillId="2" borderId="134" xfId="70" applyFont="1" applyFill="1" applyBorder="1"/>
    <xf numFmtId="169" fontId="42" fillId="2" borderId="110" xfId="70" applyFont="1" applyFill="1" applyBorder="1"/>
    <xf numFmtId="169" fontId="42" fillId="2" borderId="122" xfId="70" applyFont="1" applyFill="1" applyBorder="1"/>
    <xf numFmtId="169" fontId="42" fillId="2" borderId="137" xfId="70" applyFont="1" applyFill="1" applyBorder="1"/>
    <xf numFmtId="169" fontId="42" fillId="2" borderId="0" xfId="70" applyFont="1" applyFill="1"/>
    <xf numFmtId="0" fontId="48" fillId="88" borderId="95" xfId="0" applyNumberFormat="1" applyFont="1" applyFill="1" applyBorder="1" applyAlignment="1">
      <alignment horizontal="center" vertical="center" wrapText="1"/>
    </xf>
    <xf numFmtId="174" fontId="48" fillId="88" borderId="110" xfId="0" applyNumberFormat="1" applyFont="1" applyFill="1" applyBorder="1" applyAlignment="1">
      <alignment horizontal="center" vertical="center" wrapText="1"/>
    </xf>
    <xf numFmtId="0" fontId="92" fillId="2" borderId="0" xfId="0" applyFont="1" applyFill="1"/>
    <xf numFmtId="0" fontId="48" fillId="2" borderId="0" xfId="0" applyFont="1" applyFill="1"/>
    <xf numFmtId="174" fontId="48" fillId="88" borderId="95" xfId="0" applyNumberFormat="1" applyFont="1" applyFill="1" applyBorder="1" applyAlignment="1">
      <alignment horizontal="center" vertical="center" wrapText="1"/>
    </xf>
    <xf numFmtId="0" fontId="45"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2" fillId="92" borderId="0" xfId="0" applyFont="1" applyFill="1" applyBorder="1" applyAlignment="1">
      <alignment horizontal="left" vertical="center"/>
    </xf>
    <xf numFmtId="178" fontId="213" fillId="92" borderId="28" xfId="40" applyNumberFormat="1" applyFont="1" applyFill="1" applyBorder="1" applyAlignment="1">
      <alignment horizontal="left" vertical="center"/>
    </xf>
    <xf numFmtId="0" fontId="49" fillId="92" borderId="0" xfId="0" applyFont="1" applyFill="1" applyBorder="1" applyAlignment="1">
      <alignment horizontal="left" vertical="center"/>
    </xf>
    <xf numFmtId="174" fontId="48" fillId="88" borderId="110" xfId="0" applyNumberFormat="1" applyFont="1" applyFill="1" applyBorder="1" applyAlignment="1">
      <alignment horizontal="left" vertical="center" wrapText="1"/>
    </xf>
    <xf numFmtId="174" fontId="48" fillId="88" borderId="95" xfId="0" applyNumberFormat="1" applyFont="1" applyFill="1" applyBorder="1" applyAlignment="1">
      <alignment horizontal="left" vertical="center" wrapText="1"/>
    </xf>
    <xf numFmtId="0" fontId="14" fillId="92" borderId="0" xfId="0" applyFont="1" applyFill="1" applyBorder="1" applyAlignment="1">
      <alignment vertical="center"/>
    </xf>
    <xf numFmtId="178" fontId="213" fillId="2" borderId="0" xfId="40" applyNumberFormat="1" applyFont="1" applyFill="1" applyBorder="1" applyAlignment="1" applyProtection="1">
      <alignment horizontal="left" vertical="center"/>
      <protection locked="0"/>
    </xf>
    <xf numFmtId="3" fontId="92" fillId="2" borderId="122" xfId="0" applyNumberFormat="1" applyFont="1" applyFill="1" applyBorder="1" applyAlignment="1">
      <alignment horizontal="center" vertical="center"/>
    </xf>
    <xf numFmtId="3" fontId="92" fillId="2" borderId="138" xfId="0" applyNumberFormat="1" applyFont="1" applyFill="1" applyBorder="1" applyAlignment="1">
      <alignment horizontal="center" vertical="center"/>
    </xf>
    <xf numFmtId="3" fontId="92" fillId="2" borderId="134" xfId="0" applyNumberFormat="1" applyFont="1" applyFill="1" applyBorder="1" applyAlignment="1">
      <alignment horizontal="center" vertical="center"/>
    </xf>
    <xf numFmtId="174" fontId="46" fillId="88" borderId="122" xfId="0" applyNumberFormat="1" applyFont="1" applyFill="1" applyBorder="1" applyAlignment="1">
      <alignment horizontal="center" vertical="center" wrapText="1"/>
    </xf>
    <xf numFmtId="174" fontId="46" fillId="88" borderId="138" xfId="0" applyNumberFormat="1" applyFont="1" applyFill="1" applyBorder="1" applyAlignment="1">
      <alignment horizontal="center" vertical="center" wrapText="1"/>
    </xf>
    <xf numFmtId="174" fontId="46" fillId="88" borderId="134" xfId="0" applyNumberFormat="1" applyFont="1" applyFill="1" applyBorder="1" applyAlignment="1">
      <alignment horizontal="center" vertical="center" wrapText="1"/>
    </xf>
    <xf numFmtId="174" fontId="92" fillId="88" borderId="122" xfId="0" applyNumberFormat="1" applyFont="1" applyFill="1" applyBorder="1" applyAlignment="1">
      <alignment horizontal="center" vertical="center" wrapText="1"/>
    </xf>
    <xf numFmtId="0" fontId="220" fillId="2" borderId="138" xfId="0" applyFont="1" applyFill="1" applyBorder="1"/>
    <xf numFmtId="174" fontId="92" fillId="88" borderId="138" xfId="0" applyNumberFormat="1" applyFont="1" applyFill="1" applyBorder="1" applyAlignment="1">
      <alignment horizontal="center" vertical="center" wrapText="1"/>
    </xf>
    <xf numFmtId="174" fontId="92" fillId="88" borderId="134" xfId="0" applyNumberFormat="1" applyFont="1" applyFill="1" applyBorder="1" applyAlignment="1">
      <alignment horizontal="center" vertical="center" wrapText="1"/>
    </xf>
    <xf numFmtId="3" fontId="46" fillId="2" borderId="122" xfId="0" applyNumberFormat="1" applyFont="1" applyFill="1" applyBorder="1" applyAlignment="1">
      <alignment horizontal="center" vertical="center"/>
    </xf>
    <xf numFmtId="3" fontId="46" fillId="2" borderId="138" xfId="0" applyNumberFormat="1" applyFont="1" applyFill="1" applyBorder="1" applyAlignment="1">
      <alignment horizontal="center" vertical="center"/>
    </xf>
    <xf numFmtId="3" fontId="46" fillId="2" borderId="134" xfId="0" applyNumberFormat="1" applyFont="1" applyFill="1" applyBorder="1" applyAlignment="1">
      <alignment horizontal="center" vertical="center"/>
    </xf>
    <xf numFmtId="0" fontId="45" fillId="2" borderId="0" xfId="0" applyFont="1" applyFill="1" applyBorder="1" applyAlignment="1" applyProtection="1">
      <alignment vertical="top"/>
      <protection locked="0"/>
    </xf>
    <xf numFmtId="0" fontId="39" fillId="2" borderId="0" xfId="73" applyFill="1"/>
    <xf numFmtId="0" fontId="39" fillId="2" borderId="0" xfId="73" applyFill="1" applyProtection="1">
      <protection locked="0"/>
    </xf>
    <xf numFmtId="0" fontId="39" fillId="2" borderId="0" xfId="73" applyFill="1" applyBorder="1" applyAlignment="1" applyProtection="1">
      <alignment horizontal="left" vertical="center"/>
      <protection locked="0"/>
    </xf>
    <xf numFmtId="0" fontId="39" fillId="0" borderId="0" xfId="73"/>
    <xf numFmtId="178" fontId="52" fillId="2" borderId="0" xfId="40" applyNumberFormat="1" applyFont="1" applyFill="1" applyBorder="1" applyAlignment="1">
      <alignment horizontal="left" vertical="center"/>
    </xf>
    <xf numFmtId="178" fontId="39" fillId="2" borderId="0" xfId="73" applyNumberFormat="1" applyFill="1" applyBorder="1" applyAlignment="1">
      <alignment horizontal="left" vertical="center"/>
    </xf>
    <xf numFmtId="0" fontId="39" fillId="2" borderId="0" xfId="73" applyFill="1" applyAlignment="1" applyProtection="1">
      <alignment wrapText="1"/>
      <protection locked="0"/>
    </xf>
    <xf numFmtId="0" fontId="39" fillId="2" borderId="0" xfId="73" applyFill="1" applyBorder="1" applyAlignment="1" applyProtection="1">
      <alignment horizontal="left" vertical="top"/>
      <protection locked="0"/>
    </xf>
    <xf numFmtId="0" fontId="39" fillId="2" borderId="0" xfId="73" applyFill="1" applyBorder="1" applyAlignment="1">
      <alignment horizontal="left" vertical="center"/>
    </xf>
    <xf numFmtId="1" fontId="8" fillId="28" borderId="0" xfId="0" applyNumberFormat="1" applyFont="1" applyFill="1" applyAlignment="1">
      <alignment vertical="center"/>
    </xf>
    <xf numFmtId="0" fontId="8" fillId="28" borderId="0" xfId="0" applyFont="1" applyFill="1"/>
    <xf numFmtId="180" fontId="8" fillId="28" borderId="0" xfId="0" applyNumberFormat="1" applyFont="1" applyFill="1"/>
    <xf numFmtId="0" fontId="0" fillId="28" borderId="0" xfId="0" applyFont="1" applyFill="1"/>
    <xf numFmtId="0" fontId="0" fillId="28" borderId="0" xfId="0" applyFont="1" applyFill="1" applyAlignment="1">
      <alignment horizontal="center"/>
    </xf>
    <xf numFmtId="0" fontId="42" fillId="2" borderId="0"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0" fillId="92" borderId="0" xfId="0" applyFill="1"/>
    <xf numFmtId="0" fontId="92"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5" fillId="2" borderId="0" xfId="0" applyFont="1" applyFill="1" applyAlignment="1">
      <alignment horizontal="center"/>
    </xf>
    <xf numFmtId="178" fontId="213" fillId="92" borderId="140" xfId="40" applyNumberFormat="1" applyFont="1" applyFill="1" applyBorder="1" applyAlignment="1">
      <alignment vertical="center"/>
    </xf>
    <xf numFmtId="0" fontId="49" fillId="92" borderId="0" xfId="0" applyFont="1" applyFill="1"/>
    <xf numFmtId="0" fontId="237" fillId="2" borderId="88" xfId="73" applyFont="1" applyFill="1" applyBorder="1" applyAlignment="1">
      <alignment vertical="center"/>
    </xf>
    <xf numFmtId="0" fontId="49" fillId="2" borderId="0" xfId="0" applyFont="1" applyFill="1" applyAlignment="1">
      <alignment horizontal="left" vertical="center"/>
    </xf>
    <xf numFmtId="0" fontId="213" fillId="2" borderId="0" xfId="40" applyNumberFormat="1" applyFont="1" applyFill="1" applyBorder="1" applyAlignment="1" applyProtection="1">
      <alignment vertical="center" wrapText="1"/>
      <protection locked="0"/>
    </xf>
    <xf numFmtId="0" fontId="49" fillId="92" borderId="0" xfId="0" applyFont="1" applyFill="1" applyAlignment="1"/>
    <xf numFmtId="0" fontId="39" fillId="92" borderId="0" xfId="73" applyFill="1"/>
    <xf numFmtId="0" fontId="92" fillId="2" borderId="0" xfId="0" applyFont="1" applyFill="1" applyBorder="1" applyAlignment="1">
      <alignment vertical="center" wrapText="1"/>
    </xf>
    <xf numFmtId="0" fontId="237" fillId="2" borderId="49" xfId="73" applyFont="1" applyFill="1" applyBorder="1" applyAlignment="1">
      <alignment vertical="center"/>
    </xf>
    <xf numFmtId="0" fontId="214" fillId="26" borderId="110" xfId="0" applyFont="1" applyFill="1" applyBorder="1" applyAlignment="1">
      <alignment horizontal="center"/>
    </xf>
    <xf numFmtId="0" fontId="220" fillId="2" borderId="0" xfId="0" applyFont="1" applyFill="1" applyAlignment="1" applyProtection="1">
      <protection locked="0"/>
    </xf>
    <xf numFmtId="8" fontId="92" fillId="2" borderId="35" xfId="0" applyNumberFormat="1" applyFont="1" applyFill="1" applyBorder="1" applyAlignment="1">
      <alignment horizontal="center"/>
    </xf>
    <xf numFmtId="8" fontId="237" fillId="2" borderId="54" xfId="73" applyNumberFormat="1" applyFont="1" applyFill="1" applyBorder="1" applyAlignment="1">
      <alignment horizontal="center" vertical="center"/>
    </xf>
    <xf numFmtId="175" fontId="48" fillId="2" borderId="110" xfId="0" applyNumberFormat="1" applyFont="1" applyFill="1" applyBorder="1" applyAlignment="1">
      <alignment horizontal="center"/>
    </xf>
    <xf numFmtId="175" fontId="48" fillId="2" borderId="34" xfId="0" applyNumberFormat="1" applyFont="1" applyFill="1" applyBorder="1" applyAlignment="1">
      <alignment horizontal="center"/>
    </xf>
    <xf numFmtId="8" fontId="92" fillId="2" borderId="108" xfId="0" applyNumberFormat="1" applyFont="1" applyFill="1" applyBorder="1" applyAlignment="1">
      <alignment horizontal="center"/>
    </xf>
    <xf numFmtId="3" fontId="42" fillId="2" borderId="34" xfId="0" applyNumberFormat="1" applyFont="1" applyFill="1" applyBorder="1" applyAlignment="1" applyProtection="1">
      <alignment horizontal="center"/>
      <protection locked="0"/>
    </xf>
    <xf numFmtId="0" fontId="237" fillId="0" borderId="88" xfId="73" applyFont="1" applyBorder="1" applyAlignment="1">
      <alignment vertical="center"/>
    </xf>
    <xf numFmtId="0" fontId="218" fillId="2" borderId="110" xfId="0" applyFont="1" applyFill="1" applyBorder="1" applyAlignment="1">
      <alignment horizontal="left" vertical="top" wrapText="1"/>
    </xf>
    <xf numFmtId="173" fontId="46"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5" fillId="2" borderId="89" xfId="0" applyFont="1" applyFill="1" applyBorder="1" applyProtection="1">
      <protection locked="0"/>
    </xf>
    <xf numFmtId="9" fontId="42" fillId="28" borderId="0" xfId="72" applyFont="1" applyFill="1" applyBorder="1" applyAlignment="1" applyProtection="1">
      <alignment horizontal="center" vertical="center"/>
      <protection locked="0"/>
    </xf>
    <xf numFmtId="0" fontId="14" fillId="2" borderId="110" xfId="0" applyFont="1" applyFill="1" applyBorder="1" applyAlignment="1">
      <alignment vertical="top"/>
    </xf>
    <xf numFmtId="0" fontId="0" fillId="90" borderId="0" xfId="0" applyFill="1"/>
    <xf numFmtId="0" fontId="218" fillId="2" borderId="110" xfId="0" applyFont="1" applyFill="1" applyBorder="1" applyAlignment="1">
      <alignment vertical="top" wrapText="1"/>
    </xf>
    <xf numFmtId="178" fontId="213" fillId="90" borderId="140" xfId="40" applyNumberFormat="1" applyFont="1" applyFill="1" applyBorder="1" applyAlignment="1">
      <alignment horizontal="left" vertical="center"/>
    </xf>
    <xf numFmtId="173" fontId="92" fillId="28" borderId="13" xfId="0" applyNumberFormat="1" applyFont="1" applyFill="1" applyBorder="1" applyAlignment="1">
      <alignment horizontal="center"/>
    </xf>
    <xf numFmtId="173" fontId="92" fillId="28" borderId="34" xfId="0" applyNumberFormat="1" applyFont="1" applyFill="1" applyBorder="1" applyAlignment="1">
      <alignment horizontal="center"/>
    </xf>
    <xf numFmtId="0" fontId="0" fillId="92" borderId="0" xfId="0" applyFill="1" applyBorder="1"/>
    <xf numFmtId="0" fontId="21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18" fillId="2" borderId="97" xfId="0" applyFont="1" applyFill="1" applyBorder="1" applyAlignment="1">
      <alignment vertical="top" wrapText="1"/>
    </xf>
    <xf numFmtId="0" fontId="0" fillId="90" borderId="110" xfId="0" applyFill="1" applyBorder="1"/>
    <xf numFmtId="0" fontId="14" fillId="2" borderId="0" xfId="0" applyFont="1" applyFill="1" applyAlignment="1">
      <alignment horizontal="center" vertical="center"/>
    </xf>
    <xf numFmtId="0" fontId="14" fillId="2" borderId="0" xfId="0" applyFont="1" applyFill="1" applyBorder="1" applyAlignment="1">
      <alignment vertical="center"/>
    </xf>
    <xf numFmtId="175" fontId="48" fillId="2" borderId="13" xfId="0" applyNumberFormat="1" applyFont="1" applyFill="1" applyBorder="1" applyAlignment="1">
      <alignment horizontal="left" vertical="center"/>
    </xf>
    <xf numFmtId="175" fontId="92" fillId="2" borderId="7" xfId="0" quotePrefix="1" applyNumberFormat="1" applyFont="1" applyFill="1" applyBorder="1" applyAlignment="1">
      <alignment horizontal="left" vertical="center"/>
    </xf>
    <xf numFmtId="175" fontId="222" fillId="2" borderId="7" xfId="0" applyNumberFormat="1" applyFont="1" applyFill="1" applyBorder="1" applyAlignment="1">
      <alignment horizontal="left" vertical="center"/>
    </xf>
    <xf numFmtId="175" fontId="48" fillId="2" borderId="7" xfId="0" applyNumberFormat="1" applyFont="1" applyFill="1" applyBorder="1" applyAlignment="1">
      <alignment horizontal="left" vertical="center"/>
    </xf>
    <xf numFmtId="175" fontId="48" fillId="2" borderId="7" xfId="0" quotePrefix="1" applyNumberFormat="1" applyFont="1" applyFill="1" applyBorder="1" applyAlignment="1">
      <alignment horizontal="left" vertical="center"/>
    </xf>
    <xf numFmtId="175" fontId="48" fillId="2" borderId="48" xfId="0" quotePrefix="1" applyNumberFormat="1" applyFont="1" applyFill="1" applyBorder="1" applyAlignment="1">
      <alignment horizontal="left" vertical="center"/>
    </xf>
    <xf numFmtId="0" fontId="92" fillId="2" borderId="119" xfId="0" applyNumberFormat="1" applyFont="1" applyFill="1" applyBorder="1" applyAlignment="1">
      <alignment horizontal="left" vertical="center"/>
    </xf>
    <xf numFmtId="0" fontId="92" fillId="2" borderId="142" xfId="0" applyNumberFormat="1" applyFont="1" applyFill="1" applyBorder="1" applyAlignment="1">
      <alignment horizontal="left" vertical="center"/>
    </xf>
    <xf numFmtId="0" fontId="92" fillId="2" borderId="55" xfId="0" applyNumberFormat="1" applyFont="1" applyFill="1" applyBorder="1" applyAlignment="1">
      <alignment horizontal="left" vertical="center"/>
    </xf>
    <xf numFmtId="0" fontId="49" fillId="2" borderId="13" xfId="0" applyFont="1" applyFill="1" applyBorder="1" applyAlignment="1">
      <alignment horizontal="left" vertical="center"/>
    </xf>
    <xf numFmtId="0" fontId="49" fillId="2" borderId="7" xfId="0" applyFont="1" applyFill="1" applyBorder="1" applyAlignment="1">
      <alignment horizontal="left" vertical="center"/>
    </xf>
    <xf numFmtId="0" fontId="92" fillId="2" borderId="7" xfId="0" applyNumberFormat="1" applyFont="1" applyFill="1" applyBorder="1" applyAlignment="1">
      <alignment horizontal="left" vertical="center"/>
    </xf>
    <xf numFmtId="0" fontId="14" fillId="2" borderId="48" xfId="0" applyFont="1" applyFill="1" applyBorder="1" applyAlignment="1">
      <alignment vertical="center"/>
    </xf>
    <xf numFmtId="175" fontId="92" fillId="2" borderId="119"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xf>
    <xf numFmtId="175" fontId="92" fillId="2" borderId="142" xfId="0" applyNumberFormat="1" applyFont="1" applyFill="1" applyBorder="1" applyAlignment="1">
      <alignment horizontal="center" vertical="center"/>
    </xf>
    <xf numFmtId="175" fontId="92" fillId="2" borderId="55" xfId="0" applyNumberFormat="1" applyFont="1" applyFill="1" applyBorder="1" applyAlignment="1">
      <alignment horizontal="center" vertical="center"/>
    </xf>
    <xf numFmtId="0" fontId="14" fillId="2" borderId="7" xfId="0" applyFont="1" applyFill="1" applyBorder="1" applyAlignment="1">
      <alignment vertical="center"/>
    </xf>
    <xf numFmtId="0" fontId="49"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8" fillId="2" borderId="0" xfId="0" applyFont="1" applyFill="1" applyBorder="1"/>
    <xf numFmtId="0" fontId="238" fillId="2" borderId="0" xfId="0" applyFont="1" applyFill="1"/>
    <xf numFmtId="0" fontId="46" fillId="2" borderId="49" xfId="0" applyFont="1" applyFill="1" applyBorder="1" applyAlignment="1">
      <alignment vertical="center" wrapText="1"/>
    </xf>
    <xf numFmtId="0" fontId="46" fillId="2" borderId="88" xfId="0" applyFont="1" applyFill="1" applyBorder="1" applyAlignment="1">
      <alignment vertical="center" wrapText="1"/>
    </xf>
    <xf numFmtId="0" fontId="46" fillId="2" borderId="10" xfId="0" applyFont="1" applyFill="1" applyBorder="1" applyAlignment="1">
      <alignment vertical="center"/>
    </xf>
    <xf numFmtId="0" fontId="46" fillId="2" borderId="88" xfId="0" applyFont="1" applyFill="1" applyBorder="1" applyAlignment="1">
      <alignment vertical="center"/>
    </xf>
    <xf numFmtId="0" fontId="46" fillId="2" borderId="10" xfId="0" applyFont="1" applyFill="1" applyBorder="1" applyAlignment="1">
      <alignment vertical="center" wrapText="1"/>
    </xf>
    <xf numFmtId="0" fontId="237" fillId="2" borderId="9" xfId="73" applyFont="1" applyFill="1" applyBorder="1" applyAlignment="1">
      <alignment vertical="center"/>
    </xf>
    <xf numFmtId="0" fontId="46" fillId="2" borderId="9" xfId="0" applyFont="1" applyFill="1" applyBorder="1" applyAlignment="1">
      <alignment vertical="top" wrapText="1"/>
    </xf>
    <xf numFmtId="0" fontId="238" fillId="2" borderId="0" xfId="0" applyFont="1" applyFill="1" applyAlignment="1">
      <alignment horizontal="left"/>
    </xf>
    <xf numFmtId="8" fontId="92" fillId="2" borderId="116" xfId="0" applyNumberFormat="1" applyFont="1" applyFill="1" applyBorder="1" applyAlignment="1">
      <alignment horizontal="center"/>
    </xf>
    <xf numFmtId="8" fontId="92" fillId="2" borderId="117" xfId="0" applyNumberFormat="1" applyFont="1" applyFill="1" applyBorder="1" applyAlignment="1">
      <alignment horizontal="center"/>
    </xf>
    <xf numFmtId="172" fontId="46" fillId="2" borderId="137" xfId="0" applyNumberFormat="1" applyFont="1" applyFill="1" applyBorder="1" applyAlignment="1" applyProtection="1">
      <alignment horizontal="center"/>
    </xf>
    <xf numFmtId="288" fontId="42" fillId="2" borderId="103" xfId="0" applyNumberFormat="1" applyFont="1" applyFill="1" applyBorder="1" applyAlignment="1" applyProtection="1">
      <alignment horizontal="center"/>
    </xf>
    <xf numFmtId="288" fontId="46" fillId="2" borderId="137" xfId="0" applyNumberFormat="1" applyFont="1" applyFill="1" applyBorder="1" applyAlignment="1" applyProtection="1">
      <alignment horizontal="center"/>
    </xf>
    <xf numFmtId="172" fontId="46" fillId="2" borderId="107" xfId="0" applyNumberFormat="1" applyFont="1" applyFill="1" applyBorder="1" applyAlignment="1" applyProtection="1">
      <alignment horizontal="center"/>
    </xf>
    <xf numFmtId="288" fontId="42" fillId="2" borderId="37" xfId="0" applyNumberFormat="1" applyFont="1" applyFill="1" applyBorder="1" applyAlignment="1" applyProtection="1">
      <alignment horizontal="center"/>
    </xf>
    <xf numFmtId="288" fontId="46" fillId="2" borderId="107" xfId="0" applyNumberFormat="1" applyFont="1" applyFill="1" applyBorder="1" applyAlignment="1" applyProtection="1">
      <alignment horizontal="center"/>
    </xf>
    <xf numFmtId="172" fontId="46" fillId="2" borderId="48" xfId="0" applyNumberFormat="1" applyFont="1" applyFill="1" applyBorder="1" applyAlignment="1" applyProtection="1">
      <alignment horizontal="center"/>
    </xf>
    <xf numFmtId="288" fontId="42" fillId="2" borderId="55" xfId="0" applyNumberFormat="1" applyFont="1" applyFill="1" applyBorder="1" applyAlignment="1" applyProtection="1">
      <alignment horizontal="center"/>
    </xf>
    <xf numFmtId="288" fontId="46" fillId="2" borderId="48" xfId="0" applyNumberFormat="1" applyFont="1" applyFill="1" applyBorder="1" applyAlignment="1" applyProtection="1">
      <alignment horizontal="center"/>
    </xf>
    <xf numFmtId="0" fontId="58" fillId="2" borderId="0" xfId="0" applyFont="1" applyFill="1" applyBorder="1" applyAlignment="1">
      <alignment horizontal="left" vertical="top"/>
    </xf>
    <xf numFmtId="0" fontId="14" fillId="93" borderId="110" xfId="0" applyFont="1" applyFill="1" applyBorder="1" applyAlignment="1">
      <alignment horizontal="left" vertical="top" wrapText="1"/>
    </xf>
    <xf numFmtId="0" fontId="238" fillId="2" borderId="0" xfId="0" applyFont="1" applyFill="1" applyAlignment="1"/>
    <xf numFmtId="0" fontId="45" fillId="92" borderId="0" xfId="0" applyFont="1" applyFill="1"/>
    <xf numFmtId="0" fontId="0" fillId="2" borderId="0" xfId="0" applyFill="1" applyAlignment="1">
      <alignment wrapText="1"/>
    </xf>
    <xf numFmtId="0" fontId="53" fillId="26" borderId="49" xfId="0" applyFont="1" applyFill="1" applyBorder="1" applyAlignment="1">
      <alignment horizontal="center" vertical="center" wrapText="1"/>
    </xf>
    <xf numFmtId="0" fontId="45" fillId="2" borderId="118" xfId="0" applyFont="1" applyFill="1" applyBorder="1" applyAlignment="1">
      <alignment wrapText="1"/>
    </xf>
    <xf numFmtId="0" fontId="49" fillId="2" borderId="89" xfId="0" applyFont="1" applyFill="1" applyBorder="1" applyAlignment="1">
      <alignment wrapText="1"/>
    </xf>
    <xf numFmtId="0" fontId="92" fillId="2" borderId="0" xfId="0" applyFont="1" applyFill="1" applyBorder="1" applyAlignment="1"/>
    <xf numFmtId="0" fontId="0" fillId="2" borderId="0" xfId="0" applyFill="1" applyBorder="1" applyAlignment="1"/>
    <xf numFmtId="0" fontId="0" fillId="2" borderId="12" xfId="0" applyFill="1" applyBorder="1" applyAlignment="1"/>
    <xf numFmtId="0" fontId="49" fillId="2" borderId="109" xfId="0" applyFont="1" applyFill="1" applyBorder="1" applyAlignment="1">
      <alignment wrapText="1"/>
    </xf>
    <xf numFmtId="0" fontId="92" fillId="2" borderId="5" xfId="0" applyFont="1" applyFill="1" applyBorder="1" applyAlignment="1"/>
    <xf numFmtId="0" fontId="0" fillId="2" borderId="5" xfId="0" applyFill="1" applyBorder="1" applyAlignment="1"/>
    <xf numFmtId="0" fontId="0" fillId="2" borderId="112" xfId="0" applyFill="1" applyBorder="1" applyAlignment="1"/>
    <xf numFmtId="0" fontId="45"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5" fillId="2" borderId="89" xfId="0" applyFont="1" applyFill="1" applyBorder="1" applyAlignment="1">
      <alignment wrapText="1"/>
    </xf>
    <xf numFmtId="0" fontId="49" fillId="2" borderId="0" xfId="0" applyFont="1" applyFill="1" applyBorder="1" applyAlignment="1"/>
    <xf numFmtId="0" fontId="0" fillId="2" borderId="109" xfId="0" applyFill="1" applyBorder="1" applyAlignment="1">
      <alignment wrapText="1"/>
    </xf>
    <xf numFmtId="0" fontId="49" fillId="2" borderId="103" xfId="0" applyFont="1" applyFill="1" applyBorder="1" applyAlignment="1">
      <alignment vertical="center"/>
    </xf>
    <xf numFmtId="0" fontId="239" fillId="2" borderId="118" xfId="0" applyFont="1" applyFill="1" applyBorder="1" applyAlignment="1">
      <alignment vertical="center" wrapText="1"/>
    </xf>
    <xf numFmtId="0" fontId="0" fillId="2" borderId="89" xfId="0" applyFill="1" applyBorder="1" applyAlignment="1">
      <alignment wrapText="1"/>
    </xf>
    <xf numFmtId="0" fontId="8" fillId="2" borderId="0" xfId="0" applyFont="1" applyFill="1" applyBorder="1" applyAlignment="1"/>
    <xf numFmtId="0" fontId="239" fillId="2" borderId="109" xfId="0" applyFont="1" applyFill="1" applyBorder="1" applyAlignment="1">
      <alignment vertical="center" wrapText="1"/>
    </xf>
    <xf numFmtId="0" fontId="49" fillId="2" borderId="138" xfId="0" applyFont="1" applyFill="1" applyBorder="1" applyAlignment="1"/>
    <xf numFmtId="0" fontId="0" fillId="2" borderId="138" xfId="0" applyFill="1" applyBorder="1" applyAlignment="1"/>
    <xf numFmtId="0" fontId="0" fillId="2" borderId="134" xfId="0" applyFill="1" applyBorder="1" applyAlignment="1"/>
    <xf numFmtId="10" fontId="42" fillId="0" borderId="7" xfId="0" applyNumberFormat="1" applyFont="1" applyFill="1" applyBorder="1" applyAlignment="1" applyProtection="1">
      <alignment horizontal="center"/>
      <protection locked="0"/>
    </xf>
    <xf numFmtId="0" fontId="223" fillId="2" borderId="0" xfId="0" applyFont="1" applyFill="1" applyBorder="1" applyAlignment="1">
      <alignment horizontal="left" vertical="center"/>
    </xf>
    <xf numFmtId="169" fontId="213" fillId="2" borderId="0" xfId="70" applyFont="1" applyFill="1" applyBorder="1" applyAlignment="1">
      <alignment horizontal="left" vertical="center"/>
    </xf>
    <xf numFmtId="169" fontId="213" fillId="28" borderId="123" xfId="70" applyFont="1" applyFill="1" applyBorder="1" applyAlignment="1">
      <alignment horizontal="left" vertical="center"/>
    </xf>
    <xf numFmtId="181" fontId="213" fillId="28" borderId="123" xfId="71" applyNumberFormat="1" applyFont="1" applyFill="1" applyBorder="1" applyAlignment="1">
      <alignment horizontal="left" vertical="center"/>
    </xf>
    <xf numFmtId="0" fontId="14" fillId="2" borderId="0" xfId="0" applyFont="1" applyFill="1" applyBorder="1" applyAlignment="1"/>
    <xf numFmtId="0" fontId="49" fillId="2" borderId="0" xfId="0" applyFont="1" applyFill="1" applyBorder="1" applyAlignment="1">
      <alignment horizontal="center"/>
    </xf>
    <xf numFmtId="0" fontId="49" fillId="2" borderId="0" xfId="0" applyFont="1" applyFill="1" applyBorder="1" applyAlignment="1">
      <alignment horizontal="left" wrapText="1"/>
    </xf>
    <xf numFmtId="181" fontId="213" fillId="2" borderId="0" xfId="71" applyNumberFormat="1" applyFont="1" applyFill="1" applyBorder="1" applyAlignment="1">
      <alignment horizontal="left" vertical="center"/>
    </xf>
    <xf numFmtId="0" fontId="49" fillId="2" borderId="0" xfId="0" applyFont="1" applyFill="1" applyBorder="1" applyAlignment="1">
      <alignment wrapText="1"/>
    </xf>
    <xf numFmtId="0" fontId="92" fillId="2" borderId="0" xfId="0" applyFont="1" applyFill="1" applyBorder="1" applyAlignment="1">
      <alignment horizontal="left" vertical="center"/>
    </xf>
    <xf numFmtId="0" fontId="6" fillId="28" borderId="35" xfId="0" applyFont="1" applyFill="1" applyBorder="1" applyProtection="1">
      <protection locked="0"/>
    </xf>
    <xf numFmtId="17" fontId="6" fillId="28" borderId="35" xfId="0" applyNumberFormat="1" applyFont="1" applyFill="1" applyBorder="1"/>
    <xf numFmtId="0" fontId="14" fillId="28" borderId="0" xfId="0" applyFont="1" applyFill="1"/>
    <xf numFmtId="10" fontId="46" fillId="0" borderId="7" xfId="0" applyNumberFormat="1" applyFont="1" applyFill="1" applyBorder="1" applyAlignment="1" applyProtection="1">
      <alignment horizontal="center"/>
      <protection locked="0"/>
    </xf>
    <xf numFmtId="0" fontId="6" fillId="28" borderId="35" xfId="0" applyFont="1" applyFill="1" applyBorder="1" applyAlignment="1" applyProtection="1">
      <alignment horizontal="center"/>
      <protection locked="0"/>
    </xf>
    <xf numFmtId="0" fontId="6" fillId="28" borderId="35" xfId="0" quotePrefix="1" applyFont="1" applyFill="1" applyBorder="1" applyProtection="1">
      <protection locked="0"/>
    </xf>
    <xf numFmtId="40" fontId="245" fillId="28" borderId="35" xfId="0" quotePrefix="1" applyNumberFormat="1" applyFont="1" applyFill="1" applyBorder="1" applyAlignment="1" applyProtection="1">
      <alignment horizontal="center"/>
      <protection locked="0"/>
    </xf>
    <xf numFmtId="40" fontId="246" fillId="28" borderId="35" xfId="0" applyNumberFormat="1" applyFont="1" applyFill="1" applyBorder="1" applyAlignment="1" applyProtection="1">
      <alignment horizontal="center"/>
      <protection locked="0"/>
    </xf>
    <xf numFmtId="40" fontId="6" fillId="28" borderId="35" xfId="0" quotePrefix="1" applyNumberFormat="1" applyFont="1" applyFill="1" applyBorder="1" applyAlignment="1" applyProtection="1">
      <alignment horizontal="center"/>
      <protection locked="0"/>
    </xf>
    <xf numFmtId="17" fontId="5" fillId="28" borderId="35" xfId="0" applyNumberFormat="1" applyFont="1" applyFill="1" applyBorder="1"/>
    <xf numFmtId="0" fontId="5" fillId="28" borderId="35" xfId="0" applyFont="1" applyFill="1" applyBorder="1" applyProtection="1">
      <protection locked="0"/>
    </xf>
    <xf numFmtId="0" fontId="5" fillId="28" borderId="35" xfId="0" quotePrefix="1" applyFont="1" applyFill="1" applyBorder="1" applyProtection="1">
      <protection locked="0"/>
    </xf>
    <xf numFmtId="9" fontId="73" fillId="26" borderId="35" xfId="5151" applyNumberFormat="1" applyFont="1" applyFill="1" applyBorder="1" applyAlignment="1">
      <alignment horizontal="center" vertical="center" wrapText="1"/>
    </xf>
    <xf numFmtId="175" fontId="242" fillId="2" borderId="0" xfId="5151" applyNumberFormat="1" applyFont="1" applyFill="1" applyAlignment="1">
      <alignment vertical="center"/>
    </xf>
    <xf numFmtId="0" fontId="4" fillId="0" borderId="110" xfId="0" applyFont="1" applyBorder="1" applyAlignment="1">
      <alignment horizontal="center" vertical="center" wrapText="1"/>
    </xf>
    <xf numFmtId="0" fontId="4" fillId="2" borderId="110" xfId="0" applyFont="1" applyFill="1" applyBorder="1" applyAlignment="1">
      <alignment horizontal="center" vertical="center"/>
    </xf>
    <xf numFmtId="3" fontId="0" fillId="2" borderId="110" xfId="0" applyNumberFormat="1" applyFill="1" applyBorder="1" applyAlignment="1">
      <alignment horizontal="center"/>
    </xf>
    <xf numFmtId="14" fontId="0" fillId="2" borderId="110" xfId="0" applyNumberFormat="1" applyFill="1" applyBorder="1" applyAlignment="1">
      <alignment horizontal="center"/>
    </xf>
    <xf numFmtId="289" fontId="0" fillId="2" borderId="110" xfId="0" applyNumberFormat="1" applyFill="1" applyBorder="1" applyAlignment="1">
      <alignment horizontal="center"/>
    </xf>
    <xf numFmtId="290" fontId="8" fillId="2" borderId="110" xfId="0" applyNumberFormat="1" applyFont="1" applyFill="1" applyBorder="1" applyAlignment="1">
      <alignment horizontal="center"/>
    </xf>
    <xf numFmtId="4" fontId="0" fillId="2" borderId="110" xfId="0" applyNumberFormat="1" applyFill="1" applyBorder="1" applyAlignment="1">
      <alignment horizontal="center"/>
    </xf>
    <xf numFmtId="175" fontId="243" fillId="2" borderId="0" xfId="5151" applyNumberFormat="1" applyFont="1" applyFill="1" applyAlignment="1">
      <alignment vertical="center"/>
    </xf>
    <xf numFmtId="3" fontId="247" fillId="28" borderId="35" xfId="0" applyNumberFormat="1" applyFont="1" applyFill="1" applyBorder="1" applyProtection="1">
      <protection locked="0"/>
    </xf>
    <xf numFmtId="290" fontId="6" fillId="28" borderId="35" xfId="0" applyNumberFormat="1" applyFont="1" applyFill="1" applyBorder="1" applyProtection="1">
      <protection locked="0"/>
    </xf>
    <xf numFmtId="289" fontId="6" fillId="28" borderId="35" xfId="0" applyNumberFormat="1" applyFont="1" applyFill="1" applyBorder="1" applyProtection="1">
      <protection locked="0"/>
    </xf>
    <xf numFmtId="4" fontId="6" fillId="28" borderId="35" xfId="0" quotePrefix="1" applyNumberFormat="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17" fontId="5" fillId="2" borderId="0" xfId="0" applyNumberFormat="1" applyFont="1" applyFill="1"/>
    <xf numFmtId="0" fontId="5" fillId="2" borderId="0" xfId="0" applyFont="1" applyFill="1" applyProtection="1">
      <protection locked="0"/>
    </xf>
    <xf numFmtId="40" fontId="245" fillId="2" borderId="0" xfId="0" quotePrefix="1" applyNumberFormat="1" applyFont="1" applyFill="1" applyAlignment="1" applyProtection="1">
      <alignment horizontal="center"/>
      <protection locked="0"/>
    </xf>
    <xf numFmtId="40" fontId="246" fillId="2" borderId="0" xfId="0" applyNumberFormat="1" applyFont="1" applyFill="1" applyAlignment="1" applyProtection="1">
      <alignment horizontal="center"/>
      <protection locked="0"/>
    </xf>
    <xf numFmtId="0" fontId="210" fillId="28" borderId="35" xfId="0" applyFont="1" applyFill="1" applyBorder="1" applyAlignment="1" applyProtection="1">
      <alignment horizontal="right"/>
      <protection locked="0"/>
    </xf>
    <xf numFmtId="0" fontId="210" fillId="28" borderId="35" xfId="0" applyFont="1" applyFill="1" applyBorder="1" applyProtection="1">
      <protection locked="0"/>
    </xf>
    <xf numFmtId="0" fontId="4" fillId="2" borderId="110" xfId="0" applyFont="1" applyFill="1" applyBorder="1" applyAlignment="1">
      <alignment horizontal="center" vertical="center" wrapText="1"/>
    </xf>
    <xf numFmtId="3" fontId="0" fillId="0" borderId="110" xfId="0" applyNumberFormat="1" applyBorder="1"/>
    <xf numFmtId="14" fontId="0" fillId="0" borderId="110" xfId="0" applyNumberFormat="1" applyBorder="1"/>
    <xf numFmtId="0" fontId="0" fillId="0" borderId="110" xfId="0" applyBorder="1"/>
    <xf numFmtId="290" fontId="0" fillId="2" borderId="110" xfId="0" applyNumberFormat="1" applyFill="1" applyBorder="1" applyAlignment="1">
      <alignment horizontal="center"/>
    </xf>
    <xf numFmtId="4" fontId="0" fillId="2" borderId="110" xfId="0" applyNumberFormat="1" applyFill="1" applyBorder="1"/>
    <xf numFmtId="0" fontId="0" fillId="2" borderId="110" xfId="0" applyFill="1" applyBorder="1"/>
    <xf numFmtId="4" fontId="0" fillId="0" borderId="110" xfId="0" applyNumberFormat="1" applyBorder="1" applyAlignment="1">
      <alignment horizontal="center"/>
    </xf>
    <xf numFmtId="290" fontId="6"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0" fontId="4" fillId="2" borderId="110" xfId="0" applyFont="1" applyFill="1" applyBorder="1" applyAlignment="1">
      <alignment horizontal="center" wrapText="1"/>
    </xf>
    <xf numFmtId="3" fontId="0" fillId="0" borderId="110" xfId="0" applyNumberFormat="1" applyBorder="1" applyAlignment="1">
      <alignment horizontal="center"/>
    </xf>
    <xf numFmtId="14" fontId="0" fillId="0" borderId="110" xfId="0" applyNumberFormat="1" applyBorder="1" applyAlignment="1">
      <alignment horizontal="center"/>
    </xf>
    <xf numFmtId="0" fontId="0" fillId="0" borderId="110" xfId="0" applyBorder="1" applyAlignment="1">
      <alignment horizontal="center"/>
    </xf>
    <xf numFmtId="10" fontId="42" fillId="28" borderId="0" xfId="0" applyNumberFormat="1" applyFont="1" applyFill="1" applyAlignment="1" applyProtection="1">
      <alignment horizontal="center" vertical="center"/>
      <protection locked="0"/>
    </xf>
    <xf numFmtId="3" fontId="46" fillId="2" borderId="0" xfId="0" applyNumberFormat="1" applyFont="1" applyFill="1" applyAlignment="1" applyProtection="1">
      <alignment horizontal="center" vertical="center"/>
      <protection locked="0"/>
    </xf>
    <xf numFmtId="3" fontId="211" fillId="2" borderId="0" xfId="0" applyNumberFormat="1" applyFont="1" applyFill="1" applyAlignment="1" applyProtection="1">
      <alignment horizontal="center" vertical="center"/>
      <protection locked="0"/>
    </xf>
    <xf numFmtId="3" fontId="215" fillId="2" borderId="0" xfId="0" applyNumberFormat="1" applyFont="1" applyFill="1" applyAlignment="1" applyProtection="1">
      <alignment horizontal="center" vertical="center"/>
      <protection locked="0"/>
    </xf>
    <xf numFmtId="3" fontId="50" fillId="2" borderId="0" xfId="0" applyNumberFormat="1" applyFont="1" applyFill="1" applyAlignment="1" applyProtection="1">
      <alignment horizontal="center" vertical="center"/>
      <protection locked="0"/>
    </xf>
    <xf numFmtId="3" fontId="50" fillId="2" borderId="0" xfId="0" applyNumberFormat="1" applyFont="1" applyFill="1" applyAlignment="1" applyProtection="1">
      <alignment vertical="center"/>
      <protection locked="0"/>
    </xf>
    <xf numFmtId="3" fontId="46" fillId="2" borderId="0" xfId="0" applyNumberFormat="1" applyFont="1" applyFill="1" applyAlignment="1" applyProtection="1">
      <alignment vertical="center"/>
      <protection locked="0"/>
    </xf>
    <xf numFmtId="3" fontId="46" fillId="2" borderId="0" xfId="0" applyNumberFormat="1" applyFont="1" applyFill="1" applyAlignment="1" applyProtection="1">
      <alignment horizontal="left" vertical="center"/>
      <protection locked="0"/>
    </xf>
    <xf numFmtId="9" fontId="42" fillId="28"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vertical="center"/>
    </xf>
    <xf numFmtId="3" fontId="9" fillId="2" borderId="0" xfId="0" applyNumberFormat="1" applyFont="1" applyFill="1" applyAlignment="1" applyProtection="1">
      <alignment horizontal="center" vertical="center"/>
      <protection locked="0"/>
    </xf>
    <xf numFmtId="10" fontId="35" fillId="28"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xf>
    <xf numFmtId="3" fontId="9" fillId="2" borderId="0" xfId="0" applyNumberFormat="1" applyFont="1" applyFill="1" applyAlignment="1" applyProtection="1">
      <alignment vertical="center" wrapText="1"/>
      <protection locked="0"/>
    </xf>
    <xf numFmtId="9" fontId="46" fillId="28" borderId="0" xfId="72" applyFont="1" applyFill="1" applyBorder="1" applyAlignment="1">
      <alignment horizontal="center" vertical="center"/>
    </xf>
    <xf numFmtId="237" fontId="46" fillId="28" borderId="0" xfId="72" applyNumberFormat="1" applyFont="1" applyFill="1" applyBorder="1" applyAlignment="1">
      <alignment horizontal="center" vertical="center"/>
    </xf>
    <xf numFmtId="9" fontId="46" fillId="28" borderId="0" xfId="72" applyFont="1" applyFill="1" applyBorder="1" applyAlignment="1">
      <alignment horizontal="center" vertical="top"/>
    </xf>
    <xf numFmtId="3" fontId="49" fillId="28" borderId="110" xfId="0" applyNumberFormat="1" applyFont="1" applyFill="1" applyBorder="1" applyAlignment="1" applyProtection="1">
      <alignment horizontal="center"/>
      <protection locked="0"/>
    </xf>
    <xf numFmtId="0" fontId="42" fillId="28" borderId="110" xfId="0" applyFont="1" applyFill="1" applyBorder="1" applyAlignment="1" applyProtection="1">
      <alignment horizontal="center"/>
      <protection locked="0"/>
    </xf>
    <xf numFmtId="38" fontId="49" fillId="28" borderId="110" xfId="0" applyNumberFormat="1" applyFont="1" applyFill="1" applyBorder="1" applyAlignment="1" applyProtection="1">
      <alignment horizontal="center"/>
      <protection locked="0"/>
    </xf>
    <xf numFmtId="3" fontId="43" fillId="94" borderId="40" xfId="0" applyNumberFormat="1" applyFont="1" applyFill="1" applyBorder="1" applyAlignment="1" applyProtection="1">
      <alignment horizontal="center" vertical="center"/>
      <protection locked="0"/>
    </xf>
    <xf numFmtId="3" fontId="46" fillId="94" borderId="0" xfId="0" applyNumberFormat="1" applyFont="1" applyFill="1" applyAlignment="1" applyProtection="1">
      <alignment horizontal="center" vertical="center"/>
      <protection locked="0"/>
    </xf>
    <xf numFmtId="3" fontId="46" fillId="94" borderId="5" xfId="0" applyNumberFormat="1" applyFont="1" applyFill="1" applyBorder="1" applyAlignment="1" applyProtection="1">
      <alignment horizontal="center" vertical="center"/>
      <protection locked="0"/>
    </xf>
    <xf numFmtId="3" fontId="46" fillId="28" borderId="0" xfId="0" applyNumberFormat="1" applyFont="1" applyFill="1" applyAlignment="1" applyProtection="1">
      <alignment horizontal="center" vertical="center"/>
      <protection locked="0"/>
    </xf>
    <xf numFmtId="10" fontId="211" fillId="2" borderId="0" xfId="0" applyNumberFormat="1" applyFont="1" applyFill="1" applyAlignment="1">
      <alignment horizontal="center" vertical="center"/>
    </xf>
    <xf numFmtId="10" fontId="42" fillId="2" borderId="0" xfId="0" applyNumberFormat="1" applyFont="1" applyFill="1" applyAlignment="1" applyProtection="1">
      <alignment horizontal="center" vertical="center"/>
      <protection locked="0"/>
    </xf>
    <xf numFmtId="10" fontId="43" fillId="2" borderId="0" xfId="0" applyNumberFormat="1" applyFont="1" applyFill="1" applyAlignment="1" applyProtection="1">
      <alignment horizontal="center" vertical="center"/>
      <protection locked="0"/>
    </xf>
    <xf numFmtId="10" fontId="46" fillId="2" borderId="0" xfId="0" applyNumberFormat="1" applyFont="1" applyFill="1" applyAlignment="1" applyProtection="1">
      <alignment horizontal="center" vertical="center"/>
      <protection locked="0"/>
    </xf>
    <xf numFmtId="10" fontId="35" fillId="2" borderId="0" xfId="0" applyNumberFormat="1" applyFont="1" applyFill="1" applyAlignment="1" applyProtection="1">
      <alignment horizontal="center" vertical="center"/>
      <protection locked="0"/>
    </xf>
    <xf numFmtId="10" fontId="50" fillId="2" borderId="0" xfId="0" applyNumberFormat="1" applyFont="1" applyFill="1" applyAlignment="1" applyProtection="1">
      <alignment horizontal="center" vertical="center"/>
      <protection locked="0"/>
    </xf>
    <xf numFmtId="10" fontId="35" fillId="2" borderId="0" xfId="0" applyNumberFormat="1" applyFont="1" applyFill="1" applyAlignment="1" applyProtection="1">
      <alignment vertical="center"/>
      <protection locked="0"/>
    </xf>
    <xf numFmtId="10" fontId="211" fillId="2" borderId="0" xfId="0" applyNumberFormat="1" applyFont="1" applyFill="1" applyAlignment="1" applyProtection="1">
      <alignment horizontal="center" vertical="center"/>
      <protection locked="0"/>
    </xf>
    <xf numFmtId="10" fontId="212" fillId="2" borderId="0" xfId="0" applyNumberFormat="1" applyFont="1" applyFill="1" applyAlignment="1" applyProtection="1">
      <alignment horizontal="center" vertical="center"/>
      <protection locked="0"/>
    </xf>
    <xf numFmtId="3" fontId="232" fillId="2" borderId="0" xfId="0" applyNumberFormat="1" applyFont="1" applyFill="1" applyAlignment="1" applyProtection="1">
      <alignment vertical="center"/>
      <protection locked="0"/>
    </xf>
    <xf numFmtId="3" fontId="228" fillId="2" borderId="0" xfId="0" applyNumberFormat="1" applyFont="1" applyFill="1" applyAlignment="1" applyProtection="1">
      <alignment vertical="center"/>
      <protection locked="0"/>
    </xf>
    <xf numFmtId="0" fontId="92" fillId="2" borderId="0" xfId="0" applyFont="1" applyFill="1" applyAlignment="1" applyProtection="1">
      <alignment vertical="top" wrapText="1"/>
      <protection locked="0"/>
    </xf>
    <xf numFmtId="3" fontId="92" fillId="2" borderId="0" xfId="0" applyNumberFormat="1" applyFont="1" applyFill="1" applyAlignment="1" applyProtection="1">
      <alignment vertical="center"/>
      <protection locked="0"/>
    </xf>
    <xf numFmtId="3" fontId="48" fillId="2" borderId="0" xfId="0" applyNumberFormat="1" applyFont="1" applyFill="1" applyAlignment="1" applyProtection="1">
      <alignment vertical="center"/>
      <protection locked="0"/>
    </xf>
    <xf numFmtId="3" fontId="228" fillId="2" borderId="0" xfId="0" applyNumberFormat="1" applyFont="1" applyFill="1" applyAlignment="1" applyProtection="1">
      <alignment vertical="center" wrapText="1"/>
      <protection locked="0"/>
    </xf>
    <xf numFmtId="0" fontId="92" fillId="2" borderId="0" xfId="0" applyFont="1" applyFill="1" applyAlignment="1" applyProtection="1">
      <alignment vertical="top"/>
      <protection locked="0"/>
    </xf>
    <xf numFmtId="3" fontId="92" fillId="2" borderId="0" xfId="0" applyNumberFormat="1" applyFont="1" applyFill="1" applyAlignment="1" applyProtection="1">
      <alignment vertical="center" wrapText="1"/>
      <protection locked="0"/>
    </xf>
    <xf numFmtId="10" fontId="42" fillId="2" borderId="0" xfId="72" applyNumberFormat="1" applyFont="1" applyFill="1" applyAlignment="1" applyProtection="1">
      <alignment horizontal="center" vertical="center"/>
      <protection locked="0"/>
    </xf>
    <xf numFmtId="9" fontId="42" fillId="2" borderId="0" xfId="0" applyNumberFormat="1" applyFont="1" applyFill="1" applyAlignment="1" applyProtection="1">
      <alignment horizontal="center" vertical="center"/>
      <protection locked="0"/>
    </xf>
    <xf numFmtId="3" fontId="92" fillId="2" borderId="0" xfId="0" applyNumberFormat="1" applyFont="1" applyFill="1" applyAlignment="1" applyProtection="1">
      <alignment horizontal="left" vertical="center"/>
      <protection locked="0"/>
    </xf>
    <xf numFmtId="3" fontId="232" fillId="0" borderId="0" xfId="0" applyNumberFormat="1" applyFont="1" applyAlignment="1" applyProtection="1">
      <alignment vertical="center" wrapText="1"/>
      <protection locked="0"/>
    </xf>
    <xf numFmtId="3" fontId="92" fillId="2" borderId="0" xfId="0" applyNumberFormat="1" applyFont="1" applyFill="1" applyAlignment="1" applyProtection="1">
      <alignment horizontal="center" vertical="center"/>
      <protection locked="0"/>
    </xf>
    <xf numFmtId="3" fontId="48" fillId="2" borderId="0" xfId="0" applyNumberFormat="1" applyFont="1" applyFill="1" applyAlignment="1" applyProtection="1">
      <alignment horizontal="center" vertical="center"/>
      <protection locked="0"/>
    </xf>
    <xf numFmtId="0" fontId="92" fillId="94" borderId="0" xfId="0" applyFont="1" applyFill="1" applyAlignment="1" applyProtection="1">
      <alignment vertical="top" wrapText="1"/>
      <protection locked="0"/>
    </xf>
    <xf numFmtId="4" fontId="46" fillId="28" borderId="35" xfId="0" applyNumberFormat="1" applyFont="1" applyFill="1" applyBorder="1" applyAlignment="1" applyProtection="1">
      <alignment horizontal="center" vertical="center"/>
      <protection locked="0"/>
    </xf>
    <xf numFmtId="0" fontId="46" fillId="2" borderId="7" xfId="70" applyNumberFormat="1" applyFont="1" applyFill="1" applyBorder="1"/>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250" fillId="95" borderId="110" xfId="0" applyFont="1" applyFill="1" applyBorder="1" applyAlignment="1">
      <alignment horizontal="center" vertical="center" wrapText="1"/>
    </xf>
    <xf numFmtId="0" fontId="250" fillId="96" borderId="110" xfId="0" applyFont="1" applyFill="1" applyBorder="1" applyAlignment="1">
      <alignment horizontal="center" vertical="center" wrapText="1"/>
    </xf>
    <xf numFmtId="0" fontId="0" fillId="98" borderId="0" xfId="0" applyFill="1"/>
    <xf numFmtId="0" fontId="0" fillId="99" borderId="0" xfId="0" applyFill="1"/>
    <xf numFmtId="4" fontId="0" fillId="99" borderId="0" xfId="0" applyNumberFormat="1" applyFill="1" applyAlignment="1">
      <alignment horizontal="center"/>
    </xf>
    <xf numFmtId="237" fontId="0" fillId="99" borderId="0" xfId="72" applyNumberFormat="1" applyFont="1" applyFill="1" applyAlignment="1">
      <alignment horizontal="center"/>
    </xf>
    <xf numFmtId="0" fontId="251" fillId="2" borderId="0" xfId="0" applyFont="1" applyFill="1" applyBorder="1"/>
    <xf numFmtId="0" fontId="1" fillId="2" borderId="0" xfId="0" applyFont="1" applyFill="1" applyBorder="1"/>
    <xf numFmtId="0" fontId="251" fillId="2" borderId="0" xfId="0" applyFont="1" applyFill="1" applyBorder="1" applyAlignment="1">
      <alignment horizontal="left"/>
    </xf>
    <xf numFmtId="0" fontId="251" fillId="2" borderId="0" xfId="0" applyFont="1" applyFill="1" applyBorder="1" applyAlignment="1">
      <alignment horizontal="right"/>
    </xf>
    <xf numFmtId="237" fontId="0" fillId="2" borderId="0" xfId="0" applyNumberFormat="1" applyFill="1" applyBorder="1"/>
    <xf numFmtId="237" fontId="250" fillId="95" borderId="110" xfId="0" applyNumberFormat="1" applyFont="1" applyFill="1" applyBorder="1" applyAlignment="1">
      <alignment horizontal="center" vertical="center" wrapText="1"/>
    </xf>
    <xf numFmtId="0" fontId="251" fillId="97" borderId="110" xfId="0" applyFont="1" applyFill="1" applyBorder="1"/>
    <xf numFmtId="0" fontId="1" fillId="0" borderId="110" xfId="0" applyFont="1" applyBorder="1"/>
    <xf numFmtId="0" fontId="251" fillId="97" borderId="110" xfId="0" applyFont="1" applyFill="1" applyBorder="1" applyAlignment="1">
      <alignment horizontal="left"/>
    </xf>
    <xf numFmtId="0" fontId="251" fillId="97" borderId="110" xfId="0" applyFont="1" applyFill="1" applyBorder="1" applyAlignment="1">
      <alignment horizontal="right"/>
    </xf>
    <xf numFmtId="237" fontId="0" fillId="0" borderId="110" xfId="0" applyNumberFormat="1" applyBorder="1"/>
    <xf numFmtId="0" fontId="251" fillId="97" borderId="110" xfId="0" applyFont="1" applyFill="1" applyBorder="1" applyAlignment="1">
      <alignment horizontal="center"/>
    </xf>
    <xf numFmtId="0" fontId="0" fillId="0" borderId="0" xfId="0" applyBorder="1"/>
    <xf numFmtId="0" fontId="251" fillId="97" borderId="0" xfId="0" applyFont="1" applyFill="1" applyBorder="1"/>
    <xf numFmtId="0" fontId="1" fillId="0" borderId="0" xfId="0" applyFont="1" applyBorder="1"/>
    <xf numFmtId="0" fontId="251" fillId="97" borderId="0" xfId="0" applyFont="1" applyFill="1" applyBorder="1" applyAlignment="1">
      <alignment horizontal="left"/>
    </xf>
    <xf numFmtId="0" fontId="252" fillId="0" borderId="110" xfId="0" applyFont="1" applyBorder="1" applyAlignment="1">
      <alignment vertical="top"/>
    </xf>
    <xf numFmtId="49" fontId="252" fillId="0" borderId="110" xfId="0" applyNumberFormat="1" applyFont="1" applyBorder="1" applyAlignment="1">
      <alignment vertical="top"/>
    </xf>
    <xf numFmtId="0" fontId="252" fillId="0" borderId="110" xfId="0" applyFont="1" applyBorder="1"/>
    <xf numFmtId="3" fontId="252" fillId="0" borderId="110" xfId="1440" applyNumberFormat="1" applyFont="1" applyBorder="1" applyAlignment="1">
      <alignment vertical="top"/>
    </xf>
    <xf numFmtId="4" fontId="252" fillId="0" borderId="110" xfId="70" applyNumberFormat="1" applyFont="1" applyBorder="1" applyAlignment="1">
      <alignment vertical="top"/>
    </xf>
    <xf numFmtId="237" fontId="252" fillId="0" borderId="110" xfId="0" applyNumberFormat="1" applyFont="1" applyBorder="1"/>
    <xf numFmtId="49" fontId="252" fillId="0" borderId="110" xfId="2433" applyNumberFormat="1" applyFont="1" applyBorder="1" applyAlignment="1">
      <alignment vertical="top"/>
    </xf>
    <xf numFmtId="4" fontId="252" fillId="0" borderId="110" xfId="1440" applyNumberFormat="1" applyFont="1" applyBorder="1" applyAlignment="1">
      <alignment vertical="top"/>
    </xf>
    <xf numFmtId="0" fontId="252" fillId="2" borderId="0" xfId="0" applyFont="1" applyFill="1" applyBorder="1" applyAlignment="1">
      <alignment vertical="top"/>
    </xf>
    <xf numFmtId="49" fontId="252" fillId="2" borderId="0" xfId="0" applyNumberFormat="1" applyFont="1" applyFill="1" applyBorder="1" applyAlignment="1">
      <alignment vertical="top"/>
    </xf>
    <xf numFmtId="0" fontId="252" fillId="2" borderId="0" xfId="0" applyFont="1" applyFill="1" applyBorder="1"/>
    <xf numFmtId="49" fontId="252" fillId="2" borderId="0" xfId="2433" applyNumberFormat="1" applyFont="1" applyFill="1" applyBorder="1" applyAlignment="1">
      <alignment vertical="top"/>
    </xf>
    <xf numFmtId="4" fontId="252" fillId="2" borderId="0" xfId="1440" applyNumberFormat="1" applyFont="1" applyFill="1" applyBorder="1" applyAlignment="1">
      <alignment vertical="top"/>
    </xf>
    <xf numFmtId="4" fontId="252" fillId="2" borderId="0" xfId="70" applyNumberFormat="1" applyFont="1" applyFill="1" applyBorder="1" applyAlignment="1">
      <alignment vertical="top"/>
    </xf>
    <xf numFmtId="237" fontId="252" fillId="2" borderId="0" xfId="0" applyNumberFormat="1" applyFont="1" applyFill="1" applyBorder="1"/>
    <xf numFmtId="3" fontId="92" fillId="100" borderId="89" xfId="0" applyNumberFormat="1" applyFont="1" applyFill="1" applyBorder="1" applyAlignment="1" applyProtection="1">
      <alignment vertical="center"/>
      <protection locked="0"/>
    </xf>
    <xf numFmtId="3" fontId="46" fillId="100" borderId="0" xfId="0" applyNumberFormat="1" applyFont="1" applyFill="1" applyAlignment="1" applyProtection="1">
      <alignment horizontal="center" vertical="center"/>
      <protection locked="0"/>
    </xf>
    <xf numFmtId="3" fontId="46" fillId="100" borderId="35" xfId="0" applyNumberFormat="1" applyFont="1" applyFill="1" applyBorder="1" applyAlignment="1" applyProtection="1">
      <alignment horizontal="center" vertical="center"/>
      <protection locked="0"/>
    </xf>
    <xf numFmtId="3" fontId="92" fillId="100" borderId="0" xfId="0" applyNumberFormat="1" applyFont="1" applyFill="1" applyAlignment="1" applyProtection="1">
      <alignment vertical="center"/>
      <protection locked="0"/>
    </xf>
    <xf numFmtId="0" fontId="0" fillId="28" borderId="110" xfId="0" applyFill="1" applyBorder="1" applyAlignment="1">
      <alignment wrapText="1"/>
    </xf>
    <xf numFmtId="0" fontId="47" fillId="2" borderId="0" xfId="0" applyFont="1" applyFill="1" applyBorder="1" applyAlignment="1">
      <alignment horizontal="center" vertical="center"/>
    </xf>
    <xf numFmtId="0" fontId="240" fillId="2" borderId="0" xfId="0" applyFont="1" applyFill="1" applyBorder="1" applyAlignment="1">
      <alignment wrapText="1"/>
    </xf>
    <xf numFmtId="0" fontId="240" fillId="2" borderId="12" xfId="0" applyFont="1" applyFill="1" applyBorder="1" applyAlignment="1">
      <alignment wrapText="1"/>
    </xf>
    <xf numFmtId="0" fontId="92" fillId="2" borderId="0" xfId="0" applyFont="1" applyFill="1" applyBorder="1" applyAlignment="1">
      <alignment wrapText="1"/>
    </xf>
    <xf numFmtId="0" fontId="92" fillId="2" borderId="12" xfId="0" applyFont="1" applyFill="1" applyBorder="1" applyAlignment="1">
      <alignment wrapText="1"/>
    </xf>
    <xf numFmtId="0" fontId="49" fillId="2" borderId="103" xfId="0" applyFont="1" applyFill="1" applyBorder="1" applyAlignment="1">
      <alignment wrapText="1"/>
    </xf>
    <xf numFmtId="0" fontId="49" fillId="2" borderId="97" xfId="0" applyFont="1" applyFill="1" applyBorder="1" applyAlignment="1">
      <alignment wrapText="1"/>
    </xf>
    <xf numFmtId="0" fontId="53" fillId="26" borderId="89" xfId="0" applyFont="1" applyFill="1" applyBorder="1" applyAlignment="1">
      <alignment horizontal="center" vertical="center"/>
    </xf>
    <xf numFmtId="0" fontId="53" fillId="26" borderId="0" xfId="0" applyFont="1" applyFill="1" applyBorder="1" applyAlignment="1">
      <alignment horizontal="center" vertical="center"/>
    </xf>
    <xf numFmtId="0" fontId="92" fillId="2" borderId="103" xfId="0" applyFont="1" applyFill="1" applyBorder="1" applyAlignment="1">
      <alignment wrapText="1"/>
    </xf>
    <xf numFmtId="0" fontId="92" fillId="2" borderId="97" xfId="0" applyFont="1" applyFill="1" applyBorder="1" applyAlignment="1">
      <alignment wrapText="1"/>
    </xf>
    <xf numFmtId="0" fontId="49" fillId="2" borderId="138" xfId="0" applyFont="1" applyFill="1" applyBorder="1" applyAlignment="1">
      <alignment wrapText="1"/>
    </xf>
    <xf numFmtId="0" fontId="49" fillId="2" borderId="134" xfId="0" applyFont="1" applyFill="1" applyBorder="1" applyAlignment="1">
      <alignment wrapText="1"/>
    </xf>
    <xf numFmtId="0" fontId="49" fillId="2" borderId="138" xfId="0" applyFont="1" applyFill="1" applyBorder="1" applyAlignment="1">
      <alignment vertical="center" wrapText="1"/>
    </xf>
    <xf numFmtId="0" fontId="49" fillId="2" borderId="134" xfId="0" applyFont="1" applyFill="1" applyBorder="1" applyAlignment="1">
      <alignment vertical="center" wrapText="1"/>
    </xf>
    <xf numFmtId="0" fontId="231" fillId="2" borderId="0" xfId="0" applyFont="1" applyFill="1" applyAlignment="1">
      <alignment horizontal="left"/>
    </xf>
    <xf numFmtId="0" fontId="92" fillId="2" borderId="118" xfId="0" applyFont="1" applyFill="1" applyBorder="1" applyAlignment="1">
      <alignment horizontal="center" wrapText="1"/>
    </xf>
    <xf numFmtId="0" fontId="92" fillId="2" borderId="103" xfId="0" applyFont="1" applyFill="1" applyBorder="1" applyAlignment="1">
      <alignment horizontal="center" wrapText="1"/>
    </xf>
    <xf numFmtId="0" fontId="92" fillId="2" borderId="97" xfId="0" applyFont="1" applyFill="1" applyBorder="1" applyAlignment="1">
      <alignment horizontal="center" wrapText="1"/>
    </xf>
    <xf numFmtId="0" fontId="92" fillId="2" borderId="89" xfId="0" applyFont="1" applyFill="1" applyBorder="1" applyAlignment="1">
      <alignment horizontal="center" wrapText="1"/>
    </xf>
    <xf numFmtId="0" fontId="92" fillId="2" borderId="0" xfId="0" applyFont="1" applyFill="1" applyBorder="1" applyAlignment="1">
      <alignment horizontal="center" wrapText="1"/>
    </xf>
    <xf numFmtId="0" fontId="92" fillId="2" borderId="12" xfId="0" applyFont="1" applyFill="1" applyBorder="1" applyAlignment="1">
      <alignment horizontal="center" wrapText="1"/>
    </xf>
    <xf numFmtId="0" fontId="92" fillId="2" borderId="109" xfId="0" applyFont="1" applyFill="1" applyBorder="1" applyAlignment="1">
      <alignment horizontal="center" wrapText="1"/>
    </xf>
    <xf numFmtId="0" fontId="92" fillId="2" borderId="5" xfId="0" applyFont="1" applyFill="1" applyBorder="1" applyAlignment="1">
      <alignment horizontal="center" wrapText="1"/>
    </xf>
    <xf numFmtId="0" fontId="92" fillId="2" borderId="112" xfId="0" applyFont="1" applyFill="1" applyBorder="1" applyAlignment="1">
      <alignment horizontal="center" wrapText="1"/>
    </xf>
    <xf numFmtId="175" fontId="92" fillId="28" borderId="122" xfId="0" applyNumberFormat="1" applyFont="1" applyFill="1" applyBorder="1" applyAlignment="1">
      <alignment horizontal="left"/>
    </xf>
    <xf numFmtId="175" fontId="92" fillId="28" borderId="134" xfId="0" applyNumberFormat="1" applyFont="1" applyFill="1" applyBorder="1" applyAlignment="1">
      <alignment horizontal="left"/>
    </xf>
    <xf numFmtId="0" fontId="92" fillId="92" borderId="0" xfId="0" applyFont="1" applyFill="1" applyBorder="1" applyAlignment="1">
      <alignment horizontal="left" vertical="center" wrapText="1"/>
    </xf>
    <xf numFmtId="175" fontId="48" fillId="2" borderId="122" xfId="0" applyNumberFormat="1" applyFont="1" applyFill="1" applyBorder="1" applyAlignment="1">
      <alignment horizontal="left"/>
    </xf>
    <xf numFmtId="175" fontId="48" fillId="2" borderId="134" xfId="0" applyNumberFormat="1" applyFont="1" applyFill="1" applyBorder="1" applyAlignment="1">
      <alignment horizontal="left"/>
    </xf>
    <xf numFmtId="174" fontId="214" fillId="26" borderId="122" xfId="6" applyNumberFormat="1" applyFont="1" applyFill="1" applyBorder="1" applyAlignment="1">
      <alignment horizontal="center" vertical="center" wrapText="1"/>
    </xf>
    <xf numFmtId="174" fontId="214"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4" fillId="26" borderId="122" xfId="0" applyFont="1" applyFill="1" applyBorder="1" applyAlignment="1">
      <alignment horizontal="center"/>
    </xf>
    <xf numFmtId="0" fontId="214" fillId="26" borderId="134" xfId="0" applyFont="1" applyFill="1" applyBorder="1" applyAlignment="1">
      <alignment horizontal="center"/>
    </xf>
    <xf numFmtId="0" fontId="213" fillId="92" borderId="0" xfId="40" applyNumberFormat="1" applyFont="1" applyFill="1" applyBorder="1" applyAlignment="1" applyProtection="1">
      <alignment horizontal="left" vertical="center" wrapText="1"/>
      <protection locked="0"/>
    </xf>
    <xf numFmtId="0" fontId="46" fillId="2" borderId="53" xfId="0" applyFont="1" applyFill="1" applyBorder="1" applyAlignment="1" applyProtection="1">
      <alignment horizontal="center" vertical="center" wrapText="1"/>
      <protection locked="0"/>
    </xf>
    <xf numFmtId="0" fontId="46" fillId="2" borderId="102" xfId="0" applyFont="1" applyFill="1" applyBorder="1" applyAlignment="1" applyProtection="1">
      <alignment horizontal="center" vertical="center" wrapText="1"/>
      <protection locked="0"/>
    </xf>
    <xf numFmtId="0" fontId="46" fillId="2" borderId="36" xfId="0" applyFont="1" applyFill="1" applyBorder="1" applyAlignment="1" applyProtection="1">
      <alignment horizontal="center" vertical="center" wrapText="1"/>
      <protection locked="0"/>
    </xf>
    <xf numFmtId="0" fontId="92" fillId="92" borderId="0" xfId="40" applyNumberFormat="1" applyFont="1" applyFill="1" applyBorder="1" applyAlignment="1">
      <alignment horizontal="left" vertical="center" wrapText="1"/>
    </xf>
    <xf numFmtId="0" fontId="49" fillId="92" borderId="0" xfId="0" applyFont="1" applyFill="1" applyBorder="1" applyAlignment="1">
      <alignment horizontal="left" vertical="center" wrapText="1"/>
    </xf>
    <xf numFmtId="0" fontId="45" fillId="2" borderId="0" xfId="0" applyFont="1" applyFill="1" applyBorder="1" applyAlignment="1">
      <alignment horizontal="left" vertical="top"/>
    </xf>
    <xf numFmtId="0" fontId="46" fillId="2" borderId="111" xfId="0" applyFont="1" applyFill="1" applyBorder="1" applyAlignment="1" applyProtection="1">
      <alignment horizontal="center" vertical="center" wrapText="1"/>
      <protection locked="0"/>
    </xf>
    <xf numFmtId="0" fontId="46" fillId="2" borderId="121" xfId="0" applyFont="1" applyFill="1" applyBorder="1" applyAlignment="1" applyProtection="1">
      <alignment horizontal="center" vertical="center" wrapText="1"/>
      <protection locked="0"/>
    </xf>
    <xf numFmtId="178" fontId="213" fillId="92" borderId="140" xfId="40" applyNumberFormat="1" applyFont="1" applyFill="1" applyBorder="1" applyAlignment="1">
      <alignment horizontal="left" vertical="center"/>
    </xf>
    <xf numFmtId="178" fontId="213" fillId="92" borderId="141" xfId="40" applyNumberFormat="1" applyFont="1" applyFill="1" applyBorder="1" applyAlignment="1">
      <alignment horizontal="left" vertical="center"/>
    </xf>
    <xf numFmtId="0" fontId="49" fillId="92" borderId="0" xfId="0" applyFont="1" applyFill="1" applyAlignment="1">
      <alignment horizontal="left" vertical="center" wrapText="1"/>
    </xf>
    <xf numFmtId="0" fontId="45" fillId="2" borderId="0" xfId="0" applyFont="1" applyFill="1" applyBorder="1" applyAlignment="1" applyProtection="1">
      <alignment horizontal="left" vertical="top"/>
      <protection locked="0"/>
    </xf>
    <xf numFmtId="0" fontId="92" fillId="92" borderId="0" xfId="0" applyFont="1" applyFill="1" applyBorder="1" applyAlignment="1" applyProtection="1">
      <alignment horizontal="left" vertical="center" wrapText="1"/>
      <protection locked="0"/>
    </xf>
    <xf numFmtId="0" fontId="53" fillId="26" borderId="105" xfId="0" applyNumberFormat="1" applyFont="1" applyFill="1" applyBorder="1" applyAlignment="1" applyProtection="1">
      <alignment horizontal="center" vertical="center" wrapText="1"/>
      <protection locked="0"/>
    </xf>
    <xf numFmtId="0" fontId="53" fillId="26" borderId="52" xfId="0" applyNumberFormat="1" applyFont="1" applyFill="1" applyBorder="1" applyAlignment="1" applyProtection="1">
      <alignment horizontal="center" vertical="center" wrapText="1"/>
      <protection locked="0"/>
    </xf>
    <xf numFmtId="0" fontId="53" fillId="26" borderId="51" xfId="0" applyFont="1" applyFill="1" applyBorder="1" applyAlignment="1" applyProtection="1">
      <alignment horizontal="center" vertical="center" wrapText="1"/>
      <protection locked="0"/>
    </xf>
    <xf numFmtId="0" fontId="53" fillId="26" borderId="47" xfId="0" applyFont="1" applyFill="1" applyBorder="1" applyAlignment="1" applyProtection="1">
      <alignment horizontal="center" vertical="center" wrapText="1"/>
      <protection locked="0"/>
    </xf>
    <xf numFmtId="0" fontId="53" fillId="26" borderId="99" xfId="0" applyNumberFormat="1" applyFont="1" applyFill="1" applyBorder="1" applyAlignment="1" applyProtection="1">
      <alignment horizontal="center" vertical="center" wrapText="1"/>
      <protection locked="0"/>
    </xf>
    <xf numFmtId="0" fontId="53" fillId="26" borderId="100" xfId="0" applyNumberFormat="1" applyFont="1" applyFill="1" applyBorder="1" applyAlignment="1" applyProtection="1">
      <alignment horizontal="center" vertical="center" wrapText="1"/>
      <protection locked="0"/>
    </xf>
    <xf numFmtId="0" fontId="53" fillId="26" borderId="101" xfId="0" applyNumberFormat="1" applyFont="1" applyFill="1" applyBorder="1" applyAlignment="1" applyProtection="1">
      <alignment horizontal="center" vertical="center" wrapText="1"/>
      <protection locked="0"/>
    </xf>
    <xf numFmtId="0" fontId="53" fillId="26" borderId="130" xfId="0" applyNumberFormat="1" applyFont="1" applyFill="1" applyBorder="1" applyAlignment="1" applyProtection="1">
      <alignment horizontal="center" vertical="center" wrapText="1"/>
      <protection locked="0"/>
    </xf>
    <xf numFmtId="0" fontId="53" fillId="26" borderId="131" xfId="0" applyNumberFormat="1" applyFont="1" applyFill="1" applyBorder="1" applyAlignment="1" applyProtection="1">
      <alignment horizontal="center" vertical="center" wrapText="1"/>
      <protection locked="0"/>
    </xf>
    <xf numFmtId="0" fontId="53" fillId="26" borderId="132" xfId="0" applyNumberFormat="1" applyFont="1" applyFill="1" applyBorder="1" applyAlignment="1" applyProtection="1">
      <alignment horizontal="center" vertical="center" wrapText="1"/>
      <protection locked="0"/>
    </xf>
    <xf numFmtId="0" fontId="53" fillId="26" borderId="106" xfId="0" applyNumberFormat="1" applyFont="1" applyFill="1" applyBorder="1" applyAlignment="1" applyProtection="1">
      <alignment horizontal="center" vertical="center" wrapText="1"/>
      <protection locked="0"/>
    </xf>
    <xf numFmtId="0" fontId="53" fillId="26" borderId="50" xfId="0" applyNumberFormat="1" applyFont="1" applyFill="1" applyBorder="1" applyAlignment="1" applyProtection="1">
      <alignment horizontal="center" vertical="center" wrapText="1"/>
      <protection locked="0"/>
    </xf>
    <xf numFmtId="0" fontId="45" fillId="2" borderId="0" xfId="0" applyFont="1" applyFill="1" applyAlignment="1">
      <alignment horizontal="left" vertical="top" wrapText="1"/>
    </xf>
    <xf numFmtId="0" fontId="92" fillId="92" borderId="0" xfId="0" applyFont="1" applyFill="1" applyBorder="1" applyAlignment="1">
      <alignment horizontal="left" wrapText="1"/>
    </xf>
    <xf numFmtId="0" fontId="238" fillId="2" borderId="5" xfId="0" applyFont="1" applyFill="1" applyBorder="1" applyAlignment="1">
      <alignment horizontal="left"/>
    </xf>
    <xf numFmtId="0" fontId="92" fillId="92" borderId="0" xfId="0" applyFont="1" applyFill="1" applyAlignment="1">
      <alignment horizontal="left" vertical="center" wrapText="1"/>
    </xf>
    <xf numFmtId="9" fontId="73" fillId="26" borderId="35" xfId="5151" applyNumberFormat="1" applyFont="1" applyFill="1" applyBorder="1" applyAlignment="1">
      <alignment horizontal="center" vertical="center" wrapText="1"/>
    </xf>
    <xf numFmtId="0" fontId="4" fillId="2" borderId="110" xfId="0" applyFont="1" applyFill="1" applyBorder="1" applyAlignment="1">
      <alignment horizontal="center" vertical="center"/>
    </xf>
    <xf numFmtId="0" fontId="0" fillId="2" borderId="122" xfId="0" applyFill="1" applyBorder="1"/>
    <xf numFmtId="0" fontId="0" fillId="2" borderId="134" xfId="0" applyFill="1" applyBorder="1"/>
    <xf numFmtId="0" fontId="0" fillId="2" borderId="110" xfId="0" applyFill="1" applyBorder="1"/>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716000"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21364726" cy="199833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780376" cy="1984376"/>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945542"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5526"/>
          <a:ext cx="16795095" cy="2147047"/>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626793" cy="1974851"/>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1160279" cy="233728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966788</xdr:colOff>
          <xdr:row>53</xdr:row>
          <xdr:rowOff>23813</xdr:rowOff>
        </xdr:from>
        <xdr:to>
          <xdr:col>2</xdr:col>
          <xdr:colOff>1385888</xdr:colOff>
          <xdr:row>54</xdr:row>
          <xdr:rowOff>166688</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966788</xdr:colOff>
          <xdr:row>56</xdr:row>
          <xdr:rowOff>23813</xdr:rowOff>
        </xdr:from>
        <xdr:to>
          <xdr:col>2</xdr:col>
          <xdr:colOff>1385888</xdr:colOff>
          <xdr:row>57</xdr:row>
          <xdr:rowOff>166688</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966788</xdr:colOff>
          <xdr:row>59</xdr:row>
          <xdr:rowOff>23813</xdr:rowOff>
        </xdr:from>
        <xdr:to>
          <xdr:col>2</xdr:col>
          <xdr:colOff>1385888</xdr:colOff>
          <xdr:row>60</xdr:row>
          <xdr:rowOff>166688</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966788</xdr:colOff>
          <xdr:row>62</xdr:row>
          <xdr:rowOff>23813</xdr:rowOff>
        </xdr:from>
        <xdr:to>
          <xdr:col>2</xdr:col>
          <xdr:colOff>1385888</xdr:colOff>
          <xdr:row>63</xdr:row>
          <xdr:rowOff>166688</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966788</xdr:colOff>
          <xdr:row>65</xdr:row>
          <xdr:rowOff>23813</xdr:rowOff>
        </xdr:from>
        <xdr:to>
          <xdr:col>2</xdr:col>
          <xdr:colOff>1385888</xdr:colOff>
          <xdr:row>66</xdr:row>
          <xdr:rowOff>166688</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966788</xdr:colOff>
          <xdr:row>68</xdr:row>
          <xdr:rowOff>38100</xdr:rowOff>
        </xdr:from>
        <xdr:to>
          <xdr:col>2</xdr:col>
          <xdr:colOff>1385888</xdr:colOff>
          <xdr:row>69</xdr:row>
          <xdr:rowOff>176213</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966788</xdr:colOff>
          <xdr:row>71</xdr:row>
          <xdr:rowOff>38100</xdr:rowOff>
        </xdr:from>
        <xdr:to>
          <xdr:col>2</xdr:col>
          <xdr:colOff>1385888</xdr:colOff>
          <xdr:row>72</xdr:row>
          <xdr:rowOff>176213</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176213</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006888" cy="205978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677426"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4206" y="281441"/>
          <a:ext cx="16483953" cy="208699"/>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1</xdr:col>
      <xdr:colOff>973667</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7169" y="528461"/>
          <a:ext cx="887942" cy="596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1112914</xdr:colOff>
      <xdr:row>3</xdr:row>
      <xdr:rowOff>42601</xdr:rowOff>
    </xdr:from>
    <xdr:to>
      <xdr:col>5</xdr:col>
      <xdr:colOff>131451</xdr:colOff>
      <xdr:row>5</xdr:row>
      <xdr:rowOff>42882</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804358" y="635268"/>
          <a:ext cx="5749537" cy="39539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9980" y="216648"/>
          <a:ext cx="1869197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V:/Conservation%20Folder/CFF%20-%20Settlement%20&amp;%20Reporting/2019/Greensaver/2%20February/BRI_IESO%20Settlement%20Report_Festival%20February%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rushby/Documents/C:/Users/Adam%20Umanski/Dropbox/FHI%20LRAM/3%20-%202018%20Submission/Festival_LRAMVA%20Workform_REVISED%20FOR%20IR_2018121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estival%202020_LRAMVA_Work_Form_20191017.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grushby/Documents/Users/grushby/Dropbox%20(Rushby%20Energy)/RESI%20Management%20Files/Financial/2020%20(FY2021)/Accounts%20Receivable/C:/Users/Adam%20Umanski/Dropbox/FHI%20LRAM/3%20-%202018%20Submission/Festival_LRAMVA%20Workform_REVISED%20FOR%20IR_20181213.xlsx?0167670B" TargetMode="External"/><Relationship Id="rId1" Type="http://schemas.openxmlformats.org/officeDocument/2006/relationships/externalLinkPath" Target="file:///\\0167670B\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sheetData sheetId="1"/>
      <sheetData sheetId="2"/>
      <sheetData sheetId="3"/>
      <sheetData sheetId="4"/>
      <sheetData sheetId="5"/>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4.25"/>
  <cols>
    <col min="1" max="1" width="9" style="9"/>
    <col min="2" max="2" width="32" style="27" customWidth="1"/>
    <col min="3" max="3" width="114.33203125" style="9" customWidth="1"/>
    <col min="4" max="4" width="8" style="9" customWidth="1"/>
    <col min="5" max="16384" width="9" style="9"/>
  </cols>
  <sheetData>
    <row r="1" spans="1:3" ht="174" customHeight="1"/>
    <row r="3" spans="1:3" ht="20.25">
      <c r="B3" s="866" t="s">
        <v>174</v>
      </c>
      <c r="C3" s="866"/>
    </row>
    <row r="4" spans="1:3" ht="11.25" customHeight="1"/>
    <row r="5" spans="1:3" s="30" customFormat="1" ht="25.5" customHeight="1">
      <c r="B5" s="60" t="s">
        <v>421</v>
      </c>
      <c r="C5" s="60" t="s">
        <v>173</v>
      </c>
    </row>
    <row r="6" spans="1:3" s="176" customFormat="1" ht="48" customHeight="1">
      <c r="A6" s="241"/>
      <c r="B6" s="604" t="s">
        <v>170</v>
      </c>
      <c r="C6" s="656" t="s">
        <v>598</v>
      </c>
    </row>
    <row r="7" spans="1:3" s="176" customFormat="1" ht="21" customHeight="1">
      <c r="A7" s="241"/>
      <c r="B7" s="598" t="s">
        <v>554</v>
      </c>
      <c r="C7" s="657" t="s">
        <v>611</v>
      </c>
    </row>
    <row r="8" spans="1:3" s="176" customFormat="1" ht="32.25" customHeight="1">
      <c r="B8" s="598" t="s">
        <v>368</v>
      </c>
      <c r="C8" s="658" t="s">
        <v>599</v>
      </c>
    </row>
    <row r="9" spans="1:3" s="176" customFormat="1" ht="27.75" customHeight="1">
      <c r="B9" s="598" t="s">
        <v>169</v>
      </c>
      <c r="C9" s="658" t="s">
        <v>600</v>
      </c>
    </row>
    <row r="10" spans="1:3" s="176" customFormat="1" ht="33" customHeight="1">
      <c r="B10" s="598" t="s">
        <v>596</v>
      </c>
      <c r="C10" s="657" t="s">
        <v>604</v>
      </c>
    </row>
    <row r="11" spans="1:3" s="176" customFormat="1" ht="26.25" customHeight="1">
      <c r="B11" s="613" t="s">
        <v>369</v>
      </c>
      <c r="C11" s="660" t="s">
        <v>601</v>
      </c>
    </row>
    <row r="12" spans="1:3" s="176" customFormat="1" ht="39.75" customHeight="1">
      <c r="B12" s="598" t="s">
        <v>370</v>
      </c>
      <c r="C12" s="658" t="s">
        <v>602</v>
      </c>
    </row>
    <row r="13" spans="1:3" s="176" customFormat="1" ht="18" customHeight="1">
      <c r="B13" s="598" t="s">
        <v>371</v>
      </c>
      <c r="C13" s="658" t="s">
        <v>603</v>
      </c>
    </row>
    <row r="14" spans="1:3" s="176" customFormat="1" ht="13.5" customHeight="1">
      <c r="B14" s="598"/>
      <c r="C14" s="659"/>
    </row>
    <row r="15" spans="1:3" s="176" customFormat="1" ht="18" customHeight="1">
      <c r="B15" s="598" t="s">
        <v>667</v>
      </c>
      <c r="C15" s="657" t="s">
        <v>665</v>
      </c>
    </row>
    <row r="16" spans="1:3" s="176" customFormat="1" ht="8.25" customHeight="1">
      <c r="B16" s="598"/>
      <c r="C16" s="659"/>
    </row>
    <row r="17" spans="2:3" s="176" customFormat="1" ht="33" customHeight="1">
      <c r="B17" s="661" t="s">
        <v>597</v>
      </c>
      <c r="C17" s="662" t="s">
        <v>666</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B405" zoomScale="70" zoomScaleNormal="70" zoomScaleSheetLayoutView="80" zoomScalePageLayoutView="85" workbookViewId="0">
      <selection activeCell="AQ514" sqref="AQ514"/>
    </sheetView>
  </sheetViews>
  <sheetFormatPr defaultColWidth="9" defaultRowHeight="13.5" outlineLevelRow="1" outlineLevelCol="1"/>
  <cols>
    <col min="1" max="1" width="4.46484375" style="504" customWidth="1"/>
    <col min="2" max="2" width="43.46484375" style="254" customWidth="1"/>
    <col min="3" max="3" width="14" style="254" customWidth="1"/>
    <col min="4" max="4" width="18" style="253" customWidth="1"/>
    <col min="5" max="8" width="10.46484375" style="253" customWidth="1" outlineLevel="1"/>
    <col min="9" max="13" width="9" style="253" customWidth="1" outlineLevel="1"/>
    <col min="14" max="14" width="12.46484375" style="253" customWidth="1" outlineLevel="1"/>
    <col min="15" max="15" width="17.46484375" style="253" customWidth="1"/>
    <col min="16" max="24" width="9.46484375" style="253" customWidth="1" outlineLevel="1"/>
    <col min="25" max="25" width="14" style="255" customWidth="1"/>
    <col min="26" max="26" width="14.46484375" style="255" customWidth="1"/>
    <col min="27" max="27" width="17" style="255" customWidth="1"/>
    <col min="28" max="28" width="17.46484375" style="255" customWidth="1"/>
    <col min="29" max="35" width="14.46484375" style="255" customWidth="1"/>
    <col min="36" max="38" width="15" style="255" customWidth="1"/>
    <col min="39" max="39" width="14.33203125" style="256" customWidth="1"/>
    <col min="40" max="40" width="14.46484375" style="253" customWidth="1"/>
    <col min="41" max="41" width="15" style="253" customWidth="1"/>
    <col min="42" max="42" width="14" style="253" customWidth="1"/>
    <col min="43" max="43" width="9.46484375" style="253" customWidth="1"/>
    <col min="44" max="44" width="11" style="253" customWidth="1"/>
    <col min="45" max="45" width="12" style="253" customWidth="1"/>
    <col min="46" max="46" width="6.46484375" style="253" bestFit="1" customWidth="1"/>
    <col min="47" max="51" width="9" style="253"/>
    <col min="52" max="52" width="6.46484375" style="253" bestFit="1" customWidth="1"/>
    <col min="53" max="16384" width="9" style="253"/>
  </cols>
  <sheetData>
    <row r="1" spans="1:39" ht="164.25" customHeight="1"/>
    <row r="2" spans="1:39" ht="23.25" customHeight="1" thickBot="1"/>
    <row r="3" spans="1:39" ht="25.5" customHeight="1" thickBot="1">
      <c r="B3" s="916" t="s">
        <v>171</v>
      </c>
      <c r="C3" s="257" t="s">
        <v>175</v>
      </c>
      <c r="D3" s="50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51"/>
      <c r="C5" s="913" t="s">
        <v>553</v>
      </c>
      <c r="D5" s="91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6" t="s">
        <v>507</v>
      </c>
      <c r="C7" s="917" t="s">
        <v>630</v>
      </c>
      <c r="D7" s="917"/>
      <c r="E7" s="917"/>
      <c r="F7" s="917"/>
      <c r="G7" s="917"/>
      <c r="H7" s="917"/>
      <c r="I7" s="917"/>
      <c r="J7" s="917"/>
      <c r="K7" s="917"/>
      <c r="L7" s="917"/>
      <c r="M7" s="917"/>
      <c r="N7" s="917"/>
      <c r="O7" s="917"/>
      <c r="P7" s="917"/>
      <c r="Q7" s="917"/>
      <c r="R7" s="917"/>
      <c r="S7" s="917"/>
      <c r="T7" s="917"/>
      <c r="U7" s="917"/>
      <c r="V7" s="917"/>
      <c r="W7" s="917"/>
      <c r="X7" s="917"/>
      <c r="Y7" s="592"/>
      <c r="Z7" s="592"/>
      <c r="AA7" s="592"/>
      <c r="AB7" s="592"/>
      <c r="AC7" s="592"/>
      <c r="AD7" s="592"/>
      <c r="AE7" s="270"/>
      <c r="AF7" s="270"/>
      <c r="AG7" s="270"/>
      <c r="AH7" s="270"/>
      <c r="AI7" s="270"/>
      <c r="AJ7" s="270"/>
      <c r="AK7" s="270"/>
      <c r="AL7" s="270"/>
    </row>
    <row r="8" spans="1:39" s="271" customFormat="1" ht="58.5" customHeight="1">
      <c r="A8" s="504"/>
      <c r="B8" s="916"/>
      <c r="C8" s="917" t="s">
        <v>568</v>
      </c>
      <c r="D8" s="917"/>
      <c r="E8" s="917"/>
      <c r="F8" s="917"/>
      <c r="G8" s="917"/>
      <c r="H8" s="917"/>
      <c r="I8" s="917"/>
      <c r="J8" s="917"/>
      <c r="K8" s="917"/>
      <c r="L8" s="917"/>
      <c r="M8" s="917"/>
      <c r="N8" s="917"/>
      <c r="O8" s="917"/>
      <c r="P8" s="917"/>
      <c r="Q8" s="917"/>
      <c r="R8" s="917"/>
      <c r="S8" s="917"/>
      <c r="T8" s="917"/>
      <c r="U8" s="917"/>
      <c r="V8" s="917"/>
      <c r="W8" s="917"/>
      <c r="X8" s="917"/>
      <c r="Y8" s="592"/>
      <c r="Z8" s="592"/>
      <c r="AA8" s="592"/>
      <c r="AB8" s="592"/>
      <c r="AC8" s="592"/>
      <c r="AD8" s="592"/>
      <c r="AE8" s="272"/>
      <c r="AF8" s="255"/>
      <c r="AG8" s="255"/>
      <c r="AH8" s="255"/>
      <c r="AI8" s="255"/>
      <c r="AJ8" s="255"/>
      <c r="AK8" s="255"/>
      <c r="AL8" s="255"/>
      <c r="AM8" s="256"/>
    </row>
    <row r="9" spans="1:39" s="271" customFormat="1" ht="57.75" customHeight="1">
      <c r="A9" s="504"/>
      <c r="B9" s="273"/>
      <c r="C9" s="917" t="s">
        <v>567</v>
      </c>
      <c r="D9" s="917"/>
      <c r="E9" s="917"/>
      <c r="F9" s="917"/>
      <c r="G9" s="917"/>
      <c r="H9" s="917"/>
      <c r="I9" s="917"/>
      <c r="J9" s="917"/>
      <c r="K9" s="917"/>
      <c r="L9" s="917"/>
      <c r="M9" s="917"/>
      <c r="N9" s="917"/>
      <c r="O9" s="917"/>
      <c r="P9" s="917"/>
      <c r="Q9" s="917"/>
      <c r="R9" s="917"/>
      <c r="S9" s="917"/>
      <c r="T9" s="917"/>
      <c r="U9" s="917"/>
      <c r="V9" s="917"/>
      <c r="W9" s="917"/>
      <c r="X9" s="917"/>
      <c r="Y9" s="592"/>
      <c r="Z9" s="592"/>
      <c r="AA9" s="592"/>
      <c r="AB9" s="592"/>
      <c r="AC9" s="592"/>
      <c r="AD9" s="592"/>
      <c r="AE9" s="272"/>
      <c r="AF9" s="255"/>
      <c r="AG9" s="255"/>
      <c r="AH9" s="255"/>
      <c r="AI9" s="255"/>
      <c r="AJ9" s="255"/>
      <c r="AK9" s="255"/>
      <c r="AL9" s="255"/>
      <c r="AM9" s="256"/>
    </row>
    <row r="10" spans="1:39" ht="41.25" customHeight="1">
      <c r="B10" s="275"/>
      <c r="C10" s="917" t="s">
        <v>633</v>
      </c>
      <c r="D10" s="917"/>
      <c r="E10" s="917"/>
      <c r="F10" s="917"/>
      <c r="G10" s="917"/>
      <c r="H10" s="917"/>
      <c r="I10" s="917"/>
      <c r="J10" s="917"/>
      <c r="K10" s="917"/>
      <c r="L10" s="917"/>
      <c r="M10" s="917"/>
      <c r="N10" s="917"/>
      <c r="O10" s="917"/>
      <c r="P10" s="917"/>
      <c r="Q10" s="917"/>
      <c r="R10" s="917"/>
      <c r="S10" s="917"/>
      <c r="T10" s="917"/>
      <c r="U10" s="917"/>
      <c r="V10" s="917"/>
      <c r="W10" s="917"/>
      <c r="X10" s="917"/>
      <c r="Y10" s="592"/>
      <c r="Z10" s="592"/>
      <c r="AA10" s="592"/>
      <c r="AB10" s="592"/>
      <c r="AC10" s="592"/>
      <c r="AD10" s="592"/>
      <c r="AE10" s="272"/>
      <c r="AF10" s="276"/>
      <c r="AG10" s="276"/>
      <c r="AH10" s="276"/>
      <c r="AI10" s="276"/>
      <c r="AJ10" s="276"/>
      <c r="AK10" s="276"/>
      <c r="AL10" s="276"/>
    </row>
    <row r="11" spans="1:39" ht="53.25" customHeight="1">
      <c r="C11" s="917" t="s">
        <v>618</v>
      </c>
      <c r="D11" s="917"/>
      <c r="E11" s="917"/>
      <c r="F11" s="917"/>
      <c r="G11" s="917"/>
      <c r="H11" s="917"/>
      <c r="I11" s="917"/>
      <c r="J11" s="917"/>
      <c r="K11" s="917"/>
      <c r="L11" s="917"/>
      <c r="M11" s="917"/>
      <c r="N11" s="917"/>
      <c r="O11" s="917"/>
      <c r="P11" s="917"/>
      <c r="Q11" s="917"/>
      <c r="R11" s="917"/>
      <c r="S11" s="917"/>
      <c r="T11" s="917"/>
      <c r="U11" s="917"/>
      <c r="V11" s="917"/>
      <c r="W11" s="917"/>
      <c r="X11" s="917"/>
      <c r="Y11" s="592"/>
      <c r="Z11" s="592"/>
      <c r="AA11" s="592"/>
      <c r="AB11" s="592"/>
      <c r="AC11" s="592"/>
      <c r="AD11" s="59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6" t="s">
        <v>529</v>
      </c>
      <c r="C13" s="577" t="s">
        <v>524</v>
      </c>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272"/>
      <c r="AF13" s="276"/>
      <c r="AG13" s="276"/>
      <c r="AH13" s="276"/>
      <c r="AI13" s="276"/>
      <c r="AJ13" s="276"/>
      <c r="AK13" s="276"/>
      <c r="AL13" s="276"/>
      <c r="AM13" s="253"/>
    </row>
    <row r="14" spans="1:39" ht="20.25" customHeight="1">
      <c r="B14" s="916"/>
      <c r="C14" s="577" t="s">
        <v>525</v>
      </c>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272"/>
      <c r="AF14" s="276"/>
      <c r="AG14" s="276"/>
      <c r="AH14" s="276"/>
      <c r="AI14" s="276"/>
      <c r="AJ14" s="276"/>
      <c r="AK14" s="276"/>
      <c r="AL14" s="276"/>
      <c r="AM14" s="253"/>
    </row>
    <row r="15" spans="1:39" ht="20.25" customHeight="1">
      <c r="C15" s="577" t="s">
        <v>526</v>
      </c>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272"/>
      <c r="AF15" s="276"/>
      <c r="AG15" s="276"/>
      <c r="AH15" s="276"/>
      <c r="AI15" s="276"/>
      <c r="AJ15" s="276"/>
      <c r="AK15" s="276"/>
      <c r="AL15" s="276"/>
      <c r="AM15" s="253"/>
    </row>
    <row r="16" spans="1:39" ht="20.25" customHeight="1">
      <c r="C16" s="577" t="s">
        <v>527</v>
      </c>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242</v>
      </c>
      <c r="C18" s="281"/>
      <c r="E18" s="576"/>
      <c r="O18" s="281"/>
      <c r="Y18" s="270"/>
      <c r="Z18" s="267"/>
      <c r="AA18" s="267"/>
      <c r="AB18" s="267"/>
      <c r="AC18" s="267"/>
      <c r="AD18" s="267"/>
      <c r="AE18" s="267"/>
      <c r="AF18" s="267"/>
      <c r="AG18" s="267"/>
      <c r="AH18" s="267"/>
      <c r="AI18" s="267"/>
      <c r="AJ18" s="267"/>
      <c r="AK18" s="267"/>
      <c r="AL18" s="267"/>
      <c r="AM18" s="282"/>
    </row>
    <row r="19" spans="1:39" s="283" customFormat="1" ht="36" customHeight="1">
      <c r="A19" s="504"/>
      <c r="B19" s="918" t="s">
        <v>211</v>
      </c>
      <c r="C19" s="920" t="s">
        <v>33</v>
      </c>
      <c r="D19" s="284" t="s">
        <v>423</v>
      </c>
      <c r="E19" s="922" t="s">
        <v>209</v>
      </c>
      <c r="F19" s="923"/>
      <c r="G19" s="923"/>
      <c r="H19" s="923"/>
      <c r="I19" s="923"/>
      <c r="J19" s="923"/>
      <c r="K19" s="923"/>
      <c r="L19" s="923"/>
      <c r="M19" s="924"/>
      <c r="N19" s="928" t="s">
        <v>213</v>
      </c>
      <c r="O19" s="284" t="s">
        <v>424</v>
      </c>
      <c r="P19" s="922" t="s">
        <v>212</v>
      </c>
      <c r="Q19" s="923"/>
      <c r="R19" s="923"/>
      <c r="S19" s="923"/>
      <c r="T19" s="923"/>
      <c r="U19" s="923"/>
      <c r="V19" s="923"/>
      <c r="W19" s="923"/>
      <c r="X19" s="924"/>
      <c r="Y19" s="925" t="s">
        <v>244</v>
      </c>
      <c r="Z19" s="926"/>
      <c r="AA19" s="926"/>
      <c r="AB19" s="926"/>
      <c r="AC19" s="926"/>
      <c r="AD19" s="926"/>
      <c r="AE19" s="926"/>
      <c r="AF19" s="926"/>
      <c r="AG19" s="926"/>
      <c r="AH19" s="926"/>
      <c r="AI19" s="926"/>
      <c r="AJ19" s="926"/>
      <c r="AK19" s="926"/>
      <c r="AL19" s="926"/>
      <c r="AM19" s="927"/>
    </row>
    <row r="20" spans="1:39" s="283" customFormat="1" ht="59.25" customHeight="1">
      <c r="A20" s="504"/>
      <c r="B20" s="919"/>
      <c r="C20" s="921"/>
      <c r="D20" s="285">
        <v>2011</v>
      </c>
      <c r="E20" s="285">
        <v>2012</v>
      </c>
      <c r="F20" s="285">
        <v>2013</v>
      </c>
      <c r="G20" s="285">
        <v>2014</v>
      </c>
      <c r="H20" s="285">
        <v>2015</v>
      </c>
      <c r="I20" s="285">
        <v>2016</v>
      </c>
      <c r="J20" s="285">
        <v>2017</v>
      </c>
      <c r="K20" s="285">
        <v>2018</v>
      </c>
      <c r="L20" s="285">
        <v>2019</v>
      </c>
      <c r="M20" s="285">
        <v>2020</v>
      </c>
      <c r="N20" s="92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to 4,999 kW</v>
      </c>
      <c r="AB20" s="286" t="str">
        <f>'1.  LRAMVA Summary'!G52</f>
        <v>Large User</v>
      </c>
      <c r="AC20" s="286" t="str">
        <f>'1.  LRAMVA Summary'!H52</f>
        <v>Sentinel Lighting</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5"/>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4">
        <v>1</v>
      </c>
      <c r="B22" s="294" t="s">
        <v>1</v>
      </c>
      <c r="C22" s="291" t="s">
        <v>25</v>
      </c>
      <c r="D22" s="295">
        <v>136086.63685738109</v>
      </c>
      <c r="E22" s="295">
        <v>136086.63685738109</v>
      </c>
      <c r="F22" s="295">
        <v>136086.63685738109</v>
      </c>
      <c r="G22" s="295">
        <v>134875.37654998884</v>
      </c>
      <c r="H22" s="295">
        <v>94464.119718758535</v>
      </c>
      <c r="I22" s="295"/>
      <c r="J22" s="295"/>
      <c r="K22" s="295"/>
      <c r="L22" s="295"/>
      <c r="M22" s="295"/>
      <c r="N22" s="291"/>
      <c r="O22" s="295">
        <v>19.934323957763066</v>
      </c>
      <c r="P22" s="295">
        <v>19.934323957763066</v>
      </c>
      <c r="Q22" s="295">
        <v>19.934323957763066</v>
      </c>
      <c r="R22" s="295">
        <v>18.579832126502584</v>
      </c>
      <c r="S22" s="295">
        <v>12.420116326924651</v>
      </c>
      <c r="T22" s="295">
        <v>0</v>
      </c>
      <c r="U22" s="295">
        <v>0</v>
      </c>
      <c r="V22" s="295">
        <v>0</v>
      </c>
      <c r="W22" s="295">
        <v>0</v>
      </c>
      <c r="X22" s="295">
        <v>0</v>
      </c>
      <c r="Y22" s="764">
        <v>1</v>
      </c>
      <c r="Z22" s="764">
        <v>0</v>
      </c>
      <c r="AA22" s="764">
        <v>0</v>
      </c>
      <c r="AB22" s="764">
        <v>0</v>
      </c>
      <c r="AC22" s="764">
        <v>0</v>
      </c>
      <c r="AD22" s="764">
        <v>0</v>
      </c>
      <c r="AE22" s="764">
        <v>0</v>
      </c>
      <c r="AF22" s="409"/>
      <c r="AG22" s="409"/>
      <c r="AH22" s="409"/>
      <c r="AI22" s="409"/>
      <c r="AJ22" s="409"/>
      <c r="AK22" s="409"/>
      <c r="AL22" s="409"/>
      <c r="AM22" s="296">
        <f>SUM(Y22:AL22)</f>
        <v>1</v>
      </c>
    </row>
    <row r="23" spans="1:39" s="283" customFormat="1" ht="15" hidden="1" outlineLevel="1">
      <c r="A23" s="504"/>
      <c r="B23" s="294" t="s">
        <v>214</v>
      </c>
      <c r="C23" s="291" t="s">
        <v>163</v>
      </c>
      <c r="D23" s="295">
        <v>0</v>
      </c>
      <c r="E23" s="295"/>
      <c r="F23" s="295"/>
      <c r="G23" s="295"/>
      <c r="H23" s="295"/>
      <c r="I23" s="295"/>
      <c r="J23" s="295"/>
      <c r="K23" s="295"/>
      <c r="L23" s="295"/>
      <c r="M23" s="295"/>
      <c r="N23" s="465"/>
      <c r="O23" s="295">
        <v>0</v>
      </c>
      <c r="P23" s="295">
        <v>0</v>
      </c>
      <c r="Q23" s="295">
        <v>0</v>
      </c>
      <c r="R23" s="295">
        <v>0</v>
      </c>
      <c r="S23" s="295">
        <v>0</v>
      </c>
      <c r="T23" s="295">
        <v>0</v>
      </c>
      <c r="U23" s="295">
        <v>0</v>
      </c>
      <c r="V23" s="295">
        <v>0</v>
      </c>
      <c r="W23" s="295">
        <v>0</v>
      </c>
      <c r="X23" s="295">
        <v>0</v>
      </c>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7"/>
    </row>
    <row r="24" spans="1:39" s="303" customFormat="1" ht="15" hidden="1" outlineLevel="1">
      <c r="A24" s="506"/>
      <c r="B24" s="298"/>
      <c r="C24" s="299"/>
      <c r="D24" s="299"/>
      <c r="E24" s="299"/>
      <c r="F24" s="299"/>
      <c r="G24" s="299"/>
      <c r="H24" s="299"/>
      <c r="I24" s="299"/>
      <c r="J24" s="299"/>
      <c r="K24" s="299"/>
      <c r="L24" s="299"/>
      <c r="M24" s="299"/>
      <c r="O24" s="299"/>
      <c r="P24" s="299"/>
      <c r="Q24" s="299"/>
      <c r="R24" s="299"/>
      <c r="S24" s="299"/>
      <c r="T24" s="299"/>
      <c r="U24" s="299"/>
      <c r="V24" s="299"/>
      <c r="W24" s="299"/>
      <c r="X24" s="299"/>
      <c r="Y24" s="411"/>
      <c r="Z24" s="412"/>
      <c r="AA24" s="412"/>
      <c r="AB24" s="412"/>
      <c r="AC24" s="412"/>
      <c r="AD24" s="412"/>
      <c r="AE24" s="412"/>
      <c r="AF24" s="412"/>
      <c r="AG24" s="412"/>
      <c r="AH24" s="412"/>
      <c r="AI24" s="412"/>
      <c r="AJ24" s="412"/>
      <c r="AK24" s="412"/>
      <c r="AL24" s="412"/>
      <c r="AM24" s="302"/>
    </row>
    <row r="25" spans="1:39" s="283" customFormat="1" ht="15" hidden="1" outlineLevel="1">
      <c r="A25" s="504">
        <v>2</v>
      </c>
      <c r="B25" s="294" t="s">
        <v>2</v>
      </c>
      <c r="C25" s="291" t="s">
        <v>25</v>
      </c>
      <c r="D25" s="295">
        <v>6763.3907427233362</v>
      </c>
      <c r="E25" s="295">
        <v>6763.3907427233362</v>
      </c>
      <c r="F25" s="295">
        <v>6763.3907427233362</v>
      </c>
      <c r="G25" s="295">
        <v>3907.1085438832501</v>
      </c>
      <c r="H25" s="295"/>
      <c r="I25" s="295"/>
      <c r="J25" s="295"/>
      <c r="K25" s="295"/>
      <c r="L25" s="295"/>
      <c r="M25" s="295"/>
      <c r="N25" s="291"/>
      <c r="O25" s="295">
        <v>5.3852732106529961</v>
      </c>
      <c r="P25" s="295">
        <v>5.3852732106529961</v>
      </c>
      <c r="Q25" s="295">
        <v>5.3852732106529961</v>
      </c>
      <c r="R25" s="295">
        <v>2.1912356594408409</v>
      </c>
      <c r="S25" s="295">
        <v>0</v>
      </c>
      <c r="T25" s="295">
        <v>0</v>
      </c>
      <c r="U25" s="295">
        <v>0</v>
      </c>
      <c r="V25" s="295">
        <v>0</v>
      </c>
      <c r="W25" s="295">
        <v>0</v>
      </c>
      <c r="X25" s="295">
        <v>0</v>
      </c>
      <c r="Y25" s="764">
        <v>1</v>
      </c>
      <c r="Z25" s="764">
        <v>0</v>
      </c>
      <c r="AA25" s="764">
        <v>0</v>
      </c>
      <c r="AB25" s="764">
        <v>0</v>
      </c>
      <c r="AC25" s="764">
        <v>0</v>
      </c>
      <c r="AD25" s="764">
        <v>0</v>
      </c>
      <c r="AE25" s="764">
        <v>0</v>
      </c>
      <c r="AF25" s="409"/>
      <c r="AG25" s="409"/>
      <c r="AH25" s="409"/>
      <c r="AI25" s="409"/>
      <c r="AJ25" s="409"/>
      <c r="AK25" s="409"/>
      <c r="AL25" s="409"/>
      <c r="AM25" s="296">
        <f>SUM(Y25:AL25)</f>
        <v>1</v>
      </c>
    </row>
    <row r="26" spans="1:39" s="283" customFormat="1" ht="15" hidden="1" outlineLevel="1">
      <c r="A26" s="504"/>
      <c r="B26" s="294" t="s">
        <v>214</v>
      </c>
      <c r="C26" s="291" t="s">
        <v>163</v>
      </c>
      <c r="D26" s="295">
        <v>0</v>
      </c>
      <c r="E26" s="295"/>
      <c r="F26" s="295"/>
      <c r="G26" s="295"/>
      <c r="H26" s="295"/>
      <c r="I26" s="295"/>
      <c r="J26" s="295"/>
      <c r="K26" s="295"/>
      <c r="L26" s="295"/>
      <c r="M26" s="295"/>
      <c r="N26" s="465"/>
      <c r="O26" s="295">
        <v>0</v>
      </c>
      <c r="P26" s="295">
        <v>0</v>
      </c>
      <c r="Q26" s="295">
        <v>0</v>
      </c>
      <c r="R26" s="295">
        <v>0</v>
      </c>
      <c r="S26" s="295">
        <v>0</v>
      </c>
      <c r="T26" s="295">
        <v>0</v>
      </c>
      <c r="U26" s="295">
        <v>0</v>
      </c>
      <c r="V26" s="295">
        <v>0</v>
      </c>
      <c r="W26" s="295">
        <v>0</v>
      </c>
      <c r="X26" s="295">
        <v>0</v>
      </c>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7"/>
    </row>
    <row r="27" spans="1:39" s="303" customFormat="1" ht="15" hidden="1" outlineLevel="1">
      <c r="A27" s="506"/>
      <c r="B27" s="298"/>
      <c r="C27" s="299"/>
      <c r="D27" s="304"/>
      <c r="E27" s="304"/>
      <c r="F27" s="304"/>
      <c r="G27" s="304"/>
      <c r="H27" s="304"/>
      <c r="I27" s="304"/>
      <c r="J27" s="304"/>
      <c r="K27" s="304"/>
      <c r="L27" s="304"/>
      <c r="M27" s="304"/>
      <c r="O27" s="304"/>
      <c r="P27" s="304"/>
      <c r="Q27" s="304"/>
      <c r="R27" s="304"/>
      <c r="S27" s="304"/>
      <c r="T27" s="304"/>
      <c r="U27" s="304"/>
      <c r="V27" s="304"/>
      <c r="W27" s="304"/>
      <c r="X27" s="304"/>
      <c r="Y27" s="411"/>
      <c r="Z27" s="412"/>
      <c r="AA27" s="412"/>
      <c r="AB27" s="412"/>
      <c r="AC27" s="412"/>
      <c r="AD27" s="412"/>
      <c r="AE27" s="412"/>
      <c r="AF27" s="412"/>
      <c r="AG27" s="412"/>
      <c r="AH27" s="412"/>
      <c r="AI27" s="412"/>
      <c r="AJ27" s="412"/>
      <c r="AK27" s="412"/>
      <c r="AL27" s="412"/>
      <c r="AM27" s="302"/>
    </row>
    <row r="28" spans="1:39" s="283" customFormat="1" ht="15" hidden="1" outlineLevel="1">
      <c r="A28" s="504">
        <v>3</v>
      </c>
      <c r="B28" s="294" t="s">
        <v>3</v>
      </c>
      <c r="C28" s="291" t="s">
        <v>25</v>
      </c>
      <c r="D28" s="295">
        <v>259653.96948400183</v>
      </c>
      <c r="E28" s="295">
        <v>259653.96948400183</v>
      </c>
      <c r="F28" s="295">
        <v>259653.96948400183</v>
      </c>
      <c r="G28" s="295">
        <v>259653.96948400183</v>
      </c>
      <c r="H28" s="295">
        <v>259653.96948400183</v>
      </c>
      <c r="I28" s="295">
        <v>259653.96948400183</v>
      </c>
      <c r="J28" s="295">
        <v>259653.96948400183</v>
      </c>
      <c r="K28" s="295">
        <v>259653.96948400183</v>
      </c>
      <c r="L28" s="295">
        <v>259653.96948400183</v>
      </c>
      <c r="M28" s="295">
        <v>259653.96948400183</v>
      </c>
      <c r="N28" s="291"/>
      <c r="O28" s="295">
        <v>136.1904798693395</v>
      </c>
      <c r="P28" s="295">
        <v>136.1904798693395</v>
      </c>
      <c r="Q28" s="295">
        <v>136.1904798693395</v>
      </c>
      <c r="R28" s="295">
        <v>136.1904798693395</v>
      </c>
      <c r="S28" s="295">
        <v>136.1904798693395</v>
      </c>
      <c r="T28" s="295">
        <v>136.1904798693395</v>
      </c>
      <c r="U28" s="295">
        <v>136.1904798693395</v>
      </c>
      <c r="V28" s="295">
        <v>136.1904798693395</v>
      </c>
      <c r="W28" s="295">
        <v>136.1904798693395</v>
      </c>
      <c r="X28" s="295">
        <v>136.1904798693395</v>
      </c>
      <c r="Y28" s="764">
        <v>1</v>
      </c>
      <c r="Z28" s="764">
        <v>0</v>
      </c>
      <c r="AA28" s="764">
        <v>0</v>
      </c>
      <c r="AB28" s="764">
        <v>0</v>
      </c>
      <c r="AC28" s="764">
        <v>0</v>
      </c>
      <c r="AD28" s="764">
        <v>0</v>
      </c>
      <c r="AE28" s="764">
        <v>0</v>
      </c>
      <c r="AF28" s="409"/>
      <c r="AG28" s="409"/>
      <c r="AH28" s="409"/>
      <c r="AI28" s="409"/>
      <c r="AJ28" s="409"/>
      <c r="AK28" s="409"/>
      <c r="AL28" s="409"/>
      <c r="AM28" s="296">
        <f>SUM(Y28:AL28)</f>
        <v>1</v>
      </c>
    </row>
    <row r="29" spans="1:39" s="283" customFormat="1" ht="15" hidden="1" outlineLevel="1">
      <c r="A29" s="504"/>
      <c r="B29" s="294" t="s">
        <v>214</v>
      </c>
      <c r="C29" s="291" t="s">
        <v>163</v>
      </c>
      <c r="D29" s="295">
        <v>-34906.131543761905</v>
      </c>
      <c r="E29" s="295">
        <v>-34906.131543761905</v>
      </c>
      <c r="F29" s="295">
        <v>-34906.131543761905</v>
      </c>
      <c r="G29" s="295">
        <v>-34906.131543761905</v>
      </c>
      <c r="H29" s="295">
        <v>-34906.131543761905</v>
      </c>
      <c r="I29" s="295">
        <v>-34906.131543761905</v>
      </c>
      <c r="J29" s="295">
        <v>-34906.131543761905</v>
      </c>
      <c r="K29" s="295">
        <v>-34906.131543761905</v>
      </c>
      <c r="L29" s="295">
        <v>-34906.131543761905</v>
      </c>
      <c r="M29" s="295">
        <v>-34906.131543761905</v>
      </c>
      <c r="N29" s="465"/>
      <c r="O29" s="295">
        <v>-18.041912138154807</v>
      </c>
      <c r="P29" s="295">
        <v>-18.041912138154807</v>
      </c>
      <c r="Q29" s="295">
        <v>-18.041912138154807</v>
      </c>
      <c r="R29" s="295">
        <v>-18.041912138154807</v>
      </c>
      <c r="S29" s="295">
        <v>-18.041912138154807</v>
      </c>
      <c r="T29" s="295">
        <v>-18.041912138154807</v>
      </c>
      <c r="U29" s="295">
        <v>-18.041912138154807</v>
      </c>
      <c r="V29" s="295">
        <v>-18.041912138154807</v>
      </c>
      <c r="W29" s="295">
        <v>-18.041912138154807</v>
      </c>
      <c r="X29" s="295">
        <v>-18.041912138154807</v>
      </c>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7"/>
    </row>
    <row r="30" spans="1:39" s="283" customFormat="1" ht="15" hidden="1" outlineLevel="1">
      <c r="A30" s="504"/>
      <c r="B30" s="294"/>
      <c r="C30" s="305"/>
      <c r="D30" s="291"/>
      <c r="E30" s="291"/>
      <c r="F30" s="291"/>
      <c r="G30" s="291"/>
      <c r="H30" s="291"/>
      <c r="I30" s="291"/>
      <c r="J30" s="291"/>
      <c r="K30" s="291"/>
      <c r="L30" s="291"/>
      <c r="M30" s="291"/>
      <c r="O30" s="291"/>
      <c r="P30" s="291"/>
      <c r="Q30" s="291"/>
      <c r="R30" s="291"/>
      <c r="S30" s="291"/>
      <c r="T30" s="291"/>
      <c r="U30" s="291"/>
      <c r="V30" s="291"/>
      <c r="W30" s="291"/>
      <c r="X30" s="291"/>
      <c r="Y30" s="411"/>
      <c r="Z30" s="411"/>
      <c r="AA30" s="411"/>
      <c r="AB30" s="411"/>
      <c r="AC30" s="411"/>
      <c r="AD30" s="411"/>
      <c r="AE30" s="411"/>
      <c r="AF30" s="411"/>
      <c r="AG30" s="411"/>
      <c r="AH30" s="411"/>
      <c r="AI30" s="411"/>
      <c r="AJ30" s="411"/>
      <c r="AK30" s="411"/>
      <c r="AL30" s="411"/>
      <c r="AM30" s="306"/>
    </row>
    <row r="31" spans="1:39" s="283" customFormat="1" ht="15" hidden="1" outlineLevel="1">
      <c r="A31" s="504">
        <v>4</v>
      </c>
      <c r="B31" s="294" t="s">
        <v>4</v>
      </c>
      <c r="C31" s="291" t="s">
        <v>25</v>
      </c>
      <c r="D31" s="295">
        <v>65398.604215363863</v>
      </c>
      <c r="E31" s="295">
        <v>65398.604215363863</v>
      </c>
      <c r="F31" s="295">
        <v>65398.604215363863</v>
      </c>
      <c r="G31" s="295">
        <v>65398.604215363863</v>
      </c>
      <c r="H31" s="295">
        <v>60169.919886211348</v>
      </c>
      <c r="I31" s="295">
        <v>54457.802504203813</v>
      </c>
      <c r="J31" s="295">
        <v>42396.521341715154</v>
      </c>
      <c r="K31" s="295">
        <v>42122.028134445369</v>
      </c>
      <c r="L31" s="295">
        <v>53062.829845605418</v>
      </c>
      <c r="M31" s="295">
        <v>20225.042063489829</v>
      </c>
      <c r="N31" s="291"/>
      <c r="O31" s="295">
        <v>4.0287998975769304</v>
      </c>
      <c r="P31" s="295">
        <v>4.0287998975769304</v>
      </c>
      <c r="Q31" s="295">
        <v>4.0287998975769304</v>
      </c>
      <c r="R31" s="295">
        <v>4.0287998975769304</v>
      </c>
      <c r="S31" s="295">
        <v>3.7866963879799251</v>
      </c>
      <c r="T31" s="295">
        <v>3.5222085018584393</v>
      </c>
      <c r="U31" s="295">
        <v>2.9637356020136569</v>
      </c>
      <c r="V31" s="295">
        <v>2.9324007610011247</v>
      </c>
      <c r="W31" s="295">
        <v>3.4389921567196184</v>
      </c>
      <c r="X31" s="295">
        <v>1.9185057075519194</v>
      </c>
      <c r="Y31" s="764">
        <v>1</v>
      </c>
      <c r="Z31" s="764">
        <v>0</v>
      </c>
      <c r="AA31" s="764">
        <v>0</v>
      </c>
      <c r="AB31" s="764">
        <v>0</v>
      </c>
      <c r="AC31" s="764">
        <v>0</v>
      </c>
      <c r="AD31" s="764">
        <v>0</v>
      </c>
      <c r="AE31" s="764">
        <v>0</v>
      </c>
      <c r="AF31" s="409"/>
      <c r="AG31" s="409"/>
      <c r="AH31" s="409"/>
      <c r="AI31" s="409"/>
      <c r="AJ31" s="409"/>
      <c r="AK31" s="409"/>
      <c r="AL31" s="409"/>
      <c r="AM31" s="296">
        <f>SUM(Y31:AL31)</f>
        <v>1</v>
      </c>
    </row>
    <row r="32" spans="1:39" s="283" customFormat="1" ht="15" hidden="1" outlineLevel="1">
      <c r="A32" s="504"/>
      <c r="B32" s="294" t="s">
        <v>214</v>
      </c>
      <c r="C32" s="291" t="s">
        <v>163</v>
      </c>
      <c r="D32" s="295">
        <v>964.26092462107442</v>
      </c>
      <c r="E32" s="295">
        <v>964.26092462107442</v>
      </c>
      <c r="F32" s="295">
        <v>964.26092462107442</v>
      </c>
      <c r="G32" s="295">
        <v>964.26092462107442</v>
      </c>
      <c r="H32" s="295">
        <v>964.26092462107442</v>
      </c>
      <c r="I32" s="295">
        <v>881.02667271382506</v>
      </c>
      <c r="J32" s="295">
        <v>540.50224744797106</v>
      </c>
      <c r="K32" s="295">
        <v>539.76634072606805</v>
      </c>
      <c r="L32" s="295">
        <v>539.76634072606805</v>
      </c>
      <c r="M32" s="295">
        <v>191.19313570819125</v>
      </c>
      <c r="N32" s="465"/>
      <c r="O32" s="295">
        <v>5.631539779825178E-2</v>
      </c>
      <c r="P32" s="295">
        <v>5.631539779825178E-2</v>
      </c>
      <c r="Q32" s="295">
        <v>5.631539779825178E-2</v>
      </c>
      <c r="R32" s="295">
        <v>5.631539779825178E-2</v>
      </c>
      <c r="S32" s="295">
        <v>5.631539779825178E-2</v>
      </c>
      <c r="T32" s="295">
        <v>5.2461406385331158E-2</v>
      </c>
      <c r="U32" s="295">
        <v>3.669412091339877E-2</v>
      </c>
      <c r="V32" s="295">
        <v>3.6610113296743192E-2</v>
      </c>
      <c r="W32" s="295">
        <v>3.6610113296743192E-2</v>
      </c>
      <c r="X32" s="295">
        <v>2.0470145577562989E-2</v>
      </c>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7"/>
    </row>
    <row r="33" spans="1:39" s="283" customFormat="1" ht="15" hidden="1" outlineLevel="1">
      <c r="A33" s="504"/>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1"/>
      <c r="Z33" s="411"/>
      <c r="AA33" s="411"/>
      <c r="AB33" s="411"/>
      <c r="AC33" s="411"/>
      <c r="AD33" s="411"/>
      <c r="AE33" s="411"/>
      <c r="AF33" s="411"/>
      <c r="AG33" s="411"/>
      <c r="AH33" s="411"/>
      <c r="AI33" s="411"/>
      <c r="AJ33" s="411"/>
      <c r="AK33" s="411"/>
      <c r="AL33" s="411"/>
      <c r="AM33" s="306"/>
    </row>
    <row r="34" spans="1:39" s="283" customFormat="1" ht="15" hidden="1" outlineLevel="1">
      <c r="A34" s="504">
        <v>5</v>
      </c>
      <c r="B34" s="294" t="s">
        <v>5</v>
      </c>
      <c r="C34" s="291" t="s">
        <v>25</v>
      </c>
      <c r="D34" s="295">
        <v>102799.41784987174</v>
      </c>
      <c r="E34" s="295">
        <v>102799.41784987174</v>
      </c>
      <c r="F34" s="295">
        <v>102799.41784987174</v>
      </c>
      <c r="G34" s="295">
        <v>102799.41784987174</v>
      </c>
      <c r="H34" s="295">
        <v>93951.097270794198</v>
      </c>
      <c r="I34" s="295">
        <v>84284.679755488629</v>
      </c>
      <c r="J34" s="295">
        <v>63545.275521420997</v>
      </c>
      <c r="K34" s="295">
        <v>63313.464904021581</v>
      </c>
      <c r="L34" s="295">
        <v>81828.202998404682</v>
      </c>
      <c r="M34" s="295">
        <v>26257.957194147326</v>
      </c>
      <c r="N34" s="291"/>
      <c r="O34" s="295">
        <v>5.8819278562740083</v>
      </c>
      <c r="P34" s="295">
        <v>5.8819278562740083</v>
      </c>
      <c r="Q34" s="295">
        <v>5.8819278562740083</v>
      </c>
      <c r="R34" s="295">
        <v>5.8819278562740083</v>
      </c>
      <c r="S34" s="295">
        <v>5.4722245100057698</v>
      </c>
      <c r="T34" s="295">
        <v>5.0246408621199574</v>
      </c>
      <c r="U34" s="295">
        <v>4.0643452627042942</v>
      </c>
      <c r="V34" s="295">
        <v>4.0378828634577859</v>
      </c>
      <c r="W34" s="295">
        <v>4.8951698576118359</v>
      </c>
      <c r="X34" s="295">
        <v>2.3221035389267133</v>
      </c>
      <c r="Y34" s="764">
        <v>1</v>
      </c>
      <c r="Z34" s="764">
        <v>0</v>
      </c>
      <c r="AA34" s="764">
        <v>0</v>
      </c>
      <c r="AB34" s="764">
        <v>0</v>
      </c>
      <c r="AC34" s="764">
        <v>0</v>
      </c>
      <c r="AD34" s="764">
        <v>0</v>
      </c>
      <c r="AE34" s="764">
        <v>0</v>
      </c>
      <c r="AF34" s="409"/>
      <c r="AG34" s="409"/>
      <c r="AH34" s="409"/>
      <c r="AI34" s="409"/>
      <c r="AJ34" s="409"/>
      <c r="AK34" s="409"/>
      <c r="AL34" s="409"/>
      <c r="AM34" s="296">
        <f>SUM(Y34:AL34)</f>
        <v>1</v>
      </c>
    </row>
    <row r="35" spans="1:39" s="283" customFormat="1" ht="15" hidden="1" outlineLevel="1">
      <c r="A35" s="504"/>
      <c r="B35" s="294" t="s">
        <v>214</v>
      </c>
      <c r="C35" s="291" t="s">
        <v>163</v>
      </c>
      <c r="D35" s="295">
        <v>7637.653465814451</v>
      </c>
      <c r="E35" s="295">
        <v>7637.653465814451</v>
      </c>
      <c r="F35" s="295">
        <v>7637.653465814451</v>
      </c>
      <c r="G35" s="295">
        <v>7637.653465814451</v>
      </c>
      <c r="H35" s="295">
        <v>7637.653465814451</v>
      </c>
      <c r="I35" s="295">
        <v>6940.4377739426382</v>
      </c>
      <c r="J35" s="295">
        <v>3747.0670879770992</v>
      </c>
      <c r="K35" s="295">
        <v>3746.3037177655206</v>
      </c>
      <c r="L35" s="295">
        <v>3746.3037177655206</v>
      </c>
      <c r="M35" s="295">
        <v>826.46359503176905</v>
      </c>
      <c r="N35" s="465"/>
      <c r="O35" s="295">
        <v>0.37731605730620538</v>
      </c>
      <c r="P35" s="295">
        <v>0.37731605730620538</v>
      </c>
      <c r="Q35" s="295">
        <v>0.37731605730620538</v>
      </c>
      <c r="R35" s="295">
        <v>0.37731605730620538</v>
      </c>
      <c r="S35" s="295">
        <v>0.37731605730620538</v>
      </c>
      <c r="T35" s="295">
        <v>0.34503291391444685</v>
      </c>
      <c r="U35" s="295">
        <v>0.19717043038185067</v>
      </c>
      <c r="V35" s="295">
        <v>0.19708328766363387</v>
      </c>
      <c r="W35" s="295">
        <v>0.19708328766363387</v>
      </c>
      <c r="X35" s="295">
        <v>6.1886076152000286E-2</v>
      </c>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7"/>
    </row>
    <row r="36" spans="1:39" s="283" customFormat="1" ht="15" hidden="1" outlineLevel="1">
      <c r="A36" s="504"/>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1"/>
      <c r="Z36" s="411"/>
      <c r="AA36" s="411"/>
      <c r="AB36" s="411"/>
      <c r="AC36" s="411"/>
      <c r="AD36" s="411"/>
      <c r="AE36" s="411"/>
      <c r="AF36" s="411"/>
      <c r="AG36" s="411"/>
      <c r="AH36" s="411"/>
      <c r="AI36" s="411"/>
      <c r="AJ36" s="411"/>
      <c r="AK36" s="411"/>
      <c r="AL36" s="411"/>
      <c r="AM36" s="306"/>
    </row>
    <row r="37" spans="1:39" s="283" customFormat="1" ht="15" hidden="1" outlineLevel="1">
      <c r="A37" s="504">
        <v>6</v>
      </c>
      <c r="B37" s="294" t="s">
        <v>6</v>
      </c>
      <c r="C37" s="291" t="s">
        <v>25</v>
      </c>
      <c r="D37" s="295">
        <v>0</v>
      </c>
      <c r="E37" s="295"/>
      <c r="F37" s="295"/>
      <c r="G37" s="295"/>
      <c r="H37" s="295"/>
      <c r="I37" s="295"/>
      <c r="J37" s="295"/>
      <c r="K37" s="295"/>
      <c r="L37" s="295"/>
      <c r="M37" s="295"/>
      <c r="N37" s="291"/>
      <c r="O37" s="295">
        <v>0</v>
      </c>
      <c r="P37" s="295">
        <v>0</v>
      </c>
      <c r="Q37" s="295">
        <v>0</v>
      </c>
      <c r="R37" s="295">
        <v>0</v>
      </c>
      <c r="S37" s="295">
        <v>0</v>
      </c>
      <c r="T37" s="295">
        <v>0</v>
      </c>
      <c r="U37" s="295">
        <v>0</v>
      </c>
      <c r="V37" s="295">
        <v>0</v>
      </c>
      <c r="W37" s="295">
        <v>0</v>
      </c>
      <c r="X37" s="295">
        <v>0</v>
      </c>
      <c r="Y37" s="764">
        <v>1</v>
      </c>
      <c r="Z37" s="764">
        <v>0</v>
      </c>
      <c r="AA37" s="764">
        <v>0</v>
      </c>
      <c r="AB37" s="764">
        <v>0</v>
      </c>
      <c r="AC37" s="764">
        <v>0</v>
      </c>
      <c r="AD37" s="764">
        <v>0</v>
      </c>
      <c r="AE37" s="764">
        <v>0</v>
      </c>
      <c r="AF37" s="409"/>
      <c r="AG37" s="409"/>
      <c r="AH37" s="409"/>
      <c r="AI37" s="409"/>
      <c r="AJ37" s="409"/>
      <c r="AK37" s="409"/>
      <c r="AL37" s="409"/>
      <c r="AM37" s="296">
        <f>SUM(Y37:AL37)</f>
        <v>1</v>
      </c>
    </row>
    <row r="38" spans="1:39" s="283" customFormat="1" ht="15" hidden="1" outlineLevel="1">
      <c r="A38" s="504"/>
      <c r="B38" s="294" t="s">
        <v>214</v>
      </c>
      <c r="C38" s="291" t="s">
        <v>163</v>
      </c>
      <c r="D38" s="295">
        <v>0</v>
      </c>
      <c r="E38" s="295"/>
      <c r="F38" s="295"/>
      <c r="G38" s="295"/>
      <c r="H38" s="295"/>
      <c r="I38" s="295"/>
      <c r="J38" s="295"/>
      <c r="K38" s="295"/>
      <c r="L38" s="295"/>
      <c r="M38" s="295"/>
      <c r="N38" s="465"/>
      <c r="O38" s="295">
        <v>0</v>
      </c>
      <c r="P38" s="295">
        <v>0</v>
      </c>
      <c r="Q38" s="295">
        <v>0</v>
      </c>
      <c r="R38" s="295">
        <v>0</v>
      </c>
      <c r="S38" s="295">
        <v>0</v>
      </c>
      <c r="T38" s="295">
        <v>0</v>
      </c>
      <c r="U38" s="295">
        <v>0</v>
      </c>
      <c r="V38" s="295">
        <v>0</v>
      </c>
      <c r="W38" s="295">
        <v>0</v>
      </c>
      <c r="X38" s="295">
        <v>0</v>
      </c>
      <c r="Y38" s="410">
        <f>Y37</f>
        <v>1</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7"/>
    </row>
    <row r="39" spans="1:39" s="283" customFormat="1" ht="15" hidden="1" outlineLevel="1">
      <c r="A39" s="504"/>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1"/>
      <c r="Z39" s="411"/>
      <c r="AA39" s="411"/>
      <c r="AB39" s="411"/>
      <c r="AC39" s="411"/>
      <c r="AD39" s="411"/>
      <c r="AE39" s="411"/>
      <c r="AF39" s="411"/>
      <c r="AG39" s="411"/>
      <c r="AH39" s="411"/>
      <c r="AI39" s="411"/>
      <c r="AJ39" s="411"/>
      <c r="AK39" s="411"/>
      <c r="AL39" s="411"/>
      <c r="AM39" s="306"/>
    </row>
    <row r="40" spans="1:39" s="283" customFormat="1" ht="15" hidden="1" outlineLevel="1">
      <c r="A40" s="504">
        <v>7</v>
      </c>
      <c r="B40" s="294" t="s">
        <v>42</v>
      </c>
      <c r="C40" s="291" t="s">
        <v>25</v>
      </c>
      <c r="D40" s="295">
        <v>0</v>
      </c>
      <c r="E40" s="295"/>
      <c r="F40" s="295"/>
      <c r="G40" s="295"/>
      <c r="H40" s="295"/>
      <c r="I40" s="295"/>
      <c r="J40" s="295"/>
      <c r="K40" s="295"/>
      <c r="L40" s="295"/>
      <c r="M40" s="295"/>
      <c r="N40" s="291"/>
      <c r="O40" s="295">
        <v>66</v>
      </c>
      <c r="P40" s="295">
        <v>0</v>
      </c>
      <c r="Q40" s="295">
        <v>0</v>
      </c>
      <c r="R40" s="295">
        <v>0</v>
      </c>
      <c r="S40" s="295">
        <v>0</v>
      </c>
      <c r="T40" s="295">
        <v>0</v>
      </c>
      <c r="U40" s="295">
        <v>0</v>
      </c>
      <c r="V40" s="295">
        <v>0</v>
      </c>
      <c r="W40" s="295">
        <v>0</v>
      </c>
      <c r="X40" s="295">
        <v>0</v>
      </c>
      <c r="Y40" s="764">
        <v>1</v>
      </c>
      <c r="Z40" s="764">
        <v>0</v>
      </c>
      <c r="AA40" s="764">
        <v>0</v>
      </c>
      <c r="AB40" s="764">
        <v>0</v>
      </c>
      <c r="AC40" s="764">
        <v>0</v>
      </c>
      <c r="AD40" s="764">
        <v>0</v>
      </c>
      <c r="AE40" s="764">
        <v>0</v>
      </c>
      <c r="AF40" s="409"/>
      <c r="AG40" s="409"/>
      <c r="AH40" s="409"/>
      <c r="AI40" s="409"/>
      <c r="AJ40" s="409"/>
      <c r="AK40" s="409"/>
      <c r="AL40" s="409"/>
      <c r="AM40" s="296">
        <f>SUM(Y40:AL40)</f>
        <v>1</v>
      </c>
    </row>
    <row r="41" spans="1:39" s="283" customFormat="1" ht="15" hidden="1" outlineLevel="1">
      <c r="A41" s="504"/>
      <c r="B41" s="294" t="s">
        <v>214</v>
      </c>
      <c r="C41" s="291" t="s">
        <v>163</v>
      </c>
      <c r="D41" s="295">
        <v>0</v>
      </c>
      <c r="E41" s="295"/>
      <c r="F41" s="295"/>
      <c r="G41" s="295"/>
      <c r="H41" s="295"/>
      <c r="I41" s="295"/>
      <c r="J41" s="295"/>
      <c r="K41" s="295"/>
      <c r="L41" s="295"/>
      <c r="M41" s="295"/>
      <c r="N41" s="291"/>
      <c r="O41" s="295">
        <v>0</v>
      </c>
      <c r="P41" s="295">
        <v>0</v>
      </c>
      <c r="Q41" s="295">
        <v>0</v>
      </c>
      <c r="R41" s="295">
        <v>0</v>
      </c>
      <c r="S41" s="295">
        <v>0</v>
      </c>
      <c r="T41" s="295">
        <v>0</v>
      </c>
      <c r="U41" s="295">
        <v>0</v>
      </c>
      <c r="V41" s="295">
        <v>0</v>
      </c>
      <c r="W41" s="295">
        <v>0</v>
      </c>
      <c r="X41" s="295">
        <v>0</v>
      </c>
      <c r="Y41" s="410">
        <f>Y40</f>
        <v>1</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7"/>
    </row>
    <row r="42" spans="1:39" s="283" customFormat="1" ht="15" hidden="1" outlineLevel="1">
      <c r="A42" s="504"/>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1"/>
      <c r="Z42" s="411"/>
      <c r="AA42" s="411"/>
      <c r="AB42" s="411"/>
      <c r="AC42" s="411"/>
      <c r="AD42" s="411"/>
      <c r="AE42" s="411"/>
      <c r="AF42" s="411"/>
      <c r="AG42" s="411"/>
      <c r="AH42" s="411"/>
      <c r="AI42" s="411"/>
      <c r="AJ42" s="411"/>
      <c r="AK42" s="411"/>
      <c r="AL42" s="411"/>
      <c r="AM42" s="306"/>
    </row>
    <row r="43" spans="1:39" s="283" customFormat="1" ht="15" hidden="1" outlineLevel="1">
      <c r="A43" s="504">
        <v>8</v>
      </c>
      <c r="B43" s="294" t="s">
        <v>486</v>
      </c>
      <c r="C43" s="291" t="s">
        <v>25</v>
      </c>
      <c r="D43" s="295">
        <v>0</v>
      </c>
      <c r="E43" s="295"/>
      <c r="F43" s="295"/>
      <c r="G43" s="295"/>
      <c r="H43" s="295"/>
      <c r="I43" s="295"/>
      <c r="J43" s="295"/>
      <c r="K43" s="295"/>
      <c r="L43" s="295"/>
      <c r="M43" s="295"/>
      <c r="N43" s="291"/>
      <c r="O43" s="295">
        <v>0</v>
      </c>
      <c r="P43" s="295">
        <v>0</v>
      </c>
      <c r="Q43" s="295">
        <v>0</v>
      </c>
      <c r="R43" s="295">
        <v>0</v>
      </c>
      <c r="S43" s="295">
        <v>0</v>
      </c>
      <c r="T43" s="295">
        <v>0</v>
      </c>
      <c r="U43" s="295">
        <v>0</v>
      </c>
      <c r="V43" s="295">
        <v>0</v>
      </c>
      <c r="W43" s="295">
        <v>0</v>
      </c>
      <c r="X43" s="295">
        <v>0</v>
      </c>
      <c r="Y43" s="764">
        <v>1</v>
      </c>
      <c r="Z43" s="764">
        <v>0</v>
      </c>
      <c r="AA43" s="764">
        <v>0</v>
      </c>
      <c r="AB43" s="764">
        <v>0</v>
      </c>
      <c r="AC43" s="764">
        <v>0</v>
      </c>
      <c r="AD43" s="764">
        <v>0</v>
      </c>
      <c r="AE43" s="764">
        <v>0</v>
      </c>
      <c r="AF43" s="409"/>
      <c r="AG43" s="409"/>
      <c r="AH43" s="409"/>
      <c r="AI43" s="409"/>
      <c r="AJ43" s="409"/>
      <c r="AK43" s="409"/>
      <c r="AL43" s="409"/>
      <c r="AM43" s="296">
        <f>SUM(Y43:AL43)</f>
        <v>1</v>
      </c>
    </row>
    <row r="44" spans="1:39" s="283" customFormat="1" ht="15" hidden="1" outlineLevel="1">
      <c r="A44" s="504"/>
      <c r="B44" s="294" t="s">
        <v>214</v>
      </c>
      <c r="C44" s="291" t="s">
        <v>163</v>
      </c>
      <c r="D44" s="295">
        <v>0</v>
      </c>
      <c r="E44" s="295"/>
      <c r="F44" s="295"/>
      <c r="G44" s="295"/>
      <c r="H44" s="295"/>
      <c r="I44" s="295"/>
      <c r="J44" s="295"/>
      <c r="K44" s="295"/>
      <c r="L44" s="295"/>
      <c r="M44" s="295"/>
      <c r="N44" s="291"/>
      <c r="O44" s="295">
        <v>0</v>
      </c>
      <c r="P44" s="295">
        <v>0</v>
      </c>
      <c r="Q44" s="295">
        <v>0</v>
      </c>
      <c r="R44" s="295">
        <v>0</v>
      </c>
      <c r="S44" s="295">
        <v>0</v>
      </c>
      <c r="T44" s="295">
        <v>0</v>
      </c>
      <c r="U44" s="295">
        <v>0</v>
      </c>
      <c r="V44" s="295">
        <v>0</v>
      </c>
      <c r="W44" s="295">
        <v>0</v>
      </c>
      <c r="X44" s="295">
        <v>0</v>
      </c>
      <c r="Y44" s="410">
        <f>Y43</f>
        <v>1</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7"/>
    </row>
    <row r="45" spans="1:39" s="283" customFormat="1" ht="15" hidden="1" outlineLevel="1">
      <c r="A45" s="504"/>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1"/>
      <c r="Z45" s="411"/>
      <c r="AA45" s="411"/>
      <c r="AB45" s="411"/>
      <c r="AC45" s="411"/>
      <c r="AD45" s="411"/>
      <c r="AE45" s="411"/>
      <c r="AF45" s="411"/>
      <c r="AG45" s="411"/>
      <c r="AH45" s="411"/>
      <c r="AI45" s="411"/>
      <c r="AJ45" s="411"/>
      <c r="AK45" s="411"/>
      <c r="AL45" s="411"/>
      <c r="AM45" s="306"/>
    </row>
    <row r="46" spans="1:39" s="283" customFormat="1" ht="15" hidden="1" outlineLevel="1">
      <c r="A46" s="504">
        <v>9</v>
      </c>
      <c r="B46" s="294" t="s">
        <v>7</v>
      </c>
      <c r="C46" s="291" t="s">
        <v>25</v>
      </c>
      <c r="D46" s="295">
        <v>0</v>
      </c>
      <c r="E46" s="295"/>
      <c r="F46" s="295"/>
      <c r="G46" s="295"/>
      <c r="H46" s="295"/>
      <c r="I46" s="295"/>
      <c r="J46" s="295"/>
      <c r="K46" s="295"/>
      <c r="L46" s="295"/>
      <c r="M46" s="295"/>
      <c r="N46" s="291"/>
      <c r="O46" s="295">
        <v>0</v>
      </c>
      <c r="P46" s="295">
        <v>0</v>
      </c>
      <c r="Q46" s="295">
        <v>0</v>
      </c>
      <c r="R46" s="295">
        <v>0</v>
      </c>
      <c r="S46" s="295">
        <v>0</v>
      </c>
      <c r="T46" s="295">
        <v>0</v>
      </c>
      <c r="U46" s="295">
        <v>0</v>
      </c>
      <c r="V46" s="295">
        <v>0</v>
      </c>
      <c r="W46" s="295">
        <v>0</v>
      </c>
      <c r="X46" s="295">
        <v>0</v>
      </c>
      <c r="Y46" s="764">
        <v>1</v>
      </c>
      <c r="Z46" s="764">
        <v>0</v>
      </c>
      <c r="AA46" s="764">
        <v>0</v>
      </c>
      <c r="AB46" s="764">
        <v>0</v>
      </c>
      <c r="AC46" s="764">
        <v>0</v>
      </c>
      <c r="AD46" s="764">
        <v>0</v>
      </c>
      <c r="AE46" s="764">
        <v>0</v>
      </c>
      <c r="AF46" s="409"/>
      <c r="AG46" s="409"/>
      <c r="AH46" s="409"/>
      <c r="AI46" s="409"/>
      <c r="AJ46" s="409"/>
      <c r="AK46" s="409"/>
      <c r="AL46" s="409"/>
      <c r="AM46" s="296">
        <f>SUM(Y46:AL46)</f>
        <v>1</v>
      </c>
    </row>
    <row r="47" spans="1:39" s="283" customFormat="1" ht="15" hidden="1" outlineLevel="1">
      <c r="A47" s="504"/>
      <c r="B47" s="294" t="s">
        <v>214</v>
      </c>
      <c r="C47" s="291" t="s">
        <v>163</v>
      </c>
      <c r="D47" s="295">
        <v>0</v>
      </c>
      <c r="E47" s="295"/>
      <c r="F47" s="295"/>
      <c r="G47" s="295"/>
      <c r="H47" s="295"/>
      <c r="I47" s="295"/>
      <c r="J47" s="295"/>
      <c r="K47" s="295"/>
      <c r="L47" s="295"/>
      <c r="M47" s="295"/>
      <c r="N47" s="291"/>
      <c r="O47" s="295">
        <v>0</v>
      </c>
      <c r="P47" s="295">
        <v>0</v>
      </c>
      <c r="Q47" s="295">
        <v>0</v>
      </c>
      <c r="R47" s="295">
        <v>0</v>
      </c>
      <c r="S47" s="295">
        <v>0</v>
      </c>
      <c r="T47" s="295">
        <v>0</v>
      </c>
      <c r="U47" s="295">
        <v>0</v>
      </c>
      <c r="V47" s="295">
        <v>0</v>
      </c>
      <c r="W47" s="295">
        <v>0</v>
      </c>
      <c r="X47" s="295">
        <v>0</v>
      </c>
      <c r="Y47" s="410">
        <f>Y46</f>
        <v>1</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7"/>
    </row>
    <row r="48" spans="1:39" s="283" customFormat="1" ht="15" hidden="1" outlineLevel="1">
      <c r="A48" s="504"/>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1"/>
      <c r="Z48" s="411"/>
      <c r="AA48" s="411"/>
      <c r="AB48" s="411"/>
      <c r="AC48" s="411"/>
      <c r="AD48" s="411"/>
      <c r="AE48" s="411"/>
      <c r="AF48" s="411"/>
      <c r="AG48" s="411"/>
      <c r="AH48" s="411"/>
      <c r="AI48" s="411"/>
      <c r="AJ48" s="411"/>
      <c r="AK48" s="411"/>
      <c r="AL48" s="411"/>
      <c r="AM48" s="306"/>
    </row>
    <row r="49" spans="1:42" s="293" customFormat="1" ht="15" hidden="1" outlineLevel="1">
      <c r="A49" s="505"/>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3"/>
      <c r="Z49" s="413"/>
      <c r="AA49" s="413"/>
      <c r="AB49" s="413"/>
      <c r="AC49" s="413"/>
      <c r="AD49" s="413"/>
      <c r="AE49" s="413"/>
      <c r="AF49" s="413"/>
      <c r="AG49" s="413"/>
      <c r="AH49" s="413"/>
      <c r="AI49" s="413"/>
      <c r="AJ49" s="413"/>
      <c r="AK49" s="413"/>
      <c r="AL49" s="413"/>
      <c r="AM49" s="292"/>
      <c r="AO49" s="309"/>
      <c r="AP49" s="309"/>
    </row>
    <row r="50" spans="1:42" s="283" customFormat="1" ht="15" hidden="1" outlineLevel="1">
      <c r="A50" s="504">
        <v>10</v>
      </c>
      <c r="B50" s="310" t="s">
        <v>22</v>
      </c>
      <c r="C50" s="291" t="s">
        <v>25</v>
      </c>
      <c r="D50" s="295">
        <v>192529.75747381544</v>
      </c>
      <c r="E50" s="295">
        <v>192529.75747381544</v>
      </c>
      <c r="F50" s="295">
        <v>192529.75747381544</v>
      </c>
      <c r="G50" s="295">
        <v>192529.75747381544</v>
      </c>
      <c r="H50" s="295">
        <v>192529.75747381544</v>
      </c>
      <c r="I50" s="295">
        <v>192529.75747381544</v>
      </c>
      <c r="J50" s="295">
        <v>192529.75747381544</v>
      </c>
      <c r="K50" s="295">
        <v>192529.75747381544</v>
      </c>
      <c r="L50" s="295">
        <v>192529.75747381544</v>
      </c>
      <c r="M50" s="295">
        <v>31281.004409439432</v>
      </c>
      <c r="N50" s="295">
        <v>12</v>
      </c>
      <c r="O50" s="295">
        <v>52.327092019865944</v>
      </c>
      <c r="P50" s="295">
        <v>52.327092019865944</v>
      </c>
      <c r="Q50" s="295">
        <v>52.327092019865944</v>
      </c>
      <c r="R50" s="295">
        <v>52.327092019865944</v>
      </c>
      <c r="S50" s="295">
        <v>52.327092019865944</v>
      </c>
      <c r="T50" s="295">
        <v>52.327092019865944</v>
      </c>
      <c r="U50" s="295">
        <v>52.327092019865944</v>
      </c>
      <c r="V50" s="295">
        <v>52.327092019865944</v>
      </c>
      <c r="W50" s="295">
        <v>52.327092019865944</v>
      </c>
      <c r="X50" s="295">
        <v>7.8190059807681562</v>
      </c>
      <c r="Y50" s="414">
        <v>0</v>
      </c>
      <c r="Z50" s="414">
        <v>1.6735229355291426E-2</v>
      </c>
      <c r="AA50" s="414">
        <v>0.98326477064470863</v>
      </c>
      <c r="AB50" s="414">
        <v>0</v>
      </c>
      <c r="AC50" s="414">
        <v>0</v>
      </c>
      <c r="AD50" s="414">
        <v>0</v>
      </c>
      <c r="AE50" s="414">
        <v>0</v>
      </c>
      <c r="AF50" s="414"/>
      <c r="AG50" s="414"/>
      <c r="AH50" s="414"/>
      <c r="AI50" s="414"/>
      <c r="AJ50" s="414"/>
      <c r="AK50" s="414"/>
      <c r="AL50" s="414"/>
      <c r="AM50" s="296">
        <f>SUM(Y50:AL50)</f>
        <v>1</v>
      </c>
    </row>
    <row r="51" spans="1:42" s="283" customFormat="1" ht="15" hidden="1" outlineLevel="1">
      <c r="A51" s="504"/>
      <c r="B51" s="294" t="s">
        <v>214</v>
      </c>
      <c r="C51" s="291" t="s">
        <v>163</v>
      </c>
      <c r="D51" s="295">
        <v>1167.574023608094</v>
      </c>
      <c r="E51" s="295">
        <v>1167.574023608094</v>
      </c>
      <c r="F51" s="295">
        <v>1167.574023608094</v>
      </c>
      <c r="G51" s="295">
        <v>1167.574023608094</v>
      </c>
      <c r="H51" s="295">
        <v>1167.574023608094</v>
      </c>
      <c r="I51" s="295">
        <v>1167.574023608094</v>
      </c>
      <c r="J51" s="295">
        <v>1167.574023608094</v>
      </c>
      <c r="K51" s="295">
        <v>1167.574023608094</v>
      </c>
      <c r="L51" s="295">
        <v>1167.574023608094</v>
      </c>
      <c r="M51" s="295">
        <v>1167.574023608094</v>
      </c>
      <c r="N51" s="295">
        <f>N50</f>
        <v>12</v>
      </c>
      <c r="O51" s="295">
        <v>2.3621127513965372</v>
      </c>
      <c r="P51" s="295">
        <v>2.3621127513965372</v>
      </c>
      <c r="Q51" s="295">
        <v>2.3621127513965372</v>
      </c>
      <c r="R51" s="295">
        <v>2.3621127513965372</v>
      </c>
      <c r="S51" s="295">
        <v>2.3621127513965372</v>
      </c>
      <c r="T51" s="295">
        <v>2.3621127513965372</v>
      </c>
      <c r="U51" s="295">
        <v>2.3621127513965372</v>
      </c>
      <c r="V51" s="295">
        <v>2.3621127513965372</v>
      </c>
      <c r="W51" s="295">
        <v>2.3621127513965372</v>
      </c>
      <c r="X51" s="295">
        <v>2.3621127513965372</v>
      </c>
      <c r="Y51" s="410">
        <f>Y50</f>
        <v>0</v>
      </c>
      <c r="Z51" s="410">
        <f>Z50</f>
        <v>1.6735229355291426E-2</v>
      </c>
      <c r="AA51" s="410">
        <f t="shared" ref="AA51:AL51" si="9">AA50</f>
        <v>0.98326477064470863</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1"/>
    </row>
    <row r="52" spans="1:42" s="283" customFormat="1" ht="15" hidden="1" outlineLevel="1">
      <c r="A52" s="504"/>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5"/>
      <c r="Z52" s="415"/>
      <c r="AA52" s="415"/>
      <c r="AB52" s="415"/>
      <c r="AC52" s="415"/>
      <c r="AD52" s="415"/>
      <c r="AE52" s="415"/>
      <c r="AF52" s="415"/>
      <c r="AG52" s="415"/>
      <c r="AH52" s="415"/>
      <c r="AI52" s="415"/>
      <c r="AJ52" s="415"/>
      <c r="AK52" s="415"/>
      <c r="AL52" s="415"/>
      <c r="AM52" s="313"/>
    </row>
    <row r="53" spans="1:42" s="283" customFormat="1" ht="15" hidden="1" outlineLevel="1">
      <c r="A53" s="504">
        <v>11</v>
      </c>
      <c r="B53" s="314" t="s">
        <v>21</v>
      </c>
      <c r="C53" s="291" t="s">
        <v>25</v>
      </c>
      <c r="D53" s="295">
        <v>335086.52034046577</v>
      </c>
      <c r="E53" s="295">
        <v>335086.52034046577</v>
      </c>
      <c r="F53" s="295">
        <v>333567.57395647321</v>
      </c>
      <c r="G53" s="295">
        <v>260608.7602671799</v>
      </c>
      <c r="H53" s="295">
        <v>260608.7602671799</v>
      </c>
      <c r="I53" s="295">
        <v>260158.62315376246</v>
      </c>
      <c r="J53" s="295">
        <v>101832.32383326406</v>
      </c>
      <c r="K53" s="295">
        <v>99734.197801234477</v>
      </c>
      <c r="L53" s="295">
        <v>99734.197801234477</v>
      </c>
      <c r="M53" s="295">
        <v>99734.197801234477</v>
      </c>
      <c r="N53" s="295">
        <v>12</v>
      </c>
      <c r="O53" s="295">
        <v>127.82825634031254</v>
      </c>
      <c r="P53" s="295">
        <v>127.82825634031254</v>
      </c>
      <c r="Q53" s="295">
        <v>127.28443868870745</v>
      </c>
      <c r="R53" s="295">
        <v>101.32521091685616</v>
      </c>
      <c r="S53" s="295">
        <v>101.32521091685616</v>
      </c>
      <c r="T53" s="295">
        <v>101.14086595021038</v>
      </c>
      <c r="U53" s="295">
        <v>38.197429245048362</v>
      </c>
      <c r="V53" s="295">
        <v>35.402298688281626</v>
      </c>
      <c r="W53" s="295">
        <v>35.402298688281626</v>
      </c>
      <c r="X53" s="295">
        <v>35.402298688281626</v>
      </c>
      <c r="Y53" s="414">
        <v>0</v>
      </c>
      <c r="Z53" s="414">
        <v>1</v>
      </c>
      <c r="AA53" s="414">
        <v>0</v>
      </c>
      <c r="AB53" s="414">
        <v>0</v>
      </c>
      <c r="AC53" s="414">
        <v>0</v>
      </c>
      <c r="AD53" s="414">
        <v>0</v>
      </c>
      <c r="AE53" s="414">
        <v>0</v>
      </c>
      <c r="AF53" s="414"/>
      <c r="AG53" s="414"/>
      <c r="AH53" s="414"/>
      <c r="AI53" s="414"/>
      <c r="AJ53" s="414"/>
      <c r="AK53" s="414"/>
      <c r="AL53" s="414"/>
      <c r="AM53" s="296">
        <f>SUM(Y53:AL53)</f>
        <v>1</v>
      </c>
    </row>
    <row r="54" spans="1:42" s="283" customFormat="1" ht="15" hidden="1" outlineLevel="1">
      <c r="A54" s="504"/>
      <c r="B54" s="315" t="s">
        <v>214</v>
      </c>
      <c r="C54" s="291" t="s">
        <v>163</v>
      </c>
      <c r="D54" s="295">
        <v>11579.932915659221</v>
      </c>
      <c r="E54" s="295">
        <v>11579.932915659221</v>
      </c>
      <c r="F54" s="295">
        <v>11579.932915659221</v>
      </c>
      <c r="G54" s="295">
        <v>11579.932915659221</v>
      </c>
      <c r="H54" s="295">
        <v>11579.932915659221</v>
      </c>
      <c r="I54" s="295">
        <v>11579.932915659221</v>
      </c>
      <c r="J54" s="295">
        <v>6726.8921616271846</v>
      </c>
      <c r="K54" s="295">
        <v>6726.8921616271846</v>
      </c>
      <c r="L54" s="295">
        <v>6726.8921616271846</v>
      </c>
      <c r="M54" s="295">
        <v>6726.8921616271846</v>
      </c>
      <c r="N54" s="295">
        <f>N53</f>
        <v>12</v>
      </c>
      <c r="O54" s="295">
        <v>4.9542709786055044</v>
      </c>
      <c r="P54" s="295">
        <v>4.9542709786055044</v>
      </c>
      <c r="Q54" s="295">
        <v>4.9542709786055044</v>
      </c>
      <c r="R54" s="295">
        <v>4.9542709786055044</v>
      </c>
      <c r="S54" s="295">
        <v>4.9542709786055044</v>
      </c>
      <c r="T54" s="295">
        <v>4.9542709786055044</v>
      </c>
      <c r="U54" s="295">
        <v>2.9668018069556221</v>
      </c>
      <c r="V54" s="295">
        <v>2.9668018069556221</v>
      </c>
      <c r="W54" s="295">
        <v>2.9668018069556221</v>
      </c>
      <c r="X54" s="295">
        <v>2.9668018069556221</v>
      </c>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1"/>
    </row>
    <row r="55" spans="1:42" s="283" customFormat="1" ht="15" hidden="1" outlineLevel="1">
      <c r="A55" s="504"/>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5"/>
      <c r="Z55" s="416"/>
      <c r="AA55" s="415"/>
      <c r="AB55" s="415"/>
      <c r="AC55" s="415"/>
      <c r="AD55" s="415"/>
      <c r="AE55" s="415"/>
      <c r="AF55" s="415"/>
      <c r="AG55" s="415"/>
      <c r="AH55" s="415"/>
      <c r="AI55" s="415"/>
      <c r="AJ55" s="415"/>
      <c r="AK55" s="415"/>
      <c r="AL55" s="415"/>
      <c r="AM55" s="313"/>
    </row>
    <row r="56" spans="1:42" s="283" customFormat="1" ht="15" hidden="1" outlineLevel="1">
      <c r="A56" s="504">
        <v>12</v>
      </c>
      <c r="B56" s="314" t="s">
        <v>23</v>
      </c>
      <c r="C56" s="291" t="s">
        <v>25</v>
      </c>
      <c r="D56" s="295">
        <v>0</v>
      </c>
      <c r="E56" s="295">
        <v>0</v>
      </c>
      <c r="F56" s="295">
        <v>0</v>
      </c>
      <c r="G56" s="295">
        <v>0</v>
      </c>
      <c r="H56" s="295">
        <v>0</v>
      </c>
      <c r="I56" s="295">
        <v>0</v>
      </c>
      <c r="J56" s="295">
        <v>0</v>
      </c>
      <c r="K56" s="295">
        <v>0</v>
      </c>
      <c r="L56" s="295">
        <v>0</v>
      </c>
      <c r="M56" s="295">
        <v>0</v>
      </c>
      <c r="N56" s="295">
        <v>3</v>
      </c>
      <c r="O56" s="295">
        <v>0</v>
      </c>
      <c r="P56" s="295">
        <v>0</v>
      </c>
      <c r="Q56" s="295">
        <v>0</v>
      </c>
      <c r="R56" s="295">
        <v>0</v>
      </c>
      <c r="S56" s="295">
        <v>0</v>
      </c>
      <c r="T56" s="295">
        <v>0</v>
      </c>
      <c r="U56" s="295">
        <v>0</v>
      </c>
      <c r="V56" s="295">
        <v>0</v>
      </c>
      <c r="W56" s="295">
        <v>0</v>
      </c>
      <c r="X56" s="295">
        <v>0</v>
      </c>
      <c r="Y56" s="414">
        <v>0</v>
      </c>
      <c r="Z56" s="414">
        <v>1</v>
      </c>
      <c r="AA56" s="414">
        <v>0</v>
      </c>
      <c r="AB56" s="414">
        <v>0</v>
      </c>
      <c r="AC56" s="414">
        <v>0</v>
      </c>
      <c r="AD56" s="414">
        <v>0</v>
      </c>
      <c r="AE56" s="414">
        <v>0</v>
      </c>
      <c r="AF56" s="414"/>
      <c r="AG56" s="414"/>
      <c r="AH56" s="414"/>
      <c r="AI56" s="414"/>
      <c r="AJ56" s="414"/>
      <c r="AK56" s="414"/>
      <c r="AL56" s="414"/>
      <c r="AM56" s="296">
        <f>SUM(Y56:AL56)</f>
        <v>1</v>
      </c>
    </row>
    <row r="57" spans="1:42" s="283" customFormat="1" ht="15" hidden="1" outlineLevel="1">
      <c r="A57" s="504"/>
      <c r="B57" s="315" t="s">
        <v>214</v>
      </c>
      <c r="C57" s="291" t="s">
        <v>163</v>
      </c>
      <c r="D57" s="295">
        <v>0</v>
      </c>
      <c r="E57" s="295">
        <v>0</v>
      </c>
      <c r="F57" s="295">
        <v>0</v>
      </c>
      <c r="G57" s="295">
        <v>0</v>
      </c>
      <c r="H57" s="295">
        <v>0</v>
      </c>
      <c r="I57" s="295">
        <v>0</v>
      </c>
      <c r="J57" s="295">
        <v>0</v>
      </c>
      <c r="K57" s="295">
        <v>0</v>
      </c>
      <c r="L57" s="295">
        <v>0</v>
      </c>
      <c r="M57" s="295">
        <v>0</v>
      </c>
      <c r="N57" s="295">
        <f>N56</f>
        <v>3</v>
      </c>
      <c r="O57" s="295">
        <v>0</v>
      </c>
      <c r="P57" s="295">
        <v>0</v>
      </c>
      <c r="Q57" s="295">
        <v>0</v>
      </c>
      <c r="R57" s="295">
        <v>0</v>
      </c>
      <c r="S57" s="295">
        <v>0</v>
      </c>
      <c r="T57" s="295">
        <v>0</v>
      </c>
      <c r="U57" s="295">
        <v>0</v>
      </c>
      <c r="V57" s="295">
        <v>0</v>
      </c>
      <c r="W57" s="295">
        <v>0</v>
      </c>
      <c r="X57" s="295">
        <v>0</v>
      </c>
      <c r="Y57" s="410">
        <f>Y56</f>
        <v>0</v>
      </c>
      <c r="Z57" s="410">
        <f>Z56</f>
        <v>1</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1"/>
    </row>
    <row r="58" spans="1:42" s="283" customFormat="1" ht="15" hidden="1" outlineLevel="1">
      <c r="A58" s="504"/>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5"/>
      <c r="Z58" s="416"/>
      <c r="AA58" s="415"/>
      <c r="AB58" s="415"/>
      <c r="AC58" s="415"/>
      <c r="AD58" s="415"/>
      <c r="AE58" s="415"/>
      <c r="AF58" s="415"/>
      <c r="AG58" s="415"/>
      <c r="AH58" s="415"/>
      <c r="AI58" s="415"/>
      <c r="AJ58" s="415"/>
      <c r="AK58" s="415"/>
      <c r="AL58" s="415"/>
      <c r="AM58" s="313"/>
    </row>
    <row r="59" spans="1:42" s="283" customFormat="1" ht="15" hidden="1" outlineLevel="1">
      <c r="A59" s="504">
        <v>13</v>
      </c>
      <c r="B59" s="314" t="s">
        <v>24</v>
      </c>
      <c r="C59" s="291" t="s">
        <v>25</v>
      </c>
      <c r="D59" s="295">
        <v>0</v>
      </c>
      <c r="E59" s="295">
        <v>0</v>
      </c>
      <c r="F59" s="295">
        <v>0</v>
      </c>
      <c r="G59" s="295">
        <v>0</v>
      </c>
      <c r="H59" s="295">
        <v>0</v>
      </c>
      <c r="I59" s="295">
        <v>0</v>
      </c>
      <c r="J59" s="295">
        <v>0</v>
      </c>
      <c r="K59" s="295">
        <v>0</v>
      </c>
      <c r="L59" s="295">
        <v>0</v>
      </c>
      <c r="M59" s="295">
        <v>0</v>
      </c>
      <c r="N59" s="295">
        <v>12</v>
      </c>
      <c r="O59" s="295">
        <v>0</v>
      </c>
      <c r="P59" s="295">
        <v>0</v>
      </c>
      <c r="Q59" s="295">
        <v>0</v>
      </c>
      <c r="R59" s="295">
        <v>0</v>
      </c>
      <c r="S59" s="295">
        <v>0</v>
      </c>
      <c r="T59" s="295">
        <v>0</v>
      </c>
      <c r="U59" s="295">
        <v>0</v>
      </c>
      <c r="V59" s="295">
        <v>0</v>
      </c>
      <c r="W59" s="295">
        <v>0</v>
      </c>
      <c r="X59" s="295">
        <v>0</v>
      </c>
      <c r="Y59" s="414">
        <v>0</v>
      </c>
      <c r="Z59" s="414">
        <v>1</v>
      </c>
      <c r="AA59" s="414">
        <v>0</v>
      </c>
      <c r="AB59" s="414">
        <v>0</v>
      </c>
      <c r="AC59" s="414">
        <v>0</v>
      </c>
      <c r="AD59" s="414">
        <v>0</v>
      </c>
      <c r="AE59" s="414">
        <v>0</v>
      </c>
      <c r="AF59" s="414"/>
      <c r="AG59" s="414"/>
      <c r="AH59" s="414"/>
      <c r="AI59" s="414"/>
      <c r="AJ59" s="414"/>
      <c r="AK59" s="414"/>
      <c r="AL59" s="414"/>
      <c r="AM59" s="296">
        <f>SUM(Y59:AL59)</f>
        <v>1</v>
      </c>
    </row>
    <row r="60" spans="1:42" s="283" customFormat="1" ht="15" hidden="1" outlineLevel="1">
      <c r="A60" s="504"/>
      <c r="B60" s="315" t="s">
        <v>214</v>
      </c>
      <c r="C60" s="291" t="s">
        <v>163</v>
      </c>
      <c r="D60" s="295">
        <v>0</v>
      </c>
      <c r="E60" s="295">
        <v>0</v>
      </c>
      <c r="F60" s="295">
        <v>0</v>
      </c>
      <c r="G60" s="295">
        <v>0</v>
      </c>
      <c r="H60" s="295">
        <v>0</v>
      </c>
      <c r="I60" s="295">
        <v>0</v>
      </c>
      <c r="J60" s="295">
        <v>0</v>
      </c>
      <c r="K60" s="295">
        <v>0</v>
      </c>
      <c r="L60" s="295">
        <v>0</v>
      </c>
      <c r="M60" s="295">
        <v>0</v>
      </c>
      <c r="N60" s="295">
        <f>N59</f>
        <v>12</v>
      </c>
      <c r="O60" s="295">
        <v>0</v>
      </c>
      <c r="P60" s="295">
        <v>0</v>
      </c>
      <c r="Q60" s="295">
        <v>0</v>
      </c>
      <c r="R60" s="295">
        <v>0</v>
      </c>
      <c r="S60" s="295">
        <v>0</v>
      </c>
      <c r="T60" s="295">
        <v>0</v>
      </c>
      <c r="U60" s="295">
        <v>0</v>
      </c>
      <c r="V60" s="295">
        <v>0</v>
      </c>
      <c r="W60" s="295">
        <v>0</v>
      </c>
      <c r="X60" s="295">
        <v>0</v>
      </c>
      <c r="Y60" s="410">
        <f>Y59</f>
        <v>0</v>
      </c>
      <c r="Z60" s="410">
        <f>Z59</f>
        <v>1</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1"/>
    </row>
    <row r="61" spans="1:42" s="283" customFormat="1" ht="15" hidden="1" outlineLevel="1">
      <c r="A61" s="504"/>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5"/>
      <c r="Z61" s="415"/>
      <c r="AA61" s="415"/>
      <c r="AB61" s="415"/>
      <c r="AC61" s="415"/>
      <c r="AD61" s="415"/>
      <c r="AE61" s="415"/>
      <c r="AF61" s="415"/>
      <c r="AG61" s="415"/>
      <c r="AH61" s="415"/>
      <c r="AI61" s="415"/>
      <c r="AJ61" s="415"/>
      <c r="AK61" s="415"/>
      <c r="AL61" s="415"/>
      <c r="AM61" s="313"/>
    </row>
    <row r="62" spans="1:42" s="283" customFormat="1" ht="15" hidden="1" outlineLevel="1">
      <c r="A62" s="504">
        <v>14</v>
      </c>
      <c r="B62" s="314" t="s">
        <v>20</v>
      </c>
      <c r="C62" s="291" t="s">
        <v>25</v>
      </c>
      <c r="D62" s="295">
        <v>0</v>
      </c>
      <c r="E62" s="295">
        <v>0</v>
      </c>
      <c r="F62" s="295">
        <v>0</v>
      </c>
      <c r="G62" s="295">
        <v>0</v>
      </c>
      <c r="H62" s="295">
        <v>0</v>
      </c>
      <c r="I62" s="295">
        <v>0</v>
      </c>
      <c r="J62" s="295">
        <v>0</v>
      </c>
      <c r="K62" s="295">
        <v>0</v>
      </c>
      <c r="L62" s="295">
        <v>0</v>
      </c>
      <c r="M62" s="295">
        <v>0</v>
      </c>
      <c r="N62" s="295">
        <v>12</v>
      </c>
      <c r="O62" s="295">
        <v>0</v>
      </c>
      <c r="P62" s="295">
        <v>0</v>
      </c>
      <c r="Q62" s="295">
        <v>0</v>
      </c>
      <c r="R62" s="295">
        <v>0</v>
      </c>
      <c r="S62" s="295">
        <v>0</v>
      </c>
      <c r="T62" s="295">
        <v>0</v>
      </c>
      <c r="U62" s="295">
        <v>0</v>
      </c>
      <c r="V62" s="295">
        <v>0</v>
      </c>
      <c r="W62" s="295">
        <v>0</v>
      </c>
      <c r="X62" s="295">
        <v>0</v>
      </c>
      <c r="Y62" s="414">
        <v>0</v>
      </c>
      <c r="Z62" s="414">
        <v>1</v>
      </c>
      <c r="AA62" s="414">
        <v>0</v>
      </c>
      <c r="AB62" s="414">
        <v>0</v>
      </c>
      <c r="AC62" s="414">
        <v>0</v>
      </c>
      <c r="AD62" s="414">
        <v>0</v>
      </c>
      <c r="AE62" s="414">
        <v>0</v>
      </c>
      <c r="AF62" s="414"/>
      <c r="AG62" s="414"/>
      <c r="AH62" s="414"/>
      <c r="AI62" s="414"/>
      <c r="AJ62" s="414"/>
      <c r="AK62" s="414"/>
      <c r="AL62" s="414"/>
      <c r="AM62" s="296">
        <f>SUM(Y62:AL62)</f>
        <v>1</v>
      </c>
    </row>
    <row r="63" spans="1:42" s="283" customFormat="1" ht="15" hidden="1" outlineLevel="1">
      <c r="A63" s="504"/>
      <c r="B63" s="315" t="s">
        <v>214</v>
      </c>
      <c r="C63" s="291" t="s">
        <v>163</v>
      </c>
      <c r="D63" s="295">
        <v>26398.295081563076</v>
      </c>
      <c r="E63" s="295">
        <v>26398.295081563076</v>
      </c>
      <c r="F63" s="295">
        <v>26398.295081563076</v>
      </c>
      <c r="G63" s="295">
        <v>26398.295081563076</v>
      </c>
      <c r="H63" s="295">
        <v>25176.254462563076</v>
      </c>
      <c r="I63" s="295">
        <v>0</v>
      </c>
      <c r="J63" s="295">
        <v>0</v>
      </c>
      <c r="K63" s="295">
        <v>0</v>
      </c>
      <c r="L63" s="295">
        <v>0</v>
      </c>
      <c r="M63" s="295">
        <v>0</v>
      </c>
      <c r="N63" s="295">
        <f>N62</f>
        <v>12</v>
      </c>
      <c r="O63" s="295">
        <v>5.4239498545647828</v>
      </c>
      <c r="P63" s="295">
        <v>5.4239498545647828</v>
      </c>
      <c r="Q63" s="295">
        <v>5.4239498545647828</v>
      </c>
      <c r="R63" s="295">
        <v>5.4239498545647828</v>
      </c>
      <c r="S63" s="295">
        <v>5.1771746295647825</v>
      </c>
      <c r="T63" s="295">
        <v>0</v>
      </c>
      <c r="U63" s="295">
        <v>0</v>
      </c>
      <c r="V63" s="295">
        <v>0</v>
      </c>
      <c r="W63" s="295">
        <v>0</v>
      </c>
      <c r="X63" s="295">
        <v>0</v>
      </c>
      <c r="Y63" s="410">
        <f>Y62</f>
        <v>0</v>
      </c>
      <c r="Z63" s="410">
        <f>Z62</f>
        <v>1</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1"/>
    </row>
    <row r="64" spans="1:42" s="283" customFormat="1" ht="15" hidden="1" outlineLevel="1">
      <c r="A64" s="504"/>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5"/>
      <c r="Z64" s="416"/>
      <c r="AA64" s="415"/>
      <c r="AB64" s="415"/>
      <c r="AC64" s="415"/>
      <c r="AD64" s="415"/>
      <c r="AE64" s="415"/>
      <c r="AF64" s="415"/>
      <c r="AG64" s="415"/>
      <c r="AH64" s="415"/>
      <c r="AI64" s="415"/>
      <c r="AJ64" s="415"/>
      <c r="AK64" s="415"/>
      <c r="AL64" s="415"/>
      <c r="AM64" s="313"/>
    </row>
    <row r="65" spans="1:39" s="283" customFormat="1" ht="15" hidden="1" outlineLevel="1">
      <c r="A65" s="504">
        <v>15</v>
      </c>
      <c r="B65" s="314" t="s">
        <v>487</v>
      </c>
      <c r="C65" s="291" t="s">
        <v>25</v>
      </c>
      <c r="D65" s="295">
        <v>0</v>
      </c>
      <c r="E65" s="295"/>
      <c r="F65" s="295"/>
      <c r="G65" s="295"/>
      <c r="H65" s="295"/>
      <c r="I65" s="295"/>
      <c r="J65" s="295"/>
      <c r="K65" s="295"/>
      <c r="L65" s="295"/>
      <c r="M65" s="295"/>
      <c r="N65" s="291"/>
      <c r="O65" s="295">
        <v>0</v>
      </c>
      <c r="P65" s="295">
        <v>0</v>
      </c>
      <c r="Q65" s="295">
        <v>0</v>
      </c>
      <c r="R65" s="295">
        <v>0</v>
      </c>
      <c r="S65" s="295">
        <v>0</v>
      </c>
      <c r="T65" s="295">
        <v>0</v>
      </c>
      <c r="U65" s="295">
        <v>0</v>
      </c>
      <c r="V65" s="295">
        <v>0</v>
      </c>
      <c r="W65" s="295">
        <v>0</v>
      </c>
      <c r="X65" s="295">
        <v>0</v>
      </c>
      <c r="Y65" s="414">
        <v>0</v>
      </c>
      <c r="Z65" s="414">
        <v>1</v>
      </c>
      <c r="AA65" s="414">
        <v>0</v>
      </c>
      <c r="AB65" s="414">
        <v>0</v>
      </c>
      <c r="AC65" s="414">
        <v>0</v>
      </c>
      <c r="AD65" s="414">
        <v>0</v>
      </c>
      <c r="AE65" s="414">
        <v>0</v>
      </c>
      <c r="AF65" s="414"/>
      <c r="AG65" s="414"/>
      <c r="AH65" s="414"/>
      <c r="AI65" s="414"/>
      <c r="AJ65" s="414"/>
      <c r="AK65" s="414"/>
      <c r="AL65" s="414"/>
      <c r="AM65" s="296">
        <f>SUM(Y65:AL65)</f>
        <v>1</v>
      </c>
    </row>
    <row r="66" spans="1:39" s="283" customFormat="1" ht="15" hidden="1" outlineLevel="1">
      <c r="A66" s="504"/>
      <c r="B66" s="315" t="s">
        <v>214</v>
      </c>
      <c r="C66" s="291" t="s">
        <v>163</v>
      </c>
      <c r="D66" s="295">
        <v>0</v>
      </c>
      <c r="E66" s="295"/>
      <c r="F66" s="295"/>
      <c r="G66" s="295"/>
      <c r="H66" s="295"/>
      <c r="I66" s="295"/>
      <c r="J66" s="295"/>
      <c r="K66" s="295"/>
      <c r="L66" s="295"/>
      <c r="M66" s="295"/>
      <c r="N66" s="291"/>
      <c r="O66" s="295">
        <v>0</v>
      </c>
      <c r="P66" s="295">
        <v>0</v>
      </c>
      <c r="Q66" s="295">
        <v>0</v>
      </c>
      <c r="R66" s="295">
        <v>0</v>
      </c>
      <c r="S66" s="295">
        <v>0</v>
      </c>
      <c r="T66" s="295">
        <v>0</v>
      </c>
      <c r="U66" s="295">
        <v>0</v>
      </c>
      <c r="V66" s="295">
        <v>0</v>
      </c>
      <c r="W66" s="295">
        <v>0</v>
      </c>
      <c r="X66" s="295">
        <v>0</v>
      </c>
      <c r="Y66" s="410">
        <f>Y65</f>
        <v>0</v>
      </c>
      <c r="Z66" s="410">
        <f>Z65</f>
        <v>1</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1"/>
    </row>
    <row r="67" spans="1:39" s="283" customFormat="1" ht="15" hidden="1" outlineLevel="1">
      <c r="A67" s="504"/>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7"/>
      <c r="Z67" s="415"/>
      <c r="AA67" s="415"/>
      <c r="AB67" s="415"/>
      <c r="AC67" s="415"/>
      <c r="AD67" s="415"/>
      <c r="AE67" s="415"/>
      <c r="AF67" s="415"/>
      <c r="AG67" s="415"/>
      <c r="AH67" s="415"/>
      <c r="AI67" s="415"/>
      <c r="AJ67" s="415"/>
      <c r="AK67" s="415"/>
      <c r="AL67" s="415"/>
      <c r="AM67" s="313"/>
    </row>
    <row r="68" spans="1:39" s="283" customFormat="1" ht="15" hidden="1" outlineLevel="1">
      <c r="A68" s="504">
        <v>16</v>
      </c>
      <c r="B68" s="314" t="s">
        <v>488</v>
      </c>
      <c r="C68" s="291" t="s">
        <v>25</v>
      </c>
      <c r="D68" s="295">
        <v>0</v>
      </c>
      <c r="E68" s="295"/>
      <c r="F68" s="295"/>
      <c r="G68" s="295"/>
      <c r="H68" s="295"/>
      <c r="I68" s="295"/>
      <c r="J68" s="295"/>
      <c r="K68" s="295"/>
      <c r="L68" s="295"/>
      <c r="M68" s="295"/>
      <c r="N68" s="291"/>
      <c r="O68" s="295">
        <v>0</v>
      </c>
      <c r="P68" s="295">
        <v>0</v>
      </c>
      <c r="Q68" s="295">
        <v>0</v>
      </c>
      <c r="R68" s="295">
        <v>0</v>
      </c>
      <c r="S68" s="295">
        <v>0</v>
      </c>
      <c r="T68" s="295">
        <v>0</v>
      </c>
      <c r="U68" s="295">
        <v>0</v>
      </c>
      <c r="V68" s="295">
        <v>0</v>
      </c>
      <c r="W68" s="295">
        <v>0</v>
      </c>
      <c r="X68" s="295">
        <v>0</v>
      </c>
      <c r="Y68" s="414">
        <v>0</v>
      </c>
      <c r="Z68" s="414">
        <v>1</v>
      </c>
      <c r="AA68" s="414">
        <v>0</v>
      </c>
      <c r="AB68" s="414">
        <v>0</v>
      </c>
      <c r="AC68" s="414">
        <v>0</v>
      </c>
      <c r="AD68" s="414">
        <v>0</v>
      </c>
      <c r="AE68" s="414">
        <v>0</v>
      </c>
      <c r="AF68" s="414"/>
      <c r="AG68" s="414"/>
      <c r="AH68" s="414"/>
      <c r="AI68" s="414"/>
      <c r="AJ68" s="414"/>
      <c r="AK68" s="414"/>
      <c r="AL68" s="414"/>
      <c r="AM68" s="296">
        <f>SUM(Y68:AL68)</f>
        <v>1</v>
      </c>
    </row>
    <row r="69" spans="1:39" s="283" customFormat="1" ht="15" hidden="1" outlineLevel="1">
      <c r="A69" s="504"/>
      <c r="B69" s="315" t="s">
        <v>214</v>
      </c>
      <c r="C69" s="291" t="s">
        <v>163</v>
      </c>
      <c r="D69" s="295">
        <v>0</v>
      </c>
      <c r="E69" s="295"/>
      <c r="F69" s="295"/>
      <c r="G69" s="295"/>
      <c r="H69" s="295"/>
      <c r="I69" s="295"/>
      <c r="J69" s="295"/>
      <c r="K69" s="295"/>
      <c r="L69" s="295"/>
      <c r="M69" s="295"/>
      <c r="N69" s="291"/>
      <c r="O69" s="295">
        <v>0</v>
      </c>
      <c r="P69" s="295">
        <v>0</v>
      </c>
      <c r="Q69" s="295">
        <v>0</v>
      </c>
      <c r="R69" s="295">
        <v>0</v>
      </c>
      <c r="S69" s="295">
        <v>0</v>
      </c>
      <c r="T69" s="295">
        <v>0</v>
      </c>
      <c r="U69" s="295">
        <v>0</v>
      </c>
      <c r="V69" s="295">
        <v>0</v>
      </c>
      <c r="W69" s="295">
        <v>0</v>
      </c>
      <c r="X69" s="295">
        <v>0</v>
      </c>
      <c r="Y69" s="410">
        <f>Y68</f>
        <v>0</v>
      </c>
      <c r="Z69" s="410">
        <f>Z68</f>
        <v>1</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1"/>
    </row>
    <row r="70" spans="1:39" s="283" customFormat="1" ht="15" hidden="1" outlineLevel="1">
      <c r="A70" s="504"/>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7"/>
      <c r="Z70" s="415"/>
      <c r="AA70" s="415"/>
      <c r="AB70" s="415"/>
      <c r="AC70" s="415"/>
      <c r="AD70" s="415"/>
      <c r="AE70" s="415"/>
      <c r="AF70" s="415"/>
      <c r="AG70" s="415"/>
      <c r="AH70" s="415"/>
      <c r="AI70" s="415"/>
      <c r="AJ70" s="415"/>
      <c r="AK70" s="415"/>
      <c r="AL70" s="415"/>
      <c r="AM70" s="313"/>
    </row>
    <row r="71" spans="1:39" s="283" customFormat="1" ht="15" hidden="1" outlineLevel="1">
      <c r="A71" s="504">
        <v>17</v>
      </c>
      <c r="B71" s="314" t="s">
        <v>9</v>
      </c>
      <c r="C71" s="291" t="s">
        <v>25</v>
      </c>
      <c r="D71" s="295">
        <v>2665.1640000000002</v>
      </c>
      <c r="E71" s="295"/>
      <c r="F71" s="295"/>
      <c r="G71" s="295"/>
      <c r="H71" s="295"/>
      <c r="I71" s="295"/>
      <c r="J71" s="295"/>
      <c r="K71" s="295"/>
      <c r="L71" s="295"/>
      <c r="M71" s="295"/>
      <c r="N71" s="291"/>
      <c r="O71" s="295">
        <v>68.262299999999996</v>
      </c>
      <c r="P71" s="295">
        <v>0</v>
      </c>
      <c r="Q71" s="295">
        <v>0</v>
      </c>
      <c r="R71" s="295">
        <v>0</v>
      </c>
      <c r="S71" s="295">
        <v>0</v>
      </c>
      <c r="T71" s="295">
        <v>0</v>
      </c>
      <c r="U71" s="295">
        <v>0</v>
      </c>
      <c r="V71" s="295">
        <v>0</v>
      </c>
      <c r="W71" s="295">
        <v>0</v>
      </c>
      <c r="X71" s="295">
        <v>0</v>
      </c>
      <c r="Y71" s="414">
        <v>0</v>
      </c>
      <c r="Z71" s="414">
        <v>1</v>
      </c>
      <c r="AA71" s="414">
        <v>0</v>
      </c>
      <c r="AB71" s="414">
        <v>0</v>
      </c>
      <c r="AC71" s="414">
        <v>0</v>
      </c>
      <c r="AD71" s="414">
        <v>0</v>
      </c>
      <c r="AE71" s="414">
        <v>0</v>
      </c>
      <c r="AF71" s="414"/>
      <c r="AG71" s="414"/>
      <c r="AH71" s="414"/>
      <c r="AI71" s="414"/>
      <c r="AJ71" s="414"/>
      <c r="AK71" s="414"/>
      <c r="AL71" s="414"/>
      <c r="AM71" s="296">
        <f>SUM(Y71:AL71)</f>
        <v>1</v>
      </c>
    </row>
    <row r="72" spans="1:39" s="283" customFormat="1" ht="15" hidden="1" outlineLevel="1">
      <c r="A72" s="504"/>
      <c r="B72" s="315" t="s">
        <v>214</v>
      </c>
      <c r="C72" s="291" t="s">
        <v>163</v>
      </c>
      <c r="D72" s="295">
        <v>0</v>
      </c>
      <c r="E72" s="295"/>
      <c r="F72" s="295"/>
      <c r="G72" s="295"/>
      <c r="H72" s="295"/>
      <c r="I72" s="295"/>
      <c r="J72" s="295"/>
      <c r="K72" s="295"/>
      <c r="L72" s="295"/>
      <c r="M72" s="295"/>
      <c r="N72" s="291"/>
      <c r="O72" s="295">
        <v>0</v>
      </c>
      <c r="P72" s="295">
        <v>0</v>
      </c>
      <c r="Q72" s="295">
        <v>0</v>
      </c>
      <c r="R72" s="295">
        <v>0</v>
      </c>
      <c r="S72" s="295">
        <v>0</v>
      </c>
      <c r="T72" s="295">
        <v>0</v>
      </c>
      <c r="U72" s="295">
        <v>0</v>
      </c>
      <c r="V72" s="295">
        <v>0</v>
      </c>
      <c r="W72" s="295">
        <v>0</v>
      </c>
      <c r="X72" s="295">
        <v>0</v>
      </c>
      <c r="Y72" s="410">
        <f>Y71</f>
        <v>0</v>
      </c>
      <c r="Z72" s="410">
        <f>Z71</f>
        <v>1</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1"/>
    </row>
    <row r="73" spans="1:39" s="283" customFormat="1" ht="15" hidden="1" outlineLevel="1">
      <c r="A73" s="504"/>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8"/>
      <c r="Z73" s="419"/>
      <c r="AA73" s="419"/>
      <c r="AB73" s="419"/>
      <c r="AC73" s="419"/>
      <c r="AD73" s="419"/>
      <c r="AE73" s="419"/>
      <c r="AF73" s="419"/>
      <c r="AG73" s="419"/>
      <c r="AH73" s="419"/>
      <c r="AI73" s="419"/>
      <c r="AJ73" s="419"/>
      <c r="AK73" s="419"/>
      <c r="AL73" s="419"/>
      <c r="AM73" s="317"/>
    </row>
    <row r="74" spans="1:39" s="293" customFormat="1" ht="15" hidden="1" outlineLevel="1">
      <c r="A74" s="505"/>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3"/>
      <c r="Z74" s="413"/>
      <c r="AA74" s="413"/>
      <c r="AB74" s="413"/>
      <c r="AC74" s="413"/>
      <c r="AD74" s="413"/>
      <c r="AE74" s="413"/>
      <c r="AF74" s="413"/>
      <c r="AG74" s="413"/>
      <c r="AH74" s="413"/>
      <c r="AI74" s="413"/>
      <c r="AJ74" s="413"/>
      <c r="AK74" s="413"/>
      <c r="AL74" s="413"/>
      <c r="AM74" s="292"/>
    </row>
    <row r="75" spans="1:39" s="283" customFormat="1" ht="15" hidden="1" outlineLevel="1">
      <c r="A75" s="504">
        <v>18</v>
      </c>
      <c r="B75" s="315" t="s">
        <v>11</v>
      </c>
      <c r="C75" s="291" t="s">
        <v>25</v>
      </c>
      <c r="D75" s="295">
        <v>0</v>
      </c>
      <c r="E75" s="295"/>
      <c r="F75" s="295"/>
      <c r="G75" s="295"/>
      <c r="H75" s="295"/>
      <c r="I75" s="295"/>
      <c r="J75" s="295"/>
      <c r="K75" s="295"/>
      <c r="L75" s="295"/>
      <c r="M75" s="295"/>
      <c r="N75" s="295">
        <v>12</v>
      </c>
      <c r="O75" s="295">
        <v>0</v>
      </c>
      <c r="P75" s="295">
        <v>0</v>
      </c>
      <c r="Q75" s="295">
        <v>0</v>
      </c>
      <c r="R75" s="295">
        <v>0</v>
      </c>
      <c r="S75" s="295">
        <v>0</v>
      </c>
      <c r="T75" s="295">
        <v>0</v>
      </c>
      <c r="U75" s="295">
        <v>0</v>
      </c>
      <c r="V75" s="295">
        <v>0</v>
      </c>
      <c r="W75" s="295">
        <v>0</v>
      </c>
      <c r="X75" s="295">
        <v>0</v>
      </c>
      <c r="Y75" s="414">
        <v>0</v>
      </c>
      <c r="Z75" s="414">
        <v>0</v>
      </c>
      <c r="AA75" s="414">
        <v>1</v>
      </c>
      <c r="AB75" s="414">
        <v>0</v>
      </c>
      <c r="AC75" s="414">
        <v>0</v>
      </c>
      <c r="AD75" s="414">
        <v>0</v>
      </c>
      <c r="AE75" s="414">
        <v>0</v>
      </c>
      <c r="AF75" s="414"/>
      <c r="AG75" s="414"/>
      <c r="AH75" s="414"/>
      <c r="AI75" s="414"/>
      <c r="AJ75" s="414"/>
      <c r="AK75" s="414"/>
      <c r="AL75" s="414"/>
      <c r="AM75" s="296">
        <f>SUM(Y75:AL75)</f>
        <v>1</v>
      </c>
    </row>
    <row r="76" spans="1:39" s="283" customFormat="1" ht="15" hidden="1" outlineLevel="1">
      <c r="A76" s="504"/>
      <c r="B76" s="315" t="s">
        <v>214</v>
      </c>
      <c r="C76" s="291" t="s">
        <v>163</v>
      </c>
      <c r="D76" s="295">
        <v>0</v>
      </c>
      <c r="E76" s="295"/>
      <c r="F76" s="295"/>
      <c r="G76" s="295"/>
      <c r="H76" s="295"/>
      <c r="I76" s="295"/>
      <c r="J76" s="295"/>
      <c r="K76" s="295"/>
      <c r="L76" s="295"/>
      <c r="M76" s="295"/>
      <c r="N76" s="295">
        <f>N75</f>
        <v>12</v>
      </c>
      <c r="O76" s="295">
        <v>0</v>
      </c>
      <c r="P76" s="295">
        <v>0</v>
      </c>
      <c r="Q76" s="295">
        <v>0</v>
      </c>
      <c r="R76" s="295">
        <v>0</v>
      </c>
      <c r="S76" s="295">
        <v>0</v>
      </c>
      <c r="T76" s="295">
        <v>0</v>
      </c>
      <c r="U76" s="295">
        <v>0</v>
      </c>
      <c r="V76" s="295">
        <v>0</v>
      </c>
      <c r="W76" s="295">
        <v>0</v>
      </c>
      <c r="X76" s="295">
        <v>0</v>
      </c>
      <c r="Y76" s="410">
        <f>Y75</f>
        <v>0</v>
      </c>
      <c r="Z76" s="410">
        <f>Z75</f>
        <v>0</v>
      </c>
      <c r="AA76" s="410">
        <f t="shared" ref="AA76:AL76" si="17">AA75</f>
        <v>1</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7"/>
    </row>
    <row r="77" spans="1:39" s="309" customFormat="1" ht="15" hidden="1" outlineLevel="1">
      <c r="A77" s="507"/>
      <c r="B77" s="315"/>
      <c r="C77" s="305"/>
      <c r="D77" s="765"/>
      <c r="E77" s="765"/>
      <c r="F77" s="765"/>
      <c r="G77" s="765"/>
      <c r="H77" s="765"/>
      <c r="I77" s="765"/>
      <c r="J77" s="765"/>
      <c r="K77" s="765"/>
      <c r="L77" s="765"/>
      <c r="M77" s="765"/>
      <c r="N77" s="765"/>
      <c r="O77" s="765"/>
      <c r="P77" s="765"/>
      <c r="Q77" s="765"/>
      <c r="R77" s="765"/>
      <c r="S77" s="765"/>
      <c r="T77" s="765"/>
      <c r="U77" s="765"/>
      <c r="V77" s="765"/>
      <c r="W77" s="765"/>
      <c r="X77" s="765"/>
      <c r="Y77" s="411"/>
      <c r="Z77" s="420"/>
      <c r="AA77" s="420"/>
      <c r="AB77" s="420"/>
      <c r="AC77" s="420"/>
      <c r="AD77" s="420"/>
      <c r="AE77" s="420"/>
      <c r="AF77" s="420"/>
      <c r="AG77" s="420"/>
      <c r="AH77" s="420"/>
      <c r="AI77" s="420"/>
      <c r="AJ77" s="420"/>
      <c r="AK77" s="420"/>
      <c r="AL77" s="420"/>
      <c r="AM77" s="306"/>
    </row>
    <row r="78" spans="1:39" s="283" customFormat="1" ht="15" hidden="1" outlineLevel="1">
      <c r="A78" s="504">
        <v>19</v>
      </c>
      <c r="B78" s="315" t="s">
        <v>12</v>
      </c>
      <c r="C78" s="291" t="s">
        <v>25</v>
      </c>
      <c r="D78" s="295">
        <v>0</v>
      </c>
      <c r="E78" s="295"/>
      <c r="F78" s="295"/>
      <c r="G78" s="295"/>
      <c r="H78" s="295"/>
      <c r="I78" s="295"/>
      <c r="J78" s="295"/>
      <c r="K78" s="295"/>
      <c r="L78" s="295"/>
      <c r="M78" s="295"/>
      <c r="N78" s="295">
        <v>12</v>
      </c>
      <c r="O78" s="295">
        <v>0</v>
      </c>
      <c r="P78" s="295">
        <v>0</v>
      </c>
      <c r="Q78" s="295">
        <v>0</v>
      </c>
      <c r="R78" s="295">
        <v>0</v>
      </c>
      <c r="S78" s="295">
        <v>0</v>
      </c>
      <c r="T78" s="295">
        <v>0</v>
      </c>
      <c r="U78" s="295">
        <v>0</v>
      </c>
      <c r="V78" s="295">
        <v>0</v>
      </c>
      <c r="W78" s="295">
        <v>0</v>
      </c>
      <c r="X78" s="295">
        <v>0</v>
      </c>
      <c r="Y78" s="414">
        <v>0</v>
      </c>
      <c r="Z78" s="414">
        <v>0</v>
      </c>
      <c r="AA78" s="414">
        <v>1</v>
      </c>
      <c r="AB78" s="414">
        <v>0</v>
      </c>
      <c r="AC78" s="414">
        <v>0</v>
      </c>
      <c r="AD78" s="414">
        <v>0</v>
      </c>
      <c r="AE78" s="414">
        <v>0</v>
      </c>
      <c r="AF78" s="414"/>
      <c r="AG78" s="414"/>
      <c r="AH78" s="414"/>
      <c r="AI78" s="414"/>
      <c r="AJ78" s="414"/>
      <c r="AK78" s="414"/>
      <c r="AL78" s="414"/>
      <c r="AM78" s="296">
        <f>SUM(Y78:AL78)</f>
        <v>1</v>
      </c>
    </row>
    <row r="79" spans="1:39" s="283" customFormat="1" ht="15" hidden="1" outlineLevel="1">
      <c r="A79" s="504"/>
      <c r="B79" s="315" t="s">
        <v>214</v>
      </c>
      <c r="C79" s="291" t="s">
        <v>163</v>
      </c>
      <c r="D79" s="295">
        <v>0</v>
      </c>
      <c r="E79" s="295"/>
      <c r="F79" s="295"/>
      <c r="G79" s="295"/>
      <c r="H79" s="295"/>
      <c r="I79" s="295"/>
      <c r="J79" s="295"/>
      <c r="K79" s="295"/>
      <c r="L79" s="295"/>
      <c r="M79" s="295"/>
      <c r="N79" s="295">
        <f>N78</f>
        <v>12</v>
      </c>
      <c r="O79" s="295">
        <v>0</v>
      </c>
      <c r="P79" s="295">
        <v>0</v>
      </c>
      <c r="Q79" s="295">
        <v>0</v>
      </c>
      <c r="R79" s="295">
        <v>0</v>
      </c>
      <c r="S79" s="295">
        <v>0</v>
      </c>
      <c r="T79" s="295">
        <v>0</v>
      </c>
      <c r="U79" s="295">
        <v>0</v>
      </c>
      <c r="V79" s="295">
        <v>0</v>
      </c>
      <c r="W79" s="295">
        <v>0</v>
      </c>
      <c r="X79" s="295">
        <v>0</v>
      </c>
      <c r="Y79" s="410">
        <f>Y78</f>
        <v>0</v>
      </c>
      <c r="Z79" s="410">
        <f>Z78</f>
        <v>0</v>
      </c>
      <c r="AA79" s="410">
        <f t="shared" ref="AA79:AL79" si="18">AA78</f>
        <v>1</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7"/>
    </row>
    <row r="80" spans="1:39" s="283" customFormat="1" ht="15" hidden="1" outlineLevel="1">
      <c r="A80" s="504"/>
      <c r="B80" s="315"/>
      <c r="C80" s="305"/>
      <c r="D80" s="765"/>
      <c r="E80" s="765"/>
      <c r="F80" s="765"/>
      <c r="G80" s="765"/>
      <c r="H80" s="765"/>
      <c r="I80" s="765"/>
      <c r="J80" s="765"/>
      <c r="K80" s="765"/>
      <c r="L80" s="765"/>
      <c r="M80" s="765"/>
      <c r="N80" s="765"/>
      <c r="O80" s="765"/>
      <c r="P80" s="765"/>
      <c r="Q80" s="765"/>
      <c r="R80" s="765"/>
      <c r="S80" s="765"/>
      <c r="T80" s="765"/>
      <c r="U80" s="765"/>
      <c r="V80" s="765"/>
      <c r="W80" s="765"/>
      <c r="X80" s="765"/>
      <c r="Y80" s="421"/>
      <c r="Z80" s="421"/>
      <c r="AA80" s="411"/>
      <c r="AB80" s="411"/>
      <c r="AC80" s="411"/>
      <c r="AD80" s="411"/>
      <c r="AE80" s="411"/>
      <c r="AF80" s="411"/>
      <c r="AG80" s="411"/>
      <c r="AH80" s="411"/>
      <c r="AI80" s="411"/>
      <c r="AJ80" s="411"/>
      <c r="AK80" s="411"/>
      <c r="AL80" s="411"/>
      <c r="AM80" s="306"/>
    </row>
    <row r="81" spans="1:39" s="283" customFormat="1" ht="15" hidden="1" outlineLevel="1">
      <c r="A81" s="504">
        <v>20</v>
      </c>
      <c r="B81" s="315" t="s">
        <v>13</v>
      </c>
      <c r="C81" s="291" t="s">
        <v>25</v>
      </c>
      <c r="D81" s="295">
        <v>0</v>
      </c>
      <c r="E81" s="295"/>
      <c r="F81" s="295"/>
      <c r="G81" s="295"/>
      <c r="H81" s="295"/>
      <c r="I81" s="295"/>
      <c r="J81" s="295"/>
      <c r="K81" s="295"/>
      <c r="L81" s="295"/>
      <c r="M81" s="295"/>
      <c r="N81" s="295">
        <v>12</v>
      </c>
      <c r="O81" s="295">
        <v>0</v>
      </c>
      <c r="P81" s="295">
        <v>0</v>
      </c>
      <c r="Q81" s="295">
        <v>0</v>
      </c>
      <c r="R81" s="295">
        <v>0</v>
      </c>
      <c r="S81" s="295">
        <v>0</v>
      </c>
      <c r="T81" s="295">
        <v>0</v>
      </c>
      <c r="U81" s="295">
        <v>0</v>
      </c>
      <c r="V81" s="295">
        <v>0</v>
      </c>
      <c r="W81" s="295">
        <v>0</v>
      </c>
      <c r="X81" s="295">
        <v>0</v>
      </c>
      <c r="Y81" s="414">
        <v>0</v>
      </c>
      <c r="Z81" s="414">
        <v>0</v>
      </c>
      <c r="AA81" s="414">
        <v>1</v>
      </c>
      <c r="AB81" s="414">
        <v>0</v>
      </c>
      <c r="AC81" s="414">
        <v>0</v>
      </c>
      <c r="AD81" s="414">
        <v>0</v>
      </c>
      <c r="AE81" s="414">
        <v>0</v>
      </c>
      <c r="AF81" s="414"/>
      <c r="AG81" s="414"/>
      <c r="AH81" s="414"/>
      <c r="AI81" s="414"/>
      <c r="AJ81" s="414"/>
      <c r="AK81" s="414"/>
      <c r="AL81" s="414"/>
      <c r="AM81" s="296">
        <f>SUM(Y81:AL81)</f>
        <v>1</v>
      </c>
    </row>
    <row r="82" spans="1:39" s="283" customFormat="1" ht="15" hidden="1" outlineLevel="1">
      <c r="A82" s="504"/>
      <c r="B82" s="315" t="s">
        <v>214</v>
      </c>
      <c r="C82" s="291" t="s">
        <v>163</v>
      </c>
      <c r="D82" s="295">
        <v>0</v>
      </c>
      <c r="E82" s="295"/>
      <c r="F82" s="295"/>
      <c r="G82" s="295"/>
      <c r="H82" s="295"/>
      <c r="I82" s="295"/>
      <c r="J82" s="295"/>
      <c r="K82" s="295"/>
      <c r="L82" s="295"/>
      <c r="M82" s="295"/>
      <c r="N82" s="295">
        <f>N81</f>
        <v>12</v>
      </c>
      <c r="O82" s="295">
        <v>0</v>
      </c>
      <c r="P82" s="295">
        <v>0</v>
      </c>
      <c r="Q82" s="295">
        <v>0</v>
      </c>
      <c r="R82" s="295">
        <v>0</v>
      </c>
      <c r="S82" s="295">
        <v>0</v>
      </c>
      <c r="T82" s="295">
        <v>0</v>
      </c>
      <c r="U82" s="295">
        <v>0</v>
      </c>
      <c r="V82" s="295">
        <v>0</v>
      </c>
      <c r="W82" s="295">
        <v>0</v>
      </c>
      <c r="X82" s="295">
        <v>0</v>
      </c>
      <c r="Y82" s="410">
        <f>Y81</f>
        <v>0</v>
      </c>
      <c r="Z82" s="410">
        <f>Z81</f>
        <v>0</v>
      </c>
      <c r="AA82" s="410">
        <f t="shared" ref="AA82:AL82" si="19">AA81</f>
        <v>1</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6"/>
    </row>
    <row r="83" spans="1:39" s="283" customFormat="1" ht="15" hidden="1" outlineLevel="1">
      <c r="A83" s="504"/>
      <c r="B83" s="315"/>
      <c r="C83" s="305"/>
      <c r="D83" s="765"/>
      <c r="E83" s="765"/>
      <c r="F83" s="765"/>
      <c r="G83" s="765"/>
      <c r="H83" s="765"/>
      <c r="I83" s="765"/>
      <c r="J83" s="765"/>
      <c r="K83" s="765"/>
      <c r="L83" s="765"/>
      <c r="M83" s="765"/>
      <c r="N83" s="766"/>
      <c r="O83" s="765"/>
      <c r="P83" s="765"/>
      <c r="Q83" s="765"/>
      <c r="R83" s="765"/>
      <c r="S83" s="765"/>
      <c r="T83" s="765"/>
      <c r="U83" s="765"/>
      <c r="V83" s="765"/>
      <c r="W83" s="765"/>
      <c r="X83" s="765"/>
      <c r="Y83" s="411"/>
      <c r="Z83" s="411"/>
      <c r="AA83" s="411"/>
      <c r="AB83" s="411"/>
      <c r="AC83" s="411"/>
      <c r="AD83" s="411"/>
      <c r="AE83" s="411"/>
      <c r="AF83" s="411"/>
      <c r="AG83" s="411"/>
      <c r="AH83" s="411"/>
      <c r="AI83" s="411"/>
      <c r="AJ83" s="411"/>
      <c r="AK83" s="411"/>
      <c r="AL83" s="411"/>
      <c r="AM83" s="306"/>
    </row>
    <row r="84" spans="1:39" s="283" customFormat="1" ht="15" hidden="1" outlineLevel="1">
      <c r="A84" s="504">
        <v>21</v>
      </c>
      <c r="B84" s="315" t="s">
        <v>22</v>
      </c>
      <c r="C84" s="291" t="s">
        <v>25</v>
      </c>
      <c r="D84" s="295">
        <v>427748.29072059109</v>
      </c>
      <c r="E84" s="295">
        <v>427748.29072059109</v>
      </c>
      <c r="F84" s="295">
        <v>427748.29072059109</v>
      </c>
      <c r="G84" s="295">
        <v>427748.29072059109</v>
      </c>
      <c r="H84" s="295">
        <v>427748.29072059109</v>
      </c>
      <c r="I84" s="295">
        <v>427748.29072059109</v>
      </c>
      <c r="J84" s="295">
        <v>427748.29072059109</v>
      </c>
      <c r="K84" s="295">
        <v>427748.29072059109</v>
      </c>
      <c r="L84" s="295">
        <v>427748.29072059109</v>
      </c>
      <c r="M84" s="295">
        <v>300625.74963863729</v>
      </c>
      <c r="N84" s="295">
        <v>12</v>
      </c>
      <c r="O84" s="295">
        <v>65.517525877665051</v>
      </c>
      <c r="P84" s="295">
        <v>65.517525877665051</v>
      </c>
      <c r="Q84" s="295">
        <v>65.517525877665051</v>
      </c>
      <c r="R84" s="295">
        <v>65.517525877665051</v>
      </c>
      <c r="S84" s="295">
        <v>65.517525877665051</v>
      </c>
      <c r="T84" s="295">
        <v>65.517525877665051</v>
      </c>
      <c r="U84" s="295">
        <v>65.517525877665051</v>
      </c>
      <c r="V84" s="295">
        <v>65.517525877665051</v>
      </c>
      <c r="W84" s="295">
        <v>65.517525877665051</v>
      </c>
      <c r="X84" s="295">
        <v>43.135422612094153</v>
      </c>
      <c r="Y84" s="764">
        <v>0</v>
      </c>
      <c r="Z84" s="414">
        <v>1.6735229355291426E-2</v>
      </c>
      <c r="AA84" s="414">
        <v>0.98326477064470863</v>
      </c>
      <c r="AB84" s="414">
        <v>0</v>
      </c>
      <c r="AC84" s="414">
        <v>0</v>
      </c>
      <c r="AD84" s="414">
        <v>0</v>
      </c>
      <c r="AE84" s="414">
        <v>0</v>
      </c>
      <c r="AF84" s="414"/>
      <c r="AG84" s="414"/>
      <c r="AH84" s="414"/>
      <c r="AI84" s="414"/>
      <c r="AJ84" s="414"/>
      <c r="AK84" s="414"/>
      <c r="AL84" s="414"/>
      <c r="AM84" s="296">
        <f>SUM(Y84:AL84)</f>
        <v>1</v>
      </c>
    </row>
    <row r="85" spans="1:39" s="283" customFormat="1" ht="15" hidden="1" outlineLevel="1">
      <c r="A85" s="504"/>
      <c r="B85" s="315" t="s">
        <v>214</v>
      </c>
      <c r="C85" s="291" t="s">
        <v>163</v>
      </c>
      <c r="D85" s="295">
        <v>0</v>
      </c>
      <c r="E85" s="295"/>
      <c r="F85" s="295"/>
      <c r="G85" s="295"/>
      <c r="H85" s="295"/>
      <c r="I85" s="295"/>
      <c r="J85" s="295"/>
      <c r="K85" s="295"/>
      <c r="L85" s="295"/>
      <c r="M85" s="295"/>
      <c r="N85" s="295">
        <f>N84</f>
        <v>12</v>
      </c>
      <c r="O85" s="295">
        <v>0</v>
      </c>
      <c r="P85" s="295">
        <v>0</v>
      </c>
      <c r="Q85" s="295">
        <v>0</v>
      </c>
      <c r="R85" s="295">
        <v>0</v>
      </c>
      <c r="S85" s="295">
        <v>0</v>
      </c>
      <c r="T85" s="295">
        <v>0</v>
      </c>
      <c r="U85" s="295">
        <v>0</v>
      </c>
      <c r="V85" s="295">
        <v>0</v>
      </c>
      <c r="W85" s="295">
        <v>0</v>
      </c>
      <c r="X85" s="295">
        <v>0</v>
      </c>
      <c r="Y85" s="410">
        <f>Y84</f>
        <v>0</v>
      </c>
      <c r="Z85" s="410">
        <f>Z84</f>
        <v>1.6735229355291426E-2</v>
      </c>
      <c r="AA85" s="410">
        <f t="shared" ref="AA85:AL85" si="20">AA84</f>
        <v>0.98326477064470863</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7"/>
    </row>
    <row r="86" spans="1:39" s="283" customFormat="1" ht="15" hidden="1" outlineLevel="1">
      <c r="A86" s="504"/>
      <c r="B86" s="315"/>
      <c r="C86" s="305"/>
      <c r="D86" s="765"/>
      <c r="E86" s="765"/>
      <c r="F86" s="765"/>
      <c r="G86" s="765"/>
      <c r="H86" s="765"/>
      <c r="I86" s="765"/>
      <c r="J86" s="765"/>
      <c r="K86" s="765"/>
      <c r="L86" s="765"/>
      <c r="M86" s="765"/>
      <c r="N86" s="765"/>
      <c r="O86" s="765"/>
      <c r="P86" s="765"/>
      <c r="Q86" s="765"/>
      <c r="R86" s="765"/>
      <c r="S86" s="765"/>
      <c r="T86" s="765"/>
      <c r="U86" s="765"/>
      <c r="V86" s="765"/>
      <c r="W86" s="765"/>
      <c r="X86" s="765"/>
      <c r="Y86" s="421"/>
      <c r="Z86" s="411"/>
      <c r="AA86" s="411"/>
      <c r="AB86" s="411"/>
      <c r="AC86" s="411"/>
      <c r="AD86" s="411"/>
      <c r="AE86" s="411"/>
      <c r="AF86" s="411"/>
      <c r="AG86" s="411"/>
      <c r="AH86" s="411"/>
      <c r="AI86" s="411"/>
      <c r="AJ86" s="411"/>
      <c r="AK86" s="411"/>
      <c r="AL86" s="411"/>
      <c r="AM86" s="306"/>
    </row>
    <row r="87" spans="1:39" s="283" customFormat="1" ht="15" hidden="1" outlineLevel="1">
      <c r="A87" s="504">
        <v>22</v>
      </c>
      <c r="B87" s="315" t="s">
        <v>9</v>
      </c>
      <c r="C87" s="291" t="s">
        <v>25</v>
      </c>
      <c r="D87" s="295">
        <v>0</v>
      </c>
      <c r="E87" s="295"/>
      <c r="F87" s="295"/>
      <c r="G87" s="295"/>
      <c r="H87" s="295"/>
      <c r="I87" s="295"/>
      <c r="J87" s="295"/>
      <c r="K87" s="295"/>
      <c r="L87" s="295"/>
      <c r="M87" s="295"/>
      <c r="N87" s="765"/>
      <c r="O87" s="295">
        <v>0</v>
      </c>
      <c r="P87" s="295">
        <v>0</v>
      </c>
      <c r="Q87" s="295">
        <v>0</v>
      </c>
      <c r="R87" s="295">
        <v>0</v>
      </c>
      <c r="S87" s="295">
        <v>0</v>
      </c>
      <c r="T87" s="295">
        <v>0</v>
      </c>
      <c r="U87" s="295">
        <v>0</v>
      </c>
      <c r="V87" s="295">
        <v>0</v>
      </c>
      <c r="W87" s="295">
        <v>0</v>
      </c>
      <c r="X87" s="295">
        <v>0</v>
      </c>
      <c r="Y87" s="414">
        <v>0</v>
      </c>
      <c r="Z87" s="414">
        <v>0</v>
      </c>
      <c r="AA87" s="414">
        <v>1</v>
      </c>
      <c r="AB87" s="414">
        <v>0</v>
      </c>
      <c r="AC87" s="414">
        <v>0</v>
      </c>
      <c r="AD87" s="414">
        <v>0</v>
      </c>
      <c r="AE87" s="414">
        <v>0</v>
      </c>
      <c r="AF87" s="414"/>
      <c r="AG87" s="414"/>
      <c r="AH87" s="414"/>
      <c r="AI87" s="414"/>
      <c r="AJ87" s="414"/>
      <c r="AK87" s="414"/>
      <c r="AL87" s="414"/>
      <c r="AM87" s="296">
        <f>SUM(Y87:AL87)</f>
        <v>1</v>
      </c>
    </row>
    <row r="88" spans="1:39" s="283" customFormat="1" ht="15" hidden="1" outlineLevel="1">
      <c r="A88" s="504"/>
      <c r="B88" s="315" t="s">
        <v>214</v>
      </c>
      <c r="C88" s="291" t="s">
        <v>163</v>
      </c>
      <c r="D88" s="295">
        <v>0</v>
      </c>
      <c r="E88" s="295"/>
      <c r="F88" s="295"/>
      <c r="G88" s="295"/>
      <c r="H88" s="295"/>
      <c r="I88" s="295"/>
      <c r="J88" s="295"/>
      <c r="K88" s="295"/>
      <c r="L88" s="295"/>
      <c r="M88" s="295"/>
      <c r="N88" s="765"/>
      <c r="O88" s="295">
        <v>0</v>
      </c>
      <c r="P88" s="295">
        <v>0</v>
      </c>
      <c r="Q88" s="295">
        <v>0</v>
      </c>
      <c r="R88" s="295">
        <v>0</v>
      </c>
      <c r="S88" s="295">
        <v>0</v>
      </c>
      <c r="T88" s="295">
        <v>0</v>
      </c>
      <c r="U88" s="295">
        <v>0</v>
      </c>
      <c r="V88" s="295">
        <v>0</v>
      </c>
      <c r="W88" s="295">
        <v>0</v>
      </c>
      <c r="X88" s="295">
        <v>0</v>
      </c>
      <c r="Y88" s="410">
        <f>Y87</f>
        <v>0</v>
      </c>
      <c r="Z88" s="410">
        <f>Z87</f>
        <v>0</v>
      </c>
      <c r="AA88" s="410">
        <f t="shared" ref="AA88:AL88" si="21">AA87</f>
        <v>1</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6"/>
    </row>
    <row r="89" spans="1:39" s="283" customFormat="1" ht="15" hidden="1" outlineLevel="1">
      <c r="A89" s="504"/>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1"/>
      <c r="Z89" s="411"/>
      <c r="AA89" s="411"/>
      <c r="AB89" s="411"/>
      <c r="AC89" s="411"/>
      <c r="AD89" s="411"/>
      <c r="AE89" s="411"/>
      <c r="AF89" s="411"/>
      <c r="AG89" s="411"/>
      <c r="AH89" s="411"/>
      <c r="AI89" s="411"/>
      <c r="AJ89" s="411"/>
      <c r="AK89" s="411"/>
      <c r="AL89" s="411"/>
      <c r="AM89" s="306"/>
    </row>
    <row r="90" spans="1:39" s="293" customFormat="1" ht="15" hidden="1" outlineLevel="1">
      <c r="A90" s="505"/>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3"/>
      <c r="Z90" s="413"/>
      <c r="AA90" s="413"/>
      <c r="AB90" s="413"/>
      <c r="AC90" s="413"/>
      <c r="AD90" s="413"/>
      <c r="AE90" s="413"/>
      <c r="AF90" s="413"/>
      <c r="AG90" s="413"/>
      <c r="AH90" s="413"/>
      <c r="AI90" s="413"/>
      <c r="AJ90" s="413"/>
      <c r="AK90" s="413"/>
      <c r="AL90" s="413"/>
      <c r="AM90" s="292"/>
    </row>
    <row r="91" spans="1:39" s="283" customFormat="1" ht="15" hidden="1" outlineLevel="1">
      <c r="A91" s="504">
        <v>23</v>
      </c>
      <c r="B91" s="315" t="s">
        <v>14</v>
      </c>
      <c r="C91" s="291" t="s">
        <v>25</v>
      </c>
      <c r="D91" s="295">
        <v>0</v>
      </c>
      <c r="E91" s="295"/>
      <c r="F91" s="295"/>
      <c r="G91" s="295"/>
      <c r="H91" s="295"/>
      <c r="I91" s="295"/>
      <c r="J91" s="295"/>
      <c r="K91" s="295"/>
      <c r="L91" s="295"/>
      <c r="M91" s="295"/>
      <c r="N91" s="765"/>
      <c r="O91" s="295">
        <v>0</v>
      </c>
      <c r="P91" s="295">
        <v>0</v>
      </c>
      <c r="Q91" s="295">
        <v>0</v>
      </c>
      <c r="R91" s="295">
        <v>0</v>
      </c>
      <c r="S91" s="295">
        <v>0</v>
      </c>
      <c r="T91" s="295">
        <v>0</v>
      </c>
      <c r="U91" s="295">
        <v>0</v>
      </c>
      <c r="V91" s="295">
        <v>0</v>
      </c>
      <c r="W91" s="295">
        <v>0</v>
      </c>
      <c r="X91" s="295">
        <v>0</v>
      </c>
      <c r="Y91" s="764">
        <v>1</v>
      </c>
      <c r="Z91" s="764">
        <v>0</v>
      </c>
      <c r="AA91" s="764">
        <v>0</v>
      </c>
      <c r="AB91" s="764">
        <v>0</v>
      </c>
      <c r="AC91" s="764">
        <v>0</v>
      </c>
      <c r="AD91" s="764">
        <v>0</v>
      </c>
      <c r="AE91" s="764">
        <v>0</v>
      </c>
      <c r="AF91" s="409"/>
      <c r="AG91" s="409"/>
      <c r="AH91" s="409"/>
      <c r="AI91" s="409"/>
      <c r="AJ91" s="409"/>
      <c r="AK91" s="409"/>
      <c r="AL91" s="409"/>
      <c r="AM91" s="296">
        <f>SUM(Y91:AL91)</f>
        <v>1</v>
      </c>
    </row>
    <row r="92" spans="1:39" s="283" customFormat="1" ht="15" hidden="1" outlineLevel="1">
      <c r="A92" s="504"/>
      <c r="B92" s="315" t="s">
        <v>214</v>
      </c>
      <c r="C92" s="291" t="s">
        <v>163</v>
      </c>
      <c r="D92" s="295">
        <v>0</v>
      </c>
      <c r="E92" s="295"/>
      <c r="F92" s="295"/>
      <c r="G92" s="295"/>
      <c r="H92" s="295"/>
      <c r="I92" s="295"/>
      <c r="J92" s="295"/>
      <c r="K92" s="295"/>
      <c r="L92" s="295"/>
      <c r="M92" s="295"/>
      <c r="N92" s="767"/>
      <c r="O92" s="295">
        <v>0</v>
      </c>
      <c r="P92" s="295">
        <v>0</v>
      </c>
      <c r="Q92" s="295">
        <v>0</v>
      </c>
      <c r="R92" s="295">
        <v>0</v>
      </c>
      <c r="S92" s="295">
        <v>0</v>
      </c>
      <c r="T92" s="295">
        <v>0</v>
      </c>
      <c r="U92" s="295">
        <v>0</v>
      </c>
      <c r="V92" s="295">
        <v>0</v>
      </c>
      <c r="W92" s="295">
        <v>0</v>
      </c>
      <c r="X92" s="295">
        <v>0</v>
      </c>
      <c r="Y92" s="410">
        <f>Y91</f>
        <v>1</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7"/>
    </row>
    <row r="93" spans="1:39" s="283" customFormat="1" ht="15" hidden="1" outlineLevel="1">
      <c r="A93" s="504"/>
      <c r="B93" s="315"/>
      <c r="C93" s="305"/>
      <c r="D93" s="765"/>
      <c r="E93" s="765"/>
      <c r="F93" s="765"/>
      <c r="G93" s="765"/>
      <c r="H93" s="765"/>
      <c r="I93" s="765"/>
      <c r="J93" s="765"/>
      <c r="K93" s="765"/>
      <c r="L93" s="765"/>
      <c r="M93" s="765"/>
      <c r="N93" s="765"/>
      <c r="O93" s="765"/>
      <c r="P93" s="765"/>
      <c r="Q93" s="765"/>
      <c r="R93" s="765"/>
      <c r="S93" s="765"/>
      <c r="T93" s="765"/>
      <c r="U93" s="765"/>
      <c r="V93" s="765"/>
      <c r="W93" s="765"/>
      <c r="X93" s="765"/>
      <c r="Y93" s="411"/>
      <c r="Z93" s="411"/>
      <c r="AA93" s="411"/>
      <c r="AB93" s="411"/>
      <c r="AC93" s="411"/>
      <c r="AD93" s="411"/>
      <c r="AE93" s="411"/>
      <c r="AF93" s="411"/>
      <c r="AG93" s="411"/>
      <c r="AH93" s="411"/>
      <c r="AI93" s="411"/>
      <c r="AJ93" s="411"/>
      <c r="AK93" s="411"/>
      <c r="AL93" s="411"/>
      <c r="AM93" s="306"/>
    </row>
    <row r="94" spans="1:39" s="293" customFormat="1" ht="15" hidden="1" outlineLevel="1">
      <c r="A94" s="505"/>
      <c r="B94" s="288" t="s">
        <v>489</v>
      </c>
      <c r="C94" s="289"/>
      <c r="D94" s="768"/>
      <c r="E94" s="768"/>
      <c r="F94" s="768"/>
      <c r="G94" s="768"/>
      <c r="H94" s="768"/>
      <c r="I94" s="768"/>
      <c r="J94" s="768"/>
      <c r="K94" s="768"/>
      <c r="L94" s="768"/>
      <c r="M94" s="768"/>
      <c r="N94" s="768"/>
      <c r="O94" s="768"/>
      <c r="P94" s="769"/>
      <c r="Q94" s="769"/>
      <c r="R94" s="769"/>
      <c r="S94" s="769"/>
      <c r="T94" s="769"/>
      <c r="U94" s="769"/>
      <c r="V94" s="769"/>
      <c r="W94" s="769"/>
      <c r="X94" s="769"/>
      <c r="Y94" s="413"/>
      <c r="Z94" s="413"/>
      <c r="AA94" s="413"/>
      <c r="AB94" s="413"/>
      <c r="AC94" s="413"/>
      <c r="AD94" s="413"/>
      <c r="AE94" s="413"/>
      <c r="AF94" s="413"/>
      <c r="AG94" s="413"/>
      <c r="AH94" s="413"/>
      <c r="AI94" s="413"/>
      <c r="AJ94" s="413"/>
      <c r="AK94" s="413"/>
      <c r="AL94" s="413"/>
      <c r="AM94" s="292"/>
    </row>
    <row r="95" spans="1:39" s="283" customFormat="1" ht="15" hidden="1" outlineLevel="1">
      <c r="A95" s="504">
        <v>24</v>
      </c>
      <c r="B95" s="315" t="s">
        <v>14</v>
      </c>
      <c r="C95" s="291" t="s">
        <v>25</v>
      </c>
      <c r="D95" s="295">
        <v>0</v>
      </c>
      <c r="E95" s="295"/>
      <c r="F95" s="295"/>
      <c r="G95" s="295"/>
      <c r="H95" s="295"/>
      <c r="I95" s="295"/>
      <c r="J95" s="295"/>
      <c r="K95" s="295"/>
      <c r="L95" s="295"/>
      <c r="M95" s="295"/>
      <c r="N95" s="765"/>
      <c r="O95" s="295">
        <v>0</v>
      </c>
      <c r="P95" s="295">
        <v>0</v>
      </c>
      <c r="Q95" s="295">
        <v>0</v>
      </c>
      <c r="R95" s="295">
        <v>0</v>
      </c>
      <c r="S95" s="295">
        <v>0</v>
      </c>
      <c r="T95" s="295">
        <v>0</v>
      </c>
      <c r="U95" s="295">
        <v>0</v>
      </c>
      <c r="V95" s="295">
        <v>0</v>
      </c>
      <c r="W95" s="295">
        <v>0</v>
      </c>
      <c r="X95" s="295">
        <v>0</v>
      </c>
      <c r="Y95" s="764">
        <v>1</v>
      </c>
      <c r="Z95" s="764">
        <v>0</v>
      </c>
      <c r="AA95" s="764">
        <v>0</v>
      </c>
      <c r="AB95" s="764">
        <v>0</v>
      </c>
      <c r="AC95" s="764">
        <v>0</v>
      </c>
      <c r="AD95" s="764">
        <v>0</v>
      </c>
      <c r="AE95" s="764">
        <v>0</v>
      </c>
      <c r="AF95" s="409"/>
      <c r="AG95" s="409"/>
      <c r="AH95" s="409"/>
      <c r="AI95" s="409"/>
      <c r="AJ95" s="409"/>
      <c r="AK95" s="409"/>
      <c r="AL95" s="409"/>
      <c r="AM95" s="296">
        <f>SUM(Y95:AL95)</f>
        <v>1</v>
      </c>
    </row>
    <row r="96" spans="1:39" s="283" customFormat="1" ht="15" hidden="1" outlineLevel="1">
      <c r="A96" s="504"/>
      <c r="B96" s="315" t="s">
        <v>214</v>
      </c>
      <c r="C96" s="291" t="s">
        <v>163</v>
      </c>
      <c r="D96" s="295">
        <v>0</v>
      </c>
      <c r="E96" s="295"/>
      <c r="F96" s="295"/>
      <c r="G96" s="295"/>
      <c r="H96" s="295"/>
      <c r="I96" s="295"/>
      <c r="J96" s="295"/>
      <c r="K96" s="295"/>
      <c r="L96" s="295"/>
      <c r="M96" s="295"/>
      <c r="N96" s="767"/>
      <c r="O96" s="295">
        <v>0</v>
      </c>
      <c r="P96" s="295">
        <v>0</v>
      </c>
      <c r="Q96" s="295">
        <v>0</v>
      </c>
      <c r="R96" s="295">
        <v>0</v>
      </c>
      <c r="S96" s="295">
        <v>0</v>
      </c>
      <c r="T96" s="295">
        <v>0</v>
      </c>
      <c r="U96" s="295">
        <v>0</v>
      </c>
      <c r="V96" s="295">
        <v>0</v>
      </c>
      <c r="W96" s="295">
        <v>0</v>
      </c>
      <c r="X96" s="295">
        <v>0</v>
      </c>
      <c r="Y96" s="410">
        <f>Y95</f>
        <v>1</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7"/>
    </row>
    <row r="97" spans="1:39" s="283" customFormat="1" ht="15" hidden="1" outlineLevel="1">
      <c r="A97" s="504"/>
      <c r="B97" s="315"/>
      <c r="C97" s="305"/>
      <c r="D97" s="765"/>
      <c r="E97" s="765"/>
      <c r="F97" s="765"/>
      <c r="G97" s="765"/>
      <c r="H97" s="765"/>
      <c r="I97" s="765"/>
      <c r="J97" s="765"/>
      <c r="K97" s="765"/>
      <c r="L97" s="765"/>
      <c r="M97" s="765"/>
      <c r="N97" s="765"/>
      <c r="O97" s="765"/>
      <c r="P97" s="765"/>
      <c r="Q97" s="765"/>
      <c r="R97" s="765"/>
      <c r="S97" s="765"/>
      <c r="T97" s="765"/>
      <c r="U97" s="765"/>
      <c r="V97" s="765"/>
      <c r="W97" s="765"/>
      <c r="X97" s="765"/>
      <c r="Y97" s="411"/>
      <c r="Z97" s="411"/>
      <c r="AA97" s="411"/>
      <c r="AB97" s="411"/>
      <c r="AC97" s="411"/>
      <c r="AD97" s="411"/>
      <c r="AE97" s="411"/>
      <c r="AF97" s="411"/>
      <c r="AG97" s="411"/>
      <c r="AH97" s="411"/>
      <c r="AI97" s="411"/>
      <c r="AJ97" s="411"/>
      <c r="AK97" s="411"/>
      <c r="AL97" s="411"/>
      <c r="AM97" s="306"/>
    </row>
    <row r="98" spans="1:39" s="283" customFormat="1" ht="15" hidden="1" outlineLevel="1">
      <c r="A98" s="504">
        <v>25</v>
      </c>
      <c r="B98" s="314" t="s">
        <v>21</v>
      </c>
      <c r="C98" s="291" t="s">
        <v>25</v>
      </c>
      <c r="D98" s="295">
        <v>0</v>
      </c>
      <c r="E98" s="295"/>
      <c r="F98" s="295"/>
      <c r="G98" s="295"/>
      <c r="H98" s="295"/>
      <c r="I98" s="295"/>
      <c r="J98" s="295"/>
      <c r="K98" s="295"/>
      <c r="L98" s="295"/>
      <c r="M98" s="295"/>
      <c r="N98" s="295">
        <v>0</v>
      </c>
      <c r="O98" s="295">
        <v>0</v>
      </c>
      <c r="P98" s="295">
        <v>0</v>
      </c>
      <c r="Q98" s="295">
        <v>0</v>
      </c>
      <c r="R98" s="295">
        <v>0</v>
      </c>
      <c r="S98" s="295">
        <v>0</v>
      </c>
      <c r="T98" s="295">
        <v>0</v>
      </c>
      <c r="U98" s="295">
        <v>0</v>
      </c>
      <c r="V98" s="295">
        <v>0</v>
      </c>
      <c r="W98" s="295">
        <v>0</v>
      </c>
      <c r="X98" s="295">
        <v>0</v>
      </c>
      <c r="Y98" s="764">
        <v>1</v>
      </c>
      <c r="Z98" s="764">
        <v>0</v>
      </c>
      <c r="AA98" s="764">
        <v>0</v>
      </c>
      <c r="AB98" s="764">
        <v>0</v>
      </c>
      <c r="AC98" s="764">
        <v>0</v>
      </c>
      <c r="AD98" s="764">
        <v>0</v>
      </c>
      <c r="AE98" s="764">
        <v>0</v>
      </c>
      <c r="AF98" s="414"/>
      <c r="AG98" s="414"/>
      <c r="AH98" s="414"/>
      <c r="AI98" s="414"/>
      <c r="AJ98" s="414"/>
      <c r="AK98" s="414"/>
      <c r="AL98" s="414"/>
      <c r="AM98" s="296">
        <f>SUM(Y98:AL98)</f>
        <v>1</v>
      </c>
    </row>
    <row r="99" spans="1:39" s="283" customFormat="1" ht="15" hidden="1" outlineLevel="1">
      <c r="A99" s="504"/>
      <c r="B99" s="315" t="s">
        <v>214</v>
      </c>
      <c r="C99" s="291" t="s">
        <v>163</v>
      </c>
      <c r="D99" s="295">
        <v>0</v>
      </c>
      <c r="E99" s="295"/>
      <c r="F99" s="295"/>
      <c r="G99" s="295"/>
      <c r="H99" s="295"/>
      <c r="I99" s="295"/>
      <c r="J99" s="295"/>
      <c r="K99" s="295"/>
      <c r="L99" s="295"/>
      <c r="M99" s="295"/>
      <c r="N99" s="295">
        <f>N98</f>
        <v>0</v>
      </c>
      <c r="O99" s="295">
        <v>0</v>
      </c>
      <c r="P99" s="295">
        <v>0</v>
      </c>
      <c r="Q99" s="295">
        <v>0</v>
      </c>
      <c r="R99" s="295">
        <v>0</v>
      </c>
      <c r="S99" s="295">
        <v>0</v>
      </c>
      <c r="T99" s="295">
        <v>0</v>
      </c>
      <c r="U99" s="295">
        <v>0</v>
      </c>
      <c r="V99" s="295">
        <v>0</v>
      </c>
      <c r="W99" s="295">
        <v>0</v>
      </c>
      <c r="X99" s="295">
        <v>0</v>
      </c>
      <c r="Y99" s="410">
        <f>Y98</f>
        <v>1</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1"/>
    </row>
    <row r="100" spans="1:39" s="283" customFormat="1" ht="15" hidden="1" outlineLevel="1">
      <c r="A100" s="504"/>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5"/>
      <c r="Z100" s="416"/>
      <c r="AA100" s="415"/>
      <c r="AB100" s="415"/>
      <c r="AC100" s="415"/>
      <c r="AD100" s="415"/>
      <c r="AE100" s="415"/>
      <c r="AF100" s="415"/>
      <c r="AG100" s="415"/>
      <c r="AH100" s="415"/>
      <c r="AI100" s="415"/>
      <c r="AJ100" s="415"/>
      <c r="AK100" s="415"/>
      <c r="AL100" s="415"/>
      <c r="AM100" s="313"/>
    </row>
    <row r="101" spans="1:39" s="293" customFormat="1" ht="15" hidden="1" outlineLevel="1">
      <c r="A101" s="505"/>
      <c r="B101" s="288" t="s">
        <v>15</v>
      </c>
      <c r="C101" s="319"/>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3"/>
      <c r="Z101" s="413"/>
      <c r="AA101" s="413"/>
      <c r="AB101" s="413"/>
      <c r="AC101" s="413"/>
      <c r="AD101" s="413"/>
      <c r="AE101" s="413"/>
      <c r="AF101" s="413"/>
      <c r="AG101" s="413"/>
      <c r="AH101" s="413"/>
      <c r="AI101" s="413"/>
      <c r="AJ101" s="413"/>
      <c r="AK101" s="413"/>
      <c r="AL101" s="413"/>
      <c r="AM101" s="292"/>
    </row>
    <row r="102" spans="1:39" s="283" customFormat="1" ht="15" hidden="1" outlineLevel="1">
      <c r="A102" s="504">
        <v>26</v>
      </c>
      <c r="B102" s="320" t="s">
        <v>16</v>
      </c>
      <c r="C102" s="291" t="s">
        <v>25</v>
      </c>
      <c r="D102" s="295">
        <v>714840.87917238008</v>
      </c>
      <c r="E102" s="295">
        <v>714840.87917238008</v>
      </c>
      <c r="F102" s="295">
        <v>714840.87917238008</v>
      </c>
      <c r="G102" s="295">
        <v>714840.87917238008</v>
      </c>
      <c r="H102" s="295">
        <v>714840.87917238008</v>
      </c>
      <c r="I102" s="295">
        <v>714840.87917238008</v>
      </c>
      <c r="J102" s="295">
        <v>714840.87917238008</v>
      </c>
      <c r="K102" s="295">
        <v>714840.87917238008</v>
      </c>
      <c r="L102" s="295">
        <v>714840.87917238008</v>
      </c>
      <c r="M102" s="295">
        <v>714840.87917238008</v>
      </c>
      <c r="N102" s="295">
        <v>12</v>
      </c>
      <c r="O102" s="295">
        <v>154.35109970280001</v>
      </c>
      <c r="P102" s="295">
        <v>154.35109970280001</v>
      </c>
      <c r="Q102" s="295">
        <v>154.35109970280001</v>
      </c>
      <c r="R102" s="295">
        <v>154.35109970280001</v>
      </c>
      <c r="S102" s="295">
        <v>154.35109970280001</v>
      </c>
      <c r="T102" s="295">
        <v>154.35109970280001</v>
      </c>
      <c r="U102" s="295">
        <v>154.35109970280001</v>
      </c>
      <c r="V102" s="295">
        <v>154.35109970280001</v>
      </c>
      <c r="W102" s="295">
        <v>154.35109970280001</v>
      </c>
      <c r="X102" s="295">
        <v>154.35109970280001</v>
      </c>
      <c r="Y102" s="764">
        <v>0</v>
      </c>
      <c r="Z102" s="764">
        <v>0.5</v>
      </c>
      <c r="AA102" s="764">
        <v>0.5</v>
      </c>
      <c r="AB102" s="764">
        <v>0</v>
      </c>
      <c r="AC102" s="764">
        <v>0</v>
      </c>
      <c r="AD102" s="764">
        <v>0</v>
      </c>
      <c r="AE102" s="414">
        <v>0</v>
      </c>
      <c r="AF102" s="414"/>
      <c r="AG102" s="414"/>
      <c r="AH102" s="414"/>
      <c r="AI102" s="414"/>
      <c r="AJ102" s="414"/>
      <c r="AK102" s="414"/>
      <c r="AL102" s="414"/>
      <c r="AM102" s="296">
        <f>SUM(Y102:AL102)</f>
        <v>1</v>
      </c>
    </row>
    <row r="103" spans="1:39" s="283" customFormat="1" ht="15" hidden="1" outlineLevel="1">
      <c r="A103" s="504"/>
      <c r="B103" s="315" t="s">
        <v>214</v>
      </c>
      <c r="C103" s="291" t="s">
        <v>163</v>
      </c>
      <c r="D103" s="295">
        <v>0</v>
      </c>
      <c r="E103" s="295"/>
      <c r="F103" s="295"/>
      <c r="G103" s="295"/>
      <c r="H103" s="295"/>
      <c r="I103" s="295"/>
      <c r="J103" s="295"/>
      <c r="K103" s="295"/>
      <c r="L103" s="295"/>
      <c r="M103" s="295"/>
      <c r="N103" s="295">
        <f>N102</f>
        <v>12</v>
      </c>
      <c r="O103" s="295">
        <v>0</v>
      </c>
      <c r="P103" s="295">
        <v>0</v>
      </c>
      <c r="Q103" s="295">
        <v>0</v>
      </c>
      <c r="R103" s="295">
        <v>0</v>
      </c>
      <c r="S103" s="295">
        <v>0</v>
      </c>
      <c r="T103" s="295">
        <v>0</v>
      </c>
      <c r="U103" s="295">
        <v>0</v>
      </c>
      <c r="V103" s="295">
        <v>0</v>
      </c>
      <c r="W103" s="295">
        <v>0</v>
      </c>
      <c r="X103" s="295">
        <v>0</v>
      </c>
      <c r="Y103" s="410">
        <f>Y102</f>
        <v>0</v>
      </c>
      <c r="Z103" s="410">
        <f>Z102</f>
        <v>0.5</v>
      </c>
      <c r="AA103" s="410">
        <f t="shared" ref="AA103:AL103" si="25">AA102</f>
        <v>0.5</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6"/>
    </row>
    <row r="104" spans="1:39" s="309" customFormat="1" ht="15" hidden="1" outlineLevel="1">
      <c r="A104" s="507"/>
      <c r="B104" s="321"/>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3"/>
      <c r="AA104" s="423"/>
      <c r="AB104" s="423"/>
      <c r="AC104" s="423"/>
      <c r="AD104" s="423"/>
      <c r="AE104" s="423"/>
      <c r="AF104" s="423"/>
      <c r="AG104" s="423"/>
      <c r="AH104" s="423"/>
      <c r="AI104" s="423"/>
      <c r="AJ104" s="423"/>
      <c r="AK104" s="423"/>
      <c r="AL104" s="423"/>
      <c r="AM104" s="297"/>
    </row>
    <row r="105" spans="1:39" s="283" customFormat="1" ht="15" hidden="1" outlineLevel="1">
      <c r="A105" s="504">
        <v>27</v>
      </c>
      <c r="B105" s="320" t="s">
        <v>17</v>
      </c>
      <c r="C105" s="291" t="s">
        <v>25</v>
      </c>
      <c r="D105" s="295">
        <v>1841.1598465846359</v>
      </c>
      <c r="E105" s="295">
        <v>1841.1598465846359</v>
      </c>
      <c r="F105" s="295">
        <v>1841.1598465846359</v>
      </c>
      <c r="G105" s="295">
        <v>1841.1598465846359</v>
      </c>
      <c r="H105" s="295">
        <v>1841.1598465846359</v>
      </c>
      <c r="I105" s="295">
        <v>1841.1598465846359</v>
      </c>
      <c r="J105" s="295">
        <v>1841.1598465846359</v>
      </c>
      <c r="K105" s="295">
        <v>1841.1598465846359</v>
      </c>
      <c r="L105" s="295">
        <v>1841.1598465846359</v>
      </c>
      <c r="M105" s="295">
        <v>1841.1598465846359</v>
      </c>
      <c r="N105" s="295">
        <v>12</v>
      </c>
      <c r="O105" s="295">
        <v>0.35848127854062228</v>
      </c>
      <c r="P105" s="295">
        <v>0.35848127854062228</v>
      </c>
      <c r="Q105" s="295">
        <v>0.35848127854062228</v>
      </c>
      <c r="R105" s="295">
        <v>0.35848127854062228</v>
      </c>
      <c r="S105" s="295">
        <v>0.35848127854062228</v>
      </c>
      <c r="T105" s="295">
        <v>0.35848127854062228</v>
      </c>
      <c r="U105" s="295">
        <v>0.35848127854062228</v>
      </c>
      <c r="V105" s="295">
        <v>0.35848127854062228</v>
      </c>
      <c r="W105" s="295">
        <v>0.35848127854062228</v>
      </c>
      <c r="X105" s="295">
        <v>0.35848127854062228</v>
      </c>
      <c r="Y105" s="764">
        <v>0</v>
      </c>
      <c r="Z105" s="764">
        <v>0</v>
      </c>
      <c r="AA105" s="764">
        <v>0.30290038071065994</v>
      </c>
      <c r="AB105" s="764">
        <v>0.69709961928934006</v>
      </c>
      <c r="AC105" s="764">
        <v>0</v>
      </c>
      <c r="AD105" s="764">
        <v>0</v>
      </c>
      <c r="AE105" s="414">
        <v>0</v>
      </c>
      <c r="AF105" s="414"/>
      <c r="AG105" s="414"/>
      <c r="AH105" s="414"/>
      <c r="AI105" s="414"/>
      <c r="AJ105" s="414"/>
      <c r="AK105" s="414"/>
      <c r="AL105" s="414"/>
      <c r="AM105" s="296">
        <f>SUM(Y105:AL105)</f>
        <v>1</v>
      </c>
    </row>
    <row r="106" spans="1:39" s="283" customFormat="1" ht="15" hidden="1" outlineLevel="1">
      <c r="A106" s="504"/>
      <c r="B106" s="315" t="s">
        <v>214</v>
      </c>
      <c r="C106" s="291" t="s">
        <v>163</v>
      </c>
      <c r="D106" s="295">
        <v>3421115.32</v>
      </c>
      <c r="E106" s="295">
        <v>3421115.32</v>
      </c>
      <c r="F106" s="295">
        <v>3421115.32</v>
      </c>
      <c r="G106" s="295">
        <v>3421115.32</v>
      </c>
      <c r="H106" s="295">
        <v>3421115.32</v>
      </c>
      <c r="I106" s="295">
        <v>3421115.32</v>
      </c>
      <c r="J106" s="295">
        <v>3421115.32</v>
      </c>
      <c r="K106" s="295">
        <v>3421115.32</v>
      </c>
      <c r="L106" s="295">
        <v>3421115.32</v>
      </c>
      <c r="M106" s="295">
        <v>3421115.32</v>
      </c>
      <c r="N106" s="295">
        <f>N105</f>
        <v>12</v>
      </c>
      <c r="O106" s="295">
        <v>787.86266999999998</v>
      </c>
      <c r="P106" s="295">
        <v>787.86266999999998</v>
      </c>
      <c r="Q106" s="295">
        <v>787.86266999999998</v>
      </c>
      <c r="R106" s="295">
        <v>787.86266999999998</v>
      </c>
      <c r="S106" s="295">
        <v>787.86266999999998</v>
      </c>
      <c r="T106" s="295">
        <v>787.86266999999998</v>
      </c>
      <c r="U106" s="295">
        <v>787.86266999999998</v>
      </c>
      <c r="V106" s="295">
        <v>787.86266999999998</v>
      </c>
      <c r="W106" s="295">
        <v>787.86266999999998</v>
      </c>
      <c r="X106" s="295">
        <v>787.86266999999998</v>
      </c>
      <c r="Y106" s="410">
        <f>Y105</f>
        <v>0</v>
      </c>
      <c r="Z106" s="410">
        <f>Z105</f>
        <v>0</v>
      </c>
      <c r="AA106" s="410">
        <f>AA105</f>
        <v>0.30290038071065994</v>
      </c>
      <c r="AB106" s="410">
        <f>AB105</f>
        <v>0.69709961928934006</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6"/>
    </row>
    <row r="107" spans="1:39" s="309" customFormat="1" ht="15" hidden="1" outlineLevel="1">
      <c r="A107" s="507"/>
      <c r="B107" s="322"/>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1"/>
      <c r="Z107" s="411"/>
      <c r="AA107" s="411"/>
      <c r="AB107" s="411"/>
      <c r="AC107" s="411"/>
      <c r="AD107" s="411"/>
      <c r="AE107" s="411"/>
      <c r="AF107" s="411"/>
      <c r="AG107" s="411"/>
      <c r="AH107" s="411"/>
      <c r="AI107" s="411"/>
      <c r="AJ107" s="411"/>
      <c r="AK107" s="411"/>
      <c r="AL107" s="411"/>
      <c r="AM107" s="306"/>
    </row>
    <row r="108" spans="1:39" s="283" customFormat="1" ht="15" hidden="1" outlineLevel="1">
      <c r="A108" s="504">
        <v>28</v>
      </c>
      <c r="B108" s="320" t="s">
        <v>18</v>
      </c>
      <c r="C108" s="291" t="s">
        <v>25</v>
      </c>
      <c r="D108" s="295">
        <v>0</v>
      </c>
      <c r="E108" s="295"/>
      <c r="F108" s="295"/>
      <c r="G108" s="295"/>
      <c r="H108" s="295"/>
      <c r="I108" s="295"/>
      <c r="J108" s="295"/>
      <c r="K108" s="295"/>
      <c r="L108" s="295"/>
      <c r="M108" s="295"/>
      <c r="N108" s="295">
        <v>0</v>
      </c>
      <c r="O108" s="295">
        <v>0</v>
      </c>
      <c r="P108" s="295">
        <v>0</v>
      </c>
      <c r="Q108" s="295">
        <v>0</v>
      </c>
      <c r="R108" s="295">
        <v>0</v>
      </c>
      <c r="S108" s="295">
        <v>0</v>
      </c>
      <c r="T108" s="295">
        <v>0</v>
      </c>
      <c r="U108" s="295">
        <v>0</v>
      </c>
      <c r="V108" s="295">
        <v>0</v>
      </c>
      <c r="W108" s="295">
        <v>0</v>
      </c>
      <c r="X108" s="295">
        <v>0</v>
      </c>
      <c r="Y108" s="764">
        <v>0</v>
      </c>
      <c r="Z108" s="764">
        <v>0.5</v>
      </c>
      <c r="AA108" s="764">
        <v>0.5</v>
      </c>
      <c r="AB108" s="764">
        <v>0</v>
      </c>
      <c r="AC108" s="764">
        <v>0</v>
      </c>
      <c r="AD108" s="764">
        <v>0</v>
      </c>
      <c r="AE108" s="414">
        <v>0</v>
      </c>
      <c r="AF108" s="414"/>
      <c r="AG108" s="414"/>
      <c r="AH108" s="414"/>
      <c r="AI108" s="414"/>
      <c r="AJ108" s="414"/>
      <c r="AK108" s="414"/>
      <c r="AL108" s="414"/>
      <c r="AM108" s="296">
        <f>SUM(Y108:AL108)</f>
        <v>1</v>
      </c>
    </row>
    <row r="109" spans="1:39" s="283" customFormat="1" ht="15" hidden="1" outlineLevel="1">
      <c r="A109" s="504"/>
      <c r="B109" s="315" t="s">
        <v>214</v>
      </c>
      <c r="C109" s="291" t="s">
        <v>163</v>
      </c>
      <c r="D109" s="295">
        <v>0</v>
      </c>
      <c r="E109" s="295"/>
      <c r="F109" s="295"/>
      <c r="G109" s="295"/>
      <c r="H109" s="295"/>
      <c r="I109" s="295"/>
      <c r="J109" s="295"/>
      <c r="K109" s="295"/>
      <c r="L109" s="295"/>
      <c r="M109" s="295"/>
      <c r="N109" s="295">
        <f>N108</f>
        <v>0</v>
      </c>
      <c r="O109" s="295">
        <v>0</v>
      </c>
      <c r="P109" s="295">
        <v>0</v>
      </c>
      <c r="Q109" s="295">
        <v>0</v>
      </c>
      <c r="R109" s="295">
        <v>0</v>
      </c>
      <c r="S109" s="295">
        <v>0</v>
      </c>
      <c r="T109" s="295">
        <v>0</v>
      </c>
      <c r="U109" s="295">
        <v>0</v>
      </c>
      <c r="V109" s="295">
        <v>0</v>
      </c>
      <c r="W109" s="295">
        <v>0</v>
      </c>
      <c r="X109" s="295">
        <v>0</v>
      </c>
      <c r="Y109" s="410">
        <f>Y108</f>
        <v>0</v>
      </c>
      <c r="Z109" s="410">
        <f>Z108</f>
        <v>0.5</v>
      </c>
      <c r="AA109" s="410">
        <f t="shared" ref="AA109:AK109" si="27">AA108</f>
        <v>0.5</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7"/>
    </row>
    <row r="110" spans="1:39" s="309" customFormat="1" ht="15" hidden="1" outlineLevel="1">
      <c r="A110" s="507"/>
      <c r="B110" s="321"/>
      <c r="C110" s="291"/>
      <c r="D110" s="765"/>
      <c r="E110" s="765"/>
      <c r="F110" s="765"/>
      <c r="G110" s="765"/>
      <c r="H110" s="765"/>
      <c r="I110" s="765"/>
      <c r="J110" s="765"/>
      <c r="K110" s="765"/>
      <c r="L110" s="765"/>
      <c r="M110" s="765"/>
      <c r="N110" s="765"/>
      <c r="O110" s="765"/>
      <c r="P110" s="765"/>
      <c r="Q110" s="765"/>
      <c r="R110" s="765"/>
      <c r="S110" s="765"/>
      <c r="T110" s="765"/>
      <c r="U110" s="765"/>
      <c r="V110" s="765"/>
      <c r="W110" s="765"/>
      <c r="X110" s="765"/>
      <c r="Y110" s="411"/>
      <c r="Z110" s="411"/>
      <c r="AA110" s="411"/>
      <c r="AB110" s="411"/>
      <c r="AC110" s="411"/>
      <c r="AD110" s="411"/>
      <c r="AE110" s="411"/>
      <c r="AF110" s="411"/>
      <c r="AG110" s="411"/>
      <c r="AH110" s="411"/>
      <c r="AI110" s="411"/>
      <c r="AJ110" s="411"/>
      <c r="AK110" s="411"/>
      <c r="AL110" s="411"/>
      <c r="AM110" s="306"/>
    </row>
    <row r="111" spans="1:39" s="283" customFormat="1" ht="15" hidden="1" outlineLevel="1">
      <c r="A111" s="504">
        <v>29</v>
      </c>
      <c r="B111" s="323" t="s">
        <v>19</v>
      </c>
      <c r="C111" s="291" t="s">
        <v>25</v>
      </c>
      <c r="D111" s="295">
        <v>0</v>
      </c>
      <c r="E111" s="295"/>
      <c r="F111" s="295"/>
      <c r="G111" s="295"/>
      <c r="H111" s="295"/>
      <c r="I111" s="295"/>
      <c r="J111" s="295"/>
      <c r="K111" s="295"/>
      <c r="L111" s="295"/>
      <c r="M111" s="295"/>
      <c r="N111" s="295">
        <v>0</v>
      </c>
      <c r="O111" s="295">
        <v>0</v>
      </c>
      <c r="P111" s="295">
        <v>0</v>
      </c>
      <c r="Q111" s="295">
        <v>0</v>
      </c>
      <c r="R111" s="295">
        <v>0</v>
      </c>
      <c r="S111" s="295">
        <v>0</v>
      </c>
      <c r="T111" s="295">
        <v>0</v>
      </c>
      <c r="U111" s="295">
        <v>0</v>
      </c>
      <c r="V111" s="295">
        <v>0</v>
      </c>
      <c r="W111" s="295">
        <v>0</v>
      </c>
      <c r="X111" s="295">
        <v>0</v>
      </c>
      <c r="Y111" s="764">
        <v>0</v>
      </c>
      <c r="Z111" s="764">
        <v>0.5</v>
      </c>
      <c r="AA111" s="764">
        <v>0.5</v>
      </c>
      <c r="AB111" s="764">
        <v>0</v>
      </c>
      <c r="AC111" s="764">
        <v>0</v>
      </c>
      <c r="AD111" s="764">
        <v>0</v>
      </c>
      <c r="AE111" s="414">
        <v>0</v>
      </c>
      <c r="AF111" s="414"/>
      <c r="AG111" s="414"/>
      <c r="AH111" s="414"/>
      <c r="AI111" s="414"/>
      <c r="AJ111" s="414"/>
      <c r="AK111" s="414"/>
      <c r="AL111" s="414"/>
      <c r="AM111" s="296">
        <f>SUM(Y111:AL111)</f>
        <v>1</v>
      </c>
    </row>
    <row r="112" spans="1:39" s="283" customFormat="1" ht="15" hidden="1" outlineLevel="1">
      <c r="A112" s="504"/>
      <c r="B112" s="323" t="s">
        <v>214</v>
      </c>
      <c r="C112" s="291" t="s">
        <v>163</v>
      </c>
      <c r="D112" s="295">
        <v>0</v>
      </c>
      <c r="E112" s="295"/>
      <c r="F112" s="295"/>
      <c r="G112" s="295"/>
      <c r="H112" s="295"/>
      <c r="I112" s="295"/>
      <c r="J112" s="295"/>
      <c r="K112" s="295"/>
      <c r="L112" s="295"/>
      <c r="M112" s="295"/>
      <c r="N112" s="295">
        <f>N111</f>
        <v>0</v>
      </c>
      <c r="O112" s="295">
        <v>0</v>
      </c>
      <c r="P112" s="295">
        <v>0</v>
      </c>
      <c r="Q112" s="295">
        <v>0</v>
      </c>
      <c r="R112" s="295">
        <v>0</v>
      </c>
      <c r="S112" s="295">
        <v>0</v>
      </c>
      <c r="T112" s="295">
        <v>0</v>
      </c>
      <c r="U112" s="295">
        <v>0</v>
      </c>
      <c r="V112" s="295">
        <v>0</v>
      </c>
      <c r="W112" s="295">
        <v>0</v>
      </c>
      <c r="X112" s="295">
        <v>0</v>
      </c>
      <c r="Y112" s="410">
        <f>Y111</f>
        <v>0</v>
      </c>
      <c r="Z112" s="410">
        <f t="shared" ref="Z112:AK112" si="28">Z111</f>
        <v>0.5</v>
      </c>
      <c r="AA112" s="410">
        <f t="shared" si="28"/>
        <v>0.5</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0"/>
    </row>
    <row r="113" spans="1:39" s="283" customFormat="1" ht="15" hidden="1" outlineLevel="1">
      <c r="A113" s="504"/>
      <c r="B113" s="323"/>
      <c r="C113" s="291"/>
      <c r="D113" s="765"/>
      <c r="E113" s="765"/>
      <c r="F113" s="765"/>
      <c r="G113" s="765"/>
      <c r="H113" s="765"/>
      <c r="I113" s="765"/>
      <c r="J113" s="765"/>
      <c r="K113" s="765"/>
      <c r="L113" s="765"/>
      <c r="M113" s="765"/>
      <c r="N113" s="765"/>
      <c r="O113" s="765"/>
      <c r="P113" s="765"/>
      <c r="Q113" s="765"/>
      <c r="R113" s="765"/>
      <c r="S113" s="765"/>
      <c r="T113" s="765"/>
      <c r="U113" s="765"/>
      <c r="V113" s="765"/>
      <c r="W113" s="765"/>
      <c r="X113" s="765"/>
      <c r="Y113" s="291"/>
      <c r="Z113" s="411"/>
      <c r="AA113" s="411"/>
      <c r="AB113" s="411"/>
      <c r="AC113" s="411"/>
      <c r="AD113" s="411"/>
      <c r="AE113" s="415"/>
      <c r="AF113" s="415"/>
      <c r="AG113" s="415"/>
      <c r="AH113" s="415"/>
      <c r="AI113" s="415"/>
      <c r="AJ113" s="415"/>
      <c r="AK113" s="415"/>
      <c r="AL113" s="415"/>
      <c r="AM113" s="313"/>
    </row>
    <row r="114" spans="1:39" s="283" customFormat="1" ht="15" hidden="1" outlineLevel="1">
      <c r="A114" s="504">
        <v>30</v>
      </c>
      <c r="B114" s="323" t="s">
        <v>490</v>
      </c>
      <c r="C114" s="291" t="s">
        <v>25</v>
      </c>
      <c r="D114" s="295">
        <v>0</v>
      </c>
      <c r="E114" s="295"/>
      <c r="F114" s="295"/>
      <c r="G114" s="295"/>
      <c r="H114" s="295"/>
      <c r="I114" s="295"/>
      <c r="J114" s="295"/>
      <c r="K114" s="295"/>
      <c r="L114" s="295"/>
      <c r="M114" s="295"/>
      <c r="N114" s="295">
        <v>0</v>
      </c>
      <c r="O114" s="295">
        <v>0</v>
      </c>
      <c r="P114" s="295">
        <v>0</v>
      </c>
      <c r="Q114" s="295">
        <v>0</v>
      </c>
      <c r="R114" s="295">
        <v>0</v>
      </c>
      <c r="S114" s="295">
        <v>0</v>
      </c>
      <c r="T114" s="295">
        <v>0</v>
      </c>
      <c r="U114" s="295">
        <v>0</v>
      </c>
      <c r="V114" s="295">
        <v>0</v>
      </c>
      <c r="W114" s="295">
        <v>0</v>
      </c>
      <c r="X114" s="295">
        <v>0</v>
      </c>
      <c r="Y114" s="764">
        <v>0</v>
      </c>
      <c r="Z114" s="764">
        <v>0.5</v>
      </c>
      <c r="AA114" s="764">
        <v>0.5</v>
      </c>
      <c r="AB114" s="764">
        <v>0</v>
      </c>
      <c r="AC114" s="764">
        <v>0</v>
      </c>
      <c r="AD114" s="764">
        <v>0</v>
      </c>
      <c r="AE114" s="414">
        <v>0</v>
      </c>
      <c r="AF114" s="414"/>
      <c r="AG114" s="414"/>
      <c r="AH114" s="414"/>
      <c r="AI114" s="414"/>
      <c r="AJ114" s="414"/>
      <c r="AK114" s="414"/>
      <c r="AL114" s="414"/>
      <c r="AM114" s="296">
        <f>SUM(Y114:AL114)</f>
        <v>1</v>
      </c>
    </row>
    <row r="115" spans="1:39" s="283" customFormat="1" ht="15" hidden="1" outlineLevel="1">
      <c r="A115" s="504"/>
      <c r="B115" s="323" t="s">
        <v>214</v>
      </c>
      <c r="C115" s="291" t="s">
        <v>163</v>
      </c>
      <c r="D115" s="295">
        <v>0</v>
      </c>
      <c r="E115" s="295"/>
      <c r="F115" s="295"/>
      <c r="G115" s="295"/>
      <c r="H115" s="295"/>
      <c r="I115" s="295"/>
      <c r="J115" s="295"/>
      <c r="K115" s="295"/>
      <c r="L115" s="295"/>
      <c r="M115" s="295"/>
      <c r="N115" s="295">
        <f>N114</f>
        <v>0</v>
      </c>
      <c r="O115" s="295">
        <v>0</v>
      </c>
      <c r="P115" s="295">
        <v>0</v>
      </c>
      <c r="Q115" s="295">
        <v>0</v>
      </c>
      <c r="R115" s="295">
        <v>0</v>
      </c>
      <c r="S115" s="295">
        <v>0</v>
      </c>
      <c r="T115" s="295">
        <v>0</v>
      </c>
      <c r="U115" s="295">
        <v>0</v>
      </c>
      <c r="V115" s="295">
        <v>0</v>
      </c>
      <c r="W115" s="295">
        <v>0</v>
      </c>
      <c r="X115" s="295">
        <v>0</v>
      </c>
      <c r="Y115" s="410">
        <f>Y114</f>
        <v>0</v>
      </c>
      <c r="Z115" s="410">
        <f t="shared" ref="Z115:AL115" si="29">Z114</f>
        <v>0.5</v>
      </c>
      <c r="AA115" s="410">
        <f t="shared" si="29"/>
        <v>0.5</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0"/>
    </row>
    <row r="116" spans="1:39" s="283" customFormat="1" ht="15" hidden="1" outlineLevel="1">
      <c r="A116" s="504"/>
      <c r="B116" s="323"/>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1"/>
      <c r="AA116" s="411"/>
      <c r="AB116" s="411"/>
      <c r="AC116" s="411"/>
      <c r="AD116" s="411"/>
      <c r="AE116" s="415"/>
      <c r="AF116" s="415"/>
      <c r="AG116" s="415"/>
      <c r="AH116" s="415"/>
      <c r="AI116" s="415"/>
      <c r="AJ116" s="415"/>
      <c r="AK116" s="415"/>
      <c r="AL116" s="415"/>
      <c r="AM116" s="313"/>
    </row>
    <row r="117" spans="1:39" s="283" customFormat="1" ht="15" hidden="1" outlineLevel="1">
      <c r="A117" s="504"/>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1"/>
      <c r="AA117" s="411"/>
      <c r="AB117" s="411"/>
      <c r="AC117" s="411"/>
      <c r="AD117" s="411"/>
      <c r="AE117" s="415"/>
      <c r="AF117" s="415"/>
      <c r="AG117" s="415"/>
      <c r="AH117" s="415"/>
      <c r="AI117" s="415"/>
      <c r="AJ117" s="415"/>
      <c r="AK117" s="415"/>
      <c r="AL117" s="415"/>
      <c r="AM117" s="313"/>
    </row>
    <row r="118" spans="1:39" s="283" customFormat="1" ht="15" hidden="1" outlineLevel="1">
      <c r="A118" s="504">
        <v>31</v>
      </c>
      <c r="B118" s="323" t="s">
        <v>492</v>
      </c>
      <c r="C118" s="291" t="s">
        <v>25</v>
      </c>
      <c r="D118" s="295">
        <v>0</v>
      </c>
      <c r="E118" s="295"/>
      <c r="F118" s="295"/>
      <c r="G118" s="295"/>
      <c r="H118" s="295"/>
      <c r="I118" s="295"/>
      <c r="J118" s="295"/>
      <c r="K118" s="295"/>
      <c r="L118" s="295"/>
      <c r="M118" s="295"/>
      <c r="N118" s="295">
        <v>0</v>
      </c>
      <c r="O118" s="295">
        <v>0</v>
      </c>
      <c r="P118" s="295">
        <v>0</v>
      </c>
      <c r="Q118" s="295">
        <v>0</v>
      </c>
      <c r="R118" s="295">
        <v>0</v>
      </c>
      <c r="S118" s="295">
        <v>0</v>
      </c>
      <c r="T118" s="295">
        <v>0</v>
      </c>
      <c r="U118" s="295">
        <v>0</v>
      </c>
      <c r="V118" s="295">
        <v>0</v>
      </c>
      <c r="W118" s="295">
        <v>0</v>
      </c>
      <c r="X118" s="295">
        <v>0</v>
      </c>
      <c r="Y118" s="764">
        <v>0</v>
      </c>
      <c r="Z118" s="764">
        <v>0.5</v>
      </c>
      <c r="AA118" s="764">
        <v>0.5</v>
      </c>
      <c r="AB118" s="764">
        <v>0</v>
      </c>
      <c r="AC118" s="764">
        <v>0</v>
      </c>
      <c r="AD118" s="764">
        <v>0</v>
      </c>
      <c r="AE118" s="414">
        <v>0</v>
      </c>
      <c r="AF118" s="414"/>
      <c r="AG118" s="414"/>
      <c r="AH118" s="414"/>
      <c r="AI118" s="414"/>
      <c r="AJ118" s="414"/>
      <c r="AK118" s="414"/>
      <c r="AL118" s="414"/>
      <c r="AM118" s="296">
        <f>SUM(Y118:AL118)</f>
        <v>1</v>
      </c>
    </row>
    <row r="119" spans="1:39" s="283" customFormat="1" ht="15" hidden="1" outlineLevel="1">
      <c r="A119" s="504"/>
      <c r="B119" s="323" t="s">
        <v>214</v>
      </c>
      <c r="C119" s="291" t="s">
        <v>163</v>
      </c>
      <c r="D119" s="295">
        <v>0</v>
      </c>
      <c r="E119" s="295"/>
      <c r="F119" s="295"/>
      <c r="G119" s="295"/>
      <c r="H119" s="295"/>
      <c r="I119" s="295"/>
      <c r="J119" s="295"/>
      <c r="K119" s="295"/>
      <c r="L119" s="295"/>
      <c r="M119" s="295"/>
      <c r="N119" s="295">
        <f>N118</f>
        <v>0</v>
      </c>
      <c r="O119" s="295">
        <v>0</v>
      </c>
      <c r="P119" s="295">
        <v>0</v>
      </c>
      <c r="Q119" s="295">
        <v>0</v>
      </c>
      <c r="R119" s="295">
        <v>0</v>
      </c>
      <c r="S119" s="295">
        <v>0</v>
      </c>
      <c r="T119" s="295">
        <v>0</v>
      </c>
      <c r="U119" s="295">
        <v>0</v>
      </c>
      <c r="V119" s="295">
        <v>0</v>
      </c>
      <c r="W119" s="295">
        <v>0</v>
      </c>
      <c r="X119" s="295">
        <v>0</v>
      </c>
      <c r="Y119" s="410">
        <f>Y118</f>
        <v>0</v>
      </c>
      <c r="Z119" s="410">
        <f t="shared" ref="Z119:AL119" si="30">Z118</f>
        <v>0.5</v>
      </c>
      <c r="AA119" s="410">
        <f t="shared" si="30"/>
        <v>0.5</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0"/>
    </row>
    <row r="120" spans="1:39" s="283" customFormat="1" ht="15" hidden="1" outlineLevel="1">
      <c r="A120" s="504"/>
      <c r="B120" s="323"/>
      <c r="C120" s="291"/>
      <c r="D120" s="765"/>
      <c r="E120" s="765"/>
      <c r="F120" s="765"/>
      <c r="G120" s="765"/>
      <c r="H120" s="765"/>
      <c r="I120" s="765"/>
      <c r="J120" s="765"/>
      <c r="K120" s="765"/>
      <c r="L120" s="765"/>
      <c r="M120" s="765"/>
      <c r="N120" s="765"/>
      <c r="O120" s="765"/>
      <c r="P120" s="765"/>
      <c r="Q120" s="765"/>
      <c r="R120" s="765"/>
      <c r="S120" s="765"/>
      <c r="T120" s="765"/>
      <c r="U120" s="765"/>
      <c r="V120" s="765"/>
      <c r="W120" s="765"/>
      <c r="X120" s="765"/>
      <c r="Y120" s="411"/>
      <c r="Z120" s="411"/>
      <c r="AA120" s="411"/>
      <c r="AB120" s="411"/>
      <c r="AC120" s="411"/>
      <c r="AD120" s="411"/>
      <c r="AE120" s="415"/>
      <c r="AF120" s="415"/>
      <c r="AG120" s="415"/>
      <c r="AH120" s="415"/>
      <c r="AI120" s="415"/>
      <c r="AJ120" s="415"/>
      <c r="AK120" s="415"/>
      <c r="AL120" s="415"/>
      <c r="AM120" s="313"/>
    </row>
    <row r="121" spans="1:39" s="283" customFormat="1" ht="15" hidden="1" outlineLevel="1">
      <c r="A121" s="504">
        <v>32</v>
      </c>
      <c r="B121" s="323" t="s">
        <v>493</v>
      </c>
      <c r="C121" s="291" t="s">
        <v>25</v>
      </c>
      <c r="D121" s="295">
        <v>0</v>
      </c>
      <c r="E121" s="295"/>
      <c r="F121" s="295"/>
      <c r="G121" s="295"/>
      <c r="H121" s="295"/>
      <c r="I121" s="295"/>
      <c r="J121" s="295"/>
      <c r="K121" s="295"/>
      <c r="L121" s="295"/>
      <c r="M121" s="295"/>
      <c r="N121" s="295">
        <v>0</v>
      </c>
      <c r="O121" s="295">
        <v>0</v>
      </c>
      <c r="P121" s="295">
        <v>0</v>
      </c>
      <c r="Q121" s="295">
        <v>0</v>
      </c>
      <c r="R121" s="295">
        <v>0</v>
      </c>
      <c r="S121" s="295">
        <v>0</v>
      </c>
      <c r="T121" s="295">
        <v>0</v>
      </c>
      <c r="U121" s="295">
        <v>0</v>
      </c>
      <c r="V121" s="295">
        <v>0</v>
      </c>
      <c r="W121" s="295">
        <v>0</v>
      </c>
      <c r="X121" s="295">
        <v>0</v>
      </c>
      <c r="Y121" s="764">
        <v>0</v>
      </c>
      <c r="Z121" s="764">
        <v>0.5</v>
      </c>
      <c r="AA121" s="764">
        <v>0.5</v>
      </c>
      <c r="AB121" s="764">
        <v>0</v>
      </c>
      <c r="AC121" s="764">
        <v>0</v>
      </c>
      <c r="AD121" s="764">
        <v>0</v>
      </c>
      <c r="AE121" s="414">
        <v>0</v>
      </c>
      <c r="AF121" s="414"/>
      <c r="AG121" s="414"/>
      <c r="AH121" s="414"/>
      <c r="AI121" s="414"/>
      <c r="AJ121" s="414"/>
      <c r="AK121" s="414"/>
      <c r="AL121" s="414"/>
      <c r="AM121" s="296">
        <f>SUM(Y121:AL121)</f>
        <v>1</v>
      </c>
    </row>
    <row r="122" spans="1:39" s="283" customFormat="1" ht="15" hidden="1" outlineLevel="1">
      <c r="A122" s="504"/>
      <c r="B122" s="323" t="s">
        <v>214</v>
      </c>
      <c r="C122" s="291" t="s">
        <v>163</v>
      </c>
      <c r="D122" s="295">
        <v>0</v>
      </c>
      <c r="E122" s="295"/>
      <c r="F122" s="295"/>
      <c r="G122" s="295"/>
      <c r="H122" s="295"/>
      <c r="I122" s="295"/>
      <c r="J122" s="295"/>
      <c r="K122" s="295"/>
      <c r="L122" s="295"/>
      <c r="M122" s="295"/>
      <c r="N122" s="295">
        <f>N121</f>
        <v>0</v>
      </c>
      <c r="O122" s="295">
        <v>0</v>
      </c>
      <c r="P122" s="295">
        <v>0</v>
      </c>
      <c r="Q122" s="295">
        <v>0</v>
      </c>
      <c r="R122" s="295">
        <v>0</v>
      </c>
      <c r="S122" s="295">
        <v>0</v>
      </c>
      <c r="T122" s="295">
        <v>0</v>
      </c>
      <c r="U122" s="295">
        <v>0</v>
      </c>
      <c r="V122" s="295">
        <v>0</v>
      </c>
      <c r="W122" s="295">
        <v>0</v>
      </c>
      <c r="X122" s="295">
        <v>0</v>
      </c>
      <c r="Y122" s="410">
        <f>Y121</f>
        <v>0</v>
      </c>
      <c r="Z122" s="410">
        <f t="shared" ref="Z122:AL122" si="31">Z121</f>
        <v>0.5</v>
      </c>
      <c r="AA122" s="410">
        <f t="shared" si="31"/>
        <v>0.5</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0"/>
    </row>
    <row r="123" spans="1:39" s="283" customFormat="1" ht="15" hidden="1" outlineLevel="1">
      <c r="A123" s="504"/>
      <c r="B123" s="323"/>
      <c r="C123" s="291"/>
      <c r="D123" s="765"/>
      <c r="E123" s="765"/>
      <c r="F123" s="765"/>
      <c r="G123" s="765"/>
      <c r="H123" s="765"/>
      <c r="I123" s="765"/>
      <c r="J123" s="765"/>
      <c r="K123" s="765"/>
      <c r="L123" s="765"/>
      <c r="M123" s="765"/>
      <c r="N123" s="765"/>
      <c r="O123" s="765"/>
      <c r="P123" s="765"/>
      <c r="Q123" s="765"/>
      <c r="R123" s="765"/>
      <c r="S123" s="765"/>
      <c r="T123" s="765"/>
      <c r="U123" s="765"/>
      <c r="V123" s="765"/>
      <c r="W123" s="765"/>
      <c r="X123" s="765"/>
      <c r="Y123" s="411"/>
      <c r="Z123" s="411"/>
      <c r="AA123" s="411"/>
      <c r="AB123" s="411"/>
      <c r="AC123" s="411"/>
      <c r="AD123" s="411"/>
      <c r="AE123" s="415"/>
      <c r="AF123" s="415"/>
      <c r="AG123" s="415"/>
      <c r="AH123" s="415"/>
      <c r="AI123" s="415"/>
      <c r="AJ123" s="415"/>
      <c r="AK123" s="415"/>
      <c r="AL123" s="415"/>
      <c r="AM123" s="313"/>
    </row>
    <row r="124" spans="1:39" s="283" customFormat="1" ht="15" hidden="1" outlineLevel="1">
      <c r="A124" s="504">
        <v>33</v>
      </c>
      <c r="B124" s="323" t="s">
        <v>494</v>
      </c>
      <c r="C124" s="291" t="s">
        <v>25</v>
      </c>
      <c r="D124" s="295">
        <v>0</v>
      </c>
      <c r="E124" s="295"/>
      <c r="F124" s="295"/>
      <c r="G124" s="295"/>
      <c r="H124" s="295"/>
      <c r="I124" s="295"/>
      <c r="J124" s="295"/>
      <c r="K124" s="295"/>
      <c r="L124" s="295"/>
      <c r="M124" s="295"/>
      <c r="N124" s="295">
        <v>12</v>
      </c>
      <c r="O124" s="295">
        <v>0</v>
      </c>
      <c r="P124" s="295">
        <v>0</v>
      </c>
      <c r="Q124" s="295">
        <v>0</v>
      </c>
      <c r="R124" s="295">
        <v>0</v>
      </c>
      <c r="S124" s="295">
        <v>0</v>
      </c>
      <c r="T124" s="295">
        <v>0</v>
      </c>
      <c r="U124" s="295">
        <v>0</v>
      </c>
      <c r="V124" s="295">
        <v>0</v>
      </c>
      <c r="W124" s="295">
        <v>0</v>
      </c>
      <c r="X124" s="295">
        <v>0</v>
      </c>
      <c r="Y124" s="764">
        <v>0</v>
      </c>
      <c r="Z124" s="764">
        <v>0.5</v>
      </c>
      <c r="AA124" s="764">
        <v>0.5</v>
      </c>
      <c r="AB124" s="764">
        <v>0</v>
      </c>
      <c r="AC124" s="764">
        <v>0</v>
      </c>
      <c r="AD124" s="764">
        <v>0</v>
      </c>
      <c r="AE124" s="414">
        <v>0</v>
      </c>
      <c r="AF124" s="414"/>
      <c r="AG124" s="414"/>
      <c r="AH124" s="414"/>
      <c r="AI124" s="414"/>
      <c r="AJ124" s="414"/>
      <c r="AK124" s="414"/>
      <c r="AL124" s="414"/>
      <c r="AM124" s="296">
        <f>SUM(Y124:AL124)</f>
        <v>1</v>
      </c>
    </row>
    <row r="125" spans="1:39" s="283" customFormat="1" ht="15" hidden="1" outlineLevel="1">
      <c r="A125" s="504"/>
      <c r="B125" s="323" t="s">
        <v>214</v>
      </c>
      <c r="C125" s="291" t="s">
        <v>163</v>
      </c>
      <c r="D125" s="295">
        <v>0</v>
      </c>
      <c r="E125" s="295"/>
      <c r="F125" s="295"/>
      <c r="G125" s="295"/>
      <c r="H125" s="295"/>
      <c r="I125" s="295"/>
      <c r="J125" s="295"/>
      <c r="K125" s="295"/>
      <c r="L125" s="295"/>
      <c r="M125" s="295"/>
      <c r="N125" s="295">
        <f>N124</f>
        <v>12</v>
      </c>
      <c r="O125" s="295">
        <v>0</v>
      </c>
      <c r="P125" s="295">
        <v>0</v>
      </c>
      <c r="Q125" s="295">
        <v>0</v>
      </c>
      <c r="R125" s="295">
        <v>0</v>
      </c>
      <c r="S125" s="295">
        <v>0</v>
      </c>
      <c r="T125" s="295">
        <v>0</v>
      </c>
      <c r="U125" s="295">
        <v>0</v>
      </c>
      <c r="V125" s="295">
        <v>0</v>
      </c>
      <c r="W125" s="295">
        <v>0</v>
      </c>
      <c r="X125" s="295">
        <v>0</v>
      </c>
      <c r="Y125" s="410">
        <f>Y124</f>
        <v>0</v>
      </c>
      <c r="Z125" s="410">
        <f t="shared" ref="Z125:AL125" si="32">Z124</f>
        <v>0.5</v>
      </c>
      <c r="AA125" s="410">
        <f t="shared" si="32"/>
        <v>0.5</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0"/>
    </row>
    <row r="126" spans="1:39" s="283" customFormat="1" ht="15" hidden="1" outlineLevel="1">
      <c r="A126" s="504"/>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6"/>
    </row>
    <row r="127" spans="1:39" s="283" customFormat="1" ht="15" collapsed="1">
      <c r="A127" s="504"/>
      <c r="B127" s="326" t="s">
        <v>237</v>
      </c>
      <c r="C127" s="327"/>
      <c r="D127" s="327">
        <f>SUM(D22:D125)</f>
        <v>5679370.6955706831</v>
      </c>
      <c r="E127" s="327"/>
      <c r="F127" s="327"/>
      <c r="G127" s="327"/>
      <c r="H127" s="327"/>
      <c r="I127" s="327"/>
      <c r="J127" s="327"/>
      <c r="K127" s="327"/>
      <c r="L127" s="327"/>
      <c r="M127" s="327"/>
      <c r="N127" s="327"/>
      <c r="O127" s="327">
        <f>SUM(O22:O125)</f>
        <v>1489.0602829123072</v>
      </c>
      <c r="P127" s="327"/>
      <c r="Q127" s="327"/>
      <c r="R127" s="327"/>
      <c r="S127" s="327"/>
      <c r="T127" s="327"/>
      <c r="U127" s="327"/>
      <c r="V127" s="327"/>
      <c r="W127" s="327"/>
      <c r="X127" s="327"/>
      <c r="Y127" s="328">
        <f>IF(Y21="kWh",SUMPRODUCT(D22:D125,Y22:Y125))</f>
        <v>544397.80199601548</v>
      </c>
      <c r="Z127" s="328">
        <f>IF(Z21="kWh",SUMPRODUCT(D22:D125,Z22:Z125))</f>
        <v>743550.38694353832</v>
      </c>
      <c r="AA127" s="328">
        <f>IF(AA21="kW",SUMPRODUCT(N22:N125,O22:O125,AA22:AA125),SUMPRODUCT(D22:D125,AA22:AA125))</f>
        <v>5209.476961191991</v>
      </c>
      <c r="AB127" s="328">
        <f>IF(AB21="kW",SUMPRODUCT(N22:N125,O22:O125,AB22:AB125),SUMPRODUCT(D22:D125,AB22:AB125))</f>
        <v>6593.6239736649113</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
      <c r="A128" s="504"/>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
      <c r="A129" s="506"/>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
      <c r="A130" s="503"/>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1.47E-2</v>
      </c>
      <c r="Z130" s="340">
        <f>HLOOKUP(Z$20,'3.  Distribution Rates'!$C$122:$P$133,3,FALSE)</f>
        <v>1.4500000000000001E-2</v>
      </c>
      <c r="AA130" s="340">
        <f>HLOOKUP(AA$20,'3.  Distribution Rates'!$C$122:$P$133,3,FALSE)</f>
        <v>2.2635999999999998</v>
      </c>
      <c r="AB130" s="340">
        <f>HLOOKUP(AB$20,'3.  Distribution Rates'!$C$122:$P$133,3,FALSE)</f>
        <v>0.98809999999999998</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
      <c r="A131" s="506"/>
      <c r="B131" s="298" t="s">
        <v>254</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33">Y127*Y130</f>
        <v>8002.6476893414274</v>
      </c>
      <c r="Z131" s="345">
        <f t="shared" si="33"/>
        <v>10781.480610681307</v>
      </c>
      <c r="AA131" s="346">
        <f t="shared" si="33"/>
        <v>11792.172049354191</v>
      </c>
      <c r="AB131" s="346">
        <f t="shared" si="33"/>
        <v>6515.1598483782991</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37091.460197755223</v>
      </c>
    </row>
    <row r="132" spans="1:40" s="303" customFormat="1" ht="15">
      <c r="A132" s="506"/>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8"/>
      <c r="B133" s="348" t="s">
        <v>257</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37091.460197755223</v>
      </c>
    </row>
    <row r="134" spans="1:40" s="353" customFormat="1" ht="19.5" customHeight="1">
      <c r="A134" s="503"/>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
      <c r="A135" s="504"/>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544397.80199601548</v>
      </c>
      <c r="Z135" s="291">
        <f>SUMPRODUCT(E22:E125,Z22:Z125)</f>
        <v>740885.22294353833</v>
      </c>
      <c r="AA135" s="291">
        <f>IF(AA21="kW",SUMPRODUCT(N22:N125,P22:P125,AA22:AA125),SUMPRODUCT(E22:E125,AA22:AA125))</f>
        <v>5209.476961191991</v>
      </c>
      <c r="AB135" s="291">
        <f>IF(AB21="kW",SUMPRODUCT(N22:N125,P22:P125,AB22:AB125),SUMPRODUCT(E22:E125,AB22:AB125))</f>
        <v>6593.6239736649113</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
      <c r="A136" s="504"/>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544397.80199601548</v>
      </c>
      <c r="Z136" s="291">
        <f>SUMPRODUCT(F22:F125,Z22:Z125)</f>
        <v>739366.27655954577</v>
      </c>
      <c r="AA136" s="291">
        <f>IF(AA21="kW",SUMPRODUCT(N22:N125,Q22:Q125,AA22:AA125),SUMPRODUCT(F22:F125,AA22:AA125))</f>
        <v>5209.476961191991</v>
      </c>
      <c r="AB136" s="291">
        <f>IF(AB21="kW",SUMPRODUCT(N22:N125,Q22:Q125,AB22:AB125),SUMPRODUCT(F22:F125,AB22:AB125))</f>
        <v>6593.6239736649113</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
      <c r="A137" s="504"/>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540330.25948978309</v>
      </c>
      <c r="Z137" s="291">
        <f>SUMPRODUCT(G22:G125,Z22:Z125)</f>
        <v>666407.46287025244</v>
      </c>
      <c r="AA137" s="291">
        <f>IF(AA21="kW",SUMPRODUCT(N22:N125,R22:R125,AA22:AA125),SUMPRODUCT(G22:G125,AA22:AA125))</f>
        <v>5209.476961191991</v>
      </c>
      <c r="AB137" s="291">
        <f>IF(AB21="kW",SUMPRODUCT(N22:N125,R22:R125,AB22:AB125),SUMPRODUCT(G22:G125,AB22:AB125))</f>
        <v>6593.6239736649113</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
      <c r="A138" s="504"/>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481934.88920643949</v>
      </c>
      <c r="Z138" s="291">
        <f>SUMPRODUCT(H22:H125,Z22:Z125)</f>
        <v>665185.42225125246</v>
      </c>
      <c r="AA138" s="291">
        <f>IF(AA21="kW",SUMPRODUCT(N22:N125,S22:S125,AA22:AA125),SUMPRODUCT(H22:H125,AA22:AA125))</f>
        <v>5209.476961191991</v>
      </c>
      <c r="AB138" s="291">
        <f>IF(AB21="kW",SUMPRODUCT(N22:N125,S22:S125,AB22:AB125),SUMPRODUCT(H22:H125,AB22:AB125))</f>
        <v>6593.6239736649113</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
      <c r="A139" s="504"/>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371311.78464658884</v>
      </c>
      <c r="Z139" s="291">
        <f>SUMPRODUCT(I22:I125,Z22:Z125)</f>
        <v>639559.03067527199</v>
      </c>
      <c r="AA139" s="291">
        <f>IF(AA21="kW",SUMPRODUCT(N22:N125,T22:T125,AA22:AA125),SUMPRODUCT(I22:I125,AA22:AA125))</f>
        <v>5209.476961191991</v>
      </c>
      <c r="AB139" s="291">
        <f>IF(AB21="kW",SUMPRODUCT(N22:N125,T22:T125,AB22:AB125),SUMPRODUCT(I22:I125,AB22:AB125))</f>
        <v>6593.6239736649113</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5">
      <c r="A140" s="504"/>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334977.20413880108</v>
      </c>
      <c r="Z140" s="291">
        <f>SUMPRODUCT(J22:J125,Z22:Z125)</f>
        <v>476379.69060074154</v>
      </c>
      <c r="AA140" s="291">
        <f>IF(AA21="kW",SUMPRODUCT(N22:N125,U22:U125,AA22:AA125),SUMPRODUCT(J22:J125,AA22:AA125))</f>
        <v>5209.476961191991</v>
      </c>
      <c r="AB140" s="291">
        <f>IF(AB21="kW",SUMPRODUCT(N22:N125,U22:U125,AB22:AB125),SUMPRODUCT(J22:J125,AB22:AB125))</f>
        <v>6593.6239736649113</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5">
      <c r="A141" s="504"/>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334469.40103719849</v>
      </c>
      <c r="Z141" s="291">
        <f>SUMPRODUCT(K22:K125,Z22:Z125)</f>
        <v>474281.56456871197</v>
      </c>
      <c r="AA141" s="291">
        <f>IF(AA21="kW",SUMPRODUCT(N22:N125,V22:V125,AA22:AA125),SUMPRODUCT(K22:K125,AA22:AA125))</f>
        <v>5209.476961191991</v>
      </c>
      <c r="AB141" s="291">
        <f>IF(AB21="kW",SUMPRODUCT(N22:N125,V22:V125,AB22:AB125),SUMPRODUCT(K22:K125,AB22:AB125))</f>
        <v>6593.6239736649113</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5">
      <c r="A142" s="504"/>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363924.94084274163</v>
      </c>
      <c r="Z142" s="291">
        <f>SUMPRODUCT(L22:L125,Z22:Z125)</f>
        <v>474281.56456871197</v>
      </c>
      <c r="AA142" s="291">
        <f>IF(AA21="kW",SUMPRODUCT(N22:N125,W22:W125,AA22:AA125),SUMPRODUCT(L22:L125,AA22:AA125))</f>
        <v>5209.476961191991</v>
      </c>
      <c r="AB142" s="291">
        <f>IF(AB21="kW",SUMPRODUCT(N22:N125,W22:W125,AB22:AB125),SUMPRODUCT(L22:L125,AB22:AB125))</f>
        <v>6593.6239736649113</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272248.49392861704</v>
      </c>
      <c r="Z143" s="325">
        <f>SUMPRODUCT(M22:M125,Z22:Z125)</f>
        <v>469455.60482169094</v>
      </c>
      <c r="AA143" s="325">
        <f>IF(AA21="kW",SUMPRODUCT(N22:N125,X22:X125,AA22:AA125),SUMPRODUCT(M22:M125,AA22:AA125))</f>
        <v>4420.2277614515569</v>
      </c>
      <c r="AB143" s="325">
        <f>IF(AB21="kW",SUMPRODUCT(N22:N125,X22:X125,AB22:AB125),SUMPRODUCT(M22:M125, AB22:AB125))</f>
        <v>6593.6239736649113</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4">
      <c r="B146" s="280" t="s">
        <v>243</v>
      </c>
      <c r="C146" s="281"/>
      <c r="D146" s="576" t="s">
        <v>528</v>
      </c>
      <c r="F146" s="576"/>
      <c r="O146" s="281"/>
      <c r="Y146" s="270"/>
      <c r="Z146" s="267"/>
      <c r="AA146" s="267"/>
      <c r="AB146" s="267"/>
      <c r="AC146" s="267"/>
      <c r="AD146" s="267"/>
      <c r="AE146" s="267"/>
      <c r="AF146" s="267"/>
      <c r="AG146" s="267"/>
      <c r="AH146" s="267"/>
      <c r="AI146" s="267"/>
      <c r="AJ146" s="267"/>
      <c r="AK146" s="267"/>
      <c r="AL146" s="267"/>
      <c r="AM146" s="282"/>
    </row>
    <row r="147" spans="1:39" ht="34.5" customHeight="1">
      <c r="B147" s="918" t="s">
        <v>211</v>
      </c>
      <c r="C147" s="920" t="s">
        <v>33</v>
      </c>
      <c r="D147" s="284" t="s">
        <v>423</v>
      </c>
      <c r="E147" s="922" t="s">
        <v>209</v>
      </c>
      <c r="F147" s="923"/>
      <c r="G147" s="923"/>
      <c r="H147" s="923"/>
      <c r="I147" s="923"/>
      <c r="J147" s="923"/>
      <c r="K147" s="923"/>
      <c r="L147" s="923"/>
      <c r="M147" s="924"/>
      <c r="N147" s="928" t="s">
        <v>213</v>
      </c>
      <c r="O147" s="284" t="s">
        <v>424</v>
      </c>
      <c r="P147" s="922" t="s">
        <v>212</v>
      </c>
      <c r="Q147" s="923"/>
      <c r="R147" s="923"/>
      <c r="S147" s="923"/>
      <c r="T147" s="923"/>
      <c r="U147" s="923"/>
      <c r="V147" s="923"/>
      <c r="W147" s="923"/>
      <c r="X147" s="924"/>
      <c r="Y147" s="925" t="s">
        <v>244</v>
      </c>
      <c r="Z147" s="926"/>
      <c r="AA147" s="926"/>
      <c r="AB147" s="926"/>
      <c r="AC147" s="926"/>
      <c r="AD147" s="926"/>
      <c r="AE147" s="926"/>
      <c r="AF147" s="926"/>
      <c r="AG147" s="926"/>
      <c r="AH147" s="926"/>
      <c r="AI147" s="926"/>
      <c r="AJ147" s="926"/>
      <c r="AK147" s="926"/>
      <c r="AL147" s="926"/>
      <c r="AM147" s="927"/>
    </row>
    <row r="148" spans="1:39" ht="60.75" customHeight="1">
      <c r="B148" s="919"/>
      <c r="C148" s="921"/>
      <c r="D148" s="285">
        <v>2012</v>
      </c>
      <c r="E148" s="285">
        <v>2013</v>
      </c>
      <c r="F148" s="285">
        <v>2014</v>
      </c>
      <c r="G148" s="285">
        <v>2015</v>
      </c>
      <c r="H148" s="285">
        <v>2016</v>
      </c>
      <c r="I148" s="285">
        <v>2017</v>
      </c>
      <c r="J148" s="285">
        <v>2018</v>
      </c>
      <c r="K148" s="285">
        <v>2019</v>
      </c>
      <c r="L148" s="285">
        <v>2020</v>
      </c>
      <c r="M148" s="285">
        <v>2021</v>
      </c>
      <c r="N148" s="92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to 4,999 kW</v>
      </c>
      <c r="AB148" s="285" t="str">
        <f>'1.  LRAMVA Summary'!G52</f>
        <v>Large User</v>
      </c>
      <c r="AC148" s="285" t="str">
        <f>'1.  LRAMVA Summary'!H52</f>
        <v>Sentinel Lighting</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5"/>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 hidden="1" outlineLevel="1">
      <c r="A150" s="504">
        <v>1</v>
      </c>
      <c r="B150" s="294" t="s">
        <v>1</v>
      </c>
      <c r="C150" s="291" t="s">
        <v>25</v>
      </c>
      <c r="D150" s="295">
        <v>113760.78703772578</v>
      </c>
      <c r="E150" s="295">
        <v>113760.78703772578</v>
      </c>
      <c r="F150" s="295">
        <v>113760.78703772578</v>
      </c>
      <c r="G150" s="295">
        <v>113350.84681772576</v>
      </c>
      <c r="H150" s="295">
        <v>70269.518176736747</v>
      </c>
      <c r="I150" s="295">
        <v>0</v>
      </c>
      <c r="J150" s="295">
        <v>0</v>
      </c>
      <c r="K150" s="295">
        <v>0</v>
      </c>
      <c r="L150" s="295">
        <v>0</v>
      </c>
      <c r="M150" s="295">
        <v>0</v>
      </c>
      <c r="N150" s="765"/>
      <c r="O150" s="295">
        <v>16.674466524265256</v>
      </c>
      <c r="P150" s="295">
        <v>16.674466524265256</v>
      </c>
      <c r="Q150" s="295">
        <v>16.674466524265256</v>
      </c>
      <c r="R150" s="295">
        <v>16.216050875782109</v>
      </c>
      <c r="S150" s="295">
        <v>9.2390168096671559</v>
      </c>
      <c r="T150" s="295">
        <v>0</v>
      </c>
      <c r="U150" s="295">
        <v>0</v>
      </c>
      <c r="V150" s="295">
        <v>0</v>
      </c>
      <c r="W150" s="295">
        <v>0</v>
      </c>
      <c r="X150" s="295">
        <v>0</v>
      </c>
      <c r="Y150" s="764">
        <v>1</v>
      </c>
      <c r="Z150" s="764">
        <v>0</v>
      </c>
      <c r="AA150" s="764">
        <v>0</v>
      </c>
      <c r="AB150" s="764">
        <v>0</v>
      </c>
      <c r="AC150" s="764">
        <v>0</v>
      </c>
      <c r="AD150" s="764">
        <v>0</v>
      </c>
      <c r="AE150" s="764">
        <v>0</v>
      </c>
      <c r="AF150" s="409"/>
      <c r="AG150" s="409"/>
      <c r="AH150" s="409"/>
      <c r="AI150" s="409"/>
      <c r="AJ150" s="409"/>
      <c r="AK150" s="409"/>
      <c r="AL150" s="409"/>
      <c r="AM150" s="296">
        <f>SUM(Y150:AL150)</f>
        <v>1</v>
      </c>
    </row>
    <row r="151" spans="1:39" ht="15" hidden="1" outlineLevel="1">
      <c r="B151" s="294" t="s">
        <v>245</v>
      </c>
      <c r="C151" s="291" t="s">
        <v>163</v>
      </c>
      <c r="D151" s="295">
        <v>0</v>
      </c>
      <c r="E151" s="295">
        <v>0</v>
      </c>
      <c r="F151" s="295">
        <v>0</v>
      </c>
      <c r="G151" s="295">
        <v>0</v>
      </c>
      <c r="H151" s="295">
        <v>0</v>
      </c>
      <c r="I151" s="295">
        <v>0</v>
      </c>
      <c r="J151" s="295">
        <v>0</v>
      </c>
      <c r="K151" s="295">
        <v>0</v>
      </c>
      <c r="L151" s="295">
        <v>0</v>
      </c>
      <c r="M151" s="295">
        <v>0</v>
      </c>
      <c r="N151" s="767"/>
      <c r="O151" s="295">
        <v>0</v>
      </c>
      <c r="P151" s="295">
        <v>0</v>
      </c>
      <c r="Q151" s="295">
        <v>0</v>
      </c>
      <c r="R151" s="295">
        <v>0</v>
      </c>
      <c r="S151" s="295">
        <v>0</v>
      </c>
      <c r="T151" s="295">
        <v>0</v>
      </c>
      <c r="U151" s="295">
        <v>0</v>
      </c>
      <c r="V151" s="295">
        <v>0</v>
      </c>
      <c r="W151" s="295">
        <v>0</v>
      </c>
      <c r="X151" s="295">
        <v>0</v>
      </c>
      <c r="Y151" s="410">
        <f>Y150</f>
        <v>1</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0"/>
    </row>
    <row r="152" spans="1:39" ht="15" hidden="1" outlineLevel="1">
      <c r="A152" s="506"/>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1"/>
      <c r="Z152" s="412"/>
      <c r="AA152" s="412"/>
      <c r="AB152" s="412"/>
      <c r="AC152" s="412"/>
      <c r="AD152" s="412"/>
      <c r="AE152" s="412"/>
      <c r="AF152" s="412"/>
      <c r="AG152" s="412"/>
      <c r="AH152" s="412"/>
      <c r="AI152" s="412"/>
      <c r="AJ152" s="412"/>
      <c r="AK152" s="412"/>
      <c r="AL152" s="412"/>
      <c r="AM152" s="302"/>
    </row>
    <row r="153" spans="1:39" ht="15" hidden="1" outlineLevel="1">
      <c r="A153" s="504">
        <v>2</v>
      </c>
      <c r="B153" s="294" t="s">
        <v>2</v>
      </c>
      <c r="C153" s="291" t="s">
        <v>25</v>
      </c>
      <c r="D153" s="295">
        <v>13733.903588374209</v>
      </c>
      <c r="E153" s="295">
        <v>13733.903588374209</v>
      </c>
      <c r="F153" s="295">
        <v>13733.903588374209</v>
      </c>
      <c r="G153" s="295">
        <v>13575.165916593436</v>
      </c>
      <c r="H153" s="295">
        <v>0</v>
      </c>
      <c r="I153" s="295">
        <v>0</v>
      </c>
      <c r="J153" s="295">
        <v>0</v>
      </c>
      <c r="K153" s="295">
        <v>0</v>
      </c>
      <c r="L153" s="295">
        <v>0</v>
      </c>
      <c r="M153" s="295">
        <v>0</v>
      </c>
      <c r="N153" s="765"/>
      <c r="O153" s="295">
        <v>7.7909103075930792</v>
      </c>
      <c r="P153" s="295">
        <v>7.7909103075930792</v>
      </c>
      <c r="Q153" s="295">
        <v>7.7909103075930792</v>
      </c>
      <c r="R153" s="295">
        <v>7.6134019071046124</v>
      </c>
      <c r="S153" s="295">
        <v>0</v>
      </c>
      <c r="T153" s="295">
        <v>0</v>
      </c>
      <c r="U153" s="295">
        <v>0</v>
      </c>
      <c r="V153" s="295">
        <v>0</v>
      </c>
      <c r="W153" s="295">
        <v>0</v>
      </c>
      <c r="X153" s="295">
        <v>0</v>
      </c>
      <c r="Y153" s="764">
        <v>1</v>
      </c>
      <c r="Z153" s="764">
        <v>0</v>
      </c>
      <c r="AA153" s="764">
        <v>0</v>
      </c>
      <c r="AB153" s="764">
        <v>0</v>
      </c>
      <c r="AC153" s="764">
        <v>0</v>
      </c>
      <c r="AD153" s="764">
        <v>0</v>
      </c>
      <c r="AE153" s="764">
        <v>0</v>
      </c>
      <c r="AF153" s="409"/>
      <c r="AG153" s="409"/>
      <c r="AH153" s="409"/>
      <c r="AI153" s="409"/>
      <c r="AJ153" s="409"/>
      <c r="AK153" s="409"/>
      <c r="AL153" s="409"/>
      <c r="AM153" s="296">
        <f>SUM(Y153:AL153)</f>
        <v>1</v>
      </c>
    </row>
    <row r="154" spans="1:39" ht="15" hidden="1" outlineLevel="1">
      <c r="B154" s="294" t="s">
        <v>245</v>
      </c>
      <c r="C154" s="291" t="s">
        <v>163</v>
      </c>
      <c r="D154" s="295">
        <v>0</v>
      </c>
      <c r="E154" s="295">
        <v>0</v>
      </c>
      <c r="F154" s="295">
        <v>0</v>
      </c>
      <c r="G154" s="295">
        <v>0</v>
      </c>
      <c r="H154" s="295">
        <v>0</v>
      </c>
      <c r="I154" s="295">
        <v>0</v>
      </c>
      <c r="J154" s="295">
        <v>0</v>
      </c>
      <c r="K154" s="295">
        <v>0</v>
      </c>
      <c r="L154" s="295">
        <v>0</v>
      </c>
      <c r="M154" s="295">
        <v>0</v>
      </c>
      <c r="N154" s="767"/>
      <c r="O154" s="295">
        <v>0</v>
      </c>
      <c r="P154" s="295">
        <v>0</v>
      </c>
      <c r="Q154" s="295">
        <v>0</v>
      </c>
      <c r="R154" s="295">
        <v>0</v>
      </c>
      <c r="S154" s="295">
        <v>0</v>
      </c>
      <c r="T154" s="295">
        <v>0</v>
      </c>
      <c r="U154" s="295">
        <v>0</v>
      </c>
      <c r="V154" s="295">
        <v>0</v>
      </c>
      <c r="W154" s="295">
        <v>0</v>
      </c>
      <c r="X154" s="295">
        <v>0</v>
      </c>
      <c r="Y154" s="410">
        <f>Y153</f>
        <v>1</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0"/>
    </row>
    <row r="155" spans="1:39" ht="15" hidden="1" outlineLevel="1">
      <c r="A155" s="506"/>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1"/>
      <c r="Z155" s="412"/>
      <c r="AA155" s="412"/>
      <c r="AB155" s="412"/>
      <c r="AC155" s="412"/>
      <c r="AD155" s="412"/>
      <c r="AE155" s="412"/>
      <c r="AF155" s="412"/>
      <c r="AG155" s="412"/>
      <c r="AH155" s="412"/>
      <c r="AI155" s="412"/>
      <c r="AJ155" s="412"/>
      <c r="AK155" s="412"/>
      <c r="AL155" s="412"/>
      <c r="AM155" s="302"/>
    </row>
    <row r="156" spans="1:39" ht="15" hidden="1" outlineLevel="1">
      <c r="A156" s="504">
        <v>3</v>
      </c>
      <c r="B156" s="294" t="s">
        <v>3</v>
      </c>
      <c r="C156" s="291" t="s">
        <v>25</v>
      </c>
      <c r="D156" s="295">
        <v>122477.57020956675</v>
      </c>
      <c r="E156" s="295">
        <v>122477.57020956675</v>
      </c>
      <c r="F156" s="295">
        <v>122477.57020956675</v>
      </c>
      <c r="G156" s="295">
        <v>122477.57020956675</v>
      </c>
      <c r="H156" s="295">
        <v>122477.57020956675</v>
      </c>
      <c r="I156" s="295">
        <v>122477.57020956675</v>
      </c>
      <c r="J156" s="295">
        <v>122477.57020956675</v>
      </c>
      <c r="K156" s="295">
        <v>122477.57020956675</v>
      </c>
      <c r="L156" s="295">
        <v>122477.57020956675</v>
      </c>
      <c r="M156" s="295">
        <v>122477.57020956675</v>
      </c>
      <c r="N156" s="765"/>
      <c r="O156" s="295">
        <v>68.135479492039096</v>
      </c>
      <c r="P156" s="295">
        <v>68.135479492039096</v>
      </c>
      <c r="Q156" s="295">
        <v>68.135479492039096</v>
      </c>
      <c r="R156" s="295">
        <v>68.135479492039096</v>
      </c>
      <c r="S156" s="295">
        <v>68.135479492039096</v>
      </c>
      <c r="T156" s="295">
        <v>68.135479492039096</v>
      </c>
      <c r="U156" s="295">
        <v>68.135479492039096</v>
      </c>
      <c r="V156" s="295">
        <v>68.135479492039096</v>
      </c>
      <c r="W156" s="295">
        <v>68.135479492039096</v>
      </c>
      <c r="X156" s="295">
        <v>68.135479492039096</v>
      </c>
      <c r="Y156" s="764">
        <v>1</v>
      </c>
      <c r="Z156" s="764">
        <v>0</v>
      </c>
      <c r="AA156" s="764">
        <v>0</v>
      </c>
      <c r="AB156" s="764">
        <v>0</v>
      </c>
      <c r="AC156" s="764">
        <v>0</v>
      </c>
      <c r="AD156" s="764">
        <v>0</v>
      </c>
      <c r="AE156" s="764">
        <v>0</v>
      </c>
      <c r="AF156" s="409"/>
      <c r="AG156" s="409"/>
      <c r="AH156" s="409"/>
      <c r="AI156" s="409"/>
      <c r="AJ156" s="409"/>
      <c r="AK156" s="409"/>
      <c r="AL156" s="409"/>
      <c r="AM156" s="296">
        <f>SUM(Y156:AL156)</f>
        <v>1</v>
      </c>
    </row>
    <row r="157" spans="1:39" ht="15" hidden="1" outlineLevel="1">
      <c r="B157" s="294" t="s">
        <v>245</v>
      </c>
      <c r="C157" s="291" t="s">
        <v>163</v>
      </c>
      <c r="D157" s="295">
        <v>2908.2521794661229</v>
      </c>
      <c r="E157" s="295">
        <v>2908.2521794661229</v>
      </c>
      <c r="F157" s="295">
        <v>2908.2521794661229</v>
      </c>
      <c r="G157" s="295">
        <v>2908.2521794661229</v>
      </c>
      <c r="H157" s="295">
        <v>2908.2521794661229</v>
      </c>
      <c r="I157" s="295">
        <v>2908.2521794661229</v>
      </c>
      <c r="J157" s="295">
        <v>2908.2521794661229</v>
      </c>
      <c r="K157" s="295">
        <v>2908.2521794661229</v>
      </c>
      <c r="L157" s="295">
        <v>2908.2521794661229</v>
      </c>
      <c r="M157" s="295">
        <v>2908.2521794661229</v>
      </c>
      <c r="N157" s="767"/>
      <c r="O157" s="295">
        <v>1.3883597551079772</v>
      </c>
      <c r="P157" s="295">
        <v>1.3883597551079772</v>
      </c>
      <c r="Q157" s="295">
        <v>1.3883597551079772</v>
      </c>
      <c r="R157" s="295">
        <v>1.3883597551079772</v>
      </c>
      <c r="S157" s="295">
        <v>1.3883597551079772</v>
      </c>
      <c r="T157" s="295">
        <v>1.3883597551079772</v>
      </c>
      <c r="U157" s="295">
        <v>1.3883597551079772</v>
      </c>
      <c r="V157" s="295">
        <v>1.3883597551079772</v>
      </c>
      <c r="W157" s="295">
        <v>1.3883597551079772</v>
      </c>
      <c r="X157" s="295">
        <v>1.3883597551079772</v>
      </c>
      <c r="Y157" s="410">
        <f>Y156</f>
        <v>1</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0"/>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1"/>
      <c r="Z158" s="411"/>
      <c r="AA158" s="411"/>
      <c r="AB158" s="411"/>
      <c r="AC158" s="411"/>
      <c r="AD158" s="411"/>
      <c r="AE158" s="411"/>
      <c r="AF158" s="411"/>
      <c r="AG158" s="411"/>
      <c r="AH158" s="411"/>
      <c r="AI158" s="411"/>
      <c r="AJ158" s="411"/>
      <c r="AK158" s="411"/>
      <c r="AL158" s="411"/>
      <c r="AM158" s="306"/>
    </row>
    <row r="159" spans="1:39" ht="15" hidden="1" outlineLevel="1">
      <c r="A159" s="504">
        <v>4</v>
      </c>
      <c r="B159" s="294" t="s">
        <v>4</v>
      </c>
      <c r="C159" s="291" t="s">
        <v>25</v>
      </c>
      <c r="D159" s="295">
        <v>4891.0077703291763</v>
      </c>
      <c r="E159" s="295">
        <v>4891.0077703291763</v>
      </c>
      <c r="F159" s="295">
        <v>4891.0077703291763</v>
      </c>
      <c r="G159" s="295">
        <v>4891.0077703291763</v>
      </c>
      <c r="H159" s="295">
        <v>4817.5277667872806</v>
      </c>
      <c r="I159" s="295">
        <v>4817.5277667872806</v>
      </c>
      <c r="J159" s="295">
        <v>2268.5574485875786</v>
      </c>
      <c r="K159" s="295">
        <v>2256.0372112597033</v>
      </c>
      <c r="L159" s="295">
        <v>2256.0372112597033</v>
      </c>
      <c r="M159" s="295">
        <v>2256.0372112597033</v>
      </c>
      <c r="N159" s="765"/>
      <c r="O159" s="295">
        <v>0.80600974693040683</v>
      </c>
      <c r="P159" s="295">
        <v>0.80600974693040683</v>
      </c>
      <c r="Q159" s="295">
        <v>0.80600974693040683</v>
      </c>
      <c r="R159" s="295">
        <v>0.80600974693040683</v>
      </c>
      <c r="S159" s="295">
        <v>0.80260740599283931</v>
      </c>
      <c r="T159" s="295">
        <v>0.80260740599283931</v>
      </c>
      <c r="U159" s="295">
        <v>0.68458256053524957</v>
      </c>
      <c r="V159" s="295">
        <v>0.68315330969873422</v>
      </c>
      <c r="W159" s="295">
        <v>0.68315330969873422</v>
      </c>
      <c r="X159" s="295">
        <v>0.68315330969873422</v>
      </c>
      <c r="Y159" s="764">
        <v>1</v>
      </c>
      <c r="Z159" s="764">
        <v>0</v>
      </c>
      <c r="AA159" s="764">
        <v>0</v>
      </c>
      <c r="AB159" s="764">
        <v>0</v>
      </c>
      <c r="AC159" s="764">
        <v>0</v>
      </c>
      <c r="AD159" s="764">
        <v>0</v>
      </c>
      <c r="AE159" s="764">
        <v>0</v>
      </c>
      <c r="AF159" s="409"/>
      <c r="AG159" s="409"/>
      <c r="AH159" s="409"/>
      <c r="AI159" s="409"/>
      <c r="AJ159" s="409"/>
      <c r="AK159" s="409"/>
      <c r="AL159" s="409"/>
      <c r="AM159" s="296">
        <f>SUM(Y159:AL159)</f>
        <v>1</v>
      </c>
    </row>
    <row r="160" spans="1:39" ht="15" hidden="1" outlineLevel="1">
      <c r="B160" s="294" t="s">
        <v>245</v>
      </c>
      <c r="C160" s="291" t="s">
        <v>163</v>
      </c>
      <c r="D160" s="295">
        <v>0</v>
      </c>
      <c r="E160" s="295">
        <v>0</v>
      </c>
      <c r="F160" s="295">
        <v>0</v>
      </c>
      <c r="G160" s="295">
        <v>0</v>
      </c>
      <c r="H160" s="295">
        <v>0</v>
      </c>
      <c r="I160" s="295">
        <v>0</v>
      </c>
      <c r="J160" s="295">
        <v>0</v>
      </c>
      <c r="K160" s="295">
        <v>0</v>
      </c>
      <c r="L160" s="295">
        <v>0</v>
      </c>
      <c r="M160" s="295">
        <v>0</v>
      </c>
      <c r="N160" s="767"/>
      <c r="O160" s="295">
        <v>0</v>
      </c>
      <c r="P160" s="295">
        <v>0</v>
      </c>
      <c r="Q160" s="295">
        <v>0</v>
      </c>
      <c r="R160" s="295">
        <v>0</v>
      </c>
      <c r="S160" s="295">
        <v>0</v>
      </c>
      <c r="T160" s="295">
        <v>0</v>
      </c>
      <c r="U160" s="295">
        <v>0</v>
      </c>
      <c r="V160" s="295">
        <v>0</v>
      </c>
      <c r="W160" s="295">
        <v>0</v>
      </c>
      <c r="X160" s="295">
        <v>0</v>
      </c>
      <c r="Y160" s="410">
        <f>Y159</f>
        <v>1</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0"/>
    </row>
    <row r="161" spans="1:39" ht="15" hidden="1" outlineLevel="1">
      <c r="B161" s="294"/>
      <c r="C161" s="305"/>
      <c r="D161" s="770"/>
      <c r="E161" s="770"/>
      <c r="F161" s="770"/>
      <c r="G161" s="770"/>
      <c r="H161" s="770"/>
      <c r="I161" s="770"/>
      <c r="J161" s="770"/>
      <c r="K161" s="770"/>
      <c r="L161" s="770"/>
      <c r="M161" s="770"/>
      <c r="N161" s="765"/>
      <c r="O161" s="770"/>
      <c r="P161" s="770"/>
      <c r="Q161" s="770"/>
      <c r="R161" s="770"/>
      <c r="S161" s="770"/>
      <c r="T161" s="770"/>
      <c r="U161" s="770"/>
      <c r="V161" s="770"/>
      <c r="W161" s="770"/>
      <c r="X161" s="770"/>
      <c r="Y161" s="411"/>
      <c r="Z161" s="411"/>
      <c r="AA161" s="411"/>
      <c r="AB161" s="411"/>
      <c r="AC161" s="411"/>
      <c r="AD161" s="411"/>
      <c r="AE161" s="411"/>
      <c r="AF161" s="411"/>
      <c r="AG161" s="411"/>
      <c r="AH161" s="411"/>
      <c r="AI161" s="411"/>
      <c r="AJ161" s="411"/>
      <c r="AK161" s="411"/>
      <c r="AL161" s="411"/>
      <c r="AM161" s="306"/>
    </row>
    <row r="162" spans="1:39" ht="15" hidden="1" outlineLevel="1">
      <c r="A162" s="504">
        <v>5</v>
      </c>
      <c r="B162" s="294" t="s">
        <v>5</v>
      </c>
      <c r="C162" s="291" t="s">
        <v>25</v>
      </c>
      <c r="D162" s="295">
        <v>93684.167708173962</v>
      </c>
      <c r="E162" s="295">
        <v>93684.167708173962</v>
      </c>
      <c r="F162" s="295">
        <v>93684.167708173962</v>
      </c>
      <c r="G162" s="295">
        <v>93684.167708173962</v>
      </c>
      <c r="H162" s="295">
        <v>84216.106999463445</v>
      </c>
      <c r="I162" s="295">
        <v>68479.723927466854</v>
      </c>
      <c r="J162" s="295">
        <v>46710.195237941894</v>
      </c>
      <c r="K162" s="295">
        <v>46613.099519888987</v>
      </c>
      <c r="L162" s="295">
        <v>46613.099519888987</v>
      </c>
      <c r="M162" s="295">
        <v>23675.907442428474</v>
      </c>
      <c r="N162" s="765"/>
      <c r="O162" s="295">
        <v>5.1770852438389339</v>
      </c>
      <c r="P162" s="295">
        <v>5.1770852438389339</v>
      </c>
      <c r="Q162" s="295">
        <v>5.1770852438389339</v>
      </c>
      <c r="R162" s="295">
        <v>5.1770852438389339</v>
      </c>
      <c r="S162" s="295">
        <v>4.7386861012714814</v>
      </c>
      <c r="T162" s="295">
        <v>4.0100451410873683</v>
      </c>
      <c r="U162" s="295">
        <v>3.0020517404107991</v>
      </c>
      <c r="V162" s="295">
        <v>2.9909677543317001</v>
      </c>
      <c r="W162" s="295">
        <v>2.9909677543317001</v>
      </c>
      <c r="X162" s="295">
        <v>1.9289080940664711</v>
      </c>
      <c r="Y162" s="764">
        <v>1</v>
      </c>
      <c r="Z162" s="764">
        <v>0</v>
      </c>
      <c r="AA162" s="764">
        <v>0</v>
      </c>
      <c r="AB162" s="764">
        <v>0</v>
      </c>
      <c r="AC162" s="764">
        <v>0</v>
      </c>
      <c r="AD162" s="764">
        <v>0</v>
      </c>
      <c r="AE162" s="764">
        <v>0</v>
      </c>
      <c r="AF162" s="409"/>
      <c r="AG162" s="409"/>
      <c r="AH162" s="409"/>
      <c r="AI162" s="409"/>
      <c r="AJ162" s="409"/>
      <c r="AK162" s="409"/>
      <c r="AL162" s="409"/>
      <c r="AM162" s="296">
        <f>SUM(Y162:AL162)</f>
        <v>1</v>
      </c>
    </row>
    <row r="163" spans="1:39" ht="15" hidden="1" outlineLevel="1">
      <c r="B163" s="294" t="s">
        <v>245</v>
      </c>
      <c r="C163" s="291" t="s">
        <v>163</v>
      </c>
      <c r="D163" s="295">
        <v>0</v>
      </c>
      <c r="E163" s="295">
        <v>0</v>
      </c>
      <c r="F163" s="295">
        <v>0</v>
      </c>
      <c r="G163" s="295">
        <v>0</v>
      </c>
      <c r="H163" s="295">
        <v>0</v>
      </c>
      <c r="I163" s="295">
        <v>0</v>
      </c>
      <c r="J163" s="295">
        <v>0</v>
      </c>
      <c r="K163" s="295">
        <v>0</v>
      </c>
      <c r="L163" s="295">
        <v>0</v>
      </c>
      <c r="M163" s="295">
        <v>0</v>
      </c>
      <c r="N163" s="767"/>
      <c r="O163" s="295">
        <v>0</v>
      </c>
      <c r="P163" s="295">
        <v>0</v>
      </c>
      <c r="Q163" s="295">
        <v>0</v>
      </c>
      <c r="R163" s="295">
        <v>0</v>
      </c>
      <c r="S163" s="295">
        <v>0</v>
      </c>
      <c r="T163" s="295">
        <v>0</v>
      </c>
      <c r="U163" s="295">
        <v>0</v>
      </c>
      <c r="V163" s="295">
        <v>0</v>
      </c>
      <c r="W163" s="295">
        <v>0</v>
      </c>
      <c r="X163" s="295">
        <v>0</v>
      </c>
      <c r="Y163" s="410">
        <f>Y162</f>
        <v>1</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0"/>
    </row>
    <row r="164" spans="1:39" ht="15" hidden="1" outlineLevel="1">
      <c r="B164" s="294"/>
      <c r="C164" s="305"/>
      <c r="D164" s="770"/>
      <c r="E164" s="770"/>
      <c r="F164" s="770"/>
      <c r="G164" s="770"/>
      <c r="H164" s="770"/>
      <c r="I164" s="770"/>
      <c r="J164" s="770"/>
      <c r="K164" s="770"/>
      <c r="L164" s="770"/>
      <c r="M164" s="770"/>
      <c r="N164" s="765"/>
      <c r="O164" s="770"/>
      <c r="P164" s="770"/>
      <c r="Q164" s="770"/>
      <c r="R164" s="770"/>
      <c r="S164" s="770"/>
      <c r="T164" s="770"/>
      <c r="U164" s="770"/>
      <c r="V164" s="770"/>
      <c r="W164" s="770"/>
      <c r="X164" s="770"/>
      <c r="Y164" s="411"/>
      <c r="Z164" s="411"/>
      <c r="AA164" s="411"/>
      <c r="AB164" s="411"/>
      <c r="AC164" s="411"/>
      <c r="AD164" s="411"/>
      <c r="AE164" s="411"/>
      <c r="AF164" s="411"/>
      <c r="AG164" s="411"/>
      <c r="AH164" s="411"/>
      <c r="AI164" s="411"/>
      <c r="AJ164" s="411"/>
      <c r="AK164" s="411"/>
      <c r="AL164" s="411"/>
      <c r="AM164" s="306"/>
    </row>
    <row r="165" spans="1:39" ht="15" hidden="1" outlineLevel="1">
      <c r="A165" s="504">
        <v>6</v>
      </c>
      <c r="B165" s="294" t="s">
        <v>6</v>
      </c>
      <c r="C165" s="291" t="s">
        <v>25</v>
      </c>
      <c r="D165" s="295">
        <v>0</v>
      </c>
      <c r="E165" s="295">
        <v>0</v>
      </c>
      <c r="F165" s="295">
        <v>0</v>
      </c>
      <c r="G165" s="295">
        <v>0</v>
      </c>
      <c r="H165" s="295">
        <v>0</v>
      </c>
      <c r="I165" s="295">
        <v>0</v>
      </c>
      <c r="J165" s="295">
        <v>0</v>
      </c>
      <c r="K165" s="295">
        <v>0</v>
      </c>
      <c r="L165" s="295">
        <v>0</v>
      </c>
      <c r="M165" s="295">
        <v>0</v>
      </c>
      <c r="N165" s="765"/>
      <c r="O165" s="295">
        <v>0</v>
      </c>
      <c r="P165" s="295">
        <v>0</v>
      </c>
      <c r="Q165" s="295">
        <v>0</v>
      </c>
      <c r="R165" s="295">
        <v>0</v>
      </c>
      <c r="S165" s="295">
        <v>0</v>
      </c>
      <c r="T165" s="295">
        <v>0</v>
      </c>
      <c r="U165" s="295">
        <v>0</v>
      </c>
      <c r="V165" s="295">
        <v>0</v>
      </c>
      <c r="W165" s="295">
        <v>0</v>
      </c>
      <c r="X165" s="295">
        <v>0</v>
      </c>
      <c r="Y165" s="764">
        <v>1</v>
      </c>
      <c r="Z165" s="764">
        <v>0</v>
      </c>
      <c r="AA165" s="764">
        <v>0</v>
      </c>
      <c r="AB165" s="764">
        <v>0</v>
      </c>
      <c r="AC165" s="764">
        <v>0</v>
      </c>
      <c r="AD165" s="764">
        <v>0</v>
      </c>
      <c r="AE165" s="764">
        <v>0</v>
      </c>
      <c r="AF165" s="409"/>
      <c r="AG165" s="409"/>
      <c r="AH165" s="409"/>
      <c r="AI165" s="409"/>
      <c r="AJ165" s="409"/>
      <c r="AK165" s="409"/>
      <c r="AL165" s="409"/>
      <c r="AM165" s="296">
        <f>SUM(Y165:AL165)</f>
        <v>1</v>
      </c>
    </row>
    <row r="166" spans="1:39" ht="15" hidden="1" outlineLevel="1">
      <c r="B166" s="294" t="s">
        <v>245</v>
      </c>
      <c r="C166" s="291" t="s">
        <v>163</v>
      </c>
      <c r="D166" s="295">
        <v>0</v>
      </c>
      <c r="E166" s="295">
        <v>0</v>
      </c>
      <c r="F166" s="295">
        <v>0</v>
      </c>
      <c r="G166" s="295">
        <v>0</v>
      </c>
      <c r="H166" s="295">
        <v>0</v>
      </c>
      <c r="I166" s="295">
        <v>0</v>
      </c>
      <c r="J166" s="295">
        <v>0</v>
      </c>
      <c r="K166" s="295">
        <v>0</v>
      </c>
      <c r="L166" s="295">
        <v>0</v>
      </c>
      <c r="M166" s="295">
        <v>0</v>
      </c>
      <c r="N166" s="767"/>
      <c r="O166" s="295">
        <v>0</v>
      </c>
      <c r="P166" s="295">
        <v>0</v>
      </c>
      <c r="Q166" s="295">
        <v>0</v>
      </c>
      <c r="R166" s="295">
        <v>0</v>
      </c>
      <c r="S166" s="295">
        <v>0</v>
      </c>
      <c r="T166" s="295">
        <v>0</v>
      </c>
      <c r="U166" s="295">
        <v>0</v>
      </c>
      <c r="V166" s="295">
        <v>0</v>
      </c>
      <c r="W166" s="295">
        <v>0</v>
      </c>
      <c r="X166" s="295">
        <v>0</v>
      </c>
      <c r="Y166" s="410">
        <f>Y165</f>
        <v>1</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0"/>
    </row>
    <row r="167" spans="1:39" ht="15" hidden="1" outlineLevel="1">
      <c r="B167" s="294"/>
      <c r="C167" s="305"/>
      <c r="D167" s="770"/>
      <c r="E167" s="770"/>
      <c r="F167" s="770"/>
      <c r="G167" s="770"/>
      <c r="H167" s="770"/>
      <c r="I167" s="770"/>
      <c r="J167" s="770"/>
      <c r="K167" s="770"/>
      <c r="L167" s="770"/>
      <c r="M167" s="770"/>
      <c r="N167" s="765"/>
      <c r="O167" s="770"/>
      <c r="P167" s="770"/>
      <c r="Q167" s="770"/>
      <c r="R167" s="770"/>
      <c r="S167" s="770"/>
      <c r="T167" s="770"/>
      <c r="U167" s="770"/>
      <c r="V167" s="770"/>
      <c r="W167" s="770"/>
      <c r="X167" s="770"/>
      <c r="Y167" s="411"/>
      <c r="Z167" s="411"/>
      <c r="AA167" s="411"/>
      <c r="AB167" s="411"/>
      <c r="AC167" s="411"/>
      <c r="AD167" s="411"/>
      <c r="AE167" s="411"/>
      <c r="AF167" s="411"/>
      <c r="AG167" s="411"/>
      <c r="AH167" s="411"/>
      <c r="AI167" s="411"/>
      <c r="AJ167" s="411"/>
      <c r="AK167" s="411"/>
      <c r="AL167" s="411"/>
      <c r="AM167" s="306"/>
    </row>
    <row r="168" spans="1:39" ht="15" hidden="1" outlineLevel="1">
      <c r="A168" s="504">
        <v>7</v>
      </c>
      <c r="B168" s="294" t="s">
        <v>42</v>
      </c>
      <c r="C168" s="291" t="s">
        <v>25</v>
      </c>
      <c r="D168" s="295">
        <v>0</v>
      </c>
      <c r="E168" s="295">
        <v>0</v>
      </c>
      <c r="F168" s="295">
        <v>0</v>
      </c>
      <c r="G168" s="295">
        <v>0</v>
      </c>
      <c r="H168" s="295">
        <v>0</v>
      </c>
      <c r="I168" s="295">
        <v>0</v>
      </c>
      <c r="J168" s="295">
        <v>0</v>
      </c>
      <c r="K168" s="295">
        <v>0</v>
      </c>
      <c r="L168" s="295">
        <v>0</v>
      </c>
      <c r="M168" s="295">
        <v>0</v>
      </c>
      <c r="N168" s="765"/>
      <c r="O168" s="295">
        <v>0</v>
      </c>
      <c r="P168" s="295">
        <v>0</v>
      </c>
      <c r="Q168" s="295">
        <v>0</v>
      </c>
      <c r="R168" s="295">
        <v>0</v>
      </c>
      <c r="S168" s="295">
        <v>0</v>
      </c>
      <c r="T168" s="295">
        <v>0</v>
      </c>
      <c r="U168" s="295">
        <v>0</v>
      </c>
      <c r="V168" s="295">
        <v>0</v>
      </c>
      <c r="W168" s="295">
        <v>0</v>
      </c>
      <c r="X168" s="295">
        <v>0</v>
      </c>
      <c r="Y168" s="764">
        <v>1</v>
      </c>
      <c r="Z168" s="764">
        <v>0</v>
      </c>
      <c r="AA168" s="764">
        <v>0</v>
      </c>
      <c r="AB168" s="764">
        <v>0</v>
      </c>
      <c r="AC168" s="764">
        <v>0</v>
      </c>
      <c r="AD168" s="764">
        <v>0</v>
      </c>
      <c r="AE168" s="764">
        <v>0</v>
      </c>
      <c r="AF168" s="409"/>
      <c r="AG168" s="409"/>
      <c r="AH168" s="409"/>
      <c r="AI168" s="409"/>
      <c r="AJ168" s="409"/>
      <c r="AK168" s="409"/>
      <c r="AL168" s="409"/>
      <c r="AM168" s="296">
        <f>SUM(Y168:AL168)</f>
        <v>1</v>
      </c>
    </row>
    <row r="169" spans="1:39" ht="15" hidden="1" outlineLevel="1">
      <c r="B169" s="294" t="s">
        <v>245</v>
      </c>
      <c r="C169" s="291" t="s">
        <v>163</v>
      </c>
      <c r="D169" s="295">
        <v>0</v>
      </c>
      <c r="E169" s="295">
        <v>0</v>
      </c>
      <c r="F169" s="295">
        <v>0</v>
      </c>
      <c r="G169" s="295">
        <v>0</v>
      </c>
      <c r="H169" s="295">
        <v>0</v>
      </c>
      <c r="I169" s="295">
        <v>0</v>
      </c>
      <c r="J169" s="295">
        <v>0</v>
      </c>
      <c r="K169" s="295">
        <v>0</v>
      </c>
      <c r="L169" s="295">
        <v>0</v>
      </c>
      <c r="M169" s="295">
        <v>0</v>
      </c>
      <c r="N169" s="765"/>
      <c r="O169" s="295">
        <v>0</v>
      </c>
      <c r="P169" s="295">
        <v>0</v>
      </c>
      <c r="Q169" s="295">
        <v>0</v>
      </c>
      <c r="R169" s="295">
        <v>0</v>
      </c>
      <c r="S169" s="295">
        <v>0</v>
      </c>
      <c r="T169" s="295">
        <v>0</v>
      </c>
      <c r="U169" s="295">
        <v>0</v>
      </c>
      <c r="V169" s="295">
        <v>0</v>
      </c>
      <c r="W169" s="295">
        <v>0</v>
      </c>
      <c r="X169" s="295">
        <v>0</v>
      </c>
      <c r="Y169" s="410">
        <f>Y168</f>
        <v>1</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0"/>
    </row>
    <row r="170" spans="1:39" ht="15" hidden="1" outlineLevel="1">
      <c r="B170" s="294"/>
      <c r="C170" s="305"/>
      <c r="D170" s="770"/>
      <c r="E170" s="770"/>
      <c r="F170" s="770"/>
      <c r="G170" s="770"/>
      <c r="H170" s="770"/>
      <c r="I170" s="770"/>
      <c r="J170" s="770"/>
      <c r="K170" s="770"/>
      <c r="L170" s="770"/>
      <c r="M170" s="770"/>
      <c r="N170" s="765"/>
      <c r="O170" s="770"/>
      <c r="P170" s="770"/>
      <c r="Q170" s="770"/>
      <c r="R170" s="770"/>
      <c r="S170" s="770"/>
      <c r="T170" s="770"/>
      <c r="U170" s="770"/>
      <c r="V170" s="770"/>
      <c r="W170" s="770"/>
      <c r="X170" s="770"/>
      <c r="Y170" s="411"/>
      <c r="Z170" s="411"/>
      <c r="AA170" s="411"/>
      <c r="AB170" s="411"/>
      <c r="AC170" s="411"/>
      <c r="AD170" s="411"/>
      <c r="AE170" s="411"/>
      <c r="AF170" s="411"/>
      <c r="AG170" s="411"/>
      <c r="AH170" s="411"/>
      <c r="AI170" s="411"/>
      <c r="AJ170" s="411"/>
      <c r="AK170" s="411"/>
      <c r="AL170" s="411"/>
      <c r="AM170" s="306"/>
    </row>
    <row r="171" spans="1:39" s="283" customFormat="1" ht="15" hidden="1" outlineLevel="1">
      <c r="A171" s="504">
        <v>8</v>
      </c>
      <c r="B171" s="294" t="s">
        <v>486</v>
      </c>
      <c r="C171" s="291" t="s">
        <v>25</v>
      </c>
      <c r="D171" s="295">
        <v>0</v>
      </c>
      <c r="E171" s="295">
        <v>0</v>
      </c>
      <c r="F171" s="295">
        <v>0</v>
      </c>
      <c r="G171" s="295">
        <v>0</v>
      </c>
      <c r="H171" s="295">
        <v>0</v>
      </c>
      <c r="I171" s="295">
        <v>0</v>
      </c>
      <c r="J171" s="295">
        <v>0</v>
      </c>
      <c r="K171" s="295">
        <v>0</v>
      </c>
      <c r="L171" s="295">
        <v>0</v>
      </c>
      <c r="M171" s="295">
        <v>0</v>
      </c>
      <c r="N171" s="765"/>
      <c r="O171" s="295">
        <v>0</v>
      </c>
      <c r="P171" s="295">
        <v>0</v>
      </c>
      <c r="Q171" s="295">
        <v>0</v>
      </c>
      <c r="R171" s="295">
        <v>0</v>
      </c>
      <c r="S171" s="295">
        <v>0</v>
      </c>
      <c r="T171" s="295">
        <v>0</v>
      </c>
      <c r="U171" s="295">
        <v>0</v>
      </c>
      <c r="V171" s="295">
        <v>0</v>
      </c>
      <c r="W171" s="295">
        <v>0</v>
      </c>
      <c r="X171" s="295">
        <v>0</v>
      </c>
      <c r="Y171" s="764">
        <v>1</v>
      </c>
      <c r="Z171" s="764">
        <v>0</v>
      </c>
      <c r="AA171" s="764">
        <v>0</v>
      </c>
      <c r="AB171" s="764">
        <v>0</v>
      </c>
      <c r="AC171" s="764">
        <v>0</v>
      </c>
      <c r="AD171" s="764">
        <v>0</v>
      </c>
      <c r="AE171" s="764">
        <v>0</v>
      </c>
      <c r="AF171" s="409"/>
      <c r="AG171" s="409"/>
      <c r="AH171" s="409"/>
      <c r="AI171" s="409"/>
      <c r="AJ171" s="409"/>
      <c r="AK171" s="409"/>
      <c r="AL171" s="409"/>
      <c r="AM171" s="296">
        <f>SUM(Y171:AL171)</f>
        <v>1</v>
      </c>
    </row>
    <row r="172" spans="1:39" s="283" customFormat="1" ht="15" hidden="1" outlineLevel="1">
      <c r="A172" s="504"/>
      <c r="B172" s="294" t="s">
        <v>245</v>
      </c>
      <c r="C172" s="291" t="s">
        <v>163</v>
      </c>
      <c r="D172" s="295">
        <v>0</v>
      </c>
      <c r="E172" s="295">
        <v>0</v>
      </c>
      <c r="F172" s="295">
        <v>0</v>
      </c>
      <c r="G172" s="295">
        <v>0</v>
      </c>
      <c r="H172" s="295">
        <v>0</v>
      </c>
      <c r="I172" s="295">
        <v>0</v>
      </c>
      <c r="J172" s="295">
        <v>0</v>
      </c>
      <c r="K172" s="295">
        <v>0</v>
      </c>
      <c r="L172" s="295">
        <v>0</v>
      </c>
      <c r="M172" s="295">
        <v>0</v>
      </c>
      <c r="N172" s="765"/>
      <c r="O172" s="295">
        <v>0</v>
      </c>
      <c r="P172" s="295">
        <v>0</v>
      </c>
      <c r="Q172" s="295">
        <v>0</v>
      </c>
      <c r="R172" s="295">
        <v>0</v>
      </c>
      <c r="S172" s="295">
        <v>0</v>
      </c>
      <c r="T172" s="295">
        <v>0</v>
      </c>
      <c r="U172" s="295">
        <v>0</v>
      </c>
      <c r="V172" s="295">
        <v>0</v>
      </c>
      <c r="W172" s="295">
        <v>0</v>
      </c>
      <c r="X172" s="295">
        <v>0</v>
      </c>
      <c r="Y172" s="410">
        <f>Y171</f>
        <v>1</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0"/>
    </row>
    <row r="173" spans="1:39" s="283" customFormat="1" ht="15" hidden="1" outlineLevel="1">
      <c r="A173" s="504"/>
      <c r="B173" s="294"/>
      <c r="C173" s="305"/>
      <c r="D173" s="770"/>
      <c r="E173" s="770"/>
      <c r="F173" s="770"/>
      <c r="G173" s="770"/>
      <c r="H173" s="770"/>
      <c r="I173" s="770"/>
      <c r="J173" s="770"/>
      <c r="K173" s="770"/>
      <c r="L173" s="770"/>
      <c r="M173" s="770"/>
      <c r="N173" s="765"/>
      <c r="O173" s="770"/>
      <c r="P173" s="770"/>
      <c r="Q173" s="770"/>
      <c r="R173" s="770"/>
      <c r="S173" s="770"/>
      <c r="T173" s="770"/>
      <c r="U173" s="770"/>
      <c r="V173" s="770"/>
      <c r="W173" s="770"/>
      <c r="X173" s="770"/>
      <c r="Y173" s="411"/>
      <c r="Z173" s="411"/>
      <c r="AA173" s="411"/>
      <c r="AB173" s="411"/>
      <c r="AC173" s="411"/>
      <c r="AD173" s="411"/>
      <c r="AE173" s="411"/>
      <c r="AF173" s="411"/>
      <c r="AG173" s="411"/>
      <c r="AH173" s="411"/>
      <c r="AI173" s="411"/>
      <c r="AJ173" s="411"/>
      <c r="AK173" s="411"/>
      <c r="AL173" s="411"/>
      <c r="AM173" s="306"/>
    </row>
    <row r="174" spans="1:39" ht="15" hidden="1" outlineLevel="1">
      <c r="A174" s="504">
        <v>9</v>
      </c>
      <c r="B174" s="294" t="s">
        <v>7</v>
      </c>
      <c r="C174" s="291" t="s">
        <v>25</v>
      </c>
      <c r="D174" s="295">
        <v>0</v>
      </c>
      <c r="E174" s="295">
        <v>0</v>
      </c>
      <c r="F174" s="295">
        <v>0</v>
      </c>
      <c r="G174" s="295">
        <v>0</v>
      </c>
      <c r="H174" s="295">
        <v>0</v>
      </c>
      <c r="I174" s="295">
        <v>0</v>
      </c>
      <c r="J174" s="295">
        <v>0</v>
      </c>
      <c r="K174" s="295">
        <v>0</v>
      </c>
      <c r="L174" s="295">
        <v>0</v>
      </c>
      <c r="M174" s="295">
        <v>0</v>
      </c>
      <c r="N174" s="765"/>
      <c r="O174" s="295">
        <v>0</v>
      </c>
      <c r="P174" s="295">
        <v>0</v>
      </c>
      <c r="Q174" s="295">
        <v>0</v>
      </c>
      <c r="R174" s="295">
        <v>0</v>
      </c>
      <c r="S174" s="295">
        <v>0</v>
      </c>
      <c r="T174" s="295">
        <v>0</v>
      </c>
      <c r="U174" s="295">
        <v>0</v>
      </c>
      <c r="V174" s="295">
        <v>0</v>
      </c>
      <c r="W174" s="295">
        <v>0</v>
      </c>
      <c r="X174" s="295">
        <v>0</v>
      </c>
      <c r="Y174" s="764">
        <v>1</v>
      </c>
      <c r="Z174" s="764">
        <v>0</v>
      </c>
      <c r="AA174" s="764">
        <v>0</v>
      </c>
      <c r="AB174" s="764">
        <v>0</v>
      </c>
      <c r="AC174" s="764">
        <v>0</v>
      </c>
      <c r="AD174" s="764">
        <v>0</v>
      </c>
      <c r="AE174" s="764">
        <v>0</v>
      </c>
      <c r="AF174" s="409"/>
      <c r="AG174" s="409"/>
      <c r="AH174" s="409"/>
      <c r="AI174" s="409"/>
      <c r="AJ174" s="409"/>
      <c r="AK174" s="409"/>
      <c r="AL174" s="409"/>
      <c r="AM174" s="296">
        <f>SUM(Y174:AL174)</f>
        <v>1</v>
      </c>
    </row>
    <row r="175" spans="1:39" ht="15" hidden="1" outlineLevel="1">
      <c r="B175" s="294" t="s">
        <v>245</v>
      </c>
      <c r="C175" s="291" t="s">
        <v>163</v>
      </c>
      <c r="D175" s="295">
        <v>0</v>
      </c>
      <c r="E175" s="295">
        <v>0</v>
      </c>
      <c r="F175" s="295">
        <v>0</v>
      </c>
      <c r="G175" s="295">
        <v>0</v>
      </c>
      <c r="H175" s="295">
        <v>0</v>
      </c>
      <c r="I175" s="295">
        <v>0</v>
      </c>
      <c r="J175" s="295">
        <v>0</v>
      </c>
      <c r="K175" s="295">
        <v>0</v>
      </c>
      <c r="L175" s="295">
        <v>0</v>
      </c>
      <c r="M175" s="295">
        <v>0</v>
      </c>
      <c r="N175" s="765"/>
      <c r="O175" s="295">
        <v>0</v>
      </c>
      <c r="P175" s="295">
        <v>0</v>
      </c>
      <c r="Q175" s="295">
        <v>0</v>
      </c>
      <c r="R175" s="295">
        <v>0</v>
      </c>
      <c r="S175" s="295">
        <v>0</v>
      </c>
      <c r="T175" s="295">
        <v>0</v>
      </c>
      <c r="U175" s="295">
        <v>0</v>
      </c>
      <c r="V175" s="295">
        <v>0</v>
      </c>
      <c r="W175" s="295">
        <v>0</v>
      </c>
      <c r="X175" s="295">
        <v>0</v>
      </c>
      <c r="Y175" s="410">
        <f>Y174</f>
        <v>1</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0"/>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1"/>
      <c r="Z176" s="411"/>
      <c r="AA176" s="411"/>
      <c r="AB176" s="411"/>
      <c r="AC176" s="411"/>
      <c r="AD176" s="411"/>
      <c r="AE176" s="411"/>
      <c r="AF176" s="411"/>
      <c r="AG176" s="411"/>
      <c r="AH176" s="411"/>
      <c r="AI176" s="411"/>
      <c r="AJ176" s="411"/>
      <c r="AK176" s="411"/>
      <c r="AL176" s="411"/>
      <c r="AM176" s="306"/>
    </row>
    <row r="177" spans="1:39" ht="15" hidden="1" outlineLevel="1">
      <c r="A177" s="505"/>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3"/>
      <c r="Z177" s="413"/>
      <c r="AA177" s="413"/>
      <c r="AB177" s="413"/>
      <c r="AC177" s="413"/>
      <c r="AD177" s="413"/>
      <c r="AE177" s="413"/>
      <c r="AF177" s="413"/>
      <c r="AG177" s="413"/>
      <c r="AH177" s="413"/>
      <c r="AI177" s="413"/>
      <c r="AJ177" s="413"/>
      <c r="AK177" s="413"/>
      <c r="AL177" s="413"/>
      <c r="AM177" s="292"/>
    </row>
    <row r="178" spans="1:39" ht="15" hidden="1" outlineLevel="1">
      <c r="A178" s="504">
        <v>10</v>
      </c>
      <c r="B178" s="310" t="s">
        <v>22</v>
      </c>
      <c r="C178" s="291" t="s">
        <v>25</v>
      </c>
      <c r="D178" s="295">
        <v>2318860.3688673647</v>
      </c>
      <c r="E178" s="295">
        <v>2317049.3055587979</v>
      </c>
      <c r="F178" s="295">
        <v>2314980.2906416976</v>
      </c>
      <c r="G178" s="295">
        <v>2194907.4559892346</v>
      </c>
      <c r="H178" s="295">
        <v>2194907.4559892346</v>
      </c>
      <c r="I178" s="295">
        <v>2116688.7891510064</v>
      </c>
      <c r="J178" s="295">
        <v>2090931.5663128849</v>
      </c>
      <c r="K178" s="295">
        <v>2090931.5663128849</v>
      </c>
      <c r="L178" s="295">
        <v>2055723.7267446166</v>
      </c>
      <c r="M178" s="295">
        <v>1708390.7258153139</v>
      </c>
      <c r="N178" s="295">
        <v>12</v>
      </c>
      <c r="O178" s="295">
        <v>436.0321577117046</v>
      </c>
      <c r="P178" s="295">
        <v>435.48464948726587</v>
      </c>
      <c r="Q178" s="295">
        <v>434.8591573531736</v>
      </c>
      <c r="R178" s="295">
        <v>398.33093566467824</v>
      </c>
      <c r="S178" s="295">
        <v>398.33093566467824</v>
      </c>
      <c r="T178" s="295">
        <v>374.45383926036828</v>
      </c>
      <c r="U178" s="295">
        <v>368.9471296017943</v>
      </c>
      <c r="V178" s="295">
        <v>368.9471296017943</v>
      </c>
      <c r="W178" s="295">
        <v>361.38996460626635</v>
      </c>
      <c r="X178" s="295">
        <v>287.13265810317205</v>
      </c>
      <c r="Y178" s="772">
        <v>0</v>
      </c>
      <c r="Z178" s="773">
        <v>6.1032328177630962E-2</v>
      </c>
      <c r="AA178" s="773">
        <v>0.91547886876516582</v>
      </c>
      <c r="AB178" s="414">
        <v>0</v>
      </c>
      <c r="AC178" s="414">
        <v>0</v>
      </c>
      <c r="AD178" s="414">
        <v>0</v>
      </c>
      <c r="AE178" s="414">
        <v>0</v>
      </c>
      <c r="AF178" s="414"/>
      <c r="AG178" s="414"/>
      <c r="AH178" s="414"/>
      <c r="AI178" s="414"/>
      <c r="AJ178" s="414"/>
      <c r="AK178" s="414"/>
      <c r="AL178" s="414"/>
      <c r="AM178" s="296">
        <f>SUM(Y178:AL178)</f>
        <v>0.97651119694279676</v>
      </c>
    </row>
    <row r="179" spans="1:39" ht="15" hidden="1" outlineLevel="1">
      <c r="B179" s="294" t="s">
        <v>245</v>
      </c>
      <c r="C179" s="291" t="s">
        <v>163</v>
      </c>
      <c r="D179" s="295">
        <v>101453</v>
      </c>
      <c r="E179" s="295">
        <v>101453</v>
      </c>
      <c r="F179" s="295">
        <v>101453</v>
      </c>
      <c r="G179" s="295">
        <v>101453</v>
      </c>
      <c r="H179" s="295">
        <v>101453</v>
      </c>
      <c r="I179" s="295">
        <v>101453</v>
      </c>
      <c r="J179" s="295">
        <v>101453</v>
      </c>
      <c r="K179" s="295">
        <v>101453</v>
      </c>
      <c r="L179" s="295">
        <v>98281</v>
      </c>
      <c r="M179" s="295">
        <v>98281</v>
      </c>
      <c r="N179" s="295">
        <v>12</v>
      </c>
      <c r="O179" s="295">
        <v>25.45</v>
      </c>
      <c r="P179" s="295">
        <v>25.45</v>
      </c>
      <c r="Q179" s="295">
        <v>25.45</v>
      </c>
      <c r="R179" s="295">
        <v>25.45</v>
      </c>
      <c r="S179" s="295">
        <v>25.45</v>
      </c>
      <c r="T179" s="295">
        <v>25.45</v>
      </c>
      <c r="U179" s="295">
        <v>25.45</v>
      </c>
      <c r="V179" s="295">
        <v>25.45</v>
      </c>
      <c r="W179" s="295">
        <v>24.56</v>
      </c>
      <c r="X179" s="295">
        <v>24.56</v>
      </c>
      <c r="Y179" s="410">
        <f>Y178</f>
        <v>0</v>
      </c>
      <c r="Z179" s="410">
        <f>Z178</f>
        <v>6.1032328177630962E-2</v>
      </c>
      <c r="AA179" s="410">
        <f t="shared" ref="AA179:AL179" si="46">AA178</f>
        <v>0.91547886876516582</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0"/>
    </row>
    <row r="180" spans="1:39" ht="15" hidden="1" outlineLevel="1">
      <c r="B180" s="310"/>
      <c r="C180" s="312"/>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415"/>
      <c r="Z180" s="415"/>
      <c r="AA180" s="415"/>
      <c r="AB180" s="415"/>
      <c r="AC180" s="415"/>
      <c r="AD180" s="415"/>
      <c r="AE180" s="415"/>
      <c r="AF180" s="415"/>
      <c r="AG180" s="415"/>
      <c r="AH180" s="415"/>
      <c r="AI180" s="415"/>
      <c r="AJ180" s="415"/>
      <c r="AK180" s="415"/>
      <c r="AL180" s="415"/>
      <c r="AM180" s="313"/>
    </row>
    <row r="181" spans="1:39" ht="15" hidden="1" outlineLevel="1">
      <c r="A181" s="504">
        <v>11</v>
      </c>
      <c r="B181" s="314" t="s">
        <v>21</v>
      </c>
      <c r="C181" s="291" t="s">
        <v>25</v>
      </c>
      <c r="D181" s="295">
        <v>242528.01294170858</v>
      </c>
      <c r="E181" s="295">
        <v>242528.01294170829</v>
      </c>
      <c r="F181" s="295">
        <v>239057.30924924408</v>
      </c>
      <c r="G181" s="295">
        <v>192675.39566352492</v>
      </c>
      <c r="H181" s="295">
        <v>192675.39566352492</v>
      </c>
      <c r="I181" s="295">
        <v>72643.467190330441</v>
      </c>
      <c r="J181" s="295">
        <v>72643.467190330441</v>
      </c>
      <c r="K181" s="295">
        <v>72643.467190330441</v>
      </c>
      <c r="L181" s="295">
        <v>72643.467190330441</v>
      </c>
      <c r="M181" s="295">
        <v>72643.467190330441</v>
      </c>
      <c r="N181" s="295">
        <v>12</v>
      </c>
      <c r="O181" s="295">
        <v>61.730889647000701</v>
      </c>
      <c r="P181" s="295">
        <v>61.730889647000701</v>
      </c>
      <c r="Q181" s="295">
        <v>60.895842859329797</v>
      </c>
      <c r="R181" s="295">
        <v>48.910202526033792</v>
      </c>
      <c r="S181" s="295">
        <v>48.910202526033792</v>
      </c>
      <c r="T181" s="295">
        <v>16.757276457020833</v>
      </c>
      <c r="U181" s="295">
        <v>16.757276457020833</v>
      </c>
      <c r="V181" s="295">
        <v>16.757276457020833</v>
      </c>
      <c r="W181" s="295">
        <v>16.757276457020833</v>
      </c>
      <c r="X181" s="295">
        <v>16.757276457020833</v>
      </c>
      <c r="Y181" s="414">
        <v>0</v>
      </c>
      <c r="Z181" s="773">
        <v>1</v>
      </c>
      <c r="AA181" s="414">
        <v>0</v>
      </c>
      <c r="AB181" s="414">
        <v>0</v>
      </c>
      <c r="AC181" s="414">
        <v>0</v>
      </c>
      <c r="AD181" s="414">
        <v>0</v>
      </c>
      <c r="AE181" s="414">
        <v>0</v>
      </c>
      <c r="AF181" s="414"/>
      <c r="AG181" s="414"/>
      <c r="AH181" s="414"/>
      <c r="AI181" s="414"/>
      <c r="AJ181" s="414"/>
      <c r="AK181" s="414"/>
      <c r="AL181" s="414"/>
      <c r="AM181" s="296">
        <f>SUM(Y181:AL181)</f>
        <v>1</v>
      </c>
    </row>
    <row r="182" spans="1:39" ht="15" hidden="1" outlineLevel="1">
      <c r="B182" s="294" t="s">
        <v>245</v>
      </c>
      <c r="C182" s="291" t="s">
        <v>163</v>
      </c>
      <c r="D182" s="295">
        <v>0</v>
      </c>
      <c r="E182" s="295">
        <v>0</v>
      </c>
      <c r="F182" s="295">
        <v>0</v>
      </c>
      <c r="G182" s="295">
        <v>0</v>
      </c>
      <c r="H182" s="295">
        <v>0</v>
      </c>
      <c r="I182" s="295">
        <v>0</v>
      </c>
      <c r="J182" s="295">
        <v>0</v>
      </c>
      <c r="K182" s="295">
        <v>0</v>
      </c>
      <c r="L182" s="295">
        <v>0</v>
      </c>
      <c r="M182" s="295">
        <v>0</v>
      </c>
      <c r="N182" s="295">
        <v>12</v>
      </c>
      <c r="O182" s="295">
        <v>0</v>
      </c>
      <c r="P182" s="295">
        <v>0</v>
      </c>
      <c r="Q182" s="295">
        <v>0</v>
      </c>
      <c r="R182" s="295">
        <v>0</v>
      </c>
      <c r="S182" s="295">
        <v>0</v>
      </c>
      <c r="T182" s="295">
        <v>0</v>
      </c>
      <c r="U182" s="295">
        <v>0</v>
      </c>
      <c r="V182" s="295">
        <v>0</v>
      </c>
      <c r="W182" s="295">
        <v>0</v>
      </c>
      <c r="X182" s="295">
        <v>0</v>
      </c>
      <c r="Y182" s="410">
        <f>Y181</f>
        <v>0</v>
      </c>
      <c r="Z182" s="410">
        <f>Z181</f>
        <v>1</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0"/>
    </row>
    <row r="183" spans="1:39" ht="15" hidden="1" outlineLevel="1">
      <c r="B183" s="314"/>
      <c r="C183" s="312"/>
      <c r="D183" s="765"/>
      <c r="E183" s="765"/>
      <c r="F183" s="765"/>
      <c r="G183" s="765"/>
      <c r="H183" s="765"/>
      <c r="I183" s="765"/>
      <c r="J183" s="765"/>
      <c r="K183" s="765"/>
      <c r="L183" s="765"/>
      <c r="M183" s="765"/>
      <c r="N183" s="765"/>
      <c r="O183" s="765"/>
      <c r="P183" s="765"/>
      <c r="Q183" s="765"/>
      <c r="R183" s="765"/>
      <c r="S183" s="765"/>
      <c r="T183" s="765"/>
      <c r="U183" s="765"/>
      <c r="V183" s="765"/>
      <c r="W183" s="765"/>
      <c r="X183" s="765"/>
      <c r="Y183" s="415"/>
      <c r="Z183" s="416"/>
      <c r="AA183" s="415"/>
      <c r="AB183" s="415"/>
      <c r="AC183" s="415"/>
      <c r="AD183" s="415"/>
      <c r="AE183" s="415"/>
      <c r="AF183" s="415"/>
      <c r="AG183" s="415"/>
      <c r="AH183" s="415"/>
      <c r="AI183" s="415"/>
      <c r="AJ183" s="415"/>
      <c r="AK183" s="415"/>
      <c r="AL183" s="415"/>
      <c r="AM183" s="313"/>
    </row>
    <row r="184" spans="1:39" ht="15" hidden="1" outlineLevel="1">
      <c r="A184" s="504">
        <v>12</v>
      </c>
      <c r="B184" s="314" t="s">
        <v>23</v>
      </c>
      <c r="C184" s="291" t="s">
        <v>25</v>
      </c>
      <c r="D184" s="295">
        <v>0</v>
      </c>
      <c r="E184" s="295">
        <v>0</v>
      </c>
      <c r="F184" s="295">
        <v>0</v>
      </c>
      <c r="G184" s="295">
        <v>0</v>
      </c>
      <c r="H184" s="295">
        <v>0</v>
      </c>
      <c r="I184" s="295">
        <v>0</v>
      </c>
      <c r="J184" s="295">
        <v>0</v>
      </c>
      <c r="K184" s="295">
        <v>0</v>
      </c>
      <c r="L184" s="295">
        <v>0</v>
      </c>
      <c r="M184" s="295">
        <v>0</v>
      </c>
      <c r="N184" s="295">
        <v>3</v>
      </c>
      <c r="O184" s="295">
        <v>0</v>
      </c>
      <c r="P184" s="295">
        <v>0</v>
      </c>
      <c r="Q184" s="295">
        <v>0</v>
      </c>
      <c r="R184" s="295">
        <v>0</v>
      </c>
      <c r="S184" s="295">
        <v>0</v>
      </c>
      <c r="T184" s="295">
        <v>0</v>
      </c>
      <c r="U184" s="295">
        <v>0</v>
      </c>
      <c r="V184" s="295">
        <v>0</v>
      </c>
      <c r="W184" s="295">
        <v>0</v>
      </c>
      <c r="X184" s="295">
        <v>0</v>
      </c>
      <c r="Y184" s="414">
        <v>0</v>
      </c>
      <c r="Z184" s="414">
        <v>1</v>
      </c>
      <c r="AA184" s="414">
        <v>0</v>
      </c>
      <c r="AB184" s="414">
        <v>0</v>
      </c>
      <c r="AC184" s="414">
        <v>0</v>
      </c>
      <c r="AD184" s="414">
        <v>0</v>
      </c>
      <c r="AE184" s="414">
        <v>0</v>
      </c>
      <c r="AF184" s="414"/>
      <c r="AG184" s="414"/>
      <c r="AH184" s="414"/>
      <c r="AI184" s="414"/>
      <c r="AJ184" s="414"/>
      <c r="AK184" s="414"/>
      <c r="AL184" s="414"/>
      <c r="AM184" s="296">
        <f>SUM(Y184:AL184)</f>
        <v>1</v>
      </c>
    </row>
    <row r="185" spans="1:39" ht="15" hidden="1" outlineLevel="1">
      <c r="B185" s="294" t="s">
        <v>245</v>
      </c>
      <c r="C185" s="291" t="s">
        <v>163</v>
      </c>
      <c r="D185" s="295">
        <v>0</v>
      </c>
      <c r="E185" s="295">
        <v>0</v>
      </c>
      <c r="F185" s="295">
        <v>0</v>
      </c>
      <c r="G185" s="295">
        <v>0</v>
      </c>
      <c r="H185" s="295">
        <v>0</v>
      </c>
      <c r="I185" s="295">
        <v>0</v>
      </c>
      <c r="J185" s="295">
        <v>0</v>
      </c>
      <c r="K185" s="295">
        <v>0</v>
      </c>
      <c r="L185" s="295">
        <v>0</v>
      </c>
      <c r="M185" s="295">
        <v>0</v>
      </c>
      <c r="N185" s="295">
        <v>3</v>
      </c>
      <c r="O185" s="295">
        <v>0</v>
      </c>
      <c r="P185" s="295">
        <v>0</v>
      </c>
      <c r="Q185" s="295">
        <v>0</v>
      </c>
      <c r="R185" s="295">
        <v>0</v>
      </c>
      <c r="S185" s="295">
        <v>0</v>
      </c>
      <c r="T185" s="295">
        <v>0</v>
      </c>
      <c r="U185" s="295">
        <v>0</v>
      </c>
      <c r="V185" s="295">
        <v>0</v>
      </c>
      <c r="W185" s="295">
        <v>0</v>
      </c>
      <c r="X185" s="295">
        <v>0</v>
      </c>
      <c r="Y185" s="410">
        <f>Y184</f>
        <v>0</v>
      </c>
      <c r="Z185" s="410">
        <f>Z184</f>
        <v>1</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0"/>
    </row>
    <row r="186" spans="1:39" ht="15" hidden="1" outlineLevel="1">
      <c r="B186" s="314"/>
      <c r="C186" s="312"/>
      <c r="D186" s="771"/>
      <c r="E186" s="771"/>
      <c r="F186" s="771"/>
      <c r="G186" s="771"/>
      <c r="H186" s="771"/>
      <c r="I186" s="771"/>
      <c r="J186" s="771"/>
      <c r="K186" s="771"/>
      <c r="L186" s="771"/>
      <c r="M186" s="771"/>
      <c r="N186" s="765"/>
      <c r="O186" s="771"/>
      <c r="P186" s="771"/>
      <c r="Q186" s="771"/>
      <c r="R186" s="771"/>
      <c r="S186" s="771"/>
      <c r="T186" s="771"/>
      <c r="U186" s="771"/>
      <c r="V186" s="771"/>
      <c r="W186" s="771"/>
      <c r="X186" s="771"/>
      <c r="Y186" s="415"/>
      <c r="Z186" s="416"/>
      <c r="AA186" s="415"/>
      <c r="AB186" s="415"/>
      <c r="AC186" s="415"/>
      <c r="AD186" s="415"/>
      <c r="AE186" s="415"/>
      <c r="AF186" s="415"/>
      <c r="AG186" s="415"/>
      <c r="AH186" s="415"/>
      <c r="AI186" s="415"/>
      <c r="AJ186" s="415"/>
      <c r="AK186" s="415"/>
      <c r="AL186" s="415"/>
      <c r="AM186" s="313"/>
    </row>
    <row r="187" spans="1:39" ht="15" hidden="1" outlineLevel="1">
      <c r="A187" s="504">
        <v>13</v>
      </c>
      <c r="B187" s="314" t="s">
        <v>24</v>
      </c>
      <c r="C187" s="291" t="s">
        <v>25</v>
      </c>
      <c r="D187" s="295">
        <v>0</v>
      </c>
      <c r="E187" s="295">
        <v>0</v>
      </c>
      <c r="F187" s="295">
        <v>0</v>
      </c>
      <c r="G187" s="295">
        <v>0</v>
      </c>
      <c r="H187" s="295">
        <v>0</v>
      </c>
      <c r="I187" s="295">
        <v>0</v>
      </c>
      <c r="J187" s="295">
        <v>0</v>
      </c>
      <c r="K187" s="295">
        <v>0</v>
      </c>
      <c r="L187" s="295">
        <v>0</v>
      </c>
      <c r="M187" s="295">
        <v>0</v>
      </c>
      <c r="N187" s="295">
        <v>12</v>
      </c>
      <c r="O187" s="295">
        <v>0</v>
      </c>
      <c r="P187" s="295">
        <v>0</v>
      </c>
      <c r="Q187" s="295">
        <v>0</v>
      </c>
      <c r="R187" s="295">
        <v>0</v>
      </c>
      <c r="S187" s="295">
        <v>0</v>
      </c>
      <c r="T187" s="295">
        <v>0</v>
      </c>
      <c r="U187" s="295">
        <v>0</v>
      </c>
      <c r="V187" s="295">
        <v>0</v>
      </c>
      <c r="W187" s="295">
        <v>0</v>
      </c>
      <c r="X187" s="295">
        <v>0</v>
      </c>
      <c r="Y187" s="414">
        <v>0</v>
      </c>
      <c r="Z187" s="414">
        <v>1</v>
      </c>
      <c r="AA187" s="414">
        <v>0</v>
      </c>
      <c r="AB187" s="414">
        <v>0</v>
      </c>
      <c r="AC187" s="414">
        <v>0</v>
      </c>
      <c r="AD187" s="414">
        <v>0</v>
      </c>
      <c r="AE187" s="414">
        <v>0</v>
      </c>
      <c r="AF187" s="414"/>
      <c r="AG187" s="414"/>
      <c r="AH187" s="414"/>
      <c r="AI187" s="414"/>
      <c r="AJ187" s="414"/>
      <c r="AK187" s="414"/>
      <c r="AL187" s="414"/>
      <c r="AM187" s="296">
        <f>SUM(Y187:AL187)</f>
        <v>1</v>
      </c>
    </row>
    <row r="188" spans="1:39" ht="15" hidden="1" outlineLevel="1">
      <c r="B188" s="294" t="s">
        <v>245</v>
      </c>
      <c r="C188" s="291" t="s">
        <v>163</v>
      </c>
      <c r="D188" s="295">
        <v>0</v>
      </c>
      <c r="E188" s="295">
        <v>0</v>
      </c>
      <c r="F188" s="295">
        <v>0</v>
      </c>
      <c r="G188" s="295">
        <v>0</v>
      </c>
      <c r="H188" s="295">
        <v>0</v>
      </c>
      <c r="I188" s="295">
        <v>0</v>
      </c>
      <c r="J188" s="295">
        <v>0</v>
      </c>
      <c r="K188" s="295">
        <v>0</v>
      </c>
      <c r="L188" s="295">
        <v>0</v>
      </c>
      <c r="M188" s="295">
        <v>0</v>
      </c>
      <c r="N188" s="295">
        <v>12</v>
      </c>
      <c r="O188" s="295">
        <v>0</v>
      </c>
      <c r="P188" s="295">
        <v>0</v>
      </c>
      <c r="Q188" s="295">
        <v>0</v>
      </c>
      <c r="R188" s="295">
        <v>0</v>
      </c>
      <c r="S188" s="295">
        <v>0</v>
      </c>
      <c r="T188" s="295">
        <v>0</v>
      </c>
      <c r="U188" s="295">
        <v>0</v>
      </c>
      <c r="V188" s="295">
        <v>0</v>
      </c>
      <c r="W188" s="295">
        <v>0</v>
      </c>
      <c r="X188" s="295">
        <v>0</v>
      </c>
      <c r="Y188" s="410">
        <f>Y187</f>
        <v>0</v>
      </c>
      <c r="Z188" s="410">
        <f>Z187</f>
        <v>1</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0"/>
    </row>
    <row r="189" spans="1:39" ht="15" hidden="1" outlineLevel="1">
      <c r="B189" s="314"/>
      <c r="C189" s="312"/>
      <c r="D189" s="771"/>
      <c r="E189" s="771"/>
      <c r="F189" s="771"/>
      <c r="G189" s="771"/>
      <c r="H189" s="771"/>
      <c r="I189" s="771"/>
      <c r="J189" s="771"/>
      <c r="K189" s="771"/>
      <c r="L189" s="771"/>
      <c r="M189" s="771"/>
      <c r="N189" s="765"/>
      <c r="O189" s="771"/>
      <c r="P189" s="771"/>
      <c r="Q189" s="771"/>
      <c r="R189" s="771"/>
      <c r="S189" s="771"/>
      <c r="T189" s="771"/>
      <c r="U189" s="771"/>
      <c r="V189" s="771"/>
      <c r="W189" s="771"/>
      <c r="X189" s="771"/>
      <c r="Y189" s="415"/>
      <c r="Z189" s="415"/>
      <c r="AA189" s="415"/>
      <c r="AB189" s="415"/>
      <c r="AC189" s="415"/>
      <c r="AD189" s="415"/>
      <c r="AE189" s="415"/>
      <c r="AF189" s="415"/>
      <c r="AG189" s="415"/>
      <c r="AH189" s="415"/>
      <c r="AI189" s="415"/>
      <c r="AJ189" s="415"/>
      <c r="AK189" s="415"/>
      <c r="AL189" s="415"/>
      <c r="AM189" s="313"/>
    </row>
    <row r="190" spans="1:39" ht="15" hidden="1" outlineLevel="1">
      <c r="A190" s="504">
        <v>14</v>
      </c>
      <c r="B190" s="314" t="s">
        <v>20</v>
      </c>
      <c r="C190" s="291" t="s">
        <v>25</v>
      </c>
      <c r="D190" s="295">
        <v>50352.508925126152</v>
      </c>
      <c r="E190" s="295">
        <v>50352.508925126152</v>
      </c>
      <c r="F190" s="295">
        <v>50352.508925126152</v>
      </c>
      <c r="G190" s="295">
        <v>50352.508925126152</v>
      </c>
      <c r="H190" s="295">
        <v>0</v>
      </c>
      <c r="I190" s="295">
        <v>0</v>
      </c>
      <c r="J190" s="295">
        <v>0</v>
      </c>
      <c r="K190" s="295">
        <v>0</v>
      </c>
      <c r="L190" s="295">
        <v>0</v>
      </c>
      <c r="M190" s="295">
        <v>0</v>
      </c>
      <c r="N190" s="295">
        <v>12</v>
      </c>
      <c r="O190" s="295">
        <v>10.354349259129565</v>
      </c>
      <c r="P190" s="295">
        <v>10.354349259129565</v>
      </c>
      <c r="Q190" s="295">
        <v>10.354349259129565</v>
      </c>
      <c r="R190" s="295">
        <v>10.354349259129565</v>
      </c>
      <c r="S190" s="295">
        <v>0</v>
      </c>
      <c r="T190" s="295">
        <v>0</v>
      </c>
      <c r="U190" s="295">
        <v>0</v>
      </c>
      <c r="V190" s="295">
        <v>0</v>
      </c>
      <c r="W190" s="295">
        <v>0</v>
      </c>
      <c r="X190" s="295">
        <v>0</v>
      </c>
      <c r="Y190" s="414">
        <v>0</v>
      </c>
      <c r="Z190" s="414">
        <v>1</v>
      </c>
      <c r="AA190" s="414">
        <v>0</v>
      </c>
      <c r="AB190" s="414">
        <v>0</v>
      </c>
      <c r="AC190" s="414">
        <v>0</v>
      </c>
      <c r="AD190" s="414">
        <v>0</v>
      </c>
      <c r="AE190" s="414">
        <v>0</v>
      </c>
      <c r="AF190" s="414"/>
      <c r="AG190" s="414"/>
      <c r="AH190" s="414"/>
      <c r="AI190" s="414"/>
      <c r="AJ190" s="414"/>
      <c r="AK190" s="414"/>
      <c r="AL190" s="414"/>
      <c r="AM190" s="296">
        <f>SUM(Y190:AL190)</f>
        <v>1</v>
      </c>
    </row>
    <row r="191" spans="1:39" ht="15" hidden="1" outlineLevel="1">
      <c r="B191" s="294" t="s">
        <v>245</v>
      </c>
      <c r="C191" s="291" t="s">
        <v>163</v>
      </c>
      <c r="D191" s="295">
        <v>1708.1195250000001</v>
      </c>
      <c r="E191" s="295">
        <v>1708.1195250000001</v>
      </c>
      <c r="F191" s="295">
        <v>1708.1195250000001</v>
      </c>
      <c r="G191" s="295">
        <v>1708.1195250000001</v>
      </c>
      <c r="H191" s="295">
        <v>0</v>
      </c>
      <c r="I191" s="295">
        <v>0</v>
      </c>
      <c r="J191" s="295">
        <v>0</v>
      </c>
      <c r="K191" s="295">
        <v>0</v>
      </c>
      <c r="L191" s="295">
        <v>0</v>
      </c>
      <c r="M191" s="295">
        <v>0</v>
      </c>
      <c r="N191" s="295">
        <v>12</v>
      </c>
      <c r="O191" s="295">
        <v>0.34493254499999998</v>
      </c>
      <c r="P191" s="295">
        <v>0.34493254499999998</v>
      </c>
      <c r="Q191" s="295">
        <v>0.34493254499999998</v>
      </c>
      <c r="R191" s="295">
        <v>0.34493254499999998</v>
      </c>
      <c r="S191" s="295">
        <v>0</v>
      </c>
      <c r="T191" s="295">
        <v>0</v>
      </c>
      <c r="U191" s="295">
        <v>0</v>
      </c>
      <c r="V191" s="295">
        <v>0</v>
      </c>
      <c r="W191" s="295">
        <v>0</v>
      </c>
      <c r="X191" s="295">
        <v>0</v>
      </c>
      <c r="Y191" s="410">
        <f>Y190</f>
        <v>0</v>
      </c>
      <c r="Z191" s="410">
        <f>Z190</f>
        <v>1</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0"/>
    </row>
    <row r="192" spans="1:39" ht="15" hidden="1" outlineLevel="1">
      <c r="B192" s="314"/>
      <c r="C192" s="312"/>
      <c r="D192" s="771"/>
      <c r="E192" s="771"/>
      <c r="F192" s="771"/>
      <c r="G192" s="771"/>
      <c r="H192" s="771"/>
      <c r="I192" s="771"/>
      <c r="J192" s="771"/>
      <c r="K192" s="771"/>
      <c r="L192" s="771"/>
      <c r="M192" s="771"/>
      <c r="N192" s="765"/>
      <c r="O192" s="771"/>
      <c r="P192" s="771"/>
      <c r="Q192" s="771"/>
      <c r="R192" s="771"/>
      <c r="S192" s="771"/>
      <c r="T192" s="771"/>
      <c r="U192" s="771"/>
      <c r="V192" s="771"/>
      <c r="W192" s="771"/>
      <c r="X192" s="771"/>
      <c r="Y192" s="415"/>
      <c r="Z192" s="416"/>
      <c r="AA192" s="415"/>
      <c r="AB192" s="415"/>
      <c r="AC192" s="415"/>
      <c r="AD192" s="415"/>
      <c r="AE192" s="415"/>
      <c r="AF192" s="415"/>
      <c r="AG192" s="415"/>
      <c r="AH192" s="415"/>
      <c r="AI192" s="415"/>
      <c r="AJ192" s="415"/>
      <c r="AK192" s="415"/>
      <c r="AL192" s="415"/>
      <c r="AM192" s="313"/>
    </row>
    <row r="193" spans="1:39" s="283" customFormat="1" ht="15" hidden="1" outlineLevel="1">
      <c r="A193" s="504">
        <v>15</v>
      </c>
      <c r="B193" s="314" t="s">
        <v>487</v>
      </c>
      <c r="C193" s="291" t="s">
        <v>25</v>
      </c>
      <c r="D193" s="295">
        <v>0</v>
      </c>
      <c r="E193" s="295">
        <v>0</v>
      </c>
      <c r="F193" s="295">
        <v>0</v>
      </c>
      <c r="G193" s="295">
        <v>0</v>
      </c>
      <c r="H193" s="295">
        <v>0</v>
      </c>
      <c r="I193" s="295">
        <v>0</v>
      </c>
      <c r="J193" s="295">
        <v>0</v>
      </c>
      <c r="K193" s="295">
        <v>0</v>
      </c>
      <c r="L193" s="295">
        <v>0</v>
      </c>
      <c r="M193" s="295">
        <v>0</v>
      </c>
      <c r="N193" s="765"/>
      <c r="O193" s="295">
        <v>0</v>
      </c>
      <c r="P193" s="295">
        <v>0</v>
      </c>
      <c r="Q193" s="295">
        <v>0</v>
      </c>
      <c r="R193" s="295">
        <v>0</v>
      </c>
      <c r="S193" s="295">
        <v>0</v>
      </c>
      <c r="T193" s="295">
        <v>0</v>
      </c>
      <c r="U193" s="295">
        <v>0</v>
      </c>
      <c r="V193" s="295">
        <v>0</v>
      </c>
      <c r="W193" s="295">
        <v>0</v>
      </c>
      <c r="X193" s="295">
        <v>0</v>
      </c>
      <c r="Y193" s="414">
        <v>0</v>
      </c>
      <c r="Z193" s="414">
        <v>1</v>
      </c>
      <c r="AA193" s="414">
        <v>0</v>
      </c>
      <c r="AB193" s="414">
        <v>0</v>
      </c>
      <c r="AC193" s="414">
        <v>0</v>
      </c>
      <c r="AD193" s="414">
        <v>0</v>
      </c>
      <c r="AE193" s="414">
        <v>0</v>
      </c>
      <c r="AF193" s="414"/>
      <c r="AG193" s="414"/>
      <c r="AH193" s="414"/>
      <c r="AI193" s="414"/>
      <c r="AJ193" s="414"/>
      <c r="AK193" s="414"/>
      <c r="AL193" s="414"/>
      <c r="AM193" s="296">
        <f>SUM(Y193:AL193)</f>
        <v>1</v>
      </c>
    </row>
    <row r="194" spans="1:39" s="283" customFormat="1" ht="15" hidden="1" outlineLevel="1">
      <c r="A194" s="504"/>
      <c r="B194" s="315" t="s">
        <v>245</v>
      </c>
      <c r="C194" s="291" t="s">
        <v>163</v>
      </c>
      <c r="D194" s="295">
        <v>0</v>
      </c>
      <c r="E194" s="295">
        <v>0</v>
      </c>
      <c r="F194" s="295">
        <v>0</v>
      </c>
      <c r="G194" s="295">
        <v>0</v>
      </c>
      <c r="H194" s="295">
        <v>0</v>
      </c>
      <c r="I194" s="295">
        <v>0</v>
      </c>
      <c r="J194" s="295">
        <v>0</v>
      </c>
      <c r="K194" s="295">
        <v>0</v>
      </c>
      <c r="L194" s="295">
        <v>0</v>
      </c>
      <c r="M194" s="295">
        <v>0</v>
      </c>
      <c r="N194" s="765"/>
      <c r="O194" s="295">
        <v>0</v>
      </c>
      <c r="P194" s="295">
        <v>0</v>
      </c>
      <c r="Q194" s="295">
        <v>0</v>
      </c>
      <c r="R194" s="295">
        <v>0</v>
      </c>
      <c r="S194" s="295">
        <v>0</v>
      </c>
      <c r="T194" s="295">
        <v>0</v>
      </c>
      <c r="U194" s="295">
        <v>0</v>
      </c>
      <c r="V194" s="295">
        <v>0</v>
      </c>
      <c r="W194" s="295">
        <v>0</v>
      </c>
      <c r="X194" s="295">
        <v>0</v>
      </c>
      <c r="Y194" s="410">
        <f>Y193</f>
        <v>0</v>
      </c>
      <c r="Z194" s="410">
        <f>Z193</f>
        <v>1</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0"/>
    </row>
    <row r="195" spans="1:39" s="283" customFormat="1" ht="15" hidden="1" outlineLevel="1">
      <c r="A195" s="504"/>
      <c r="B195" s="314"/>
      <c r="C195" s="312"/>
      <c r="D195" s="771"/>
      <c r="E195" s="771"/>
      <c r="F195" s="771"/>
      <c r="G195" s="771"/>
      <c r="H195" s="771"/>
      <c r="I195" s="771"/>
      <c r="J195" s="771"/>
      <c r="K195" s="771"/>
      <c r="L195" s="771"/>
      <c r="M195" s="771"/>
      <c r="N195" s="765"/>
      <c r="O195" s="771"/>
      <c r="P195" s="771"/>
      <c r="Q195" s="771"/>
      <c r="R195" s="771"/>
      <c r="S195" s="771"/>
      <c r="T195" s="771"/>
      <c r="U195" s="771"/>
      <c r="V195" s="771"/>
      <c r="W195" s="771"/>
      <c r="X195" s="771"/>
      <c r="Y195" s="417"/>
      <c r="Z195" s="415"/>
      <c r="AA195" s="415"/>
      <c r="AB195" s="415"/>
      <c r="AC195" s="415"/>
      <c r="AD195" s="415"/>
      <c r="AE195" s="415"/>
      <c r="AF195" s="415"/>
      <c r="AG195" s="415"/>
      <c r="AH195" s="415"/>
      <c r="AI195" s="415"/>
      <c r="AJ195" s="415"/>
      <c r="AK195" s="415"/>
      <c r="AL195" s="415"/>
      <c r="AM195" s="313"/>
    </row>
    <row r="196" spans="1:39" s="283" customFormat="1" ht="15" hidden="1" outlineLevel="1">
      <c r="A196" s="504">
        <v>16</v>
      </c>
      <c r="B196" s="314" t="s">
        <v>488</v>
      </c>
      <c r="C196" s="291" t="s">
        <v>25</v>
      </c>
      <c r="D196" s="295">
        <v>0</v>
      </c>
      <c r="E196" s="295">
        <v>0</v>
      </c>
      <c r="F196" s="295">
        <v>0</v>
      </c>
      <c r="G196" s="295">
        <v>0</v>
      </c>
      <c r="H196" s="295">
        <v>0</v>
      </c>
      <c r="I196" s="295">
        <v>0</v>
      </c>
      <c r="J196" s="295">
        <v>0</v>
      </c>
      <c r="K196" s="295">
        <v>0</v>
      </c>
      <c r="L196" s="295">
        <v>0</v>
      </c>
      <c r="M196" s="295">
        <v>0</v>
      </c>
      <c r="N196" s="765"/>
      <c r="O196" s="295">
        <v>0</v>
      </c>
      <c r="P196" s="295">
        <v>0</v>
      </c>
      <c r="Q196" s="295">
        <v>0</v>
      </c>
      <c r="R196" s="295">
        <v>0</v>
      </c>
      <c r="S196" s="295">
        <v>0</v>
      </c>
      <c r="T196" s="295">
        <v>0</v>
      </c>
      <c r="U196" s="295">
        <v>0</v>
      </c>
      <c r="V196" s="295">
        <v>0</v>
      </c>
      <c r="W196" s="295">
        <v>0</v>
      </c>
      <c r="X196" s="295">
        <v>0</v>
      </c>
      <c r="Y196" s="414">
        <v>0</v>
      </c>
      <c r="Z196" s="414">
        <v>1</v>
      </c>
      <c r="AA196" s="414">
        <v>0</v>
      </c>
      <c r="AB196" s="414">
        <v>0</v>
      </c>
      <c r="AC196" s="414">
        <v>0</v>
      </c>
      <c r="AD196" s="414">
        <v>0</v>
      </c>
      <c r="AE196" s="414">
        <v>0</v>
      </c>
      <c r="AF196" s="414"/>
      <c r="AG196" s="414"/>
      <c r="AH196" s="414"/>
      <c r="AI196" s="414"/>
      <c r="AJ196" s="414"/>
      <c r="AK196" s="414"/>
      <c r="AL196" s="414"/>
      <c r="AM196" s="296">
        <f>SUM(Y196:AL196)</f>
        <v>1</v>
      </c>
    </row>
    <row r="197" spans="1:39" s="283" customFormat="1" ht="15" hidden="1" outlineLevel="1">
      <c r="A197" s="504"/>
      <c r="B197" s="315" t="s">
        <v>245</v>
      </c>
      <c r="C197" s="291" t="s">
        <v>163</v>
      </c>
      <c r="D197" s="295">
        <v>0</v>
      </c>
      <c r="E197" s="295">
        <v>0</v>
      </c>
      <c r="F197" s="295">
        <v>0</v>
      </c>
      <c r="G197" s="295">
        <v>0</v>
      </c>
      <c r="H197" s="295">
        <v>0</v>
      </c>
      <c r="I197" s="295">
        <v>0</v>
      </c>
      <c r="J197" s="295">
        <v>0</v>
      </c>
      <c r="K197" s="295">
        <v>0</v>
      </c>
      <c r="L197" s="295">
        <v>0</v>
      </c>
      <c r="M197" s="295">
        <v>0</v>
      </c>
      <c r="N197" s="765"/>
      <c r="O197" s="295">
        <v>0</v>
      </c>
      <c r="P197" s="295">
        <v>0</v>
      </c>
      <c r="Q197" s="295">
        <v>0</v>
      </c>
      <c r="R197" s="295">
        <v>0</v>
      </c>
      <c r="S197" s="295">
        <v>0</v>
      </c>
      <c r="T197" s="295">
        <v>0</v>
      </c>
      <c r="U197" s="295">
        <v>0</v>
      </c>
      <c r="V197" s="295">
        <v>0</v>
      </c>
      <c r="W197" s="295">
        <v>0</v>
      </c>
      <c r="X197" s="295">
        <v>0</v>
      </c>
      <c r="Y197" s="410">
        <f>Y196</f>
        <v>0</v>
      </c>
      <c r="Z197" s="410">
        <f>Z196</f>
        <v>1</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0"/>
    </row>
    <row r="198" spans="1:39" s="283" customFormat="1" ht="15" hidden="1" outlineLevel="1">
      <c r="A198" s="504"/>
      <c r="B198" s="314"/>
      <c r="C198" s="312"/>
      <c r="D198" s="771"/>
      <c r="E198" s="771"/>
      <c r="F198" s="771"/>
      <c r="G198" s="771"/>
      <c r="H198" s="771"/>
      <c r="I198" s="771"/>
      <c r="J198" s="771"/>
      <c r="K198" s="771"/>
      <c r="L198" s="771"/>
      <c r="M198" s="771"/>
      <c r="N198" s="765"/>
      <c r="O198" s="771"/>
      <c r="P198" s="771"/>
      <c r="Q198" s="771"/>
      <c r="R198" s="771"/>
      <c r="S198" s="771"/>
      <c r="T198" s="771"/>
      <c r="U198" s="771"/>
      <c r="V198" s="771"/>
      <c r="W198" s="771"/>
      <c r="X198" s="771"/>
      <c r="Y198" s="417"/>
      <c r="Z198" s="415"/>
      <c r="AA198" s="415"/>
      <c r="AB198" s="415"/>
      <c r="AC198" s="415"/>
      <c r="AD198" s="415"/>
      <c r="AE198" s="415"/>
      <c r="AF198" s="415"/>
      <c r="AG198" s="415"/>
      <c r="AH198" s="415"/>
      <c r="AI198" s="415"/>
      <c r="AJ198" s="415"/>
      <c r="AK198" s="415"/>
      <c r="AL198" s="415"/>
      <c r="AM198" s="313"/>
    </row>
    <row r="199" spans="1:39" ht="15" hidden="1" outlineLevel="1">
      <c r="A199" s="504">
        <v>17</v>
      </c>
      <c r="B199" s="314" t="s">
        <v>9</v>
      </c>
      <c r="C199" s="291" t="s">
        <v>25</v>
      </c>
      <c r="D199" s="295">
        <v>995.13890000000004</v>
      </c>
      <c r="E199" s="295">
        <v>0</v>
      </c>
      <c r="F199" s="295">
        <v>0</v>
      </c>
      <c r="G199" s="295">
        <v>0</v>
      </c>
      <c r="H199" s="295">
        <v>0</v>
      </c>
      <c r="I199" s="295">
        <v>0</v>
      </c>
      <c r="J199" s="295">
        <v>0</v>
      </c>
      <c r="K199" s="295">
        <v>0</v>
      </c>
      <c r="L199" s="295">
        <v>0</v>
      </c>
      <c r="M199" s="295">
        <v>0</v>
      </c>
      <c r="N199" s="765"/>
      <c r="O199" s="295">
        <v>68.463495000000009</v>
      </c>
      <c r="P199" s="295">
        <v>0</v>
      </c>
      <c r="Q199" s="295">
        <v>0</v>
      </c>
      <c r="R199" s="295">
        <v>0</v>
      </c>
      <c r="S199" s="295">
        <v>0</v>
      </c>
      <c r="T199" s="295">
        <v>0</v>
      </c>
      <c r="U199" s="295">
        <v>0</v>
      </c>
      <c r="V199" s="295">
        <v>0</v>
      </c>
      <c r="W199" s="295">
        <v>0</v>
      </c>
      <c r="X199" s="295">
        <v>0</v>
      </c>
      <c r="Y199" s="414">
        <v>0</v>
      </c>
      <c r="Z199" s="414">
        <v>1</v>
      </c>
      <c r="AA199" s="414">
        <v>0</v>
      </c>
      <c r="AB199" s="414">
        <v>0</v>
      </c>
      <c r="AC199" s="414">
        <v>0</v>
      </c>
      <c r="AD199" s="414">
        <v>0</v>
      </c>
      <c r="AE199" s="414">
        <v>0</v>
      </c>
      <c r="AF199" s="414"/>
      <c r="AG199" s="414"/>
      <c r="AH199" s="414"/>
      <c r="AI199" s="414"/>
      <c r="AJ199" s="414"/>
      <c r="AK199" s="414"/>
      <c r="AL199" s="414"/>
      <c r="AM199" s="296">
        <f>SUM(Y199:AL199)</f>
        <v>1</v>
      </c>
    </row>
    <row r="200" spans="1:39" ht="15" hidden="1" outlineLevel="1">
      <c r="B200" s="294" t="s">
        <v>245</v>
      </c>
      <c r="C200" s="291" t="s">
        <v>163</v>
      </c>
      <c r="D200" s="295">
        <v>0</v>
      </c>
      <c r="E200" s="295">
        <v>0</v>
      </c>
      <c r="F200" s="295">
        <v>0</v>
      </c>
      <c r="G200" s="295">
        <v>0</v>
      </c>
      <c r="H200" s="295">
        <v>0</v>
      </c>
      <c r="I200" s="295">
        <v>0</v>
      </c>
      <c r="J200" s="295">
        <v>0</v>
      </c>
      <c r="K200" s="295">
        <v>0</v>
      </c>
      <c r="L200" s="295">
        <v>0</v>
      </c>
      <c r="M200" s="295">
        <v>0</v>
      </c>
      <c r="N200" s="765"/>
      <c r="O200" s="295">
        <v>0</v>
      </c>
      <c r="P200" s="295">
        <v>0</v>
      </c>
      <c r="Q200" s="295">
        <v>0</v>
      </c>
      <c r="R200" s="295">
        <v>0</v>
      </c>
      <c r="S200" s="295">
        <v>0</v>
      </c>
      <c r="T200" s="295">
        <v>0</v>
      </c>
      <c r="U200" s="295">
        <v>0</v>
      </c>
      <c r="V200" s="295">
        <v>0</v>
      </c>
      <c r="W200" s="295">
        <v>0</v>
      </c>
      <c r="X200" s="295">
        <v>0</v>
      </c>
      <c r="Y200" s="410">
        <f>Y199</f>
        <v>0</v>
      </c>
      <c r="Z200" s="410">
        <f>Z199</f>
        <v>1</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0"/>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8"/>
      <c r="Z201" s="419"/>
      <c r="AA201" s="419"/>
      <c r="AB201" s="419"/>
      <c r="AC201" s="419"/>
      <c r="AD201" s="419"/>
      <c r="AE201" s="419"/>
      <c r="AF201" s="419"/>
      <c r="AG201" s="419"/>
      <c r="AH201" s="419"/>
      <c r="AI201" s="419"/>
      <c r="AJ201" s="419"/>
      <c r="AK201" s="419"/>
      <c r="AL201" s="419"/>
      <c r="AM201" s="317"/>
    </row>
    <row r="202" spans="1:39" ht="15" hidden="1" outlineLevel="1">
      <c r="A202" s="505"/>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3"/>
      <c r="Z202" s="413"/>
      <c r="AA202" s="413"/>
      <c r="AB202" s="413"/>
      <c r="AC202" s="413"/>
      <c r="AD202" s="413"/>
      <c r="AE202" s="413"/>
      <c r="AF202" s="413"/>
      <c r="AG202" s="413"/>
      <c r="AH202" s="413"/>
      <c r="AI202" s="413"/>
      <c r="AJ202" s="413"/>
      <c r="AK202" s="413"/>
      <c r="AL202" s="413"/>
      <c r="AM202" s="292"/>
    </row>
    <row r="203" spans="1:39" ht="15" hidden="1" outlineLevel="1">
      <c r="A203" s="504">
        <v>18</v>
      </c>
      <c r="B203" s="315" t="s">
        <v>11</v>
      </c>
      <c r="C203" s="291" t="s">
        <v>25</v>
      </c>
      <c r="D203" s="295">
        <v>0</v>
      </c>
      <c r="E203" s="295">
        <v>0</v>
      </c>
      <c r="F203" s="295">
        <v>0</v>
      </c>
      <c r="G203" s="295">
        <v>0</v>
      </c>
      <c r="H203" s="295">
        <v>0</v>
      </c>
      <c r="I203" s="295">
        <v>0</v>
      </c>
      <c r="J203" s="295">
        <v>0</v>
      </c>
      <c r="K203" s="295">
        <v>0</v>
      </c>
      <c r="L203" s="295">
        <v>0</v>
      </c>
      <c r="M203" s="295">
        <v>0</v>
      </c>
      <c r="N203" s="295">
        <v>12</v>
      </c>
      <c r="O203" s="295">
        <v>0</v>
      </c>
      <c r="P203" s="295">
        <v>0</v>
      </c>
      <c r="Q203" s="295">
        <v>0</v>
      </c>
      <c r="R203" s="295">
        <v>0</v>
      </c>
      <c r="S203" s="295">
        <v>0</v>
      </c>
      <c r="T203" s="295">
        <v>0</v>
      </c>
      <c r="U203" s="295">
        <v>0</v>
      </c>
      <c r="V203" s="295">
        <v>0</v>
      </c>
      <c r="W203" s="295">
        <v>0</v>
      </c>
      <c r="X203" s="295">
        <v>0</v>
      </c>
      <c r="Y203" s="775">
        <v>0</v>
      </c>
      <c r="Z203" s="414">
        <v>0</v>
      </c>
      <c r="AA203" s="414">
        <v>1</v>
      </c>
      <c r="AB203" s="414">
        <v>0</v>
      </c>
      <c r="AC203" s="414">
        <v>0</v>
      </c>
      <c r="AD203" s="414">
        <v>0</v>
      </c>
      <c r="AE203" s="414">
        <v>0</v>
      </c>
      <c r="AF203" s="414"/>
      <c r="AG203" s="414"/>
      <c r="AH203" s="414"/>
      <c r="AI203" s="414"/>
      <c r="AJ203" s="414"/>
      <c r="AK203" s="414"/>
      <c r="AL203" s="414"/>
      <c r="AM203" s="296">
        <f>SUM(Y203:AL203)</f>
        <v>1</v>
      </c>
    </row>
    <row r="204" spans="1:39" ht="15" hidden="1" outlineLevel="1">
      <c r="B204" s="294" t="s">
        <v>245</v>
      </c>
      <c r="C204" s="291" t="s">
        <v>163</v>
      </c>
      <c r="D204" s="295">
        <v>0</v>
      </c>
      <c r="E204" s="295">
        <v>0</v>
      </c>
      <c r="F204" s="295">
        <v>0</v>
      </c>
      <c r="G204" s="295">
        <v>0</v>
      </c>
      <c r="H204" s="295">
        <v>0</v>
      </c>
      <c r="I204" s="295">
        <v>0</v>
      </c>
      <c r="J204" s="295">
        <v>0</v>
      </c>
      <c r="K204" s="295">
        <v>0</v>
      </c>
      <c r="L204" s="295">
        <v>0</v>
      </c>
      <c r="M204" s="295">
        <v>0</v>
      </c>
      <c r="N204" s="295">
        <v>12</v>
      </c>
      <c r="O204" s="295">
        <v>0</v>
      </c>
      <c r="P204" s="295">
        <v>0</v>
      </c>
      <c r="Q204" s="295">
        <v>0</v>
      </c>
      <c r="R204" s="295">
        <v>0</v>
      </c>
      <c r="S204" s="295">
        <v>0</v>
      </c>
      <c r="T204" s="295">
        <v>0</v>
      </c>
      <c r="U204" s="295">
        <v>0</v>
      </c>
      <c r="V204" s="295">
        <v>0</v>
      </c>
      <c r="W204" s="295">
        <v>0</v>
      </c>
      <c r="X204" s="295">
        <v>0</v>
      </c>
      <c r="Y204" s="410">
        <f>Y203</f>
        <v>0</v>
      </c>
      <c r="Z204" s="410">
        <f>Z203</f>
        <v>0</v>
      </c>
      <c r="AA204" s="410">
        <f t="shared" ref="AA204:AL204" si="54">AA203</f>
        <v>1</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0"/>
    </row>
    <row r="205" spans="1:39" ht="15" hidden="1" outlineLevel="1">
      <c r="A205" s="507"/>
      <c r="B205" s="315"/>
      <c r="C205" s="305"/>
      <c r="D205" s="765"/>
      <c r="E205" s="765"/>
      <c r="F205" s="765"/>
      <c r="G205" s="765"/>
      <c r="H205" s="765"/>
      <c r="I205" s="765"/>
      <c r="J205" s="765"/>
      <c r="K205" s="765"/>
      <c r="L205" s="765"/>
      <c r="M205" s="765"/>
      <c r="N205" s="765"/>
      <c r="O205" s="765"/>
      <c r="P205" s="765"/>
      <c r="Q205" s="765"/>
      <c r="R205" s="765"/>
      <c r="S205" s="765"/>
      <c r="T205" s="765"/>
      <c r="U205" s="765"/>
      <c r="V205" s="765"/>
      <c r="W205" s="765"/>
      <c r="X205" s="765"/>
      <c r="Y205" s="411"/>
      <c r="Z205" s="420"/>
      <c r="AA205" s="420"/>
      <c r="AB205" s="420"/>
      <c r="AC205" s="420"/>
      <c r="AD205" s="420"/>
      <c r="AE205" s="420"/>
      <c r="AF205" s="420"/>
      <c r="AG205" s="420"/>
      <c r="AH205" s="420"/>
      <c r="AI205" s="420"/>
      <c r="AJ205" s="420"/>
      <c r="AK205" s="420"/>
      <c r="AL205" s="420"/>
      <c r="AM205" s="306"/>
    </row>
    <row r="206" spans="1:39" ht="15" hidden="1" outlineLevel="1">
      <c r="A206" s="504">
        <v>19</v>
      </c>
      <c r="B206" s="315" t="s">
        <v>12</v>
      </c>
      <c r="C206" s="291" t="s">
        <v>25</v>
      </c>
      <c r="D206" s="295">
        <v>0</v>
      </c>
      <c r="E206" s="295">
        <v>0</v>
      </c>
      <c r="F206" s="295">
        <v>0</v>
      </c>
      <c r="G206" s="295">
        <v>0</v>
      </c>
      <c r="H206" s="295">
        <v>0</v>
      </c>
      <c r="I206" s="295">
        <v>0</v>
      </c>
      <c r="J206" s="295">
        <v>0</v>
      </c>
      <c r="K206" s="295">
        <v>0</v>
      </c>
      <c r="L206" s="295">
        <v>0</v>
      </c>
      <c r="M206" s="295">
        <v>0</v>
      </c>
      <c r="N206" s="295">
        <v>12</v>
      </c>
      <c r="O206" s="295">
        <v>0</v>
      </c>
      <c r="P206" s="295">
        <v>0</v>
      </c>
      <c r="Q206" s="295">
        <v>0</v>
      </c>
      <c r="R206" s="295">
        <v>0</v>
      </c>
      <c r="S206" s="295">
        <v>0</v>
      </c>
      <c r="T206" s="295">
        <v>0</v>
      </c>
      <c r="U206" s="295">
        <v>0</v>
      </c>
      <c r="V206" s="295">
        <v>0</v>
      </c>
      <c r="W206" s="295">
        <v>0</v>
      </c>
      <c r="X206" s="295">
        <v>0</v>
      </c>
      <c r="Y206" s="775">
        <v>0</v>
      </c>
      <c r="Z206" s="414">
        <v>0</v>
      </c>
      <c r="AA206" s="414">
        <v>1</v>
      </c>
      <c r="AB206" s="414">
        <v>0</v>
      </c>
      <c r="AC206" s="414">
        <v>0</v>
      </c>
      <c r="AD206" s="414">
        <v>0</v>
      </c>
      <c r="AE206" s="414">
        <v>0</v>
      </c>
      <c r="AF206" s="414"/>
      <c r="AG206" s="414"/>
      <c r="AH206" s="414"/>
      <c r="AI206" s="414"/>
      <c r="AJ206" s="414"/>
      <c r="AK206" s="414"/>
      <c r="AL206" s="414"/>
      <c r="AM206" s="296">
        <f>SUM(Y206:AL206)</f>
        <v>1</v>
      </c>
    </row>
    <row r="207" spans="1:39" ht="15" hidden="1" outlineLevel="1">
      <c r="B207" s="294" t="s">
        <v>245</v>
      </c>
      <c r="C207" s="291" t="s">
        <v>163</v>
      </c>
      <c r="D207" s="295">
        <v>0</v>
      </c>
      <c r="E207" s="295">
        <v>0</v>
      </c>
      <c r="F207" s="295">
        <v>0</v>
      </c>
      <c r="G207" s="295">
        <v>0</v>
      </c>
      <c r="H207" s="295">
        <v>0</v>
      </c>
      <c r="I207" s="295">
        <v>0</v>
      </c>
      <c r="J207" s="295">
        <v>0</v>
      </c>
      <c r="K207" s="295">
        <v>0</v>
      </c>
      <c r="L207" s="295">
        <v>0</v>
      </c>
      <c r="M207" s="295">
        <v>0</v>
      </c>
      <c r="N207" s="295">
        <v>12</v>
      </c>
      <c r="O207" s="295">
        <v>0</v>
      </c>
      <c r="P207" s="295">
        <v>0</v>
      </c>
      <c r="Q207" s="295">
        <v>0</v>
      </c>
      <c r="R207" s="295">
        <v>0</v>
      </c>
      <c r="S207" s="295">
        <v>0</v>
      </c>
      <c r="T207" s="295">
        <v>0</v>
      </c>
      <c r="U207" s="295">
        <v>0</v>
      </c>
      <c r="V207" s="295">
        <v>0</v>
      </c>
      <c r="W207" s="295">
        <v>0</v>
      </c>
      <c r="X207" s="295">
        <v>0</v>
      </c>
      <c r="Y207" s="410">
        <f>Y206</f>
        <v>0</v>
      </c>
      <c r="Z207" s="410">
        <f>Z206</f>
        <v>0</v>
      </c>
      <c r="AA207" s="410">
        <f t="shared" ref="AA207:AL207" si="55">AA206</f>
        <v>1</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0"/>
    </row>
    <row r="208" spans="1:39" ht="15" hidden="1" outlineLevel="1">
      <c r="B208" s="315"/>
      <c r="C208" s="305"/>
      <c r="D208" s="765"/>
      <c r="E208" s="765"/>
      <c r="F208" s="765"/>
      <c r="G208" s="765"/>
      <c r="H208" s="765"/>
      <c r="I208" s="765"/>
      <c r="J208" s="765"/>
      <c r="K208" s="765"/>
      <c r="L208" s="765"/>
      <c r="M208" s="765"/>
      <c r="N208" s="765"/>
      <c r="O208" s="765"/>
      <c r="P208" s="765"/>
      <c r="Q208" s="765"/>
      <c r="R208" s="765"/>
      <c r="S208" s="765"/>
      <c r="T208" s="765"/>
      <c r="U208" s="765"/>
      <c r="V208" s="765"/>
      <c r="W208" s="765"/>
      <c r="X208" s="765"/>
      <c r="Y208" s="421"/>
      <c r="Z208" s="421"/>
      <c r="AA208" s="411"/>
      <c r="AB208" s="411"/>
      <c r="AC208" s="411"/>
      <c r="AD208" s="411"/>
      <c r="AE208" s="411"/>
      <c r="AF208" s="411"/>
      <c r="AG208" s="411"/>
      <c r="AH208" s="411"/>
      <c r="AI208" s="411"/>
      <c r="AJ208" s="411"/>
      <c r="AK208" s="411"/>
      <c r="AL208" s="411"/>
      <c r="AM208" s="306"/>
    </row>
    <row r="209" spans="1:39" ht="15" hidden="1" outlineLevel="1">
      <c r="A209" s="504">
        <v>20</v>
      </c>
      <c r="B209" s="315" t="s">
        <v>13</v>
      </c>
      <c r="C209" s="291" t="s">
        <v>25</v>
      </c>
      <c r="D209" s="295">
        <v>0</v>
      </c>
      <c r="E209" s="295">
        <v>0</v>
      </c>
      <c r="F209" s="295">
        <v>0</v>
      </c>
      <c r="G209" s="295">
        <v>0</v>
      </c>
      <c r="H209" s="295">
        <v>0</v>
      </c>
      <c r="I209" s="295">
        <v>0</v>
      </c>
      <c r="J209" s="295">
        <v>0</v>
      </c>
      <c r="K209" s="295">
        <v>0</v>
      </c>
      <c r="L209" s="295">
        <v>0</v>
      </c>
      <c r="M209" s="295">
        <v>0</v>
      </c>
      <c r="N209" s="295">
        <v>12</v>
      </c>
      <c r="O209" s="295">
        <v>0</v>
      </c>
      <c r="P209" s="295">
        <v>0</v>
      </c>
      <c r="Q209" s="295">
        <v>0</v>
      </c>
      <c r="R209" s="295">
        <v>0</v>
      </c>
      <c r="S209" s="295">
        <v>0</v>
      </c>
      <c r="T209" s="295">
        <v>0</v>
      </c>
      <c r="U209" s="295">
        <v>0</v>
      </c>
      <c r="V209" s="295">
        <v>0</v>
      </c>
      <c r="W209" s="295">
        <v>0</v>
      </c>
      <c r="X209" s="295">
        <v>0</v>
      </c>
      <c r="Y209" s="775">
        <v>0</v>
      </c>
      <c r="Z209" s="414">
        <v>0</v>
      </c>
      <c r="AA209" s="414">
        <v>1</v>
      </c>
      <c r="AB209" s="414">
        <v>0</v>
      </c>
      <c r="AC209" s="414">
        <v>0</v>
      </c>
      <c r="AD209" s="414">
        <v>0</v>
      </c>
      <c r="AE209" s="414">
        <v>0</v>
      </c>
      <c r="AF209" s="414"/>
      <c r="AG209" s="414"/>
      <c r="AH209" s="414"/>
      <c r="AI209" s="414"/>
      <c r="AJ209" s="414"/>
      <c r="AK209" s="414"/>
      <c r="AL209" s="414"/>
      <c r="AM209" s="296">
        <f>SUM(Y209:AL209)</f>
        <v>1</v>
      </c>
    </row>
    <row r="210" spans="1:39" ht="15" hidden="1" outlineLevel="1">
      <c r="B210" s="294" t="s">
        <v>245</v>
      </c>
      <c r="C210" s="291" t="s">
        <v>163</v>
      </c>
      <c r="D210" s="295">
        <v>0</v>
      </c>
      <c r="E210" s="295">
        <v>0</v>
      </c>
      <c r="F210" s="295">
        <v>0</v>
      </c>
      <c r="G210" s="295">
        <v>0</v>
      </c>
      <c r="H210" s="295">
        <v>0</v>
      </c>
      <c r="I210" s="295">
        <v>0</v>
      </c>
      <c r="J210" s="295">
        <v>0</v>
      </c>
      <c r="K210" s="295">
        <v>0</v>
      </c>
      <c r="L210" s="295">
        <v>0</v>
      </c>
      <c r="M210" s="295">
        <v>0</v>
      </c>
      <c r="N210" s="295">
        <v>12</v>
      </c>
      <c r="O210" s="295">
        <v>0</v>
      </c>
      <c r="P210" s="295">
        <v>0</v>
      </c>
      <c r="Q210" s="295">
        <v>0</v>
      </c>
      <c r="R210" s="295">
        <v>0</v>
      </c>
      <c r="S210" s="295">
        <v>0</v>
      </c>
      <c r="T210" s="295">
        <v>0</v>
      </c>
      <c r="U210" s="295">
        <v>0</v>
      </c>
      <c r="V210" s="295">
        <v>0</v>
      </c>
      <c r="W210" s="295">
        <v>0</v>
      </c>
      <c r="X210" s="295">
        <v>0</v>
      </c>
      <c r="Y210" s="410">
        <f>Y209</f>
        <v>0</v>
      </c>
      <c r="Z210" s="410">
        <f>Z209</f>
        <v>0</v>
      </c>
      <c r="AA210" s="410">
        <f t="shared" ref="AA210:AL210" si="56">AA209</f>
        <v>1</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0"/>
    </row>
    <row r="211" spans="1:39" ht="15" hidden="1" outlineLevel="1">
      <c r="B211" s="315"/>
      <c r="C211" s="305"/>
      <c r="D211" s="765"/>
      <c r="E211" s="765"/>
      <c r="F211" s="765"/>
      <c r="G211" s="765"/>
      <c r="H211" s="765"/>
      <c r="I211" s="765"/>
      <c r="J211" s="765"/>
      <c r="K211" s="765"/>
      <c r="L211" s="765"/>
      <c r="M211" s="765"/>
      <c r="N211" s="766"/>
      <c r="O211" s="765"/>
      <c r="P211" s="765"/>
      <c r="Q211" s="765"/>
      <c r="R211" s="765"/>
      <c r="S211" s="765"/>
      <c r="T211" s="765"/>
      <c r="U211" s="765"/>
      <c r="V211" s="765"/>
      <c r="W211" s="765"/>
      <c r="X211" s="765"/>
      <c r="Y211" s="411"/>
      <c r="Z211" s="411"/>
      <c r="AA211" s="411"/>
      <c r="AB211" s="411"/>
      <c r="AC211" s="411"/>
      <c r="AD211" s="411"/>
      <c r="AE211" s="411"/>
      <c r="AF211" s="411"/>
      <c r="AG211" s="411"/>
      <c r="AH211" s="411"/>
      <c r="AI211" s="411"/>
      <c r="AJ211" s="411"/>
      <c r="AK211" s="411"/>
      <c r="AL211" s="411"/>
      <c r="AM211" s="306"/>
    </row>
    <row r="212" spans="1:39" ht="15" hidden="1" outlineLevel="1">
      <c r="A212" s="504">
        <v>21</v>
      </c>
      <c r="B212" s="315" t="s">
        <v>22</v>
      </c>
      <c r="C212" s="291" t="s">
        <v>25</v>
      </c>
      <c r="D212" s="295">
        <v>0</v>
      </c>
      <c r="E212" s="295">
        <v>0</v>
      </c>
      <c r="F212" s="295">
        <v>0</v>
      </c>
      <c r="G212" s="295">
        <v>0</v>
      </c>
      <c r="H212" s="295">
        <v>0</v>
      </c>
      <c r="I212" s="295">
        <v>0</v>
      </c>
      <c r="J212" s="295">
        <v>0</v>
      </c>
      <c r="K212" s="295">
        <v>0</v>
      </c>
      <c r="L212" s="295">
        <v>0</v>
      </c>
      <c r="M212" s="295">
        <v>0</v>
      </c>
      <c r="N212" s="295">
        <v>12</v>
      </c>
      <c r="O212" s="295">
        <v>0</v>
      </c>
      <c r="P212" s="295">
        <v>0</v>
      </c>
      <c r="Q212" s="295">
        <v>0</v>
      </c>
      <c r="R212" s="295">
        <v>0</v>
      </c>
      <c r="S212" s="295">
        <v>0</v>
      </c>
      <c r="T212" s="295">
        <v>0</v>
      </c>
      <c r="U212" s="295">
        <v>0</v>
      </c>
      <c r="V212" s="295">
        <v>0</v>
      </c>
      <c r="W212" s="295">
        <v>0</v>
      </c>
      <c r="X212" s="295">
        <v>0</v>
      </c>
      <c r="Y212" s="764">
        <v>0</v>
      </c>
      <c r="Z212" s="414">
        <v>6.1032328177630962E-2</v>
      </c>
      <c r="AA212" s="414">
        <v>0.91547886876516582</v>
      </c>
      <c r="AB212" s="414">
        <v>0</v>
      </c>
      <c r="AC212" s="414">
        <v>0</v>
      </c>
      <c r="AD212" s="414">
        <v>0</v>
      </c>
      <c r="AE212" s="414">
        <v>0</v>
      </c>
      <c r="AF212" s="414"/>
      <c r="AG212" s="414"/>
      <c r="AH212" s="414"/>
      <c r="AI212" s="414"/>
      <c r="AJ212" s="414"/>
      <c r="AK212" s="414"/>
      <c r="AL212" s="414"/>
      <c r="AM212" s="296">
        <f>SUM(Y212:AL212)</f>
        <v>0.97651119694279676</v>
      </c>
    </row>
    <row r="213" spans="1:39" ht="15" hidden="1" outlineLevel="1">
      <c r="B213" s="294" t="s">
        <v>245</v>
      </c>
      <c r="C213" s="291" t="s">
        <v>163</v>
      </c>
      <c r="D213" s="295">
        <v>0</v>
      </c>
      <c r="E213" s="295">
        <v>0</v>
      </c>
      <c r="F213" s="295">
        <v>0</v>
      </c>
      <c r="G213" s="295">
        <v>0</v>
      </c>
      <c r="H213" s="295">
        <v>0</v>
      </c>
      <c r="I213" s="295">
        <v>0</v>
      </c>
      <c r="J213" s="295">
        <v>0</v>
      </c>
      <c r="K213" s="295">
        <v>0</v>
      </c>
      <c r="L213" s="295">
        <v>0</v>
      </c>
      <c r="M213" s="295">
        <v>0</v>
      </c>
      <c r="N213" s="295">
        <v>12</v>
      </c>
      <c r="O213" s="295">
        <v>0</v>
      </c>
      <c r="P213" s="295">
        <v>0</v>
      </c>
      <c r="Q213" s="295">
        <v>0</v>
      </c>
      <c r="R213" s="295">
        <v>0</v>
      </c>
      <c r="S213" s="295">
        <v>0</v>
      </c>
      <c r="T213" s="295">
        <v>0</v>
      </c>
      <c r="U213" s="295">
        <v>0</v>
      </c>
      <c r="V213" s="295">
        <v>0</v>
      </c>
      <c r="W213" s="295">
        <v>0</v>
      </c>
      <c r="X213" s="295">
        <v>0</v>
      </c>
      <c r="Y213" s="410">
        <f>Y212</f>
        <v>0</v>
      </c>
      <c r="Z213" s="410">
        <f>Z212</f>
        <v>6.1032328177630962E-2</v>
      </c>
      <c r="AA213" s="410">
        <f t="shared" ref="AA213:AL213" si="57">AA212</f>
        <v>0.91547886876516582</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0"/>
    </row>
    <row r="214" spans="1:39" ht="15" hidden="1" outlineLevel="1">
      <c r="B214" s="315"/>
      <c r="C214" s="305"/>
      <c r="D214" s="765"/>
      <c r="E214" s="765"/>
      <c r="F214" s="765"/>
      <c r="G214" s="765"/>
      <c r="H214" s="765"/>
      <c r="I214" s="765"/>
      <c r="J214" s="765"/>
      <c r="K214" s="765"/>
      <c r="L214" s="765"/>
      <c r="M214" s="765"/>
      <c r="N214" s="765"/>
      <c r="O214" s="765"/>
      <c r="P214" s="765"/>
      <c r="Q214" s="765"/>
      <c r="R214" s="765"/>
      <c r="S214" s="765"/>
      <c r="T214" s="765"/>
      <c r="U214" s="765"/>
      <c r="V214" s="765"/>
      <c r="W214" s="765"/>
      <c r="X214" s="765"/>
      <c r="Y214" s="421"/>
      <c r="Z214" s="411"/>
      <c r="AA214" s="411"/>
      <c r="AB214" s="411"/>
      <c r="AC214" s="411"/>
      <c r="AD214" s="411"/>
      <c r="AE214" s="411"/>
      <c r="AF214" s="411"/>
      <c r="AG214" s="411"/>
      <c r="AH214" s="411"/>
      <c r="AI214" s="411"/>
      <c r="AJ214" s="411"/>
      <c r="AK214" s="411"/>
      <c r="AL214" s="411"/>
      <c r="AM214" s="306"/>
    </row>
    <row r="215" spans="1:39" ht="15" hidden="1" outlineLevel="1">
      <c r="A215" s="504">
        <v>22</v>
      </c>
      <c r="B215" s="315" t="s">
        <v>9</v>
      </c>
      <c r="C215" s="291" t="s">
        <v>25</v>
      </c>
      <c r="D215" s="295">
        <v>0</v>
      </c>
      <c r="E215" s="295">
        <v>0</v>
      </c>
      <c r="F215" s="295">
        <v>0</v>
      </c>
      <c r="G215" s="295">
        <v>0</v>
      </c>
      <c r="H215" s="295">
        <v>0</v>
      </c>
      <c r="I215" s="295">
        <v>0</v>
      </c>
      <c r="J215" s="295">
        <v>0</v>
      </c>
      <c r="K215" s="295">
        <v>0</v>
      </c>
      <c r="L215" s="295">
        <v>0</v>
      </c>
      <c r="M215" s="295">
        <v>0</v>
      </c>
      <c r="N215" s="765"/>
      <c r="O215" s="295">
        <v>0</v>
      </c>
      <c r="P215" s="295">
        <v>0</v>
      </c>
      <c r="Q215" s="295">
        <v>0</v>
      </c>
      <c r="R215" s="295">
        <v>0</v>
      </c>
      <c r="S215" s="295">
        <v>0</v>
      </c>
      <c r="T215" s="295">
        <v>0</v>
      </c>
      <c r="U215" s="295">
        <v>0</v>
      </c>
      <c r="V215" s="295">
        <v>0</v>
      </c>
      <c r="W215" s="295">
        <v>0</v>
      </c>
      <c r="X215" s="295">
        <v>0</v>
      </c>
      <c r="Y215" s="764">
        <v>0</v>
      </c>
      <c r="Z215" s="414">
        <v>0</v>
      </c>
      <c r="AA215" s="414">
        <v>1</v>
      </c>
      <c r="AB215" s="414">
        <v>0</v>
      </c>
      <c r="AC215" s="414">
        <v>0</v>
      </c>
      <c r="AD215" s="414">
        <v>0</v>
      </c>
      <c r="AE215" s="414">
        <v>0</v>
      </c>
      <c r="AF215" s="414"/>
      <c r="AG215" s="414"/>
      <c r="AH215" s="414"/>
      <c r="AI215" s="414"/>
      <c r="AJ215" s="414"/>
      <c r="AK215" s="414"/>
      <c r="AL215" s="414"/>
      <c r="AM215" s="296">
        <f>SUM(Y215:AL215)</f>
        <v>1</v>
      </c>
    </row>
    <row r="216" spans="1:39" ht="15" hidden="1" outlineLevel="1">
      <c r="B216" s="294" t="s">
        <v>245</v>
      </c>
      <c r="C216" s="291" t="s">
        <v>163</v>
      </c>
      <c r="D216" s="295">
        <v>0</v>
      </c>
      <c r="E216" s="295">
        <v>0</v>
      </c>
      <c r="F216" s="295">
        <v>0</v>
      </c>
      <c r="G216" s="295">
        <v>0</v>
      </c>
      <c r="H216" s="295">
        <v>0</v>
      </c>
      <c r="I216" s="295">
        <v>0</v>
      </c>
      <c r="J216" s="295">
        <v>0</v>
      </c>
      <c r="K216" s="295">
        <v>0</v>
      </c>
      <c r="L216" s="295">
        <v>0</v>
      </c>
      <c r="M216" s="295">
        <v>0</v>
      </c>
      <c r="N216" s="765"/>
      <c r="O216" s="295">
        <v>0</v>
      </c>
      <c r="P216" s="295">
        <v>0</v>
      </c>
      <c r="Q216" s="295">
        <v>0</v>
      </c>
      <c r="R216" s="295">
        <v>0</v>
      </c>
      <c r="S216" s="295">
        <v>0</v>
      </c>
      <c r="T216" s="295">
        <v>0</v>
      </c>
      <c r="U216" s="295">
        <v>0</v>
      </c>
      <c r="V216" s="295">
        <v>0</v>
      </c>
      <c r="W216" s="295">
        <v>0</v>
      </c>
      <c r="X216" s="295">
        <v>0</v>
      </c>
      <c r="Y216" s="410">
        <f>Y215</f>
        <v>0</v>
      </c>
      <c r="Z216" s="410">
        <f>Z215</f>
        <v>0</v>
      </c>
      <c r="AA216" s="410">
        <f t="shared" ref="AA216:AL216" si="58">AA215</f>
        <v>1</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0"/>
    </row>
    <row r="217" spans="1:39" ht="15" hidden="1" outlineLevel="1">
      <c r="B217" s="315"/>
      <c r="C217" s="305"/>
      <c r="D217" s="765"/>
      <c r="E217" s="765"/>
      <c r="F217" s="765"/>
      <c r="G217" s="765"/>
      <c r="H217" s="765"/>
      <c r="I217" s="765"/>
      <c r="J217" s="765"/>
      <c r="K217" s="765"/>
      <c r="L217" s="765"/>
      <c r="M217" s="765"/>
      <c r="N217" s="765"/>
      <c r="O217" s="765"/>
      <c r="P217" s="765"/>
      <c r="Q217" s="765"/>
      <c r="R217" s="765"/>
      <c r="S217" s="765"/>
      <c r="T217" s="765"/>
      <c r="U217" s="765"/>
      <c r="V217" s="765"/>
      <c r="W217" s="765"/>
      <c r="X217" s="765"/>
      <c r="Y217" s="411"/>
      <c r="Z217" s="411"/>
      <c r="AA217" s="411"/>
      <c r="AB217" s="411"/>
      <c r="AC217" s="411"/>
      <c r="AD217" s="411"/>
      <c r="AE217" s="411"/>
      <c r="AF217" s="411"/>
      <c r="AG217" s="411"/>
      <c r="AH217" s="411"/>
      <c r="AI217" s="411"/>
      <c r="AJ217" s="411"/>
      <c r="AK217" s="411"/>
      <c r="AL217" s="411"/>
      <c r="AM217" s="306"/>
    </row>
    <row r="218" spans="1:39" ht="15" hidden="1" outlineLevel="1">
      <c r="A218" s="505"/>
      <c r="B218" s="288" t="s">
        <v>14</v>
      </c>
      <c r="C218" s="289"/>
      <c r="D218" s="768"/>
      <c r="E218" s="768"/>
      <c r="F218" s="768"/>
      <c r="G218" s="768"/>
      <c r="H218" s="768"/>
      <c r="I218" s="768"/>
      <c r="J218" s="768"/>
      <c r="K218" s="768"/>
      <c r="L218" s="768"/>
      <c r="M218" s="768"/>
      <c r="N218" s="768"/>
      <c r="O218" s="768"/>
      <c r="P218" s="769"/>
      <c r="Q218" s="769"/>
      <c r="R218" s="769"/>
      <c r="S218" s="769"/>
      <c r="T218" s="769"/>
      <c r="U218" s="769"/>
      <c r="V218" s="769"/>
      <c r="W218" s="769"/>
      <c r="X218" s="769"/>
      <c r="Y218" s="413"/>
      <c r="Z218" s="413"/>
      <c r="AA218" s="413"/>
      <c r="AB218" s="413"/>
      <c r="AC218" s="413"/>
      <c r="AD218" s="413"/>
      <c r="AE218" s="413"/>
      <c r="AF218" s="413"/>
      <c r="AG218" s="413"/>
      <c r="AH218" s="413"/>
      <c r="AI218" s="413"/>
      <c r="AJ218" s="413"/>
      <c r="AK218" s="413"/>
      <c r="AL218" s="413"/>
      <c r="AM218" s="292"/>
    </row>
    <row r="219" spans="1:39" ht="15" hidden="1" outlineLevel="1">
      <c r="A219" s="504">
        <v>23</v>
      </c>
      <c r="B219" s="315" t="s">
        <v>14</v>
      </c>
      <c r="C219" s="291" t="s">
        <v>25</v>
      </c>
      <c r="D219" s="295">
        <v>4983</v>
      </c>
      <c r="E219" s="295">
        <v>4983</v>
      </c>
      <c r="F219" s="295">
        <v>4983</v>
      </c>
      <c r="G219" s="295">
        <v>4983</v>
      </c>
      <c r="H219" s="295">
        <v>4353</v>
      </c>
      <c r="I219" s="295">
        <v>4353</v>
      </c>
      <c r="J219" s="295">
        <v>4353</v>
      </c>
      <c r="K219" s="295">
        <v>4353</v>
      </c>
      <c r="L219" s="295">
        <v>675</v>
      </c>
      <c r="M219" s="295">
        <v>675</v>
      </c>
      <c r="N219" s="765"/>
      <c r="O219" s="295">
        <v>0.27726873941719532</v>
      </c>
      <c r="P219" s="295">
        <v>0.27726873941719532</v>
      </c>
      <c r="Q219" s="295">
        <v>0.27726873941719532</v>
      </c>
      <c r="R219" s="295">
        <v>0.27726873941719532</v>
      </c>
      <c r="S219" s="295">
        <v>0.27726873941719532</v>
      </c>
      <c r="T219" s="295">
        <v>0.27726873941719532</v>
      </c>
      <c r="U219" s="295">
        <v>0.27726873941719532</v>
      </c>
      <c r="V219" s="295">
        <v>0.27726873941719532</v>
      </c>
      <c r="W219" s="295">
        <v>8.6210295557975769E-2</v>
      </c>
      <c r="X219" s="295">
        <v>8.6210295557975769E-2</v>
      </c>
      <c r="Y219" s="776">
        <v>1</v>
      </c>
      <c r="Z219" s="764">
        <v>0</v>
      </c>
      <c r="AA219" s="764">
        <v>0</v>
      </c>
      <c r="AB219" s="764">
        <v>0</v>
      </c>
      <c r="AC219" s="764">
        <v>0</v>
      </c>
      <c r="AD219" s="764">
        <v>0</v>
      </c>
      <c r="AE219" s="764">
        <v>0</v>
      </c>
      <c r="AF219" s="409"/>
      <c r="AG219" s="409"/>
      <c r="AH219" s="409"/>
      <c r="AI219" s="409"/>
      <c r="AJ219" s="409"/>
      <c r="AK219" s="409"/>
      <c r="AL219" s="409"/>
      <c r="AM219" s="296">
        <f>SUM(Y219:AL219)</f>
        <v>1</v>
      </c>
    </row>
    <row r="220" spans="1:39" ht="15" hidden="1" outlineLevel="1">
      <c r="B220" s="294" t="s">
        <v>245</v>
      </c>
      <c r="C220" s="291" t="s">
        <v>163</v>
      </c>
      <c r="D220" s="295">
        <v>5379.9033200000003</v>
      </c>
      <c r="E220" s="295">
        <v>5379.9033200000003</v>
      </c>
      <c r="F220" s="295">
        <v>5302.9033200000003</v>
      </c>
      <c r="G220" s="295">
        <v>5295.9033280000003</v>
      </c>
      <c r="H220" s="295">
        <v>4948.7330929999998</v>
      </c>
      <c r="I220" s="295">
        <v>4702.1480099999999</v>
      </c>
      <c r="J220" s="295">
        <v>4556.5628660000002</v>
      </c>
      <c r="K220" s="295">
        <v>4556.5628660000002</v>
      </c>
      <c r="L220" s="295">
        <v>4556.5628660000002</v>
      </c>
      <c r="M220" s="295">
        <v>3298.9033199999999</v>
      </c>
      <c r="N220" s="767"/>
      <c r="O220" s="295">
        <v>1.3791270339999999</v>
      </c>
      <c r="P220" s="295">
        <v>1.3791270339999999</v>
      </c>
      <c r="Q220" s="295">
        <v>1.3751729800000001</v>
      </c>
      <c r="R220" s="295">
        <v>1.3748135210000001</v>
      </c>
      <c r="S220" s="295">
        <v>1.3567463529999999</v>
      </c>
      <c r="T220" s="295">
        <v>1.343950609</v>
      </c>
      <c r="U220" s="295">
        <v>1.3363548649999999</v>
      </c>
      <c r="V220" s="295">
        <v>1.3363548649999999</v>
      </c>
      <c r="W220" s="295">
        <v>1.3363548649999999</v>
      </c>
      <c r="X220" s="295">
        <v>1.270927031</v>
      </c>
      <c r="Y220" s="410">
        <f>Y219</f>
        <v>1</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0"/>
    </row>
    <row r="221" spans="1:39" ht="15" hidden="1" outlineLevel="1">
      <c r="B221" s="315"/>
      <c r="C221" s="305"/>
      <c r="D221" s="765"/>
      <c r="E221" s="765"/>
      <c r="F221" s="765"/>
      <c r="G221" s="765"/>
      <c r="H221" s="765"/>
      <c r="I221" s="765"/>
      <c r="J221" s="765"/>
      <c r="K221" s="765"/>
      <c r="L221" s="765"/>
      <c r="M221" s="765"/>
      <c r="N221" s="765"/>
      <c r="O221" s="765"/>
      <c r="P221" s="765"/>
      <c r="Q221" s="765"/>
      <c r="R221" s="765"/>
      <c r="S221" s="765"/>
      <c r="T221" s="765"/>
      <c r="U221" s="765"/>
      <c r="V221" s="765"/>
      <c r="W221" s="765"/>
      <c r="X221" s="765"/>
      <c r="Y221" s="411"/>
      <c r="Z221" s="411"/>
      <c r="AA221" s="411"/>
      <c r="AB221" s="411"/>
      <c r="AC221" s="411"/>
      <c r="AD221" s="411"/>
      <c r="AE221" s="411"/>
      <c r="AF221" s="411"/>
      <c r="AG221" s="411"/>
      <c r="AH221" s="411"/>
      <c r="AI221" s="411"/>
      <c r="AJ221" s="411"/>
      <c r="AK221" s="411"/>
      <c r="AL221" s="411"/>
      <c r="AM221" s="306"/>
    </row>
    <row r="222" spans="1:39" s="293" customFormat="1" ht="15" hidden="1" outlineLevel="1">
      <c r="A222" s="505"/>
      <c r="B222" s="288" t="s">
        <v>489</v>
      </c>
      <c r="C222" s="289"/>
      <c r="D222" s="768"/>
      <c r="E222" s="768"/>
      <c r="F222" s="768"/>
      <c r="G222" s="768"/>
      <c r="H222" s="768"/>
      <c r="I222" s="768"/>
      <c r="J222" s="768"/>
      <c r="K222" s="768"/>
      <c r="L222" s="768"/>
      <c r="M222" s="768"/>
      <c r="N222" s="768"/>
      <c r="O222" s="768"/>
      <c r="P222" s="769"/>
      <c r="Q222" s="769"/>
      <c r="R222" s="769"/>
      <c r="S222" s="769"/>
      <c r="T222" s="769"/>
      <c r="U222" s="769"/>
      <c r="V222" s="769"/>
      <c r="W222" s="769"/>
      <c r="X222" s="769"/>
      <c r="Y222" s="413"/>
      <c r="Z222" s="413"/>
      <c r="AA222" s="413"/>
      <c r="AB222" s="413"/>
      <c r="AC222" s="413"/>
      <c r="AD222" s="413"/>
      <c r="AE222" s="413"/>
      <c r="AF222" s="413"/>
      <c r="AG222" s="413"/>
      <c r="AH222" s="413"/>
      <c r="AI222" s="413"/>
      <c r="AJ222" s="413"/>
      <c r="AK222" s="413"/>
      <c r="AL222" s="413"/>
      <c r="AM222" s="292"/>
    </row>
    <row r="223" spans="1:39" s="283" customFormat="1" ht="15" hidden="1" outlineLevel="1">
      <c r="A223" s="504">
        <v>24</v>
      </c>
      <c r="B223" s="315" t="s">
        <v>14</v>
      </c>
      <c r="C223" s="291" t="s">
        <v>25</v>
      </c>
      <c r="D223" s="295">
        <v>0</v>
      </c>
      <c r="E223" s="295">
        <v>0</v>
      </c>
      <c r="F223" s="295">
        <v>0</v>
      </c>
      <c r="G223" s="295">
        <v>0</v>
      </c>
      <c r="H223" s="295">
        <v>0</v>
      </c>
      <c r="I223" s="295">
        <v>0</v>
      </c>
      <c r="J223" s="295">
        <v>0</v>
      </c>
      <c r="K223" s="295">
        <v>0</v>
      </c>
      <c r="L223" s="295">
        <v>0</v>
      </c>
      <c r="M223" s="295">
        <v>0</v>
      </c>
      <c r="N223" s="765"/>
      <c r="O223" s="295">
        <v>0</v>
      </c>
      <c r="P223" s="295">
        <v>0</v>
      </c>
      <c r="Q223" s="295">
        <v>0</v>
      </c>
      <c r="R223" s="295">
        <v>0</v>
      </c>
      <c r="S223" s="295">
        <v>0</v>
      </c>
      <c r="T223" s="295">
        <v>0</v>
      </c>
      <c r="U223" s="295">
        <v>0</v>
      </c>
      <c r="V223" s="295">
        <v>0</v>
      </c>
      <c r="W223" s="295">
        <v>0</v>
      </c>
      <c r="X223" s="295">
        <v>0</v>
      </c>
      <c r="Y223" s="776">
        <v>1</v>
      </c>
      <c r="Z223" s="764">
        <v>0</v>
      </c>
      <c r="AA223" s="764">
        <v>0</v>
      </c>
      <c r="AB223" s="764">
        <v>0</v>
      </c>
      <c r="AC223" s="764">
        <v>0</v>
      </c>
      <c r="AD223" s="764">
        <v>0</v>
      </c>
      <c r="AE223" s="764">
        <v>0</v>
      </c>
      <c r="AF223" s="409"/>
      <c r="AG223" s="409"/>
      <c r="AH223" s="409"/>
      <c r="AI223" s="409"/>
      <c r="AJ223" s="409"/>
      <c r="AK223" s="409"/>
      <c r="AL223" s="409"/>
      <c r="AM223" s="296">
        <f>SUM(Y223:AL223)</f>
        <v>1</v>
      </c>
    </row>
    <row r="224" spans="1:39" s="283" customFormat="1" ht="15" hidden="1" outlineLevel="1">
      <c r="A224" s="504"/>
      <c r="B224" s="315" t="s">
        <v>245</v>
      </c>
      <c r="C224" s="291" t="s">
        <v>163</v>
      </c>
      <c r="D224" s="295">
        <v>0</v>
      </c>
      <c r="E224" s="295">
        <v>0</v>
      </c>
      <c r="F224" s="295">
        <v>0</v>
      </c>
      <c r="G224" s="295">
        <v>0</v>
      </c>
      <c r="H224" s="295">
        <v>0</v>
      </c>
      <c r="I224" s="295">
        <v>0</v>
      </c>
      <c r="J224" s="295">
        <v>0</v>
      </c>
      <c r="K224" s="295">
        <v>0</v>
      </c>
      <c r="L224" s="295">
        <v>0</v>
      </c>
      <c r="M224" s="295">
        <v>0</v>
      </c>
      <c r="N224" s="767"/>
      <c r="O224" s="295">
        <v>0</v>
      </c>
      <c r="P224" s="295">
        <v>0</v>
      </c>
      <c r="Q224" s="295">
        <v>0</v>
      </c>
      <c r="R224" s="295">
        <v>0</v>
      </c>
      <c r="S224" s="295">
        <v>0</v>
      </c>
      <c r="T224" s="295">
        <v>0</v>
      </c>
      <c r="U224" s="295">
        <v>0</v>
      </c>
      <c r="V224" s="295">
        <v>0</v>
      </c>
      <c r="W224" s="295">
        <v>0</v>
      </c>
      <c r="X224" s="295">
        <v>0</v>
      </c>
      <c r="Y224" s="410">
        <f>Y223</f>
        <v>1</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0"/>
    </row>
    <row r="225" spans="1:39" s="283" customFormat="1" ht="15" hidden="1" outlineLevel="1">
      <c r="A225" s="504"/>
      <c r="B225" s="315"/>
      <c r="C225" s="305"/>
      <c r="D225" s="765"/>
      <c r="E225" s="765"/>
      <c r="F225" s="765"/>
      <c r="G225" s="765"/>
      <c r="H225" s="765"/>
      <c r="I225" s="765"/>
      <c r="J225" s="765"/>
      <c r="K225" s="765"/>
      <c r="L225" s="765"/>
      <c r="M225" s="765"/>
      <c r="N225" s="765"/>
      <c r="O225" s="765"/>
      <c r="P225" s="765"/>
      <c r="Q225" s="765"/>
      <c r="R225" s="765"/>
      <c r="S225" s="765"/>
      <c r="T225" s="765"/>
      <c r="U225" s="765"/>
      <c r="V225" s="765"/>
      <c r="W225" s="765"/>
      <c r="X225" s="765"/>
      <c r="Y225" s="411"/>
      <c r="Z225" s="411"/>
      <c r="AA225" s="411"/>
      <c r="AB225" s="411"/>
      <c r="AC225" s="411"/>
      <c r="AD225" s="411"/>
      <c r="AE225" s="411"/>
      <c r="AF225" s="411"/>
      <c r="AG225" s="411"/>
      <c r="AH225" s="411"/>
      <c r="AI225" s="411"/>
      <c r="AJ225" s="411"/>
      <c r="AK225" s="411"/>
      <c r="AL225" s="411"/>
      <c r="AM225" s="306"/>
    </row>
    <row r="226" spans="1:39" s="283" customFormat="1" ht="15" hidden="1" outlineLevel="1">
      <c r="A226" s="504">
        <v>25</v>
      </c>
      <c r="B226" s="314" t="s">
        <v>21</v>
      </c>
      <c r="C226" s="291" t="s">
        <v>25</v>
      </c>
      <c r="D226" s="295">
        <v>0</v>
      </c>
      <c r="E226" s="295">
        <v>0</v>
      </c>
      <c r="F226" s="295">
        <v>0</v>
      </c>
      <c r="G226" s="295">
        <v>0</v>
      </c>
      <c r="H226" s="295">
        <v>0</v>
      </c>
      <c r="I226" s="295">
        <v>0</v>
      </c>
      <c r="J226" s="295">
        <v>0</v>
      </c>
      <c r="K226" s="295">
        <v>0</v>
      </c>
      <c r="L226" s="295">
        <v>0</v>
      </c>
      <c r="M226" s="295">
        <v>0</v>
      </c>
      <c r="N226" s="295">
        <v>0</v>
      </c>
      <c r="O226" s="295">
        <v>0</v>
      </c>
      <c r="P226" s="295">
        <v>0</v>
      </c>
      <c r="Q226" s="295">
        <v>0</v>
      </c>
      <c r="R226" s="295">
        <v>0</v>
      </c>
      <c r="S226" s="295">
        <v>0</v>
      </c>
      <c r="T226" s="295">
        <v>0</v>
      </c>
      <c r="U226" s="295">
        <v>0</v>
      </c>
      <c r="V226" s="295">
        <v>0</v>
      </c>
      <c r="W226" s="295">
        <v>0</v>
      </c>
      <c r="X226" s="295">
        <v>0</v>
      </c>
      <c r="Y226" s="776">
        <v>0</v>
      </c>
      <c r="Z226" s="764">
        <v>1</v>
      </c>
      <c r="AA226" s="764">
        <v>0</v>
      </c>
      <c r="AB226" s="764">
        <v>0</v>
      </c>
      <c r="AC226" s="764">
        <v>0</v>
      </c>
      <c r="AD226" s="764">
        <v>0</v>
      </c>
      <c r="AE226" s="764">
        <v>0</v>
      </c>
      <c r="AF226" s="414"/>
      <c r="AG226" s="414"/>
      <c r="AH226" s="414"/>
      <c r="AI226" s="414"/>
      <c r="AJ226" s="414"/>
      <c r="AK226" s="414"/>
      <c r="AL226" s="414"/>
      <c r="AM226" s="296">
        <f>SUM(Y226:AL226)</f>
        <v>1</v>
      </c>
    </row>
    <row r="227" spans="1:39" s="283" customFormat="1" ht="15" hidden="1" outlineLevel="1">
      <c r="A227" s="504"/>
      <c r="B227" s="315" t="s">
        <v>245</v>
      </c>
      <c r="C227" s="291" t="s">
        <v>163</v>
      </c>
      <c r="D227" s="295">
        <v>0</v>
      </c>
      <c r="E227" s="295">
        <v>0</v>
      </c>
      <c r="F227" s="295">
        <v>0</v>
      </c>
      <c r="G227" s="295">
        <v>0</v>
      </c>
      <c r="H227" s="295">
        <v>0</v>
      </c>
      <c r="I227" s="295">
        <v>0</v>
      </c>
      <c r="J227" s="295">
        <v>0</v>
      </c>
      <c r="K227" s="295">
        <v>0</v>
      </c>
      <c r="L227" s="295">
        <v>0</v>
      </c>
      <c r="M227" s="295">
        <v>0</v>
      </c>
      <c r="N227" s="295">
        <v>0</v>
      </c>
      <c r="O227" s="295">
        <v>0</v>
      </c>
      <c r="P227" s="295">
        <v>0</v>
      </c>
      <c r="Q227" s="295">
        <v>0</v>
      </c>
      <c r="R227" s="295">
        <v>0</v>
      </c>
      <c r="S227" s="295">
        <v>0</v>
      </c>
      <c r="T227" s="295">
        <v>0</v>
      </c>
      <c r="U227" s="295">
        <v>0</v>
      </c>
      <c r="V227" s="295">
        <v>0</v>
      </c>
      <c r="W227" s="295">
        <v>0</v>
      </c>
      <c r="X227" s="295">
        <v>0</v>
      </c>
      <c r="Y227" s="410">
        <f>Y226</f>
        <v>0</v>
      </c>
      <c r="Z227" s="410">
        <f>Z226</f>
        <v>1</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0"/>
    </row>
    <row r="228" spans="1:39" s="283" customFormat="1" ht="15" hidden="1" outlineLevel="1">
      <c r="A228" s="504"/>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5"/>
      <c r="Z228" s="416"/>
      <c r="AA228" s="415"/>
      <c r="AB228" s="415"/>
      <c r="AC228" s="415"/>
      <c r="AD228" s="415"/>
      <c r="AE228" s="415"/>
      <c r="AF228" s="415"/>
      <c r="AG228" s="415"/>
      <c r="AH228" s="415"/>
      <c r="AI228" s="415"/>
      <c r="AJ228" s="415"/>
      <c r="AK228" s="415"/>
      <c r="AL228" s="415"/>
      <c r="AM228" s="313"/>
    </row>
    <row r="229" spans="1:39" ht="15" hidden="1" outlineLevel="1">
      <c r="A229" s="505"/>
      <c r="B229" s="288" t="s">
        <v>15</v>
      </c>
      <c r="C229" s="319"/>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3"/>
      <c r="Z229" s="413"/>
      <c r="AA229" s="413"/>
      <c r="AB229" s="413"/>
      <c r="AC229" s="413"/>
      <c r="AD229" s="413"/>
      <c r="AE229" s="413"/>
      <c r="AF229" s="413"/>
      <c r="AG229" s="413"/>
      <c r="AH229" s="413"/>
      <c r="AI229" s="413"/>
      <c r="AJ229" s="413"/>
      <c r="AK229" s="413"/>
      <c r="AL229" s="413"/>
      <c r="AM229" s="292"/>
    </row>
    <row r="230" spans="1:39" ht="15" hidden="1" outlineLevel="1">
      <c r="A230" s="504">
        <v>26</v>
      </c>
      <c r="B230" s="320" t="s">
        <v>16</v>
      </c>
      <c r="C230" s="291" t="s">
        <v>25</v>
      </c>
      <c r="D230" s="295">
        <v>0</v>
      </c>
      <c r="E230" s="295">
        <v>0</v>
      </c>
      <c r="F230" s="295">
        <v>0</v>
      </c>
      <c r="G230" s="295">
        <v>0</v>
      </c>
      <c r="H230" s="295">
        <v>0</v>
      </c>
      <c r="I230" s="295">
        <v>0</v>
      </c>
      <c r="J230" s="295">
        <v>0</v>
      </c>
      <c r="K230" s="295">
        <v>0</v>
      </c>
      <c r="L230" s="295">
        <v>0</v>
      </c>
      <c r="M230" s="295">
        <v>0</v>
      </c>
      <c r="N230" s="295">
        <v>12</v>
      </c>
      <c r="O230" s="295">
        <v>0</v>
      </c>
      <c r="P230" s="295">
        <v>0</v>
      </c>
      <c r="Q230" s="295">
        <v>0</v>
      </c>
      <c r="R230" s="295">
        <v>0</v>
      </c>
      <c r="S230" s="295">
        <v>0</v>
      </c>
      <c r="T230" s="295">
        <v>0</v>
      </c>
      <c r="U230" s="295">
        <v>0</v>
      </c>
      <c r="V230" s="295">
        <v>0</v>
      </c>
      <c r="W230" s="295">
        <v>0</v>
      </c>
      <c r="X230" s="295">
        <v>0</v>
      </c>
      <c r="Y230" s="775">
        <v>0</v>
      </c>
      <c r="Z230" s="414">
        <v>0.5</v>
      </c>
      <c r="AA230" s="773">
        <v>0.5</v>
      </c>
      <c r="AB230" s="414">
        <v>0</v>
      </c>
      <c r="AC230" s="414">
        <v>0</v>
      </c>
      <c r="AD230" s="414">
        <v>0</v>
      </c>
      <c r="AE230" s="414">
        <v>0</v>
      </c>
      <c r="AF230" s="414"/>
      <c r="AG230" s="414"/>
      <c r="AH230" s="414"/>
      <c r="AI230" s="414"/>
      <c r="AJ230" s="414"/>
      <c r="AK230" s="414"/>
      <c r="AL230" s="414"/>
      <c r="AM230" s="296">
        <f>SUM(Y230:AL230)</f>
        <v>1</v>
      </c>
    </row>
    <row r="231" spans="1:39" ht="15" hidden="1" outlineLevel="1">
      <c r="B231" s="294" t="s">
        <v>245</v>
      </c>
      <c r="C231" s="291" t="s">
        <v>163</v>
      </c>
      <c r="D231" s="295">
        <v>0</v>
      </c>
      <c r="E231" s="295">
        <v>0</v>
      </c>
      <c r="F231" s="295">
        <v>0</v>
      </c>
      <c r="G231" s="295">
        <v>0</v>
      </c>
      <c r="H231" s="295">
        <v>0</v>
      </c>
      <c r="I231" s="295">
        <v>0</v>
      </c>
      <c r="J231" s="295">
        <v>0</v>
      </c>
      <c r="K231" s="295">
        <v>0</v>
      </c>
      <c r="L231" s="295">
        <v>0</v>
      </c>
      <c r="M231" s="295">
        <v>0</v>
      </c>
      <c r="N231" s="295">
        <v>12</v>
      </c>
      <c r="O231" s="295">
        <v>0</v>
      </c>
      <c r="P231" s="295">
        <v>0</v>
      </c>
      <c r="Q231" s="295">
        <v>0</v>
      </c>
      <c r="R231" s="295">
        <v>0</v>
      </c>
      <c r="S231" s="295">
        <v>0</v>
      </c>
      <c r="T231" s="295">
        <v>0</v>
      </c>
      <c r="U231" s="295">
        <v>0</v>
      </c>
      <c r="V231" s="295">
        <v>0</v>
      </c>
      <c r="W231" s="295">
        <v>0</v>
      </c>
      <c r="X231" s="295">
        <v>0</v>
      </c>
      <c r="Y231" s="410">
        <f>Y230</f>
        <v>0</v>
      </c>
      <c r="Z231" s="410">
        <f>Z230</f>
        <v>0.5</v>
      </c>
      <c r="AA231" s="410">
        <f t="shared" ref="AA231:AL231" si="62">AA230</f>
        <v>0.5</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0"/>
    </row>
    <row r="232" spans="1:39" ht="15" hidden="1" outlineLevel="1">
      <c r="A232" s="507"/>
      <c r="B232" s="321"/>
      <c r="C232" s="291"/>
      <c r="D232" s="765"/>
      <c r="E232" s="765"/>
      <c r="F232" s="765"/>
      <c r="G232" s="765"/>
      <c r="H232" s="765"/>
      <c r="I232" s="765"/>
      <c r="J232" s="765"/>
      <c r="K232" s="765"/>
      <c r="L232" s="765"/>
      <c r="M232" s="765"/>
      <c r="N232" s="765"/>
      <c r="O232" s="765"/>
      <c r="P232" s="765"/>
      <c r="Q232" s="765"/>
      <c r="R232" s="765"/>
      <c r="S232" s="765"/>
      <c r="T232" s="765"/>
      <c r="U232" s="765"/>
      <c r="V232" s="765"/>
      <c r="W232" s="765"/>
      <c r="X232" s="765"/>
      <c r="Y232" s="422"/>
      <c r="Z232" s="423"/>
      <c r="AA232" s="423"/>
      <c r="AB232" s="423"/>
      <c r="AC232" s="423"/>
      <c r="AD232" s="423"/>
      <c r="AE232" s="423"/>
      <c r="AF232" s="423"/>
      <c r="AG232" s="423"/>
      <c r="AH232" s="423"/>
      <c r="AI232" s="423"/>
      <c r="AJ232" s="423"/>
      <c r="AK232" s="423"/>
      <c r="AL232" s="423"/>
      <c r="AM232" s="297"/>
    </row>
    <row r="233" spans="1:39" ht="15" hidden="1" outlineLevel="1">
      <c r="A233" s="504">
        <v>27</v>
      </c>
      <c r="B233" s="320" t="s">
        <v>17</v>
      </c>
      <c r="C233" s="291" t="s">
        <v>25</v>
      </c>
      <c r="D233" s="295">
        <v>35869.743441460538</v>
      </c>
      <c r="E233" s="295">
        <v>35869.743441460538</v>
      </c>
      <c r="F233" s="295">
        <v>35869.743441460538</v>
      </c>
      <c r="G233" s="295">
        <v>35869.743441460538</v>
      </c>
      <c r="H233" s="295">
        <v>35869.743441460538</v>
      </c>
      <c r="I233" s="295">
        <v>35869.743441460538</v>
      </c>
      <c r="J233" s="295">
        <v>35869.743441460538</v>
      </c>
      <c r="K233" s="295">
        <v>35869.743441460538</v>
      </c>
      <c r="L233" s="295">
        <v>35869.743441460538</v>
      </c>
      <c r="M233" s="295">
        <v>35869.743441460538</v>
      </c>
      <c r="N233" s="295">
        <v>12</v>
      </c>
      <c r="O233" s="295">
        <v>10.251141894481931</v>
      </c>
      <c r="P233" s="295">
        <v>10.251141894481931</v>
      </c>
      <c r="Q233" s="295">
        <v>10.251141894481931</v>
      </c>
      <c r="R233" s="295">
        <v>10.251141894481931</v>
      </c>
      <c r="S233" s="295">
        <v>10.251141894481931</v>
      </c>
      <c r="T233" s="295">
        <v>10.251141894481931</v>
      </c>
      <c r="U233" s="295">
        <v>10.251141894481931</v>
      </c>
      <c r="V233" s="295">
        <v>10.251141894481931</v>
      </c>
      <c r="W233" s="295">
        <v>10.251141894481931</v>
      </c>
      <c r="X233" s="295">
        <v>10.251141894481931</v>
      </c>
      <c r="Y233" s="775">
        <v>0</v>
      </c>
      <c r="Z233" s="414">
        <v>0</v>
      </c>
      <c r="AA233" s="414">
        <v>1</v>
      </c>
      <c r="AB233" s="414">
        <v>0</v>
      </c>
      <c r="AC233" s="414">
        <v>0</v>
      </c>
      <c r="AD233" s="414">
        <v>0</v>
      </c>
      <c r="AE233" s="414">
        <v>0</v>
      </c>
      <c r="AF233" s="414"/>
      <c r="AG233" s="414"/>
      <c r="AH233" s="414"/>
      <c r="AI233" s="414"/>
      <c r="AJ233" s="414"/>
      <c r="AK233" s="414"/>
      <c r="AL233" s="414"/>
      <c r="AM233" s="296">
        <f>SUM(Y233:AL233)</f>
        <v>1</v>
      </c>
    </row>
    <row r="234" spans="1:39" ht="15" hidden="1" outlineLevel="1">
      <c r="B234" s="294" t="s">
        <v>245</v>
      </c>
      <c r="C234" s="291" t="s">
        <v>163</v>
      </c>
      <c r="D234" s="295">
        <v>0</v>
      </c>
      <c r="E234" s="295">
        <v>0</v>
      </c>
      <c r="F234" s="295">
        <v>0</v>
      </c>
      <c r="G234" s="295">
        <v>0</v>
      </c>
      <c r="H234" s="295">
        <v>0</v>
      </c>
      <c r="I234" s="295">
        <v>0</v>
      </c>
      <c r="J234" s="295">
        <v>0</v>
      </c>
      <c r="K234" s="295">
        <v>0</v>
      </c>
      <c r="L234" s="295">
        <v>0</v>
      </c>
      <c r="M234" s="295">
        <v>0</v>
      </c>
      <c r="N234" s="295">
        <v>12</v>
      </c>
      <c r="O234" s="295">
        <v>0</v>
      </c>
      <c r="P234" s="295">
        <v>0</v>
      </c>
      <c r="Q234" s="295">
        <v>0</v>
      </c>
      <c r="R234" s="295">
        <v>0</v>
      </c>
      <c r="S234" s="295">
        <v>0</v>
      </c>
      <c r="T234" s="295">
        <v>0</v>
      </c>
      <c r="U234" s="295">
        <v>0</v>
      </c>
      <c r="V234" s="295">
        <v>0</v>
      </c>
      <c r="W234" s="295">
        <v>0</v>
      </c>
      <c r="X234" s="295">
        <v>0</v>
      </c>
      <c r="Y234" s="410">
        <f>Y233</f>
        <v>0</v>
      </c>
      <c r="Z234" s="410">
        <f>Z233</f>
        <v>0</v>
      </c>
      <c r="AA234" s="410">
        <f t="shared" ref="AA234:AL234" si="63">AA233</f>
        <v>1</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0"/>
    </row>
    <row r="235" spans="1:39" ht="15" hidden="1" outlineLevel="1">
      <c r="A235" s="507"/>
      <c r="B235" s="322"/>
      <c r="C235" s="300"/>
      <c r="D235" s="765"/>
      <c r="E235" s="765"/>
      <c r="F235" s="765"/>
      <c r="G235" s="765"/>
      <c r="H235" s="765"/>
      <c r="I235" s="765"/>
      <c r="J235" s="765"/>
      <c r="K235" s="765"/>
      <c r="L235" s="765"/>
      <c r="M235" s="765"/>
      <c r="N235" s="774"/>
      <c r="O235" s="765"/>
      <c r="P235" s="765"/>
      <c r="Q235" s="765"/>
      <c r="R235" s="765"/>
      <c r="S235" s="765"/>
      <c r="T235" s="765"/>
      <c r="U235" s="765"/>
      <c r="V235" s="765"/>
      <c r="W235" s="765"/>
      <c r="X235" s="765"/>
      <c r="Y235" s="411"/>
      <c r="Z235" s="411"/>
      <c r="AA235" s="411"/>
      <c r="AB235" s="411"/>
      <c r="AC235" s="411"/>
      <c r="AD235" s="411"/>
      <c r="AE235" s="411"/>
      <c r="AF235" s="411"/>
      <c r="AG235" s="411"/>
      <c r="AH235" s="411"/>
      <c r="AI235" s="411"/>
      <c r="AJ235" s="411"/>
      <c r="AK235" s="411"/>
      <c r="AL235" s="411"/>
      <c r="AM235" s="306"/>
    </row>
    <row r="236" spans="1:39" ht="15" hidden="1" outlineLevel="1">
      <c r="A236" s="504">
        <v>28</v>
      </c>
      <c r="B236" s="320" t="s">
        <v>18</v>
      </c>
      <c r="C236" s="291" t="s">
        <v>25</v>
      </c>
      <c r="D236" s="295">
        <v>0</v>
      </c>
      <c r="E236" s="295">
        <v>0</v>
      </c>
      <c r="F236" s="295">
        <v>0</v>
      </c>
      <c r="G236" s="295">
        <v>0</v>
      </c>
      <c r="H236" s="295">
        <v>0</v>
      </c>
      <c r="I236" s="295">
        <v>0</v>
      </c>
      <c r="J236" s="295">
        <v>0</v>
      </c>
      <c r="K236" s="295">
        <v>0</v>
      </c>
      <c r="L236" s="295">
        <v>0</v>
      </c>
      <c r="M236" s="295">
        <v>0</v>
      </c>
      <c r="N236" s="295">
        <v>0</v>
      </c>
      <c r="O236" s="295">
        <v>0</v>
      </c>
      <c r="P236" s="295">
        <v>0</v>
      </c>
      <c r="Q236" s="295">
        <v>0</v>
      </c>
      <c r="R236" s="295">
        <v>0</v>
      </c>
      <c r="S236" s="295">
        <v>0</v>
      </c>
      <c r="T236" s="295">
        <v>0</v>
      </c>
      <c r="U236" s="295">
        <v>0</v>
      </c>
      <c r="V236" s="295">
        <v>0</v>
      </c>
      <c r="W236" s="295">
        <v>0</v>
      </c>
      <c r="X236" s="295">
        <v>0</v>
      </c>
      <c r="Y236" s="775">
        <v>0</v>
      </c>
      <c r="Z236" s="414">
        <v>0.5</v>
      </c>
      <c r="AA236" s="414">
        <v>0.5</v>
      </c>
      <c r="AB236" s="414">
        <v>0</v>
      </c>
      <c r="AC236" s="414">
        <v>0</v>
      </c>
      <c r="AD236" s="414">
        <v>0</v>
      </c>
      <c r="AE236" s="414">
        <v>0</v>
      </c>
      <c r="AF236" s="414"/>
      <c r="AG236" s="414"/>
      <c r="AH236" s="414"/>
      <c r="AI236" s="414"/>
      <c r="AJ236" s="414"/>
      <c r="AK236" s="414"/>
      <c r="AL236" s="414"/>
      <c r="AM236" s="296">
        <f>SUM(Y236:AL236)</f>
        <v>1</v>
      </c>
    </row>
    <row r="237" spans="1:39" ht="15" hidden="1" outlineLevel="1">
      <c r="B237" s="294" t="s">
        <v>245</v>
      </c>
      <c r="C237" s="291" t="s">
        <v>163</v>
      </c>
      <c r="D237" s="295">
        <v>0</v>
      </c>
      <c r="E237" s="295">
        <v>0</v>
      </c>
      <c r="F237" s="295">
        <v>0</v>
      </c>
      <c r="G237" s="295">
        <v>0</v>
      </c>
      <c r="H237" s="295">
        <v>0</v>
      </c>
      <c r="I237" s="295">
        <v>0</v>
      </c>
      <c r="J237" s="295">
        <v>0</v>
      </c>
      <c r="K237" s="295">
        <v>0</v>
      </c>
      <c r="L237" s="295">
        <v>0</v>
      </c>
      <c r="M237" s="295">
        <v>0</v>
      </c>
      <c r="N237" s="295">
        <v>0</v>
      </c>
      <c r="O237" s="295">
        <v>0</v>
      </c>
      <c r="P237" s="295">
        <v>0</v>
      </c>
      <c r="Q237" s="295">
        <v>0</v>
      </c>
      <c r="R237" s="295">
        <v>0</v>
      </c>
      <c r="S237" s="295">
        <v>0</v>
      </c>
      <c r="T237" s="295">
        <v>0</v>
      </c>
      <c r="U237" s="295">
        <v>0</v>
      </c>
      <c r="V237" s="295">
        <v>0</v>
      </c>
      <c r="W237" s="295">
        <v>0</v>
      </c>
      <c r="X237" s="295">
        <v>0</v>
      </c>
      <c r="Y237" s="410">
        <f>Y236</f>
        <v>0</v>
      </c>
      <c r="Z237" s="410">
        <f>Z236</f>
        <v>0.5</v>
      </c>
      <c r="AA237" s="410">
        <f t="shared" ref="AA237:AL237" si="64">AA236</f>
        <v>0.5</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0"/>
    </row>
    <row r="238" spans="1:39" ht="15" hidden="1" outlineLevel="1">
      <c r="A238" s="507"/>
      <c r="B238" s="321"/>
      <c r="C238" s="291"/>
      <c r="D238" s="765"/>
      <c r="E238" s="765"/>
      <c r="F238" s="765"/>
      <c r="G238" s="765"/>
      <c r="H238" s="765"/>
      <c r="I238" s="765"/>
      <c r="J238" s="765"/>
      <c r="K238" s="765"/>
      <c r="L238" s="765"/>
      <c r="M238" s="765"/>
      <c r="N238" s="765"/>
      <c r="O238" s="765"/>
      <c r="P238" s="765"/>
      <c r="Q238" s="765"/>
      <c r="R238" s="765"/>
      <c r="S238" s="765"/>
      <c r="T238" s="765"/>
      <c r="U238" s="765"/>
      <c r="V238" s="765"/>
      <c r="W238" s="765"/>
      <c r="X238" s="765"/>
      <c r="Y238" s="411"/>
      <c r="Z238" s="411"/>
      <c r="AA238" s="411"/>
      <c r="AB238" s="411"/>
      <c r="AC238" s="411"/>
      <c r="AD238" s="411"/>
      <c r="AE238" s="411"/>
      <c r="AF238" s="411"/>
      <c r="AG238" s="411"/>
      <c r="AH238" s="411"/>
      <c r="AI238" s="411"/>
      <c r="AJ238" s="411"/>
      <c r="AK238" s="411"/>
      <c r="AL238" s="411"/>
      <c r="AM238" s="306"/>
    </row>
    <row r="239" spans="1:39" ht="15" hidden="1" outlineLevel="1">
      <c r="A239" s="504">
        <v>29</v>
      </c>
      <c r="B239" s="323" t="s">
        <v>19</v>
      </c>
      <c r="C239" s="291" t="s">
        <v>25</v>
      </c>
      <c r="D239" s="295">
        <v>0</v>
      </c>
      <c r="E239" s="295">
        <v>0</v>
      </c>
      <c r="F239" s="295">
        <v>0</v>
      </c>
      <c r="G239" s="295">
        <v>0</v>
      </c>
      <c r="H239" s="295">
        <v>0</v>
      </c>
      <c r="I239" s="295">
        <v>0</v>
      </c>
      <c r="J239" s="295">
        <v>0</v>
      </c>
      <c r="K239" s="295">
        <v>0</v>
      </c>
      <c r="L239" s="295">
        <v>0</v>
      </c>
      <c r="M239" s="295">
        <v>0</v>
      </c>
      <c r="N239" s="295">
        <v>0</v>
      </c>
      <c r="O239" s="295">
        <v>0</v>
      </c>
      <c r="P239" s="295">
        <v>0</v>
      </c>
      <c r="Q239" s="295">
        <v>0</v>
      </c>
      <c r="R239" s="295">
        <v>0</v>
      </c>
      <c r="S239" s="295">
        <v>0</v>
      </c>
      <c r="T239" s="295">
        <v>0</v>
      </c>
      <c r="U239" s="295">
        <v>0</v>
      </c>
      <c r="V239" s="295">
        <v>0</v>
      </c>
      <c r="W239" s="295">
        <v>0</v>
      </c>
      <c r="X239" s="295">
        <v>0</v>
      </c>
      <c r="Y239" s="775">
        <v>0</v>
      </c>
      <c r="Z239" s="414">
        <v>0.5</v>
      </c>
      <c r="AA239" s="414">
        <v>0.5</v>
      </c>
      <c r="AB239" s="414">
        <v>0</v>
      </c>
      <c r="AC239" s="414">
        <v>0</v>
      </c>
      <c r="AD239" s="414">
        <v>0</v>
      </c>
      <c r="AE239" s="414">
        <v>0</v>
      </c>
      <c r="AF239" s="414"/>
      <c r="AG239" s="414"/>
      <c r="AH239" s="414"/>
      <c r="AI239" s="414"/>
      <c r="AJ239" s="414"/>
      <c r="AK239" s="414"/>
      <c r="AL239" s="414"/>
      <c r="AM239" s="296">
        <f>SUM(Y239:AL239)</f>
        <v>1</v>
      </c>
    </row>
    <row r="240" spans="1:39" ht="15" hidden="1" outlineLevel="1">
      <c r="B240" s="323" t="s">
        <v>245</v>
      </c>
      <c r="C240" s="291" t="s">
        <v>163</v>
      </c>
      <c r="D240" s="295">
        <v>0</v>
      </c>
      <c r="E240" s="295">
        <v>0</v>
      </c>
      <c r="F240" s="295">
        <v>0</v>
      </c>
      <c r="G240" s="295">
        <v>0</v>
      </c>
      <c r="H240" s="295">
        <v>0</v>
      </c>
      <c r="I240" s="295">
        <v>0</v>
      </c>
      <c r="J240" s="295">
        <v>0</v>
      </c>
      <c r="K240" s="295">
        <v>0</v>
      </c>
      <c r="L240" s="295">
        <v>0</v>
      </c>
      <c r="M240" s="295">
        <v>0</v>
      </c>
      <c r="N240" s="295">
        <v>0</v>
      </c>
      <c r="O240" s="295">
        <v>0</v>
      </c>
      <c r="P240" s="295">
        <v>0</v>
      </c>
      <c r="Q240" s="295">
        <v>0</v>
      </c>
      <c r="R240" s="295">
        <v>0</v>
      </c>
      <c r="S240" s="295">
        <v>0</v>
      </c>
      <c r="T240" s="295">
        <v>0</v>
      </c>
      <c r="U240" s="295">
        <v>0</v>
      </c>
      <c r="V240" s="295">
        <v>0</v>
      </c>
      <c r="W240" s="295">
        <v>0</v>
      </c>
      <c r="X240" s="295">
        <v>0</v>
      </c>
      <c r="Y240" s="410">
        <f>Y239</f>
        <v>0</v>
      </c>
      <c r="Z240" s="410">
        <f t="shared" ref="Z240:AL240" si="65">Z239</f>
        <v>0.5</v>
      </c>
      <c r="AA240" s="410">
        <f t="shared" si="65"/>
        <v>0.5</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0"/>
    </row>
    <row r="241" spans="1:39" ht="15" hidden="1" outlineLevel="1">
      <c r="B241" s="323"/>
      <c r="C241" s="291"/>
      <c r="D241" s="765"/>
      <c r="E241" s="765"/>
      <c r="F241" s="765"/>
      <c r="G241" s="765"/>
      <c r="H241" s="765"/>
      <c r="I241" s="765"/>
      <c r="J241" s="765"/>
      <c r="K241" s="765"/>
      <c r="L241" s="765"/>
      <c r="M241" s="765"/>
      <c r="N241" s="765"/>
      <c r="O241" s="765"/>
      <c r="P241" s="765"/>
      <c r="Q241" s="765"/>
      <c r="R241" s="765"/>
      <c r="S241" s="765"/>
      <c r="T241" s="765"/>
      <c r="U241" s="765"/>
      <c r="V241" s="765"/>
      <c r="W241" s="765"/>
      <c r="X241" s="765"/>
      <c r="Y241" s="422"/>
      <c r="Z241" s="422"/>
      <c r="AA241" s="422"/>
      <c r="AB241" s="422"/>
      <c r="AC241" s="422"/>
      <c r="AD241" s="422"/>
      <c r="AE241" s="422"/>
      <c r="AF241" s="422"/>
      <c r="AG241" s="422"/>
      <c r="AH241" s="422"/>
      <c r="AI241" s="422"/>
      <c r="AJ241" s="422"/>
      <c r="AK241" s="422"/>
      <c r="AL241" s="422"/>
      <c r="AM241" s="313"/>
    </row>
    <row r="242" spans="1:39" s="283" customFormat="1" ht="15" hidden="1" outlineLevel="1">
      <c r="A242" s="504">
        <v>30</v>
      </c>
      <c r="B242" s="323" t="s">
        <v>490</v>
      </c>
      <c r="C242" s="291" t="s">
        <v>25</v>
      </c>
      <c r="D242" s="295">
        <v>0</v>
      </c>
      <c r="E242" s="295">
        <v>0</v>
      </c>
      <c r="F242" s="295">
        <v>0</v>
      </c>
      <c r="G242" s="295">
        <v>0</v>
      </c>
      <c r="H242" s="295">
        <v>0</v>
      </c>
      <c r="I242" s="295">
        <v>0</v>
      </c>
      <c r="J242" s="295">
        <v>0</v>
      </c>
      <c r="K242" s="295">
        <v>0</v>
      </c>
      <c r="L242" s="295">
        <v>0</v>
      </c>
      <c r="M242" s="295">
        <v>0</v>
      </c>
      <c r="N242" s="295">
        <v>0</v>
      </c>
      <c r="O242" s="295">
        <v>0</v>
      </c>
      <c r="P242" s="295">
        <v>0</v>
      </c>
      <c r="Q242" s="295">
        <v>0</v>
      </c>
      <c r="R242" s="295">
        <v>0</v>
      </c>
      <c r="S242" s="295">
        <v>0</v>
      </c>
      <c r="T242" s="295">
        <v>0</v>
      </c>
      <c r="U242" s="295">
        <v>0</v>
      </c>
      <c r="V242" s="295">
        <v>0</v>
      </c>
      <c r="W242" s="295">
        <v>0</v>
      </c>
      <c r="X242" s="295">
        <v>0</v>
      </c>
      <c r="Y242" s="775">
        <v>0</v>
      </c>
      <c r="Z242" s="414">
        <v>0.5</v>
      </c>
      <c r="AA242" s="414">
        <v>0.5</v>
      </c>
      <c r="AB242" s="414">
        <v>0</v>
      </c>
      <c r="AC242" s="414">
        <v>0</v>
      </c>
      <c r="AD242" s="414">
        <v>0</v>
      </c>
      <c r="AE242" s="414">
        <v>0</v>
      </c>
      <c r="AF242" s="409"/>
      <c r="AG242" s="409"/>
      <c r="AH242" s="409"/>
      <c r="AI242" s="409"/>
      <c r="AJ242" s="409"/>
      <c r="AK242" s="409"/>
      <c r="AL242" s="409"/>
      <c r="AM242" s="296">
        <f>SUM(Y242:AL242)</f>
        <v>1</v>
      </c>
    </row>
    <row r="243" spans="1:39" s="283" customFormat="1" ht="15" hidden="1" outlineLevel="1">
      <c r="A243" s="504"/>
      <c r="B243" s="323" t="s">
        <v>245</v>
      </c>
      <c r="C243" s="291" t="s">
        <v>163</v>
      </c>
      <c r="D243" s="295">
        <v>0</v>
      </c>
      <c r="E243" s="295">
        <v>0</v>
      </c>
      <c r="F243" s="295">
        <v>0</v>
      </c>
      <c r="G243" s="295">
        <v>0</v>
      </c>
      <c r="H243" s="295">
        <v>0</v>
      </c>
      <c r="I243" s="295">
        <v>0</v>
      </c>
      <c r="J243" s="295">
        <v>0</v>
      </c>
      <c r="K243" s="295">
        <v>0</v>
      </c>
      <c r="L243" s="295">
        <v>0</v>
      </c>
      <c r="M243" s="295">
        <v>0</v>
      </c>
      <c r="N243" s="295">
        <v>0</v>
      </c>
      <c r="O243" s="295">
        <v>0</v>
      </c>
      <c r="P243" s="295">
        <v>0</v>
      </c>
      <c r="Q243" s="295">
        <v>0</v>
      </c>
      <c r="R243" s="295">
        <v>0</v>
      </c>
      <c r="S243" s="295">
        <v>0</v>
      </c>
      <c r="T243" s="295">
        <v>0</v>
      </c>
      <c r="U243" s="295">
        <v>0</v>
      </c>
      <c r="V243" s="295">
        <v>0</v>
      </c>
      <c r="W243" s="295">
        <v>0</v>
      </c>
      <c r="X243" s="295">
        <v>0</v>
      </c>
      <c r="Y243" s="410">
        <f>Y242</f>
        <v>0</v>
      </c>
      <c r="Z243" s="410">
        <f t="shared" ref="Z243:AL243" si="66">Z242</f>
        <v>0.5</v>
      </c>
      <c r="AA243" s="410">
        <f t="shared" si="66"/>
        <v>0.5</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0"/>
    </row>
    <row r="244" spans="1:39" s="283" customFormat="1" ht="15" hidden="1" outlineLevel="1">
      <c r="A244" s="504"/>
      <c r="B244" s="323"/>
      <c r="C244" s="291"/>
      <c r="D244" s="765"/>
      <c r="E244" s="765"/>
      <c r="F244" s="765"/>
      <c r="G244" s="765"/>
      <c r="H244" s="765"/>
      <c r="I244" s="765"/>
      <c r="J244" s="765"/>
      <c r="K244" s="765"/>
      <c r="L244" s="765"/>
      <c r="M244" s="765"/>
      <c r="N244" s="765"/>
      <c r="O244" s="765"/>
      <c r="P244" s="765"/>
      <c r="Q244" s="765"/>
      <c r="R244" s="765"/>
      <c r="S244" s="765"/>
      <c r="T244" s="765"/>
      <c r="U244" s="765"/>
      <c r="V244" s="765"/>
      <c r="W244" s="765"/>
      <c r="X244" s="765"/>
      <c r="Y244" s="411"/>
      <c r="Z244" s="411"/>
      <c r="AA244" s="411"/>
      <c r="AB244" s="411"/>
      <c r="AC244" s="411"/>
      <c r="AD244" s="411"/>
      <c r="AE244" s="411"/>
      <c r="AF244" s="411"/>
      <c r="AG244" s="411"/>
      <c r="AH244" s="411"/>
      <c r="AI244" s="411"/>
      <c r="AJ244" s="411"/>
      <c r="AK244" s="411"/>
      <c r="AL244" s="411"/>
      <c r="AM244" s="313"/>
    </row>
    <row r="245" spans="1:39" s="283" customFormat="1" ht="15" hidden="1" outlineLevel="1">
      <c r="A245" s="504"/>
      <c r="B245" s="288" t="s">
        <v>491</v>
      </c>
      <c r="C245" s="291"/>
      <c r="D245" s="765"/>
      <c r="E245" s="765"/>
      <c r="F245" s="765"/>
      <c r="G245" s="765"/>
      <c r="H245" s="765"/>
      <c r="I245" s="765"/>
      <c r="J245" s="765"/>
      <c r="K245" s="765"/>
      <c r="L245" s="765"/>
      <c r="M245" s="765"/>
      <c r="N245" s="765"/>
      <c r="O245" s="765"/>
      <c r="P245" s="765"/>
      <c r="Q245" s="765"/>
      <c r="R245" s="765"/>
      <c r="S245" s="765"/>
      <c r="T245" s="765"/>
      <c r="U245" s="765"/>
      <c r="V245" s="765"/>
      <c r="W245" s="765"/>
      <c r="X245" s="765"/>
      <c r="Y245" s="411"/>
      <c r="Z245" s="411"/>
      <c r="AA245" s="411"/>
      <c r="AB245" s="411"/>
      <c r="AC245" s="411"/>
      <c r="AD245" s="411"/>
      <c r="AE245" s="411"/>
      <c r="AF245" s="411"/>
      <c r="AG245" s="411"/>
      <c r="AH245" s="411"/>
      <c r="AI245" s="411"/>
      <c r="AJ245" s="411"/>
      <c r="AK245" s="411"/>
      <c r="AL245" s="411"/>
      <c r="AM245" s="313"/>
    </row>
    <row r="246" spans="1:39" s="283" customFormat="1" ht="15" hidden="1" outlineLevel="1">
      <c r="A246" s="504">
        <v>31</v>
      </c>
      <c r="B246" s="323" t="s">
        <v>492</v>
      </c>
      <c r="C246" s="291" t="s">
        <v>25</v>
      </c>
      <c r="D246" s="295">
        <v>0</v>
      </c>
      <c r="E246" s="295">
        <v>0</v>
      </c>
      <c r="F246" s="295">
        <v>0</v>
      </c>
      <c r="G246" s="295">
        <v>0</v>
      </c>
      <c r="H246" s="295">
        <v>0</v>
      </c>
      <c r="I246" s="295">
        <v>0</v>
      </c>
      <c r="J246" s="295">
        <v>0</v>
      </c>
      <c r="K246" s="295">
        <v>0</v>
      </c>
      <c r="L246" s="295">
        <v>0</v>
      </c>
      <c r="M246" s="295">
        <v>0</v>
      </c>
      <c r="N246" s="295">
        <v>0</v>
      </c>
      <c r="O246" s="295">
        <v>0</v>
      </c>
      <c r="P246" s="295">
        <v>0</v>
      </c>
      <c r="Q246" s="295">
        <v>0</v>
      </c>
      <c r="R246" s="295">
        <v>0</v>
      </c>
      <c r="S246" s="295">
        <v>0</v>
      </c>
      <c r="T246" s="295">
        <v>0</v>
      </c>
      <c r="U246" s="295">
        <v>0</v>
      </c>
      <c r="V246" s="295">
        <v>0</v>
      </c>
      <c r="W246" s="295">
        <v>0</v>
      </c>
      <c r="X246" s="295">
        <v>0</v>
      </c>
      <c r="Y246" s="775">
        <v>0</v>
      </c>
      <c r="Z246" s="414">
        <v>0.5</v>
      </c>
      <c r="AA246" s="414">
        <v>0.5</v>
      </c>
      <c r="AB246" s="414">
        <v>0</v>
      </c>
      <c r="AC246" s="414">
        <v>0</v>
      </c>
      <c r="AD246" s="414">
        <v>0</v>
      </c>
      <c r="AE246" s="414">
        <v>0</v>
      </c>
      <c r="AF246" s="409"/>
      <c r="AG246" s="409"/>
      <c r="AH246" s="409"/>
      <c r="AI246" s="409"/>
      <c r="AJ246" s="409"/>
      <c r="AK246" s="409"/>
      <c r="AL246" s="409"/>
      <c r="AM246" s="296">
        <f>SUM(Y246:AL246)</f>
        <v>1</v>
      </c>
    </row>
    <row r="247" spans="1:39" s="283" customFormat="1" ht="15" hidden="1" outlineLevel="1">
      <c r="A247" s="504"/>
      <c r="B247" s="323" t="s">
        <v>245</v>
      </c>
      <c r="C247" s="291" t="s">
        <v>163</v>
      </c>
      <c r="D247" s="295">
        <v>0</v>
      </c>
      <c r="E247" s="295">
        <v>0</v>
      </c>
      <c r="F247" s="295">
        <v>0</v>
      </c>
      <c r="G247" s="295">
        <v>0</v>
      </c>
      <c r="H247" s="295">
        <v>0</v>
      </c>
      <c r="I247" s="295">
        <v>0</v>
      </c>
      <c r="J247" s="295">
        <v>0</v>
      </c>
      <c r="K247" s="295">
        <v>0</v>
      </c>
      <c r="L247" s="295">
        <v>0</v>
      </c>
      <c r="M247" s="295">
        <v>0</v>
      </c>
      <c r="N247" s="295">
        <v>0</v>
      </c>
      <c r="O247" s="295">
        <v>0</v>
      </c>
      <c r="P247" s="295">
        <v>0</v>
      </c>
      <c r="Q247" s="295">
        <v>0</v>
      </c>
      <c r="R247" s="295">
        <v>0</v>
      </c>
      <c r="S247" s="295">
        <v>0</v>
      </c>
      <c r="T247" s="295">
        <v>0</v>
      </c>
      <c r="U247" s="295">
        <v>0</v>
      </c>
      <c r="V247" s="295">
        <v>0</v>
      </c>
      <c r="W247" s="295">
        <v>0</v>
      </c>
      <c r="X247" s="295">
        <v>0</v>
      </c>
      <c r="Y247" s="410">
        <f>Y246</f>
        <v>0</v>
      </c>
      <c r="Z247" s="410">
        <f t="shared" ref="Z247:AL247" si="67">Z246</f>
        <v>0.5</v>
      </c>
      <c r="AA247" s="410">
        <f t="shared" si="67"/>
        <v>0.5</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0"/>
    </row>
    <row r="248" spans="1:39" s="283" customFormat="1" ht="15" hidden="1" outlineLevel="1">
      <c r="A248" s="504"/>
      <c r="B248" s="323"/>
      <c r="C248" s="291"/>
      <c r="D248" s="765"/>
      <c r="E248" s="765"/>
      <c r="F248" s="765"/>
      <c r="G248" s="765"/>
      <c r="H248" s="765"/>
      <c r="I248" s="765"/>
      <c r="J248" s="765"/>
      <c r="K248" s="765"/>
      <c r="L248" s="765"/>
      <c r="M248" s="765"/>
      <c r="N248" s="765"/>
      <c r="O248" s="765"/>
      <c r="P248" s="765"/>
      <c r="Q248" s="765"/>
      <c r="R248" s="765"/>
      <c r="S248" s="765"/>
      <c r="T248" s="765"/>
      <c r="U248" s="765"/>
      <c r="V248" s="765"/>
      <c r="W248" s="765"/>
      <c r="X248" s="765"/>
      <c r="Y248" s="411"/>
      <c r="Z248" s="411"/>
      <c r="AA248" s="411"/>
      <c r="AB248" s="411"/>
      <c r="AC248" s="411"/>
      <c r="AD248" s="411"/>
      <c r="AE248" s="411"/>
      <c r="AF248" s="411"/>
      <c r="AG248" s="411"/>
      <c r="AH248" s="411"/>
      <c r="AI248" s="411"/>
      <c r="AJ248" s="411"/>
      <c r="AK248" s="411"/>
      <c r="AL248" s="411"/>
      <c r="AM248" s="313"/>
    </row>
    <row r="249" spans="1:39" s="283" customFormat="1" ht="15" hidden="1" outlineLevel="1">
      <c r="A249" s="504">
        <v>32</v>
      </c>
      <c r="B249" s="323" t="s">
        <v>493</v>
      </c>
      <c r="C249" s="291" t="s">
        <v>25</v>
      </c>
      <c r="D249" s="295">
        <v>0</v>
      </c>
      <c r="E249" s="295">
        <v>0</v>
      </c>
      <c r="F249" s="295">
        <v>0</v>
      </c>
      <c r="G249" s="295">
        <v>0</v>
      </c>
      <c r="H249" s="295">
        <v>0</v>
      </c>
      <c r="I249" s="295">
        <v>0</v>
      </c>
      <c r="J249" s="295">
        <v>0</v>
      </c>
      <c r="K249" s="295">
        <v>0</v>
      </c>
      <c r="L249" s="295">
        <v>0</v>
      </c>
      <c r="M249" s="295">
        <v>0</v>
      </c>
      <c r="N249" s="295">
        <v>0</v>
      </c>
      <c r="O249" s="295">
        <v>0</v>
      </c>
      <c r="P249" s="295">
        <v>0</v>
      </c>
      <c r="Q249" s="295">
        <v>0</v>
      </c>
      <c r="R249" s="295">
        <v>0</v>
      </c>
      <c r="S249" s="295">
        <v>0</v>
      </c>
      <c r="T249" s="295">
        <v>0</v>
      </c>
      <c r="U249" s="295">
        <v>0</v>
      </c>
      <c r="V249" s="295">
        <v>0</v>
      </c>
      <c r="W249" s="295">
        <v>0</v>
      </c>
      <c r="X249" s="295">
        <v>0</v>
      </c>
      <c r="Y249" s="775">
        <v>0</v>
      </c>
      <c r="Z249" s="414">
        <v>0.5</v>
      </c>
      <c r="AA249" s="414">
        <v>0.5</v>
      </c>
      <c r="AB249" s="414">
        <v>0</v>
      </c>
      <c r="AC249" s="414">
        <v>0</v>
      </c>
      <c r="AD249" s="414">
        <v>0</v>
      </c>
      <c r="AE249" s="414">
        <v>0</v>
      </c>
      <c r="AF249" s="409"/>
      <c r="AG249" s="409"/>
      <c r="AH249" s="409"/>
      <c r="AI249" s="409"/>
      <c r="AJ249" s="409"/>
      <c r="AK249" s="409"/>
      <c r="AL249" s="409"/>
      <c r="AM249" s="296">
        <f>SUM(Y249:AL249)</f>
        <v>1</v>
      </c>
    </row>
    <row r="250" spans="1:39" s="283" customFormat="1" ht="15" hidden="1" outlineLevel="1">
      <c r="A250" s="504"/>
      <c r="B250" s="323" t="s">
        <v>245</v>
      </c>
      <c r="C250" s="291" t="s">
        <v>163</v>
      </c>
      <c r="D250" s="295">
        <v>0</v>
      </c>
      <c r="E250" s="295">
        <v>0</v>
      </c>
      <c r="F250" s="295">
        <v>0</v>
      </c>
      <c r="G250" s="295">
        <v>0</v>
      </c>
      <c r="H250" s="295">
        <v>0</v>
      </c>
      <c r="I250" s="295">
        <v>0</v>
      </c>
      <c r="J250" s="295">
        <v>0</v>
      </c>
      <c r="K250" s="295">
        <v>0</v>
      </c>
      <c r="L250" s="295">
        <v>0</v>
      </c>
      <c r="M250" s="295">
        <v>0</v>
      </c>
      <c r="N250" s="295">
        <v>0</v>
      </c>
      <c r="O250" s="295">
        <v>0</v>
      </c>
      <c r="P250" s="295">
        <v>0</v>
      </c>
      <c r="Q250" s="295">
        <v>0</v>
      </c>
      <c r="R250" s="295">
        <v>0</v>
      </c>
      <c r="S250" s="295">
        <v>0</v>
      </c>
      <c r="T250" s="295">
        <v>0</v>
      </c>
      <c r="U250" s="295">
        <v>0</v>
      </c>
      <c r="V250" s="295">
        <v>0</v>
      </c>
      <c r="W250" s="295">
        <v>0</v>
      </c>
      <c r="X250" s="295">
        <v>0</v>
      </c>
      <c r="Y250" s="410">
        <f>Y249</f>
        <v>0</v>
      </c>
      <c r="Z250" s="410">
        <f t="shared" ref="Z250:AL250" si="68">Z249</f>
        <v>0.5</v>
      </c>
      <c r="AA250" s="410">
        <f t="shared" si="68"/>
        <v>0.5</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0"/>
    </row>
    <row r="251" spans="1:39" s="283" customFormat="1" ht="15" hidden="1" outlineLevel="1">
      <c r="A251" s="504"/>
      <c r="B251" s="323"/>
      <c r="C251" s="291"/>
      <c r="D251" s="765"/>
      <c r="E251" s="765"/>
      <c r="F251" s="765"/>
      <c r="G251" s="765"/>
      <c r="H251" s="765"/>
      <c r="I251" s="765"/>
      <c r="J251" s="765"/>
      <c r="K251" s="765"/>
      <c r="L251" s="765"/>
      <c r="M251" s="765"/>
      <c r="N251" s="765"/>
      <c r="O251" s="765"/>
      <c r="P251" s="765"/>
      <c r="Q251" s="765"/>
      <c r="R251" s="765"/>
      <c r="S251" s="765"/>
      <c r="T251" s="765"/>
      <c r="U251" s="765"/>
      <c r="V251" s="765"/>
      <c r="W251" s="765"/>
      <c r="X251" s="765"/>
      <c r="Y251" s="411"/>
      <c r="Z251" s="411"/>
      <c r="AA251" s="411"/>
      <c r="AB251" s="411"/>
      <c r="AC251" s="411"/>
      <c r="AD251" s="411"/>
      <c r="AE251" s="411"/>
      <c r="AF251" s="411"/>
      <c r="AG251" s="411"/>
      <c r="AH251" s="411"/>
      <c r="AI251" s="411"/>
      <c r="AJ251" s="411"/>
      <c r="AK251" s="411"/>
      <c r="AL251" s="411"/>
      <c r="AM251" s="313"/>
    </row>
    <row r="252" spans="1:39" s="283" customFormat="1" ht="15" hidden="1" outlineLevel="1">
      <c r="A252" s="504">
        <v>33</v>
      </c>
      <c r="B252" s="323" t="s">
        <v>494</v>
      </c>
      <c r="C252" s="291" t="s">
        <v>25</v>
      </c>
      <c r="D252" s="295">
        <v>0</v>
      </c>
      <c r="E252" s="295">
        <v>0</v>
      </c>
      <c r="F252" s="295">
        <v>0</v>
      </c>
      <c r="G252" s="295">
        <v>0</v>
      </c>
      <c r="H252" s="295">
        <v>0</v>
      </c>
      <c r="I252" s="295">
        <v>0</v>
      </c>
      <c r="J252" s="295">
        <v>0</v>
      </c>
      <c r="K252" s="295">
        <v>0</v>
      </c>
      <c r="L252" s="295">
        <v>0</v>
      </c>
      <c r="M252" s="295">
        <v>0</v>
      </c>
      <c r="N252" s="295">
        <v>12</v>
      </c>
      <c r="O252" s="295">
        <v>0</v>
      </c>
      <c r="P252" s="295">
        <v>0</v>
      </c>
      <c r="Q252" s="295">
        <v>0</v>
      </c>
      <c r="R252" s="295">
        <v>0</v>
      </c>
      <c r="S252" s="295">
        <v>0</v>
      </c>
      <c r="T252" s="295">
        <v>0</v>
      </c>
      <c r="U252" s="295">
        <v>0</v>
      </c>
      <c r="V252" s="295">
        <v>0</v>
      </c>
      <c r="W252" s="295">
        <v>0</v>
      </c>
      <c r="X252" s="295">
        <v>0</v>
      </c>
      <c r="Y252" s="775">
        <v>0</v>
      </c>
      <c r="Z252" s="414">
        <v>0.5</v>
      </c>
      <c r="AA252" s="414">
        <v>0.5</v>
      </c>
      <c r="AB252" s="414">
        <v>0</v>
      </c>
      <c r="AC252" s="414">
        <v>0</v>
      </c>
      <c r="AD252" s="414">
        <v>0</v>
      </c>
      <c r="AE252" s="414">
        <v>0</v>
      </c>
      <c r="AF252" s="409"/>
      <c r="AG252" s="409"/>
      <c r="AH252" s="409"/>
      <c r="AI252" s="409"/>
      <c r="AJ252" s="409"/>
      <c r="AK252" s="409"/>
      <c r="AL252" s="409"/>
      <c r="AM252" s="296">
        <f>SUM(Y252:AL252)</f>
        <v>1</v>
      </c>
    </row>
    <row r="253" spans="1:39" s="283" customFormat="1" ht="15" hidden="1" outlineLevel="1">
      <c r="A253" s="504"/>
      <c r="B253" s="323" t="s">
        <v>245</v>
      </c>
      <c r="C253" s="291" t="s">
        <v>163</v>
      </c>
      <c r="D253" s="295">
        <v>0</v>
      </c>
      <c r="E253" s="295">
        <v>0</v>
      </c>
      <c r="F253" s="295">
        <v>0</v>
      </c>
      <c r="G253" s="295">
        <v>0</v>
      </c>
      <c r="H253" s="295">
        <v>0</v>
      </c>
      <c r="I253" s="295">
        <v>0</v>
      </c>
      <c r="J253" s="295">
        <v>0</v>
      </c>
      <c r="K253" s="295">
        <v>0</v>
      </c>
      <c r="L253" s="295">
        <v>0</v>
      </c>
      <c r="M253" s="295">
        <v>0</v>
      </c>
      <c r="N253" s="295">
        <v>12</v>
      </c>
      <c r="O253" s="295">
        <v>0</v>
      </c>
      <c r="P253" s="295">
        <v>0</v>
      </c>
      <c r="Q253" s="295">
        <v>0</v>
      </c>
      <c r="R253" s="295">
        <v>0</v>
      </c>
      <c r="S253" s="295">
        <v>0</v>
      </c>
      <c r="T253" s="295">
        <v>0</v>
      </c>
      <c r="U253" s="295">
        <v>0</v>
      </c>
      <c r="V253" s="295">
        <v>0</v>
      </c>
      <c r="W253" s="295">
        <v>0</v>
      </c>
      <c r="X253" s="295">
        <v>0</v>
      </c>
      <c r="Y253" s="410">
        <f>Y252</f>
        <v>0</v>
      </c>
      <c r="Z253" s="410">
        <f t="shared" ref="Z253:AL253" si="69">Z252</f>
        <v>0.5</v>
      </c>
      <c r="AA253" s="410">
        <f t="shared" si="69"/>
        <v>0.5</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0"/>
    </row>
    <row r="254" spans="1:39" ht="15" hidden="1"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5" collapsed="1">
      <c r="B255" s="326" t="s">
        <v>246</v>
      </c>
      <c r="C255" s="328"/>
      <c r="D255" s="328">
        <f>SUM(D150:D253)</f>
        <v>3113585.4844142962</v>
      </c>
      <c r="E255" s="328"/>
      <c r="F255" s="328"/>
      <c r="G255" s="328"/>
      <c r="H255" s="328"/>
      <c r="I255" s="328"/>
      <c r="J255" s="328"/>
      <c r="K255" s="328"/>
      <c r="L255" s="328"/>
      <c r="M255" s="328"/>
      <c r="N255" s="328"/>
      <c r="O255" s="328">
        <f>SUM(O150:O253)</f>
        <v>714.25567290050878</v>
      </c>
      <c r="P255" s="328"/>
      <c r="Q255" s="328"/>
      <c r="R255" s="328"/>
      <c r="S255" s="328"/>
      <c r="T255" s="328"/>
      <c r="U255" s="328"/>
      <c r="V255" s="328"/>
      <c r="W255" s="328"/>
      <c r="X255" s="328"/>
      <c r="Y255" s="328">
        <f>IF(Y149="kWh",SUMPRODUCT(D150:D253,Y150:Y253))</f>
        <v>361818.59181363601</v>
      </c>
      <c r="Z255" s="328">
        <f>IF(Z149="kWh",SUMPRODUCT(D150:D253,Z150:Z253))</f>
        <v>443301.14011325536</v>
      </c>
      <c r="AA255" s="328">
        <f>IF(AA149="kW",SUMPRODUCT(N150:N253,O150:O253,AA150:AA253),SUMPRODUCT(D150:D253,AA150:AA253))</f>
        <v>5192.7396671004126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
      <c r="B256" s="330" t="s">
        <v>247</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1.5100000000000001E-2</v>
      </c>
      <c r="Z258" s="340">
        <f>HLOOKUP(Z$20,'3.  Distribution Rates'!$C$122:$P$133,4,FALSE)</f>
        <v>1.4500000000000001E-2</v>
      </c>
      <c r="AA258" s="340">
        <f>HLOOKUP(AA$20,'3.  Distribution Rates'!$C$122:$P$133,4,FALSE)</f>
        <v>2.2702</v>
      </c>
      <c r="AB258" s="340">
        <f>HLOOKUP(AB$20,'3.  Distribution Rates'!$C$122:$P$133,4,FALSE)</f>
        <v>0.9869</v>
      </c>
      <c r="AC258" s="340">
        <f>HLOOKUP(AC$20,'3.  Distribution Rates'!$C$122:$P$133,4,FALSE)</f>
        <v>1.7689999999999999</v>
      </c>
      <c r="AD258" s="340">
        <f>HLOOKUP(AD$20,'3.  Distribution Rates'!$C$122:$P$133,4,FALSE)</f>
        <v>0.82</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70">Y135*Y258</f>
        <v>8220.4068101398334</v>
      </c>
      <c r="Z259" s="377">
        <f t="shared" si="70"/>
        <v>10742.835732681306</v>
      </c>
      <c r="AA259" s="377">
        <f t="shared" si="70"/>
        <v>11826.554597298058</v>
      </c>
      <c r="AB259" s="377">
        <f t="shared" si="70"/>
        <v>6507.2474996099008</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15">
        <f>SUM(Y259:AL259)</f>
        <v>37297.044639729094</v>
      </c>
    </row>
    <row r="260" spans="1:41" ht="1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71">Y255*Y258</f>
        <v>5463.4607363859041</v>
      </c>
      <c r="Z260" s="377">
        <f t="shared" si="71"/>
        <v>6427.866531642203</v>
      </c>
      <c r="AA260" s="378">
        <f t="shared" si="71"/>
        <v>11788.557592251356</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15">
        <f>SUM(Y260:AL260)</f>
        <v>23679.884860279464</v>
      </c>
    </row>
    <row r="261" spans="1:41" s="379" customFormat="1" ht="15">
      <c r="A261" s="506"/>
      <c r="B261" s="348" t="s">
        <v>255</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13683.867546525737</v>
      </c>
      <c r="Z261" s="345">
        <f t="shared" ref="Z261:AE261" si="73">SUM(Z259:Z260)</f>
        <v>17170.70226432351</v>
      </c>
      <c r="AA261" s="345">
        <f t="shared" si="73"/>
        <v>23615.112189549414</v>
      </c>
      <c r="AB261" s="345">
        <f t="shared" si="73"/>
        <v>6507.2474996099008</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60976.929500008555</v>
      </c>
    </row>
    <row r="262" spans="1:41" s="379" customFormat="1" ht="15">
      <c r="A262" s="506"/>
      <c r="B262" s="348" t="s">
        <v>248</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
      <c r="A263" s="506"/>
      <c r="B263" s="348" t="s">
        <v>256</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60976.929500008555</v>
      </c>
    </row>
    <row r="264" spans="1:41" ht="1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361818.59181363601</v>
      </c>
      <c r="Z265" s="291">
        <f>SUMPRODUCT(E150:E253,Z150:Z253)</f>
        <v>442195.46780305612</v>
      </c>
      <c r="AA265" s="291">
        <f>IF(AA149="kW",SUMPRODUCT(N150:N253,P150:P253,AA150:AA253),SUMPRODUCT(E150:E253,AA150:AA253))</f>
        <v>5186.7248805810277</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361741.59181363601</v>
      </c>
      <c r="Z266" s="291">
        <f>SUMPRODUCT(F150:F253,Z150:Z253)</f>
        <v>438598.48731316702</v>
      </c>
      <c r="AA266" s="291">
        <f>IF(AA149="kW",SUMPRODUCT(N150:N253,Q150:Q253,AA150:AA253),SUMPRODUCT(F150:F253,AA150:AA253))</f>
        <v>5179.8533826049443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361165.91392985522</v>
      </c>
      <c r="Z267" s="291">
        <f>SUMPRODUCT(G150:G253,Z150:Z253)</f>
        <v>384888.24907772033</v>
      </c>
      <c r="AA267" s="291">
        <f>IF(AA149="kW",SUMPRODUCT(N150:N253,R150:R253,AA150:AA253),SUMPRODUCT(G150:G253,AA150:AA253))</f>
        <v>4778.5636017723009</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293990.70842502039</v>
      </c>
      <c r="Z268" s="291">
        <f>SUMPRODUCT(H150:H253,Z150:Z253)</f>
        <v>332827.62062759418</v>
      </c>
      <c r="AA268" s="291">
        <f>IF(AA149="kW",SUMPRODUCT(N150:N253,S150:S253,AA150:AA253),SUMPRODUCT(H150:H253,AA150:AA253))</f>
        <v>4778.5636017723009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207738.22209328704</v>
      </c>
      <c r="Z269" s="291">
        <f>SUMPRODUCT(I150:I253,Z150:Z253)</f>
        <v>208021.82481031216</v>
      </c>
      <c r="AA269" s="291">
        <f>IF(AA149="kW",SUMPRODUCT(N150:N253,T150:T253,AA150:AA253),SUMPRODUCT(I150:I253,AA150:AA253))</f>
        <v>4516.255875304927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183274.13794156234</v>
      </c>
      <c r="Z270" s="291">
        <f>SUMPRODUCT(J150:J253,Z150:Z253)</f>
        <v>206449.80153311157</v>
      </c>
      <c r="AA270" s="291">
        <f>IF(AA149="kW",SUMPRODUCT(N150:N253,U150:U253,AA150:AA253),SUMPRODUCT(J150:J253,AA150:AA253))</f>
        <v>4455.7605593587323</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183164.52198618156</v>
      </c>
      <c r="Z271" s="291">
        <f>SUMPRODUCT(K150:K253,Z150:Z253)</f>
        <v>206449.80153311157</v>
      </c>
      <c r="AA271" s="291">
        <f>IF(AA149="kW",SUMPRODUCT(N150:N253,V150:V253,AA150:AA253),SUMPRODUCT(K150:K253,AA150:AA253))</f>
        <v>4455.7605593587323</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179486.52198618156</v>
      </c>
      <c r="Z272" s="325">
        <f>SUMPRODUCT(L150:L253,Z150:Z253)</f>
        <v>204107.39056917618</v>
      </c>
      <c r="AA272" s="325">
        <f>IF(AA149="kW",SUMPRODUCT(N150:N253,W150:W253,AA150:AA253),SUMPRODUCT(L150:L253,AA150:AA253))</f>
        <v>4362.9621467061888</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4">
      <c r="B275" s="280" t="s">
        <v>249</v>
      </c>
      <c r="C275" s="281"/>
      <c r="D275" s="578" t="s">
        <v>528</v>
      </c>
      <c r="E275" s="576"/>
      <c r="O275" s="281"/>
      <c r="Y275" s="270"/>
      <c r="Z275" s="267"/>
      <c r="AA275" s="267"/>
      <c r="AB275" s="267"/>
      <c r="AC275" s="267"/>
      <c r="AD275" s="267"/>
      <c r="AE275" s="267"/>
      <c r="AF275" s="267"/>
      <c r="AG275" s="267"/>
      <c r="AH275" s="267"/>
      <c r="AI275" s="267"/>
      <c r="AJ275" s="267"/>
      <c r="AK275" s="267"/>
      <c r="AL275" s="267"/>
      <c r="AM275" s="282"/>
    </row>
    <row r="276" spans="1:39" ht="33" customHeight="1">
      <c r="B276" s="918" t="s">
        <v>211</v>
      </c>
      <c r="C276" s="920" t="s">
        <v>33</v>
      </c>
      <c r="D276" s="284" t="s">
        <v>423</v>
      </c>
      <c r="E276" s="922" t="s">
        <v>209</v>
      </c>
      <c r="F276" s="923"/>
      <c r="G276" s="923"/>
      <c r="H276" s="923"/>
      <c r="I276" s="923"/>
      <c r="J276" s="923"/>
      <c r="K276" s="923"/>
      <c r="L276" s="923"/>
      <c r="M276" s="924"/>
      <c r="N276" s="928" t="s">
        <v>213</v>
      </c>
      <c r="O276" s="284" t="s">
        <v>424</v>
      </c>
      <c r="P276" s="922" t="s">
        <v>212</v>
      </c>
      <c r="Q276" s="923"/>
      <c r="R276" s="923"/>
      <c r="S276" s="923"/>
      <c r="T276" s="923"/>
      <c r="U276" s="923"/>
      <c r="V276" s="923"/>
      <c r="W276" s="923"/>
      <c r="X276" s="924"/>
      <c r="Y276" s="925" t="s">
        <v>244</v>
      </c>
      <c r="Z276" s="926"/>
      <c r="AA276" s="926"/>
      <c r="AB276" s="926"/>
      <c r="AC276" s="926"/>
      <c r="AD276" s="926"/>
      <c r="AE276" s="926"/>
      <c r="AF276" s="926"/>
      <c r="AG276" s="926"/>
      <c r="AH276" s="926"/>
      <c r="AI276" s="926"/>
      <c r="AJ276" s="926"/>
      <c r="AK276" s="926"/>
      <c r="AL276" s="926"/>
      <c r="AM276" s="927"/>
    </row>
    <row r="277" spans="1:39" ht="60.75" customHeight="1">
      <c r="B277" s="919"/>
      <c r="C277" s="921"/>
      <c r="D277" s="285">
        <v>2013</v>
      </c>
      <c r="E277" s="285">
        <v>2014</v>
      </c>
      <c r="F277" s="285">
        <v>2015</v>
      </c>
      <c r="G277" s="285">
        <v>2016</v>
      </c>
      <c r="H277" s="285">
        <v>2017</v>
      </c>
      <c r="I277" s="285">
        <v>2018</v>
      </c>
      <c r="J277" s="285">
        <v>2019</v>
      </c>
      <c r="K277" s="285">
        <v>2020</v>
      </c>
      <c r="L277" s="285">
        <v>2021</v>
      </c>
      <c r="M277" s="285">
        <v>2022</v>
      </c>
      <c r="N277" s="92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to 4,999 kW</v>
      </c>
      <c r="AB277" s="285" t="str">
        <f>'1.  LRAMVA Summary'!G52</f>
        <v>Large User</v>
      </c>
      <c r="AC277" s="285" t="str">
        <f>'1.  LRAMVA Summary'!H52</f>
        <v>Sentinel Lighting</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5"/>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4">
        <v>1</v>
      </c>
      <c r="B279" s="294" t="s">
        <v>1</v>
      </c>
      <c r="C279" s="291" t="s">
        <v>25</v>
      </c>
      <c r="D279" s="295">
        <v>103624.87400070022</v>
      </c>
      <c r="E279" s="295">
        <v>103624.87400070022</v>
      </c>
      <c r="F279" s="295">
        <v>103624.87400070022</v>
      </c>
      <c r="G279" s="295">
        <v>102804.51785403321</v>
      </c>
      <c r="H279" s="295">
        <v>60297.777283772783</v>
      </c>
      <c r="I279" s="295">
        <v>0</v>
      </c>
      <c r="J279" s="295">
        <v>0</v>
      </c>
      <c r="K279" s="295">
        <v>0</v>
      </c>
      <c r="L279" s="295">
        <v>0</v>
      </c>
      <c r="M279" s="295">
        <v>0</v>
      </c>
      <c r="N279" s="765"/>
      <c r="O279" s="295">
        <v>15.696500521600337</v>
      </c>
      <c r="P279" s="295">
        <v>15.696500521600337</v>
      </c>
      <c r="Q279" s="295">
        <v>15.696500521600337</v>
      </c>
      <c r="R279" s="295">
        <v>14.858228284600337</v>
      </c>
      <c r="S279" s="295">
        <v>8.8618919971719983</v>
      </c>
      <c r="T279" s="295">
        <v>0</v>
      </c>
      <c r="U279" s="295">
        <v>0</v>
      </c>
      <c r="V279" s="295">
        <v>0</v>
      </c>
      <c r="W279" s="295">
        <v>0</v>
      </c>
      <c r="X279" s="295">
        <v>0</v>
      </c>
      <c r="Y279" s="764">
        <v>1</v>
      </c>
      <c r="Z279" s="764">
        <v>0</v>
      </c>
      <c r="AA279" s="764">
        <v>0</v>
      </c>
      <c r="AB279" s="764">
        <v>0</v>
      </c>
      <c r="AC279" s="764">
        <v>0</v>
      </c>
      <c r="AD279" s="764">
        <v>0</v>
      </c>
      <c r="AE279" s="764">
        <v>0</v>
      </c>
      <c r="AF279" s="409"/>
      <c r="AG279" s="409"/>
      <c r="AH279" s="409"/>
      <c r="AI279" s="409"/>
      <c r="AJ279" s="409"/>
      <c r="AK279" s="409"/>
      <c r="AL279" s="409"/>
      <c r="AM279" s="296">
        <f>SUM(Y279:AL279)</f>
        <v>1</v>
      </c>
    </row>
    <row r="280" spans="1:39" ht="15" hidden="1" outlineLevel="1">
      <c r="B280" s="294" t="s">
        <v>250</v>
      </c>
      <c r="C280" s="291" t="s">
        <v>163</v>
      </c>
      <c r="D280" s="295">
        <v>0</v>
      </c>
      <c r="E280" s="295">
        <v>0</v>
      </c>
      <c r="F280" s="295">
        <v>0</v>
      </c>
      <c r="G280" s="295">
        <v>0</v>
      </c>
      <c r="H280" s="295">
        <v>0</v>
      </c>
      <c r="I280" s="295">
        <v>0</v>
      </c>
      <c r="J280" s="295">
        <v>0</v>
      </c>
      <c r="K280" s="295">
        <v>0</v>
      </c>
      <c r="L280" s="295">
        <v>0</v>
      </c>
      <c r="M280" s="295">
        <v>0</v>
      </c>
      <c r="N280" s="767"/>
      <c r="O280" s="295">
        <v>0</v>
      </c>
      <c r="P280" s="295">
        <v>0</v>
      </c>
      <c r="Q280" s="295">
        <v>0</v>
      </c>
      <c r="R280" s="295">
        <v>0</v>
      </c>
      <c r="S280" s="295">
        <v>0</v>
      </c>
      <c r="T280" s="295">
        <v>0</v>
      </c>
      <c r="U280" s="295">
        <v>0</v>
      </c>
      <c r="V280" s="295">
        <v>0</v>
      </c>
      <c r="W280" s="295">
        <v>0</v>
      </c>
      <c r="X280" s="295">
        <v>0</v>
      </c>
      <c r="Y280" s="410">
        <f>Y279</f>
        <v>1</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7"/>
    </row>
    <row r="281" spans="1:39" ht="15" hidden="1" outlineLevel="1">
      <c r="A281" s="506"/>
      <c r="B281" s="298"/>
      <c r="C281" s="299"/>
      <c r="D281" s="777"/>
      <c r="E281" s="777"/>
      <c r="F281" s="777"/>
      <c r="G281" s="777"/>
      <c r="H281" s="777"/>
      <c r="I281" s="777"/>
      <c r="J281" s="777"/>
      <c r="K281" s="777"/>
      <c r="L281" s="777"/>
      <c r="M281" s="777"/>
      <c r="N281" s="303"/>
      <c r="O281" s="777"/>
      <c r="P281" s="777"/>
      <c r="Q281" s="777"/>
      <c r="R281" s="777"/>
      <c r="S281" s="777"/>
      <c r="T281" s="777"/>
      <c r="U281" s="777"/>
      <c r="V281" s="777"/>
      <c r="W281" s="777"/>
      <c r="X281" s="777"/>
      <c r="Y281" s="411"/>
      <c r="Z281" s="412"/>
      <c r="AA281" s="412"/>
      <c r="AB281" s="412"/>
      <c r="AC281" s="412"/>
      <c r="AD281" s="412"/>
      <c r="AE281" s="412"/>
      <c r="AF281" s="412"/>
      <c r="AG281" s="412"/>
      <c r="AH281" s="412"/>
      <c r="AI281" s="412"/>
      <c r="AJ281" s="412"/>
      <c r="AK281" s="412"/>
      <c r="AL281" s="412"/>
      <c r="AM281" s="302"/>
    </row>
    <row r="282" spans="1:39" ht="15" hidden="1" outlineLevel="1">
      <c r="A282" s="504">
        <v>2</v>
      </c>
      <c r="B282" s="294" t="s">
        <v>2</v>
      </c>
      <c r="C282" s="291" t="s">
        <v>25</v>
      </c>
      <c r="D282" s="295">
        <v>11083.19634</v>
      </c>
      <c r="E282" s="295">
        <v>11083.19634</v>
      </c>
      <c r="F282" s="295">
        <v>11083.19634</v>
      </c>
      <c r="G282" s="295">
        <v>11083.19634</v>
      </c>
      <c r="H282" s="295">
        <v>0</v>
      </c>
      <c r="I282" s="295">
        <v>0</v>
      </c>
      <c r="J282" s="295">
        <v>0</v>
      </c>
      <c r="K282" s="295">
        <v>0</v>
      </c>
      <c r="L282" s="295">
        <v>0</v>
      </c>
      <c r="M282" s="295">
        <v>0</v>
      </c>
      <c r="N282" s="765"/>
      <c r="O282" s="295">
        <v>6.2158229709999997</v>
      </c>
      <c r="P282" s="295">
        <v>6.2158229709999997</v>
      </c>
      <c r="Q282" s="295">
        <v>6.2158229709999997</v>
      </c>
      <c r="R282" s="295">
        <v>6.2158229709999997</v>
      </c>
      <c r="S282" s="295">
        <v>0</v>
      </c>
      <c r="T282" s="295">
        <v>0</v>
      </c>
      <c r="U282" s="295">
        <v>0</v>
      </c>
      <c r="V282" s="295">
        <v>0</v>
      </c>
      <c r="W282" s="295">
        <v>0</v>
      </c>
      <c r="X282" s="295">
        <v>0</v>
      </c>
      <c r="Y282" s="764">
        <v>1</v>
      </c>
      <c r="Z282" s="764">
        <v>0</v>
      </c>
      <c r="AA282" s="764">
        <v>0</v>
      </c>
      <c r="AB282" s="764">
        <v>0</v>
      </c>
      <c r="AC282" s="764">
        <v>0</v>
      </c>
      <c r="AD282" s="764">
        <v>0</v>
      </c>
      <c r="AE282" s="764">
        <v>0</v>
      </c>
      <c r="AF282" s="409"/>
      <c r="AG282" s="409"/>
      <c r="AH282" s="409"/>
      <c r="AI282" s="409"/>
      <c r="AJ282" s="409"/>
      <c r="AK282" s="409"/>
      <c r="AL282" s="409"/>
      <c r="AM282" s="296">
        <f>SUM(Y282:AL282)</f>
        <v>1</v>
      </c>
    </row>
    <row r="283" spans="1:39" ht="15" hidden="1" outlineLevel="1">
      <c r="B283" s="294" t="s">
        <v>250</v>
      </c>
      <c r="C283" s="291" t="s">
        <v>163</v>
      </c>
      <c r="D283" s="295">
        <v>0</v>
      </c>
      <c r="E283" s="295">
        <v>0</v>
      </c>
      <c r="F283" s="295">
        <v>0</v>
      </c>
      <c r="G283" s="295">
        <v>0</v>
      </c>
      <c r="H283" s="295">
        <v>0</v>
      </c>
      <c r="I283" s="295">
        <v>0</v>
      </c>
      <c r="J283" s="295">
        <v>0</v>
      </c>
      <c r="K283" s="295">
        <v>0</v>
      </c>
      <c r="L283" s="295">
        <v>0</v>
      </c>
      <c r="M283" s="295">
        <v>0</v>
      </c>
      <c r="N283" s="767"/>
      <c r="O283" s="295">
        <v>0</v>
      </c>
      <c r="P283" s="295">
        <v>0</v>
      </c>
      <c r="Q283" s="295">
        <v>0</v>
      </c>
      <c r="R283" s="295">
        <v>0</v>
      </c>
      <c r="S283" s="295">
        <v>0</v>
      </c>
      <c r="T283" s="295">
        <v>0</v>
      </c>
      <c r="U283" s="295">
        <v>0</v>
      </c>
      <c r="V283" s="295">
        <v>0</v>
      </c>
      <c r="W283" s="295">
        <v>0</v>
      </c>
      <c r="X283" s="295">
        <v>0</v>
      </c>
      <c r="Y283" s="410">
        <f>Y282</f>
        <v>1</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7"/>
    </row>
    <row r="284" spans="1:39" ht="15" hidden="1" outlineLevel="1">
      <c r="A284" s="506"/>
      <c r="B284" s="298"/>
      <c r="C284" s="299"/>
      <c r="D284" s="770"/>
      <c r="E284" s="770"/>
      <c r="F284" s="770"/>
      <c r="G284" s="770"/>
      <c r="H284" s="770"/>
      <c r="I284" s="770"/>
      <c r="J284" s="770"/>
      <c r="K284" s="770"/>
      <c r="L284" s="770"/>
      <c r="M284" s="770"/>
      <c r="N284" s="303"/>
      <c r="O284" s="770"/>
      <c r="P284" s="770"/>
      <c r="Q284" s="770"/>
      <c r="R284" s="770"/>
      <c r="S284" s="770"/>
      <c r="T284" s="770"/>
      <c r="U284" s="770"/>
      <c r="V284" s="770"/>
      <c r="W284" s="770"/>
      <c r="X284" s="770"/>
      <c r="Y284" s="411"/>
      <c r="Z284" s="412"/>
      <c r="AA284" s="412"/>
      <c r="AB284" s="412"/>
      <c r="AC284" s="412"/>
      <c r="AD284" s="412"/>
      <c r="AE284" s="412"/>
      <c r="AF284" s="412"/>
      <c r="AG284" s="412"/>
      <c r="AH284" s="412"/>
      <c r="AI284" s="412"/>
      <c r="AJ284" s="412"/>
      <c r="AK284" s="412"/>
      <c r="AL284" s="412"/>
      <c r="AM284" s="302"/>
    </row>
    <row r="285" spans="1:39" ht="15" hidden="1" outlineLevel="1">
      <c r="A285" s="504">
        <v>3</v>
      </c>
      <c r="B285" s="294" t="s">
        <v>3</v>
      </c>
      <c r="C285" s="291" t="s">
        <v>25</v>
      </c>
      <c r="D285" s="295">
        <v>136597.39247874101</v>
      </c>
      <c r="E285" s="295">
        <v>136597.39247874101</v>
      </c>
      <c r="F285" s="295">
        <v>136597.39247874101</v>
      </c>
      <c r="G285" s="295">
        <v>136597.39247874101</v>
      </c>
      <c r="H285" s="295">
        <v>136597.39247874101</v>
      </c>
      <c r="I285" s="295">
        <v>136597.39247874101</v>
      </c>
      <c r="J285" s="295">
        <v>136597.39247874101</v>
      </c>
      <c r="K285" s="295">
        <v>136597.39247874101</v>
      </c>
      <c r="L285" s="295">
        <v>136597.39247874101</v>
      </c>
      <c r="M285" s="295">
        <v>136597.39247874101</v>
      </c>
      <c r="N285" s="765"/>
      <c r="O285" s="295">
        <v>75.752995155000008</v>
      </c>
      <c r="P285" s="295">
        <v>75.752995155000008</v>
      </c>
      <c r="Q285" s="295">
        <v>75.752995155000008</v>
      </c>
      <c r="R285" s="295">
        <v>75.752995155000008</v>
      </c>
      <c r="S285" s="295">
        <v>75.752995155000008</v>
      </c>
      <c r="T285" s="295">
        <v>75.752995155000008</v>
      </c>
      <c r="U285" s="295">
        <v>75.752995155000008</v>
      </c>
      <c r="V285" s="295">
        <v>75.752995155000008</v>
      </c>
      <c r="W285" s="295">
        <v>75.752995155000008</v>
      </c>
      <c r="X285" s="295">
        <v>75.752995155000008</v>
      </c>
      <c r="Y285" s="764">
        <v>1</v>
      </c>
      <c r="Z285" s="764">
        <v>0</v>
      </c>
      <c r="AA285" s="764">
        <v>0</v>
      </c>
      <c r="AB285" s="764">
        <v>0</v>
      </c>
      <c r="AC285" s="764">
        <v>0</v>
      </c>
      <c r="AD285" s="764">
        <v>0</v>
      </c>
      <c r="AE285" s="764">
        <v>0</v>
      </c>
      <c r="AF285" s="409"/>
      <c r="AG285" s="409"/>
      <c r="AH285" s="409"/>
      <c r="AI285" s="409"/>
      <c r="AJ285" s="409"/>
      <c r="AK285" s="409"/>
      <c r="AL285" s="409"/>
      <c r="AM285" s="296">
        <f>SUM(Y285:AL285)</f>
        <v>1</v>
      </c>
    </row>
    <row r="286" spans="1:39" ht="15" hidden="1" outlineLevel="1">
      <c r="B286" s="294" t="s">
        <v>250</v>
      </c>
      <c r="C286" s="291" t="s">
        <v>163</v>
      </c>
      <c r="D286" s="295">
        <v>3843.5295036000002</v>
      </c>
      <c r="E286" s="295">
        <v>3843.5295036000002</v>
      </c>
      <c r="F286" s="295">
        <v>3843.5295036000002</v>
      </c>
      <c r="G286" s="295">
        <v>3843.5295036000002</v>
      </c>
      <c r="H286" s="295">
        <v>3843.5295036000002</v>
      </c>
      <c r="I286" s="295">
        <v>3843.5295036000002</v>
      </c>
      <c r="J286" s="295">
        <v>3843.5295036000002</v>
      </c>
      <c r="K286" s="295">
        <v>3843.5295036000002</v>
      </c>
      <c r="L286" s="295">
        <v>3843.5295036000002</v>
      </c>
      <c r="M286" s="295">
        <v>3843.5295036000002</v>
      </c>
      <c r="N286" s="767"/>
      <c r="O286" s="295">
        <v>2.1421097750000002</v>
      </c>
      <c r="P286" s="295">
        <v>2.1421097750000002</v>
      </c>
      <c r="Q286" s="295">
        <v>2.1421097750000002</v>
      </c>
      <c r="R286" s="295">
        <v>2.1421097750000002</v>
      </c>
      <c r="S286" s="295">
        <v>2.1421097750000002</v>
      </c>
      <c r="T286" s="295">
        <v>2.1421097750000002</v>
      </c>
      <c r="U286" s="295">
        <v>2.1421097750000002</v>
      </c>
      <c r="V286" s="295">
        <v>2.1421097750000002</v>
      </c>
      <c r="W286" s="295">
        <v>2.1421097750000002</v>
      </c>
      <c r="X286" s="295">
        <v>2.1421097750000002</v>
      </c>
      <c r="Y286" s="410">
        <f>Y285</f>
        <v>1</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7"/>
    </row>
    <row r="287" spans="1:39" ht="15" hidden="1" outlineLevel="1">
      <c r="B287" s="294"/>
      <c r="C287" s="305"/>
      <c r="D287" s="765"/>
      <c r="E287" s="765"/>
      <c r="F287" s="765"/>
      <c r="G287" s="765"/>
      <c r="H287" s="765"/>
      <c r="I287" s="765"/>
      <c r="J287" s="765"/>
      <c r="K287" s="765"/>
      <c r="L287" s="765"/>
      <c r="M287" s="765"/>
      <c r="N287" s="283"/>
      <c r="O287" s="765"/>
      <c r="P287" s="765"/>
      <c r="Q287" s="765"/>
      <c r="R287" s="765"/>
      <c r="S287" s="765"/>
      <c r="T287" s="765"/>
      <c r="U287" s="765"/>
      <c r="V287" s="765"/>
      <c r="W287" s="765"/>
      <c r="X287" s="765"/>
      <c r="Y287" s="411"/>
      <c r="Z287" s="411"/>
      <c r="AA287" s="411"/>
      <c r="AB287" s="411"/>
      <c r="AC287" s="411"/>
      <c r="AD287" s="411"/>
      <c r="AE287" s="411"/>
      <c r="AF287" s="411"/>
      <c r="AG287" s="411"/>
      <c r="AH287" s="411"/>
      <c r="AI287" s="411"/>
      <c r="AJ287" s="411"/>
      <c r="AK287" s="411"/>
      <c r="AL287" s="411"/>
      <c r="AM287" s="306"/>
    </row>
    <row r="288" spans="1:39" ht="15" hidden="1" outlineLevel="1">
      <c r="A288" s="504">
        <v>4</v>
      </c>
      <c r="B288" s="294" t="s">
        <v>4</v>
      </c>
      <c r="C288" s="291" t="s">
        <v>25</v>
      </c>
      <c r="D288" s="295">
        <v>26961.628638646998</v>
      </c>
      <c r="E288" s="295">
        <v>26961.628638646998</v>
      </c>
      <c r="F288" s="295">
        <v>25922.638616888999</v>
      </c>
      <c r="G288" s="295">
        <v>21961.824330244999</v>
      </c>
      <c r="H288" s="295">
        <v>21961.824330244999</v>
      </c>
      <c r="I288" s="295">
        <v>21961.824330244999</v>
      </c>
      <c r="J288" s="295">
        <v>21961.824330244999</v>
      </c>
      <c r="K288" s="295">
        <v>21943.521454684</v>
      </c>
      <c r="L288" s="295">
        <v>15956.628409028999</v>
      </c>
      <c r="M288" s="295">
        <v>15956.628409028999</v>
      </c>
      <c r="N288" s="765"/>
      <c r="O288" s="295">
        <v>1.8070533369999999</v>
      </c>
      <c r="P288" s="295">
        <v>1.8070533369999999</v>
      </c>
      <c r="Q288" s="295">
        <v>1.74182835</v>
      </c>
      <c r="R288" s="295">
        <v>1.4931791270000001</v>
      </c>
      <c r="S288" s="295">
        <v>1.4931791270000001</v>
      </c>
      <c r="T288" s="295">
        <v>1.4931791270000001</v>
      </c>
      <c r="U288" s="295">
        <v>1.4931791270000001</v>
      </c>
      <c r="V288" s="295">
        <v>1.491089758</v>
      </c>
      <c r="W288" s="295">
        <v>1.115248783</v>
      </c>
      <c r="X288" s="295">
        <v>1.115248783</v>
      </c>
      <c r="Y288" s="764">
        <v>1</v>
      </c>
      <c r="Z288" s="764">
        <v>0</v>
      </c>
      <c r="AA288" s="764">
        <v>0</v>
      </c>
      <c r="AB288" s="764">
        <v>0</v>
      </c>
      <c r="AC288" s="764">
        <v>0</v>
      </c>
      <c r="AD288" s="764">
        <v>0</v>
      </c>
      <c r="AE288" s="764">
        <v>0</v>
      </c>
      <c r="AF288" s="409"/>
      <c r="AG288" s="409"/>
      <c r="AH288" s="409"/>
      <c r="AI288" s="409"/>
      <c r="AJ288" s="409"/>
      <c r="AK288" s="409"/>
      <c r="AL288" s="409"/>
      <c r="AM288" s="296">
        <f>SUM(Y288:AL288)</f>
        <v>1</v>
      </c>
    </row>
    <row r="289" spans="1:39" ht="15" hidden="1" outlineLevel="1">
      <c r="B289" s="294" t="s">
        <v>250</v>
      </c>
      <c r="C289" s="291" t="s">
        <v>163</v>
      </c>
      <c r="D289" s="295">
        <v>82</v>
      </c>
      <c r="E289" s="295">
        <v>82</v>
      </c>
      <c r="F289" s="295">
        <v>78</v>
      </c>
      <c r="G289" s="295">
        <v>68</v>
      </c>
      <c r="H289" s="295">
        <v>68</v>
      </c>
      <c r="I289" s="295">
        <v>68</v>
      </c>
      <c r="J289" s="295">
        <v>68</v>
      </c>
      <c r="K289" s="295">
        <v>68</v>
      </c>
      <c r="L289" s="295">
        <v>57</v>
      </c>
      <c r="M289" s="295">
        <v>57</v>
      </c>
      <c r="N289" s="767"/>
      <c r="O289" s="295">
        <v>6.0000000000000001E-3</v>
      </c>
      <c r="P289" s="295">
        <v>6.0000000000000001E-3</v>
      </c>
      <c r="Q289" s="295">
        <v>6.0000000000000001E-3</v>
      </c>
      <c r="R289" s="295">
        <v>5.0000000000000001E-3</v>
      </c>
      <c r="S289" s="295">
        <v>5.0000000000000001E-3</v>
      </c>
      <c r="T289" s="295">
        <v>5.0000000000000001E-3</v>
      </c>
      <c r="U289" s="295">
        <v>5.0000000000000001E-3</v>
      </c>
      <c r="V289" s="295">
        <v>5.0000000000000001E-3</v>
      </c>
      <c r="W289" s="295">
        <v>4.0000000000000001E-3</v>
      </c>
      <c r="X289" s="295">
        <v>4.0000000000000001E-3</v>
      </c>
      <c r="Y289" s="410">
        <f>Y288</f>
        <v>1</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7"/>
    </row>
    <row r="290" spans="1:39" ht="15" hidden="1" outlineLevel="1">
      <c r="B290" s="294"/>
      <c r="C290" s="305"/>
      <c r="D290" s="770"/>
      <c r="E290" s="770"/>
      <c r="F290" s="770"/>
      <c r="G290" s="770"/>
      <c r="H290" s="770"/>
      <c r="I290" s="770"/>
      <c r="J290" s="770"/>
      <c r="K290" s="770"/>
      <c r="L290" s="770"/>
      <c r="M290" s="770"/>
      <c r="N290" s="765"/>
      <c r="O290" s="770"/>
      <c r="P290" s="770"/>
      <c r="Q290" s="770"/>
      <c r="R290" s="770"/>
      <c r="S290" s="770"/>
      <c r="T290" s="770"/>
      <c r="U290" s="770"/>
      <c r="V290" s="770"/>
      <c r="W290" s="770"/>
      <c r="X290" s="770"/>
      <c r="Y290" s="411"/>
      <c r="Z290" s="411"/>
      <c r="AA290" s="411"/>
      <c r="AB290" s="411"/>
      <c r="AC290" s="411"/>
      <c r="AD290" s="411"/>
      <c r="AE290" s="411"/>
      <c r="AF290" s="411"/>
      <c r="AG290" s="411"/>
      <c r="AH290" s="411"/>
      <c r="AI290" s="411"/>
      <c r="AJ290" s="411"/>
      <c r="AK290" s="411"/>
      <c r="AL290" s="411"/>
      <c r="AM290" s="306"/>
    </row>
    <row r="291" spans="1:39" ht="15" hidden="1" outlineLevel="1">
      <c r="A291" s="504">
        <v>5</v>
      </c>
      <c r="B291" s="294" t="s">
        <v>5</v>
      </c>
      <c r="C291" s="291" t="s">
        <v>25</v>
      </c>
      <c r="D291" s="295">
        <v>60096.283892701002</v>
      </c>
      <c r="E291" s="295">
        <v>60096.283892701002</v>
      </c>
      <c r="F291" s="295">
        <v>56475.338088395001</v>
      </c>
      <c r="G291" s="295">
        <v>44117.969165297996</v>
      </c>
      <c r="H291" s="295">
        <v>44117.969165297996</v>
      </c>
      <c r="I291" s="295">
        <v>44117.969165297996</v>
      </c>
      <c r="J291" s="295">
        <v>44117.969165297996</v>
      </c>
      <c r="K291" s="295">
        <v>44065.978388342999</v>
      </c>
      <c r="L291" s="295">
        <v>37056.927628856</v>
      </c>
      <c r="M291" s="295">
        <v>37056.927628856</v>
      </c>
      <c r="N291" s="765"/>
      <c r="O291" s="295">
        <v>4.1405308490000001</v>
      </c>
      <c r="P291" s="295">
        <v>4.1405308490000001</v>
      </c>
      <c r="Q291" s="295">
        <v>3.9132176520000002</v>
      </c>
      <c r="R291" s="295">
        <v>3.1374554080000001</v>
      </c>
      <c r="S291" s="295">
        <v>3.1374554080000001</v>
      </c>
      <c r="T291" s="295">
        <v>3.1374554080000001</v>
      </c>
      <c r="U291" s="295">
        <v>3.1374554080000001</v>
      </c>
      <c r="V291" s="295">
        <v>3.1315203870000001</v>
      </c>
      <c r="W291" s="295">
        <v>2.6915111120000001</v>
      </c>
      <c r="X291" s="295">
        <v>2.6915111120000001</v>
      </c>
      <c r="Y291" s="764">
        <v>1</v>
      </c>
      <c r="Z291" s="764">
        <v>0</v>
      </c>
      <c r="AA291" s="764">
        <v>0</v>
      </c>
      <c r="AB291" s="764">
        <v>0</v>
      </c>
      <c r="AC291" s="764">
        <v>0</v>
      </c>
      <c r="AD291" s="764">
        <v>0</v>
      </c>
      <c r="AE291" s="764">
        <v>0</v>
      </c>
      <c r="AF291" s="409"/>
      <c r="AG291" s="409"/>
      <c r="AH291" s="409"/>
      <c r="AI291" s="409"/>
      <c r="AJ291" s="409"/>
      <c r="AK291" s="409"/>
      <c r="AL291" s="409"/>
      <c r="AM291" s="296">
        <f>SUM(Y291:AL291)</f>
        <v>1</v>
      </c>
    </row>
    <row r="292" spans="1:39" ht="15" hidden="1" outlineLevel="1">
      <c r="B292" s="294" t="s">
        <v>250</v>
      </c>
      <c r="C292" s="291" t="s">
        <v>163</v>
      </c>
      <c r="D292" s="295">
        <v>0</v>
      </c>
      <c r="E292" s="295">
        <v>0</v>
      </c>
      <c r="F292" s="295">
        <v>0</v>
      </c>
      <c r="G292" s="295">
        <v>0</v>
      </c>
      <c r="H292" s="295">
        <v>0</v>
      </c>
      <c r="I292" s="295">
        <v>0</v>
      </c>
      <c r="J292" s="295">
        <v>0</v>
      </c>
      <c r="K292" s="295">
        <v>0</v>
      </c>
      <c r="L292" s="295">
        <v>0</v>
      </c>
      <c r="M292" s="295">
        <v>0</v>
      </c>
      <c r="N292" s="767"/>
      <c r="O292" s="295">
        <v>0</v>
      </c>
      <c r="P292" s="295">
        <v>0</v>
      </c>
      <c r="Q292" s="295">
        <v>0</v>
      </c>
      <c r="R292" s="295">
        <v>0</v>
      </c>
      <c r="S292" s="295">
        <v>0</v>
      </c>
      <c r="T292" s="295">
        <v>0</v>
      </c>
      <c r="U292" s="295">
        <v>0</v>
      </c>
      <c r="V292" s="295">
        <v>0</v>
      </c>
      <c r="W292" s="295">
        <v>0</v>
      </c>
      <c r="X292" s="295">
        <v>0</v>
      </c>
      <c r="Y292" s="410">
        <f>Y291</f>
        <v>1</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7"/>
    </row>
    <row r="293" spans="1:39" ht="15" hidden="1" outlineLevel="1">
      <c r="B293" s="294"/>
      <c r="C293" s="305"/>
      <c r="D293" s="770"/>
      <c r="E293" s="770"/>
      <c r="F293" s="770"/>
      <c r="G293" s="770"/>
      <c r="H293" s="770"/>
      <c r="I293" s="770"/>
      <c r="J293" s="770"/>
      <c r="K293" s="770"/>
      <c r="L293" s="770"/>
      <c r="M293" s="770"/>
      <c r="N293" s="765"/>
      <c r="O293" s="770"/>
      <c r="P293" s="770"/>
      <c r="Q293" s="770"/>
      <c r="R293" s="770"/>
      <c r="S293" s="770"/>
      <c r="T293" s="770"/>
      <c r="U293" s="770"/>
      <c r="V293" s="770"/>
      <c r="W293" s="770"/>
      <c r="X293" s="770"/>
      <c r="Y293" s="411"/>
      <c r="Z293" s="411"/>
      <c r="AA293" s="411"/>
      <c r="AB293" s="411"/>
      <c r="AC293" s="411"/>
      <c r="AD293" s="411"/>
      <c r="AE293" s="411"/>
      <c r="AF293" s="411"/>
      <c r="AG293" s="411"/>
      <c r="AH293" s="411"/>
      <c r="AI293" s="411"/>
      <c r="AJ293" s="411"/>
      <c r="AK293" s="411"/>
      <c r="AL293" s="411"/>
      <c r="AM293" s="306"/>
    </row>
    <row r="294" spans="1:39" ht="15" hidden="1" outlineLevel="1">
      <c r="A294" s="504">
        <v>6</v>
      </c>
      <c r="B294" s="294" t="s">
        <v>6</v>
      </c>
      <c r="C294" s="291" t="s">
        <v>25</v>
      </c>
      <c r="D294" s="295">
        <v>0</v>
      </c>
      <c r="E294" s="295">
        <v>0</v>
      </c>
      <c r="F294" s="295">
        <v>0</v>
      </c>
      <c r="G294" s="295">
        <v>0</v>
      </c>
      <c r="H294" s="295">
        <v>0</v>
      </c>
      <c r="I294" s="295">
        <v>0</v>
      </c>
      <c r="J294" s="295">
        <v>0</v>
      </c>
      <c r="K294" s="295">
        <v>0</v>
      </c>
      <c r="L294" s="295">
        <v>0</v>
      </c>
      <c r="M294" s="295">
        <v>0</v>
      </c>
      <c r="N294" s="765"/>
      <c r="O294" s="295">
        <v>0</v>
      </c>
      <c r="P294" s="295">
        <v>0</v>
      </c>
      <c r="Q294" s="295">
        <v>0</v>
      </c>
      <c r="R294" s="295">
        <v>0</v>
      </c>
      <c r="S294" s="295">
        <v>0</v>
      </c>
      <c r="T294" s="295">
        <v>0</v>
      </c>
      <c r="U294" s="295">
        <v>0</v>
      </c>
      <c r="V294" s="295">
        <v>0</v>
      </c>
      <c r="W294" s="295">
        <v>0</v>
      </c>
      <c r="X294" s="295">
        <v>0</v>
      </c>
      <c r="Y294" s="764">
        <v>1</v>
      </c>
      <c r="Z294" s="764">
        <v>0</v>
      </c>
      <c r="AA294" s="764">
        <v>0</v>
      </c>
      <c r="AB294" s="764">
        <v>0</v>
      </c>
      <c r="AC294" s="764">
        <v>0</v>
      </c>
      <c r="AD294" s="764">
        <v>0</v>
      </c>
      <c r="AE294" s="764">
        <v>0</v>
      </c>
      <c r="AF294" s="409"/>
      <c r="AG294" s="409"/>
      <c r="AH294" s="409"/>
      <c r="AI294" s="409"/>
      <c r="AJ294" s="409"/>
      <c r="AK294" s="409"/>
      <c r="AL294" s="409"/>
      <c r="AM294" s="296">
        <f>SUM(Y294:AL294)</f>
        <v>1</v>
      </c>
    </row>
    <row r="295" spans="1:39" ht="15" hidden="1" outlineLevel="1">
      <c r="B295" s="294" t="s">
        <v>250</v>
      </c>
      <c r="C295" s="291" t="s">
        <v>163</v>
      </c>
      <c r="D295" s="295">
        <v>0</v>
      </c>
      <c r="E295" s="295">
        <v>0</v>
      </c>
      <c r="F295" s="295">
        <v>0</v>
      </c>
      <c r="G295" s="295">
        <v>0</v>
      </c>
      <c r="H295" s="295">
        <v>0</v>
      </c>
      <c r="I295" s="295">
        <v>0</v>
      </c>
      <c r="J295" s="295">
        <v>0</v>
      </c>
      <c r="K295" s="295">
        <v>0</v>
      </c>
      <c r="L295" s="295">
        <v>0</v>
      </c>
      <c r="M295" s="295">
        <v>0</v>
      </c>
      <c r="N295" s="767"/>
      <c r="O295" s="295">
        <v>0</v>
      </c>
      <c r="P295" s="295">
        <v>0</v>
      </c>
      <c r="Q295" s="295">
        <v>0</v>
      </c>
      <c r="R295" s="295">
        <v>0</v>
      </c>
      <c r="S295" s="295">
        <v>0</v>
      </c>
      <c r="T295" s="295">
        <v>0</v>
      </c>
      <c r="U295" s="295">
        <v>0</v>
      </c>
      <c r="V295" s="295">
        <v>0</v>
      </c>
      <c r="W295" s="295">
        <v>0</v>
      </c>
      <c r="X295" s="295">
        <v>0</v>
      </c>
      <c r="Y295" s="410">
        <f>Y294</f>
        <v>1</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7"/>
    </row>
    <row r="296" spans="1:39" ht="15" hidden="1" outlineLevel="1">
      <c r="B296" s="294"/>
      <c r="C296" s="305"/>
      <c r="D296" s="770"/>
      <c r="E296" s="770"/>
      <c r="F296" s="770"/>
      <c r="G296" s="770"/>
      <c r="H296" s="770"/>
      <c r="I296" s="770"/>
      <c r="J296" s="770"/>
      <c r="K296" s="770"/>
      <c r="L296" s="770"/>
      <c r="M296" s="770"/>
      <c r="N296" s="765"/>
      <c r="O296" s="770"/>
      <c r="P296" s="770"/>
      <c r="Q296" s="770"/>
      <c r="R296" s="770"/>
      <c r="S296" s="770"/>
      <c r="T296" s="770"/>
      <c r="U296" s="770"/>
      <c r="V296" s="770"/>
      <c r="W296" s="770"/>
      <c r="X296" s="770"/>
      <c r="Y296" s="411"/>
      <c r="Z296" s="411"/>
      <c r="AA296" s="411"/>
      <c r="AB296" s="411"/>
      <c r="AC296" s="411"/>
      <c r="AD296" s="411"/>
      <c r="AE296" s="411"/>
      <c r="AF296" s="411"/>
      <c r="AG296" s="411"/>
      <c r="AH296" s="411"/>
      <c r="AI296" s="411"/>
      <c r="AJ296" s="411"/>
      <c r="AK296" s="411"/>
      <c r="AL296" s="411"/>
      <c r="AM296" s="306"/>
    </row>
    <row r="297" spans="1:39" ht="15" hidden="1" outlineLevel="1">
      <c r="A297" s="504">
        <v>7</v>
      </c>
      <c r="B297" s="294" t="s">
        <v>42</v>
      </c>
      <c r="C297" s="291" t="s">
        <v>25</v>
      </c>
      <c r="D297" s="295">
        <v>0</v>
      </c>
      <c r="E297" s="295">
        <v>0</v>
      </c>
      <c r="F297" s="295">
        <v>0</v>
      </c>
      <c r="G297" s="295">
        <v>0</v>
      </c>
      <c r="H297" s="295">
        <v>0</v>
      </c>
      <c r="I297" s="295">
        <v>0</v>
      </c>
      <c r="J297" s="295">
        <v>0</v>
      </c>
      <c r="K297" s="295">
        <v>0</v>
      </c>
      <c r="L297" s="295">
        <v>0</v>
      </c>
      <c r="M297" s="295">
        <v>0</v>
      </c>
      <c r="N297" s="765"/>
      <c r="O297" s="295">
        <v>0</v>
      </c>
      <c r="P297" s="295">
        <v>0</v>
      </c>
      <c r="Q297" s="295">
        <v>0</v>
      </c>
      <c r="R297" s="295">
        <v>0</v>
      </c>
      <c r="S297" s="295">
        <v>0</v>
      </c>
      <c r="T297" s="295">
        <v>0</v>
      </c>
      <c r="U297" s="295">
        <v>0</v>
      </c>
      <c r="V297" s="295">
        <v>0</v>
      </c>
      <c r="W297" s="295">
        <v>0</v>
      </c>
      <c r="X297" s="295">
        <v>0</v>
      </c>
      <c r="Y297" s="764">
        <v>1</v>
      </c>
      <c r="Z297" s="764">
        <v>0</v>
      </c>
      <c r="AA297" s="764">
        <v>0</v>
      </c>
      <c r="AB297" s="764">
        <v>0</v>
      </c>
      <c r="AC297" s="764">
        <v>0</v>
      </c>
      <c r="AD297" s="764">
        <v>0</v>
      </c>
      <c r="AE297" s="764">
        <v>0</v>
      </c>
      <c r="AF297" s="409"/>
      <c r="AG297" s="409"/>
      <c r="AH297" s="409"/>
      <c r="AI297" s="409"/>
      <c r="AJ297" s="409"/>
      <c r="AK297" s="409"/>
      <c r="AL297" s="409"/>
      <c r="AM297" s="296">
        <f>SUM(Y297:AL297)</f>
        <v>1</v>
      </c>
    </row>
    <row r="298" spans="1:39" ht="15" hidden="1" outlineLevel="1">
      <c r="B298" s="294" t="s">
        <v>250</v>
      </c>
      <c r="C298" s="291" t="s">
        <v>163</v>
      </c>
      <c r="D298" s="295">
        <v>0</v>
      </c>
      <c r="E298" s="295">
        <v>0</v>
      </c>
      <c r="F298" s="295">
        <v>0</v>
      </c>
      <c r="G298" s="295">
        <v>0</v>
      </c>
      <c r="H298" s="295">
        <v>0</v>
      </c>
      <c r="I298" s="295">
        <v>0</v>
      </c>
      <c r="J298" s="295">
        <v>0</v>
      </c>
      <c r="K298" s="295">
        <v>0</v>
      </c>
      <c r="L298" s="295">
        <v>0</v>
      </c>
      <c r="M298" s="295">
        <v>0</v>
      </c>
      <c r="N298" s="765"/>
      <c r="O298" s="295">
        <v>0</v>
      </c>
      <c r="P298" s="295">
        <v>4.3652420000000003</v>
      </c>
      <c r="Q298" s="295">
        <v>0</v>
      </c>
      <c r="R298" s="295">
        <v>0</v>
      </c>
      <c r="S298" s="295">
        <v>0</v>
      </c>
      <c r="T298" s="295">
        <v>0</v>
      </c>
      <c r="U298" s="295">
        <v>0</v>
      </c>
      <c r="V298" s="295">
        <v>0</v>
      </c>
      <c r="W298" s="295">
        <v>0</v>
      </c>
      <c r="X298" s="295">
        <v>0</v>
      </c>
      <c r="Y298" s="410">
        <f>Y297</f>
        <v>1</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7"/>
    </row>
    <row r="299" spans="1:39" ht="15" hidden="1" outlineLevel="1">
      <c r="B299" s="294"/>
      <c r="C299" s="305"/>
      <c r="D299" s="770"/>
      <c r="E299" s="770"/>
      <c r="F299" s="770"/>
      <c r="G299" s="770"/>
      <c r="H299" s="770"/>
      <c r="I299" s="770"/>
      <c r="J299" s="770"/>
      <c r="K299" s="770"/>
      <c r="L299" s="770"/>
      <c r="M299" s="770"/>
      <c r="N299" s="765"/>
      <c r="O299" s="770"/>
      <c r="P299" s="770"/>
      <c r="Q299" s="770"/>
      <c r="R299" s="770"/>
      <c r="S299" s="770"/>
      <c r="T299" s="770"/>
      <c r="U299" s="770"/>
      <c r="V299" s="770"/>
      <c r="W299" s="770"/>
      <c r="X299" s="770"/>
      <c r="Y299" s="411"/>
      <c r="Z299" s="411"/>
      <c r="AA299" s="411"/>
      <c r="AB299" s="411"/>
      <c r="AC299" s="411"/>
      <c r="AD299" s="411"/>
      <c r="AE299" s="411"/>
      <c r="AF299" s="411"/>
      <c r="AG299" s="411"/>
      <c r="AH299" s="411"/>
      <c r="AI299" s="411"/>
      <c r="AJ299" s="411"/>
      <c r="AK299" s="411"/>
      <c r="AL299" s="411"/>
      <c r="AM299" s="306"/>
    </row>
    <row r="300" spans="1:39" s="283" customFormat="1" ht="15" hidden="1" outlineLevel="1">
      <c r="A300" s="504">
        <v>8</v>
      </c>
      <c r="B300" s="294" t="s">
        <v>486</v>
      </c>
      <c r="C300" s="291" t="s">
        <v>25</v>
      </c>
      <c r="D300" s="295">
        <v>0</v>
      </c>
      <c r="E300" s="295">
        <v>0</v>
      </c>
      <c r="F300" s="295">
        <v>0</v>
      </c>
      <c r="G300" s="295">
        <v>0</v>
      </c>
      <c r="H300" s="295">
        <v>0</v>
      </c>
      <c r="I300" s="295">
        <v>0</v>
      </c>
      <c r="J300" s="295">
        <v>0</v>
      </c>
      <c r="K300" s="295">
        <v>0</v>
      </c>
      <c r="L300" s="295">
        <v>0</v>
      </c>
      <c r="M300" s="295">
        <v>0</v>
      </c>
      <c r="N300" s="765"/>
      <c r="O300" s="295">
        <v>0</v>
      </c>
      <c r="P300" s="295">
        <v>0</v>
      </c>
      <c r="Q300" s="295">
        <v>0</v>
      </c>
      <c r="R300" s="295">
        <v>0</v>
      </c>
      <c r="S300" s="295">
        <v>0</v>
      </c>
      <c r="T300" s="295">
        <v>0</v>
      </c>
      <c r="U300" s="295">
        <v>0</v>
      </c>
      <c r="V300" s="295">
        <v>0</v>
      </c>
      <c r="W300" s="295">
        <v>0</v>
      </c>
      <c r="X300" s="295">
        <v>0</v>
      </c>
      <c r="Y300" s="764">
        <v>1</v>
      </c>
      <c r="Z300" s="764">
        <v>0</v>
      </c>
      <c r="AA300" s="764">
        <v>0</v>
      </c>
      <c r="AB300" s="764">
        <v>0</v>
      </c>
      <c r="AC300" s="764">
        <v>0</v>
      </c>
      <c r="AD300" s="764">
        <v>0</v>
      </c>
      <c r="AE300" s="764">
        <v>0</v>
      </c>
      <c r="AF300" s="409"/>
      <c r="AG300" s="409"/>
      <c r="AH300" s="409"/>
      <c r="AI300" s="409"/>
      <c r="AJ300" s="409"/>
      <c r="AK300" s="409"/>
      <c r="AL300" s="409"/>
      <c r="AM300" s="296">
        <f>SUM(Y300:AL300)</f>
        <v>1</v>
      </c>
    </row>
    <row r="301" spans="1:39" s="283" customFormat="1" ht="15" hidden="1" outlineLevel="1">
      <c r="A301" s="504"/>
      <c r="B301" s="294" t="s">
        <v>250</v>
      </c>
      <c r="C301" s="291" t="s">
        <v>163</v>
      </c>
      <c r="D301" s="295">
        <v>0</v>
      </c>
      <c r="E301" s="295">
        <v>0</v>
      </c>
      <c r="F301" s="295">
        <v>0</v>
      </c>
      <c r="G301" s="295">
        <v>0</v>
      </c>
      <c r="H301" s="295">
        <v>0</v>
      </c>
      <c r="I301" s="295">
        <v>0</v>
      </c>
      <c r="J301" s="295">
        <v>0</v>
      </c>
      <c r="K301" s="295">
        <v>0</v>
      </c>
      <c r="L301" s="295">
        <v>0</v>
      </c>
      <c r="M301" s="295">
        <v>0</v>
      </c>
      <c r="N301" s="765"/>
      <c r="O301" s="295">
        <v>0</v>
      </c>
      <c r="P301" s="295">
        <v>0</v>
      </c>
      <c r="Q301" s="295">
        <v>0</v>
      </c>
      <c r="R301" s="295">
        <v>0</v>
      </c>
      <c r="S301" s="295">
        <v>0</v>
      </c>
      <c r="T301" s="295">
        <v>0</v>
      </c>
      <c r="U301" s="295">
        <v>0</v>
      </c>
      <c r="V301" s="295">
        <v>0</v>
      </c>
      <c r="W301" s="295">
        <v>0</v>
      </c>
      <c r="X301" s="295">
        <v>0</v>
      </c>
      <c r="Y301" s="410">
        <f>Y300</f>
        <v>1</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7"/>
    </row>
    <row r="302" spans="1:39" s="283" customFormat="1" ht="15" hidden="1" outlineLevel="1">
      <c r="A302" s="504"/>
      <c r="B302" s="294"/>
      <c r="C302" s="305"/>
      <c r="D302" s="770"/>
      <c r="E302" s="770"/>
      <c r="F302" s="770"/>
      <c r="G302" s="770"/>
      <c r="H302" s="770"/>
      <c r="I302" s="770"/>
      <c r="J302" s="770"/>
      <c r="K302" s="770"/>
      <c r="L302" s="770"/>
      <c r="M302" s="770"/>
      <c r="N302" s="765"/>
      <c r="O302" s="770"/>
      <c r="P302" s="770"/>
      <c r="Q302" s="770"/>
      <c r="R302" s="770"/>
      <c r="S302" s="770"/>
      <c r="T302" s="770"/>
      <c r="U302" s="770"/>
      <c r="V302" s="770"/>
      <c r="W302" s="770"/>
      <c r="X302" s="770"/>
      <c r="Y302" s="411"/>
      <c r="Z302" s="411"/>
      <c r="AA302" s="411"/>
      <c r="AB302" s="411"/>
      <c r="AC302" s="411"/>
      <c r="AD302" s="411"/>
      <c r="AE302" s="411"/>
      <c r="AF302" s="411"/>
      <c r="AG302" s="411"/>
      <c r="AH302" s="411"/>
      <c r="AI302" s="411"/>
      <c r="AJ302" s="411"/>
      <c r="AK302" s="411"/>
      <c r="AL302" s="411"/>
      <c r="AM302" s="306"/>
    </row>
    <row r="303" spans="1:39" ht="15" hidden="1" outlineLevel="1">
      <c r="A303" s="504">
        <v>9</v>
      </c>
      <c r="B303" s="294" t="s">
        <v>7</v>
      </c>
      <c r="C303" s="291" t="s">
        <v>25</v>
      </c>
      <c r="D303" s="295">
        <v>0</v>
      </c>
      <c r="E303" s="295">
        <v>0</v>
      </c>
      <c r="F303" s="295">
        <v>0</v>
      </c>
      <c r="G303" s="295">
        <v>0</v>
      </c>
      <c r="H303" s="295">
        <v>0</v>
      </c>
      <c r="I303" s="295">
        <v>0</v>
      </c>
      <c r="J303" s="295">
        <v>0</v>
      </c>
      <c r="K303" s="295">
        <v>0</v>
      </c>
      <c r="L303" s="295">
        <v>0</v>
      </c>
      <c r="M303" s="295">
        <v>0</v>
      </c>
      <c r="N303" s="765"/>
      <c r="O303" s="295">
        <v>0</v>
      </c>
      <c r="P303" s="295">
        <v>0</v>
      </c>
      <c r="Q303" s="295">
        <v>0</v>
      </c>
      <c r="R303" s="295">
        <v>0</v>
      </c>
      <c r="S303" s="295">
        <v>0</v>
      </c>
      <c r="T303" s="295">
        <v>0</v>
      </c>
      <c r="U303" s="295">
        <v>0</v>
      </c>
      <c r="V303" s="295">
        <v>0</v>
      </c>
      <c r="W303" s="295">
        <v>0</v>
      </c>
      <c r="X303" s="295">
        <v>0</v>
      </c>
      <c r="Y303" s="764">
        <v>1</v>
      </c>
      <c r="Z303" s="764">
        <v>0</v>
      </c>
      <c r="AA303" s="764">
        <v>0</v>
      </c>
      <c r="AB303" s="764">
        <v>0</v>
      </c>
      <c r="AC303" s="764">
        <v>0</v>
      </c>
      <c r="AD303" s="764">
        <v>0</v>
      </c>
      <c r="AE303" s="764">
        <v>0</v>
      </c>
      <c r="AF303" s="409"/>
      <c r="AG303" s="409"/>
      <c r="AH303" s="409"/>
      <c r="AI303" s="409"/>
      <c r="AJ303" s="409"/>
      <c r="AK303" s="409"/>
      <c r="AL303" s="409"/>
      <c r="AM303" s="296">
        <f>SUM(Y303:AL303)</f>
        <v>1</v>
      </c>
    </row>
    <row r="304" spans="1:39" ht="15" hidden="1" outlineLevel="1">
      <c r="B304" s="294" t="s">
        <v>250</v>
      </c>
      <c r="C304" s="291" t="s">
        <v>163</v>
      </c>
      <c r="D304" s="295">
        <v>0</v>
      </c>
      <c r="E304" s="295">
        <v>0</v>
      </c>
      <c r="F304" s="295">
        <v>0</v>
      </c>
      <c r="G304" s="295">
        <v>0</v>
      </c>
      <c r="H304" s="295">
        <v>0</v>
      </c>
      <c r="I304" s="295">
        <v>0</v>
      </c>
      <c r="J304" s="295">
        <v>0</v>
      </c>
      <c r="K304" s="295">
        <v>0</v>
      </c>
      <c r="L304" s="295">
        <v>0</v>
      </c>
      <c r="M304" s="295">
        <v>0</v>
      </c>
      <c r="N304" s="765"/>
      <c r="O304" s="295">
        <v>0</v>
      </c>
      <c r="P304" s="295">
        <v>0</v>
      </c>
      <c r="Q304" s="295">
        <v>0</v>
      </c>
      <c r="R304" s="295">
        <v>0</v>
      </c>
      <c r="S304" s="295">
        <v>0</v>
      </c>
      <c r="T304" s="295">
        <v>0</v>
      </c>
      <c r="U304" s="295">
        <v>0</v>
      </c>
      <c r="V304" s="295">
        <v>0</v>
      </c>
      <c r="W304" s="295">
        <v>0</v>
      </c>
      <c r="X304" s="295">
        <v>0</v>
      </c>
      <c r="Y304" s="410">
        <f>Y303</f>
        <v>1</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7"/>
    </row>
    <row r="305" spans="1:39" ht="15" hidden="1" outlineLevel="1">
      <c r="B305" s="307"/>
      <c r="C305" s="308"/>
      <c r="D305" s="765"/>
      <c r="E305" s="765"/>
      <c r="F305" s="765"/>
      <c r="G305" s="765"/>
      <c r="H305" s="765"/>
      <c r="I305" s="765"/>
      <c r="J305" s="765"/>
      <c r="K305" s="765"/>
      <c r="L305" s="765"/>
      <c r="M305" s="765"/>
      <c r="N305" s="765"/>
      <c r="O305" s="765"/>
      <c r="P305" s="765"/>
      <c r="Q305" s="765"/>
      <c r="R305" s="765"/>
      <c r="S305" s="765"/>
      <c r="T305" s="765"/>
      <c r="U305" s="765"/>
      <c r="V305" s="765"/>
      <c r="W305" s="765"/>
      <c r="X305" s="765"/>
      <c r="Y305" s="411"/>
      <c r="Z305" s="411"/>
      <c r="AA305" s="411"/>
      <c r="AB305" s="411"/>
      <c r="AC305" s="411"/>
      <c r="AD305" s="411"/>
      <c r="AE305" s="411"/>
      <c r="AF305" s="411"/>
      <c r="AG305" s="411"/>
      <c r="AH305" s="411"/>
      <c r="AI305" s="411"/>
      <c r="AJ305" s="411"/>
      <c r="AK305" s="411"/>
      <c r="AL305" s="411"/>
      <c r="AM305" s="306"/>
    </row>
    <row r="306" spans="1:39" ht="15" hidden="1" outlineLevel="1">
      <c r="A306" s="505"/>
      <c r="B306" s="288" t="s">
        <v>8</v>
      </c>
      <c r="C306" s="289"/>
      <c r="D306" s="769"/>
      <c r="E306" s="769"/>
      <c r="F306" s="769"/>
      <c r="G306" s="769"/>
      <c r="H306" s="769"/>
      <c r="I306" s="769"/>
      <c r="J306" s="769"/>
      <c r="K306" s="769"/>
      <c r="L306" s="769"/>
      <c r="M306" s="769"/>
      <c r="N306" s="765"/>
      <c r="O306" s="769"/>
      <c r="P306" s="769"/>
      <c r="Q306" s="769"/>
      <c r="R306" s="769"/>
      <c r="S306" s="769"/>
      <c r="T306" s="769"/>
      <c r="U306" s="769"/>
      <c r="V306" s="769"/>
      <c r="W306" s="769"/>
      <c r="X306" s="769"/>
      <c r="Y306" s="413"/>
      <c r="Z306" s="413"/>
      <c r="AA306" s="413"/>
      <c r="AB306" s="413"/>
      <c r="AC306" s="413"/>
      <c r="AD306" s="413"/>
      <c r="AE306" s="413"/>
      <c r="AF306" s="413"/>
      <c r="AG306" s="413"/>
      <c r="AH306" s="413"/>
      <c r="AI306" s="413"/>
      <c r="AJ306" s="413"/>
      <c r="AK306" s="413"/>
      <c r="AL306" s="413"/>
      <c r="AM306" s="292"/>
    </row>
    <row r="307" spans="1:39" ht="15" hidden="1" outlineLevel="1">
      <c r="A307" s="504">
        <v>10</v>
      </c>
      <c r="B307" s="310" t="s">
        <v>22</v>
      </c>
      <c r="C307" s="291" t="s">
        <v>25</v>
      </c>
      <c r="D307" s="295">
        <v>2039348.5630077</v>
      </c>
      <c r="E307" s="295">
        <v>2036804.23775235</v>
      </c>
      <c r="F307" s="295">
        <v>2034951.7711859399</v>
      </c>
      <c r="G307" s="295">
        <v>2034951.7711859399</v>
      </c>
      <c r="H307" s="295">
        <v>2029773.50870489</v>
      </c>
      <c r="I307" s="295">
        <v>2012738.45147001</v>
      </c>
      <c r="J307" s="295">
        <v>2012738.45147001</v>
      </c>
      <c r="K307" s="295">
        <v>2010451.8738130601</v>
      </c>
      <c r="L307" s="295">
        <v>1991678.0923764899</v>
      </c>
      <c r="M307" s="295">
        <v>1867496.68521834</v>
      </c>
      <c r="N307" s="295">
        <v>12</v>
      </c>
      <c r="O307" s="295">
        <v>322.25793224099999</v>
      </c>
      <c r="P307" s="295">
        <v>321.445760576</v>
      </c>
      <c r="Q307" s="295">
        <v>320.85443812599999</v>
      </c>
      <c r="R307" s="295">
        <v>320.85443812599999</v>
      </c>
      <c r="S307" s="295">
        <v>319.20149447</v>
      </c>
      <c r="T307" s="295">
        <v>315.838065159</v>
      </c>
      <c r="U307" s="295">
        <v>315.838065159</v>
      </c>
      <c r="V307" s="295">
        <v>315.48766477300001</v>
      </c>
      <c r="W307" s="295">
        <v>309.67410094899998</v>
      </c>
      <c r="X307" s="295">
        <v>285.15552264600001</v>
      </c>
      <c r="Y307" s="414">
        <v>0</v>
      </c>
      <c r="Z307" s="498">
        <v>0.26238865036366077</v>
      </c>
      <c r="AA307" s="498">
        <v>0.79855013549129183</v>
      </c>
      <c r="AB307" s="498">
        <v>0</v>
      </c>
      <c r="AC307" s="414">
        <v>0</v>
      </c>
      <c r="AD307" s="414">
        <v>0</v>
      </c>
      <c r="AE307" s="414">
        <v>0</v>
      </c>
      <c r="AF307" s="414"/>
      <c r="AG307" s="414"/>
      <c r="AH307" s="414"/>
      <c r="AI307" s="414"/>
      <c r="AJ307" s="414"/>
      <c r="AK307" s="414"/>
      <c r="AL307" s="414"/>
      <c r="AM307" s="296">
        <f>SUM(Y307:AL307)</f>
        <v>1.0609387858549526</v>
      </c>
    </row>
    <row r="308" spans="1:39" ht="15" hidden="1" outlineLevel="1">
      <c r="B308" s="294" t="s">
        <v>250</v>
      </c>
      <c r="C308" s="291" t="s">
        <v>163</v>
      </c>
      <c r="D308" s="295">
        <v>661800.72140000004</v>
      </c>
      <c r="E308" s="295">
        <v>661800.72140000004</v>
      </c>
      <c r="F308" s="295">
        <v>661800.72140000004</v>
      </c>
      <c r="G308" s="295">
        <v>614468.38710000005</v>
      </c>
      <c r="H308" s="295">
        <v>587364.3175</v>
      </c>
      <c r="I308" s="295">
        <v>586741.35580000002</v>
      </c>
      <c r="J308" s="295">
        <v>586741.35580000002</v>
      </c>
      <c r="K308" s="295">
        <v>586354.87890000001</v>
      </c>
      <c r="L308" s="295">
        <v>583945.64040000003</v>
      </c>
      <c r="M308" s="295">
        <v>579404.40130000003</v>
      </c>
      <c r="N308" s="295">
        <v>12</v>
      </c>
      <c r="O308" s="295">
        <v>155.60163900000001</v>
      </c>
      <c r="P308" s="295">
        <v>155.60163900000001</v>
      </c>
      <c r="Q308" s="295">
        <v>155.60163900000001</v>
      </c>
      <c r="R308" s="295">
        <v>142.12454600000001</v>
      </c>
      <c r="S308" s="295">
        <v>134.39070609999999</v>
      </c>
      <c r="T308" s="295">
        <v>134.2678329</v>
      </c>
      <c r="U308" s="295">
        <v>134.2678329</v>
      </c>
      <c r="V308" s="295">
        <v>134.2678329</v>
      </c>
      <c r="W308" s="295">
        <v>133.63754990000001</v>
      </c>
      <c r="X308" s="295">
        <v>132.7418342</v>
      </c>
      <c r="Y308" s="410">
        <f>Y307</f>
        <v>0</v>
      </c>
      <c r="Z308" s="410">
        <f>Z307</f>
        <v>0.26238865036366077</v>
      </c>
      <c r="AA308" s="410">
        <f t="shared" ref="AA308:AL308" si="86">AA307</f>
        <v>0.79855013549129183</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1"/>
    </row>
    <row r="309" spans="1:39" ht="15" hidden="1" outlineLevel="1">
      <c r="B309" s="310"/>
      <c r="C309" s="312"/>
      <c r="D309" s="765"/>
      <c r="E309" s="765"/>
      <c r="F309" s="765"/>
      <c r="G309" s="765"/>
      <c r="H309" s="765"/>
      <c r="I309" s="765"/>
      <c r="J309" s="765"/>
      <c r="K309" s="765"/>
      <c r="L309" s="765"/>
      <c r="M309" s="765"/>
      <c r="N309" s="765"/>
      <c r="O309" s="765"/>
      <c r="P309" s="765"/>
      <c r="Q309" s="765"/>
      <c r="R309" s="765"/>
      <c r="S309" s="765"/>
      <c r="T309" s="765"/>
      <c r="U309" s="765"/>
      <c r="V309" s="765"/>
      <c r="W309" s="765"/>
      <c r="X309" s="765"/>
      <c r="Y309" s="415"/>
      <c r="Z309" s="415"/>
      <c r="AA309" s="415"/>
      <c r="AB309" s="415"/>
      <c r="AC309" s="415"/>
      <c r="AD309" s="415"/>
      <c r="AE309" s="415"/>
      <c r="AF309" s="415"/>
      <c r="AG309" s="415"/>
      <c r="AH309" s="415"/>
      <c r="AI309" s="415"/>
      <c r="AJ309" s="415"/>
      <c r="AK309" s="415"/>
      <c r="AL309" s="415"/>
      <c r="AM309" s="313"/>
    </row>
    <row r="310" spans="1:39" ht="15" hidden="1" outlineLevel="1">
      <c r="A310" s="504">
        <v>11</v>
      </c>
      <c r="B310" s="314" t="s">
        <v>21</v>
      </c>
      <c r="C310" s="291" t="s">
        <v>25</v>
      </c>
      <c r="D310" s="295">
        <v>131294.232167788</v>
      </c>
      <c r="E310" s="295">
        <v>131294.232167788</v>
      </c>
      <c r="F310" s="295">
        <v>131004.678962921</v>
      </c>
      <c r="G310" s="295">
        <v>117804.19439475601</v>
      </c>
      <c r="H310" s="295">
        <v>69216.913272045</v>
      </c>
      <c r="I310" s="295">
        <v>69216.913272045</v>
      </c>
      <c r="J310" s="295">
        <v>69216.913272045</v>
      </c>
      <c r="K310" s="295">
        <v>69216.913272045</v>
      </c>
      <c r="L310" s="295">
        <v>69216.913272045</v>
      </c>
      <c r="M310" s="295">
        <v>69216.913272045</v>
      </c>
      <c r="N310" s="295">
        <v>12</v>
      </c>
      <c r="O310" s="295">
        <v>37.701442389</v>
      </c>
      <c r="P310" s="295">
        <v>37.701442389</v>
      </c>
      <c r="Q310" s="295">
        <v>37.610722440000004</v>
      </c>
      <c r="R310" s="295">
        <v>34.621249773999999</v>
      </c>
      <c r="S310" s="295">
        <v>19.793919861999999</v>
      </c>
      <c r="T310" s="295">
        <v>19.793919861999999</v>
      </c>
      <c r="U310" s="295">
        <v>19.793919861999999</v>
      </c>
      <c r="V310" s="295">
        <v>19.793919861999999</v>
      </c>
      <c r="W310" s="295">
        <v>19.793919861999999</v>
      </c>
      <c r="X310" s="295">
        <v>19.793919861999999</v>
      </c>
      <c r="Y310" s="414">
        <v>0</v>
      </c>
      <c r="Z310" s="498">
        <v>1</v>
      </c>
      <c r="AA310" s="414">
        <v>0</v>
      </c>
      <c r="AB310" s="414">
        <v>0</v>
      </c>
      <c r="AC310" s="414">
        <v>0</v>
      </c>
      <c r="AD310" s="414">
        <v>0</v>
      </c>
      <c r="AE310" s="414">
        <v>0</v>
      </c>
      <c r="AF310" s="414"/>
      <c r="AG310" s="414"/>
      <c r="AH310" s="414"/>
      <c r="AI310" s="414"/>
      <c r="AJ310" s="414"/>
      <c r="AK310" s="414"/>
      <c r="AL310" s="414"/>
      <c r="AM310" s="296">
        <f>SUM(Y310:AL310)</f>
        <v>1</v>
      </c>
    </row>
    <row r="311" spans="1:39" ht="15" hidden="1" outlineLevel="1">
      <c r="B311" s="294" t="s">
        <v>250</v>
      </c>
      <c r="C311" s="291" t="s">
        <v>163</v>
      </c>
      <c r="D311" s="295">
        <v>0</v>
      </c>
      <c r="E311" s="295">
        <v>0</v>
      </c>
      <c r="F311" s="295">
        <v>0</v>
      </c>
      <c r="G311" s="295">
        <v>0</v>
      </c>
      <c r="H311" s="295">
        <v>0</v>
      </c>
      <c r="I311" s="295">
        <v>0</v>
      </c>
      <c r="J311" s="295">
        <v>0</v>
      </c>
      <c r="K311" s="295">
        <v>0</v>
      </c>
      <c r="L311" s="295">
        <v>0</v>
      </c>
      <c r="M311" s="295">
        <v>0</v>
      </c>
      <c r="N311" s="295">
        <v>12</v>
      </c>
      <c r="O311" s="295">
        <v>0</v>
      </c>
      <c r="P311" s="295">
        <v>0</v>
      </c>
      <c r="Q311" s="295">
        <v>0</v>
      </c>
      <c r="R311" s="295">
        <v>0</v>
      </c>
      <c r="S311" s="295">
        <v>0</v>
      </c>
      <c r="T311" s="295">
        <v>0</v>
      </c>
      <c r="U311" s="295">
        <v>0</v>
      </c>
      <c r="V311" s="295">
        <v>0</v>
      </c>
      <c r="W311" s="295">
        <v>0</v>
      </c>
      <c r="X311" s="295">
        <v>0</v>
      </c>
      <c r="Y311" s="410">
        <f>Y310</f>
        <v>0</v>
      </c>
      <c r="Z311" s="410">
        <f>Z310</f>
        <v>1</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1"/>
    </row>
    <row r="312" spans="1:39" ht="15" hidden="1" outlineLevel="1">
      <c r="B312" s="314"/>
      <c r="C312" s="312"/>
      <c r="D312" s="765"/>
      <c r="E312" s="765"/>
      <c r="F312" s="765"/>
      <c r="G312" s="765"/>
      <c r="H312" s="765"/>
      <c r="I312" s="765"/>
      <c r="J312" s="765"/>
      <c r="K312" s="765"/>
      <c r="L312" s="765"/>
      <c r="M312" s="765"/>
      <c r="N312" s="765"/>
      <c r="O312" s="765"/>
      <c r="P312" s="765"/>
      <c r="Q312" s="765"/>
      <c r="R312" s="765"/>
      <c r="S312" s="765"/>
      <c r="T312" s="765"/>
      <c r="U312" s="765"/>
      <c r="V312" s="765"/>
      <c r="W312" s="765"/>
      <c r="X312" s="765"/>
      <c r="Y312" s="415"/>
      <c r="Z312" s="416"/>
      <c r="AA312" s="415"/>
      <c r="AB312" s="415"/>
      <c r="AC312" s="415"/>
      <c r="AD312" s="415"/>
      <c r="AE312" s="415"/>
      <c r="AF312" s="415"/>
      <c r="AG312" s="415"/>
      <c r="AH312" s="415"/>
      <c r="AI312" s="415"/>
      <c r="AJ312" s="415"/>
      <c r="AK312" s="415"/>
      <c r="AL312" s="415"/>
      <c r="AM312" s="313"/>
    </row>
    <row r="313" spans="1:39" ht="15" hidden="1" outlineLevel="1">
      <c r="A313" s="504">
        <v>12</v>
      </c>
      <c r="B313" s="314" t="s">
        <v>23</v>
      </c>
      <c r="C313" s="291" t="s">
        <v>25</v>
      </c>
      <c r="D313" s="295">
        <v>0</v>
      </c>
      <c r="E313" s="295">
        <v>0</v>
      </c>
      <c r="F313" s="295">
        <v>0</v>
      </c>
      <c r="G313" s="295">
        <v>0</v>
      </c>
      <c r="H313" s="295">
        <v>0</v>
      </c>
      <c r="I313" s="295">
        <v>0</v>
      </c>
      <c r="J313" s="295">
        <v>0</v>
      </c>
      <c r="K313" s="295">
        <v>0</v>
      </c>
      <c r="L313" s="295">
        <v>0</v>
      </c>
      <c r="M313" s="295">
        <v>0</v>
      </c>
      <c r="N313" s="295">
        <v>3</v>
      </c>
      <c r="O313" s="295">
        <v>0</v>
      </c>
      <c r="P313" s="295">
        <v>0</v>
      </c>
      <c r="Q313" s="295">
        <v>0</v>
      </c>
      <c r="R313" s="295">
        <v>0</v>
      </c>
      <c r="S313" s="295">
        <v>0</v>
      </c>
      <c r="T313" s="295">
        <v>0</v>
      </c>
      <c r="U313" s="295">
        <v>0</v>
      </c>
      <c r="V313" s="295">
        <v>0</v>
      </c>
      <c r="W313" s="295">
        <v>0</v>
      </c>
      <c r="X313" s="295">
        <v>0</v>
      </c>
      <c r="Y313" s="414">
        <v>0</v>
      </c>
      <c r="Z313" s="498">
        <v>1</v>
      </c>
      <c r="AA313" s="414">
        <v>0</v>
      </c>
      <c r="AB313" s="414">
        <v>0</v>
      </c>
      <c r="AC313" s="414">
        <v>0</v>
      </c>
      <c r="AD313" s="414">
        <v>0</v>
      </c>
      <c r="AE313" s="414">
        <v>0</v>
      </c>
      <c r="AF313" s="414"/>
      <c r="AG313" s="414"/>
      <c r="AH313" s="414"/>
      <c r="AI313" s="414"/>
      <c r="AJ313" s="414"/>
      <c r="AK313" s="414"/>
      <c r="AL313" s="414"/>
      <c r="AM313" s="296">
        <f>SUM(Y313:AL313)</f>
        <v>1</v>
      </c>
    </row>
    <row r="314" spans="1:39" ht="15" hidden="1" outlineLevel="1">
      <c r="B314" s="294" t="s">
        <v>250</v>
      </c>
      <c r="C314" s="291" t="s">
        <v>163</v>
      </c>
      <c r="D314" s="295">
        <v>0</v>
      </c>
      <c r="E314" s="295">
        <v>0</v>
      </c>
      <c r="F314" s="295">
        <v>0</v>
      </c>
      <c r="G314" s="295">
        <v>0</v>
      </c>
      <c r="H314" s="295">
        <v>0</v>
      </c>
      <c r="I314" s="295">
        <v>0</v>
      </c>
      <c r="J314" s="295">
        <v>0</v>
      </c>
      <c r="K314" s="295">
        <v>0</v>
      </c>
      <c r="L314" s="295">
        <v>0</v>
      </c>
      <c r="M314" s="295">
        <v>0</v>
      </c>
      <c r="N314" s="295">
        <v>3</v>
      </c>
      <c r="O314" s="295">
        <v>0</v>
      </c>
      <c r="P314" s="295">
        <v>0</v>
      </c>
      <c r="Q314" s="295">
        <v>0</v>
      </c>
      <c r="R314" s="295">
        <v>0</v>
      </c>
      <c r="S314" s="295">
        <v>0</v>
      </c>
      <c r="T314" s="295">
        <v>0</v>
      </c>
      <c r="U314" s="295">
        <v>0</v>
      </c>
      <c r="V314" s="295">
        <v>0</v>
      </c>
      <c r="W314" s="295">
        <v>0</v>
      </c>
      <c r="X314" s="295">
        <v>0</v>
      </c>
      <c r="Y314" s="410">
        <f>Y313</f>
        <v>0</v>
      </c>
      <c r="Z314" s="410">
        <f>Z313</f>
        <v>1</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1"/>
    </row>
    <row r="315" spans="1:39" ht="15" hidden="1" outlineLevel="1">
      <c r="B315" s="314"/>
      <c r="C315" s="312"/>
      <c r="D315" s="771"/>
      <c r="E315" s="771"/>
      <c r="F315" s="771"/>
      <c r="G315" s="771"/>
      <c r="H315" s="771"/>
      <c r="I315" s="771"/>
      <c r="J315" s="771"/>
      <c r="K315" s="771"/>
      <c r="L315" s="771"/>
      <c r="M315" s="771"/>
      <c r="N315" s="765"/>
      <c r="O315" s="771"/>
      <c r="P315" s="771"/>
      <c r="Q315" s="771"/>
      <c r="R315" s="771"/>
      <c r="S315" s="771"/>
      <c r="T315" s="771"/>
      <c r="U315" s="771"/>
      <c r="V315" s="771"/>
      <c r="W315" s="771"/>
      <c r="X315" s="771"/>
      <c r="Y315" s="415"/>
      <c r="Z315" s="416"/>
      <c r="AA315" s="415"/>
      <c r="AB315" s="415"/>
      <c r="AC315" s="415"/>
      <c r="AD315" s="415"/>
      <c r="AE315" s="415"/>
      <c r="AF315" s="415"/>
      <c r="AG315" s="415"/>
      <c r="AH315" s="415"/>
      <c r="AI315" s="415"/>
      <c r="AJ315" s="415"/>
      <c r="AK315" s="415"/>
      <c r="AL315" s="415"/>
      <c r="AM315" s="313"/>
    </row>
    <row r="316" spans="1:39" ht="15" hidden="1" outlineLevel="1">
      <c r="A316" s="504">
        <v>13</v>
      </c>
      <c r="B316" s="314" t="s">
        <v>24</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414">
        <v>0</v>
      </c>
      <c r="Z316" s="498">
        <v>1</v>
      </c>
      <c r="AA316" s="414">
        <v>0</v>
      </c>
      <c r="AB316" s="414">
        <v>0</v>
      </c>
      <c r="AC316" s="414">
        <v>0</v>
      </c>
      <c r="AD316" s="414">
        <v>0</v>
      </c>
      <c r="AE316" s="414">
        <v>0</v>
      </c>
      <c r="AF316" s="414"/>
      <c r="AG316" s="414"/>
      <c r="AH316" s="414"/>
      <c r="AI316" s="414"/>
      <c r="AJ316" s="414"/>
      <c r="AK316" s="414"/>
      <c r="AL316" s="414"/>
      <c r="AM316" s="296">
        <f>SUM(Y316:AL316)</f>
        <v>1</v>
      </c>
    </row>
    <row r="317" spans="1:39" ht="15" hidden="1" outlineLevel="1">
      <c r="B317" s="294" t="s">
        <v>250</v>
      </c>
      <c r="C317" s="291" t="s">
        <v>163</v>
      </c>
      <c r="D317" s="295">
        <v>0</v>
      </c>
      <c r="E317" s="295">
        <v>0</v>
      </c>
      <c r="F317" s="295">
        <v>0</v>
      </c>
      <c r="G317" s="295">
        <v>0</v>
      </c>
      <c r="H317" s="295">
        <v>0</v>
      </c>
      <c r="I317" s="295">
        <v>0</v>
      </c>
      <c r="J317" s="295">
        <v>0</v>
      </c>
      <c r="K317" s="295">
        <v>0</v>
      </c>
      <c r="L317" s="295">
        <v>0</v>
      </c>
      <c r="M317" s="295">
        <v>0</v>
      </c>
      <c r="N317" s="295">
        <v>12</v>
      </c>
      <c r="O317" s="295">
        <v>0</v>
      </c>
      <c r="P317" s="295">
        <v>0</v>
      </c>
      <c r="Q317" s="295">
        <v>0</v>
      </c>
      <c r="R317" s="295">
        <v>0</v>
      </c>
      <c r="S317" s="295">
        <v>0</v>
      </c>
      <c r="T317" s="295">
        <v>0</v>
      </c>
      <c r="U317" s="295">
        <v>0</v>
      </c>
      <c r="V317" s="295">
        <v>0</v>
      </c>
      <c r="W317" s="295">
        <v>0</v>
      </c>
      <c r="X317" s="295">
        <v>0</v>
      </c>
      <c r="Y317" s="410">
        <f>Y316</f>
        <v>0</v>
      </c>
      <c r="Z317" s="410">
        <f>Z316</f>
        <v>1</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1"/>
    </row>
    <row r="318" spans="1:39" ht="15" hidden="1" outlineLevel="1">
      <c r="B318" s="314"/>
      <c r="C318" s="312"/>
      <c r="D318" s="771"/>
      <c r="E318" s="771"/>
      <c r="F318" s="771"/>
      <c r="G318" s="771"/>
      <c r="H318" s="771"/>
      <c r="I318" s="771"/>
      <c r="J318" s="771"/>
      <c r="K318" s="771"/>
      <c r="L318" s="771"/>
      <c r="M318" s="771"/>
      <c r="N318" s="765"/>
      <c r="O318" s="771"/>
      <c r="P318" s="771"/>
      <c r="Q318" s="771"/>
      <c r="R318" s="771"/>
      <c r="S318" s="771"/>
      <c r="T318" s="771"/>
      <c r="U318" s="771"/>
      <c r="V318" s="771"/>
      <c r="W318" s="771"/>
      <c r="X318" s="771"/>
      <c r="Y318" s="415"/>
      <c r="Z318" s="415"/>
      <c r="AA318" s="415"/>
      <c r="AB318" s="415"/>
      <c r="AC318" s="415"/>
      <c r="AD318" s="415"/>
      <c r="AE318" s="415"/>
      <c r="AF318" s="415"/>
      <c r="AG318" s="415"/>
      <c r="AH318" s="415"/>
      <c r="AI318" s="415"/>
      <c r="AJ318" s="415"/>
      <c r="AK318" s="415"/>
      <c r="AL318" s="415"/>
      <c r="AM318" s="313"/>
    </row>
    <row r="319" spans="1:39" ht="15" hidden="1" outlineLevel="1">
      <c r="A319" s="504">
        <v>14</v>
      </c>
      <c r="B319" s="314" t="s">
        <v>20</v>
      </c>
      <c r="C319" s="291" t="s">
        <v>25</v>
      </c>
      <c r="D319" s="295">
        <v>96901.535593948996</v>
      </c>
      <c r="E319" s="295">
        <v>96901.535593948996</v>
      </c>
      <c r="F319" s="295">
        <v>96901.535593948996</v>
      </c>
      <c r="G319" s="295">
        <v>96901.535593948996</v>
      </c>
      <c r="H319" s="295">
        <v>0</v>
      </c>
      <c r="I319" s="295">
        <v>0</v>
      </c>
      <c r="J319" s="295">
        <v>0</v>
      </c>
      <c r="K319" s="295">
        <v>0</v>
      </c>
      <c r="L319" s="295">
        <v>0</v>
      </c>
      <c r="M319" s="295">
        <v>0</v>
      </c>
      <c r="N319" s="295">
        <v>12</v>
      </c>
      <c r="O319" s="295">
        <v>17.625353246</v>
      </c>
      <c r="P319" s="295">
        <v>17.625353246</v>
      </c>
      <c r="Q319" s="295">
        <v>17.625353246</v>
      </c>
      <c r="R319" s="295">
        <v>17.625353246</v>
      </c>
      <c r="S319" s="295">
        <v>0</v>
      </c>
      <c r="T319" s="295">
        <v>0</v>
      </c>
      <c r="U319" s="295">
        <v>0</v>
      </c>
      <c r="V319" s="295">
        <v>0</v>
      </c>
      <c r="W319" s="295">
        <v>0</v>
      </c>
      <c r="X319" s="295">
        <v>0</v>
      </c>
      <c r="Y319" s="414">
        <v>0</v>
      </c>
      <c r="Z319" s="498">
        <v>1</v>
      </c>
      <c r="AA319" s="414">
        <v>0</v>
      </c>
      <c r="AB319" s="414">
        <v>0</v>
      </c>
      <c r="AC319" s="414">
        <v>0</v>
      </c>
      <c r="AD319" s="414">
        <v>0</v>
      </c>
      <c r="AE319" s="414">
        <v>0</v>
      </c>
      <c r="AF319" s="414"/>
      <c r="AG319" s="414"/>
      <c r="AH319" s="414"/>
      <c r="AI319" s="414"/>
      <c r="AJ319" s="414"/>
      <c r="AK319" s="414"/>
      <c r="AL319" s="414"/>
      <c r="AM319" s="296">
        <f>SUM(Y319:AL319)</f>
        <v>1</v>
      </c>
    </row>
    <row r="320" spans="1:39" ht="15" hidden="1" outlineLevel="1">
      <c r="B320" s="294" t="s">
        <v>250</v>
      </c>
      <c r="C320" s="291" t="s">
        <v>163</v>
      </c>
      <c r="D320" s="295">
        <v>64.270189810000005</v>
      </c>
      <c r="E320" s="295">
        <v>64.270189810000005</v>
      </c>
      <c r="F320" s="295">
        <v>64.270189810000005</v>
      </c>
      <c r="G320" s="295">
        <v>64.270189810000005</v>
      </c>
      <c r="H320" s="295">
        <v>0</v>
      </c>
      <c r="I320" s="295">
        <v>0</v>
      </c>
      <c r="J320" s="295">
        <v>0</v>
      </c>
      <c r="K320" s="295">
        <v>0</v>
      </c>
      <c r="L320" s="295">
        <v>0</v>
      </c>
      <c r="M320" s="295">
        <v>0</v>
      </c>
      <c r="N320" s="295">
        <v>12</v>
      </c>
      <c r="O320" s="295">
        <v>1.169006E-2</v>
      </c>
      <c r="P320" s="295">
        <v>1.169006E-2</v>
      </c>
      <c r="Q320" s="295">
        <v>1.169006E-2</v>
      </c>
      <c r="R320" s="295">
        <v>1.169006E-2</v>
      </c>
      <c r="S320" s="295">
        <v>0</v>
      </c>
      <c r="T320" s="295">
        <v>0</v>
      </c>
      <c r="U320" s="295">
        <v>0</v>
      </c>
      <c r="V320" s="295">
        <v>0</v>
      </c>
      <c r="W320" s="295">
        <v>0</v>
      </c>
      <c r="X320" s="295">
        <v>0</v>
      </c>
      <c r="Y320" s="410">
        <f>Y319</f>
        <v>0</v>
      </c>
      <c r="Z320" s="410">
        <f>Z319</f>
        <v>1</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1"/>
    </row>
    <row r="321" spans="1:39" ht="15" hidden="1" outlineLevel="1">
      <c r="B321" s="314"/>
      <c r="C321" s="312"/>
      <c r="D321" s="771"/>
      <c r="E321" s="771"/>
      <c r="F321" s="771"/>
      <c r="G321" s="771"/>
      <c r="H321" s="771"/>
      <c r="I321" s="771"/>
      <c r="J321" s="771"/>
      <c r="K321" s="771"/>
      <c r="L321" s="771"/>
      <c r="M321" s="771"/>
      <c r="N321" s="765"/>
      <c r="O321" s="771"/>
      <c r="P321" s="771"/>
      <c r="Q321" s="771"/>
      <c r="R321" s="771"/>
      <c r="S321" s="771"/>
      <c r="T321" s="771"/>
      <c r="U321" s="771"/>
      <c r="V321" s="771"/>
      <c r="W321" s="771"/>
      <c r="X321" s="771"/>
      <c r="Y321" s="415"/>
      <c r="Z321" s="416"/>
      <c r="AA321" s="415"/>
      <c r="AB321" s="415"/>
      <c r="AC321" s="415"/>
      <c r="AD321" s="415"/>
      <c r="AE321" s="415"/>
      <c r="AF321" s="415"/>
      <c r="AG321" s="415"/>
      <c r="AH321" s="415"/>
      <c r="AI321" s="415"/>
      <c r="AJ321" s="415"/>
      <c r="AK321" s="415"/>
      <c r="AL321" s="415"/>
      <c r="AM321" s="313"/>
    </row>
    <row r="322" spans="1:39" s="283" customFormat="1" ht="15" hidden="1" outlineLevel="1">
      <c r="A322" s="504">
        <v>15</v>
      </c>
      <c r="B322" s="314" t="s">
        <v>487</v>
      </c>
      <c r="C322" s="291" t="s">
        <v>25</v>
      </c>
      <c r="D322" s="295">
        <v>0</v>
      </c>
      <c r="E322" s="295">
        <v>0</v>
      </c>
      <c r="F322" s="295">
        <v>0</v>
      </c>
      <c r="G322" s="295">
        <v>0</v>
      </c>
      <c r="H322" s="295">
        <v>0</v>
      </c>
      <c r="I322" s="295">
        <v>0</v>
      </c>
      <c r="J322" s="295">
        <v>0</v>
      </c>
      <c r="K322" s="295">
        <v>0</v>
      </c>
      <c r="L322" s="295">
        <v>0</v>
      </c>
      <c r="M322" s="295">
        <v>0</v>
      </c>
      <c r="N322" s="765"/>
      <c r="O322" s="295">
        <v>0</v>
      </c>
      <c r="P322" s="295">
        <v>0</v>
      </c>
      <c r="Q322" s="295">
        <v>0</v>
      </c>
      <c r="R322" s="295">
        <v>0</v>
      </c>
      <c r="S322" s="295">
        <v>0</v>
      </c>
      <c r="T322" s="295">
        <v>0</v>
      </c>
      <c r="U322" s="295">
        <v>0</v>
      </c>
      <c r="V322" s="295">
        <v>0</v>
      </c>
      <c r="W322" s="295">
        <v>0</v>
      </c>
      <c r="X322" s="295">
        <v>0</v>
      </c>
      <c r="Y322" s="414">
        <v>0</v>
      </c>
      <c r="Z322" s="498">
        <v>1</v>
      </c>
      <c r="AA322" s="414">
        <v>0</v>
      </c>
      <c r="AB322" s="414">
        <v>0</v>
      </c>
      <c r="AC322" s="414">
        <v>0</v>
      </c>
      <c r="AD322" s="414">
        <v>0</v>
      </c>
      <c r="AE322" s="414">
        <v>0</v>
      </c>
      <c r="AF322" s="414"/>
      <c r="AG322" s="414"/>
      <c r="AH322" s="414"/>
      <c r="AI322" s="414"/>
      <c r="AJ322" s="414"/>
      <c r="AK322" s="414"/>
      <c r="AL322" s="414"/>
      <c r="AM322" s="296">
        <f>SUM(Y322:AL322)</f>
        <v>1</v>
      </c>
    </row>
    <row r="323" spans="1:39" s="283" customFormat="1" ht="15" hidden="1" outlineLevel="1">
      <c r="A323" s="504"/>
      <c r="B323" s="315" t="s">
        <v>250</v>
      </c>
      <c r="C323" s="291" t="s">
        <v>163</v>
      </c>
      <c r="D323" s="295">
        <v>0</v>
      </c>
      <c r="E323" s="295">
        <v>0</v>
      </c>
      <c r="F323" s="295">
        <v>0</v>
      </c>
      <c r="G323" s="295">
        <v>0</v>
      </c>
      <c r="H323" s="295">
        <v>0</v>
      </c>
      <c r="I323" s="295">
        <v>0</v>
      </c>
      <c r="J323" s="295">
        <v>0</v>
      </c>
      <c r="K323" s="295">
        <v>0</v>
      </c>
      <c r="L323" s="295">
        <v>0</v>
      </c>
      <c r="M323" s="295">
        <v>0</v>
      </c>
      <c r="N323" s="765"/>
      <c r="O323" s="295">
        <v>0</v>
      </c>
      <c r="P323" s="295">
        <v>0</v>
      </c>
      <c r="Q323" s="295">
        <v>0</v>
      </c>
      <c r="R323" s="295">
        <v>0</v>
      </c>
      <c r="S323" s="295">
        <v>0</v>
      </c>
      <c r="T323" s="295">
        <v>0</v>
      </c>
      <c r="U323" s="295">
        <v>0</v>
      </c>
      <c r="V323" s="295">
        <v>0</v>
      </c>
      <c r="W323" s="295">
        <v>0</v>
      </c>
      <c r="X323" s="295">
        <v>0</v>
      </c>
      <c r="Y323" s="410">
        <f>Y322</f>
        <v>0</v>
      </c>
      <c r="Z323" s="410">
        <f>Z322</f>
        <v>1</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1"/>
    </row>
    <row r="324" spans="1:39" s="283" customFormat="1" ht="15" hidden="1" outlineLevel="1">
      <c r="A324" s="504"/>
      <c r="B324" s="314"/>
      <c r="C324" s="312"/>
      <c r="D324" s="771"/>
      <c r="E324" s="771"/>
      <c r="F324" s="771"/>
      <c r="G324" s="771"/>
      <c r="H324" s="771"/>
      <c r="I324" s="771"/>
      <c r="J324" s="771"/>
      <c r="K324" s="771"/>
      <c r="L324" s="771"/>
      <c r="M324" s="771"/>
      <c r="N324" s="765"/>
      <c r="O324" s="771"/>
      <c r="P324" s="771"/>
      <c r="Q324" s="771"/>
      <c r="R324" s="771"/>
      <c r="S324" s="771"/>
      <c r="T324" s="771"/>
      <c r="U324" s="771"/>
      <c r="V324" s="771"/>
      <c r="W324" s="771"/>
      <c r="X324" s="771"/>
      <c r="Y324" s="417"/>
      <c r="Z324" s="415"/>
      <c r="AA324" s="415"/>
      <c r="AB324" s="415"/>
      <c r="AC324" s="415"/>
      <c r="AD324" s="415"/>
      <c r="AE324" s="415"/>
      <c r="AF324" s="415"/>
      <c r="AG324" s="415"/>
      <c r="AH324" s="415"/>
      <c r="AI324" s="415"/>
      <c r="AJ324" s="415"/>
      <c r="AK324" s="415"/>
      <c r="AL324" s="415"/>
      <c r="AM324" s="313"/>
    </row>
    <row r="325" spans="1:39" s="283" customFormat="1" ht="15" hidden="1" outlineLevel="1">
      <c r="A325" s="504">
        <v>16</v>
      </c>
      <c r="B325" s="314" t="s">
        <v>488</v>
      </c>
      <c r="C325" s="291" t="s">
        <v>25</v>
      </c>
      <c r="D325" s="295">
        <v>0</v>
      </c>
      <c r="E325" s="295">
        <v>0</v>
      </c>
      <c r="F325" s="295">
        <v>0</v>
      </c>
      <c r="G325" s="295">
        <v>0</v>
      </c>
      <c r="H325" s="295">
        <v>0</v>
      </c>
      <c r="I325" s="295">
        <v>0</v>
      </c>
      <c r="J325" s="295">
        <v>0</v>
      </c>
      <c r="K325" s="295">
        <v>0</v>
      </c>
      <c r="L325" s="295">
        <v>0</v>
      </c>
      <c r="M325" s="295">
        <v>0</v>
      </c>
      <c r="N325" s="765"/>
      <c r="O325" s="295">
        <v>0</v>
      </c>
      <c r="P325" s="295">
        <v>0</v>
      </c>
      <c r="Q325" s="295">
        <v>0</v>
      </c>
      <c r="R325" s="295">
        <v>0</v>
      </c>
      <c r="S325" s="295">
        <v>0</v>
      </c>
      <c r="T325" s="295">
        <v>0</v>
      </c>
      <c r="U325" s="295">
        <v>0</v>
      </c>
      <c r="V325" s="295">
        <v>0</v>
      </c>
      <c r="W325" s="295">
        <v>0</v>
      </c>
      <c r="X325" s="295">
        <v>0</v>
      </c>
      <c r="Y325" s="414">
        <v>0</v>
      </c>
      <c r="Z325" s="498">
        <v>1</v>
      </c>
      <c r="AA325" s="414">
        <v>0</v>
      </c>
      <c r="AB325" s="414">
        <v>0</v>
      </c>
      <c r="AC325" s="414">
        <v>0</v>
      </c>
      <c r="AD325" s="414">
        <v>0</v>
      </c>
      <c r="AE325" s="414">
        <v>0</v>
      </c>
      <c r="AF325" s="414"/>
      <c r="AG325" s="414"/>
      <c r="AH325" s="414"/>
      <c r="AI325" s="414"/>
      <c r="AJ325" s="414"/>
      <c r="AK325" s="414"/>
      <c r="AL325" s="414"/>
      <c r="AM325" s="296">
        <f>SUM(Y325:AL325)</f>
        <v>1</v>
      </c>
    </row>
    <row r="326" spans="1:39" s="283" customFormat="1" ht="15" hidden="1" outlineLevel="1">
      <c r="A326" s="504"/>
      <c r="B326" s="315" t="s">
        <v>250</v>
      </c>
      <c r="C326" s="291" t="s">
        <v>163</v>
      </c>
      <c r="D326" s="295">
        <v>0</v>
      </c>
      <c r="E326" s="295">
        <v>0</v>
      </c>
      <c r="F326" s="295">
        <v>0</v>
      </c>
      <c r="G326" s="295">
        <v>0</v>
      </c>
      <c r="H326" s="295">
        <v>0</v>
      </c>
      <c r="I326" s="295">
        <v>0</v>
      </c>
      <c r="J326" s="295">
        <v>0</v>
      </c>
      <c r="K326" s="295">
        <v>0</v>
      </c>
      <c r="L326" s="295">
        <v>0</v>
      </c>
      <c r="M326" s="295">
        <v>0</v>
      </c>
      <c r="N326" s="765"/>
      <c r="O326" s="295">
        <v>0</v>
      </c>
      <c r="P326" s="295">
        <v>0</v>
      </c>
      <c r="Q326" s="295">
        <v>0</v>
      </c>
      <c r="R326" s="295">
        <v>0</v>
      </c>
      <c r="S326" s="295">
        <v>0</v>
      </c>
      <c r="T326" s="295">
        <v>0</v>
      </c>
      <c r="U326" s="295">
        <v>0</v>
      </c>
      <c r="V326" s="295">
        <v>0</v>
      </c>
      <c r="W326" s="295">
        <v>0</v>
      </c>
      <c r="X326" s="295">
        <v>0</v>
      </c>
      <c r="Y326" s="410">
        <f>Y325</f>
        <v>0</v>
      </c>
      <c r="Z326" s="410">
        <f>Z325</f>
        <v>1</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1"/>
    </row>
    <row r="327" spans="1:39" s="283" customFormat="1" ht="15" hidden="1" outlineLevel="1">
      <c r="A327" s="504"/>
      <c r="B327" s="314"/>
      <c r="C327" s="312"/>
      <c r="D327" s="771"/>
      <c r="E327" s="771"/>
      <c r="F327" s="771"/>
      <c r="G327" s="771"/>
      <c r="H327" s="771"/>
      <c r="I327" s="771"/>
      <c r="J327" s="771"/>
      <c r="K327" s="771"/>
      <c r="L327" s="771"/>
      <c r="M327" s="771"/>
      <c r="N327" s="765"/>
      <c r="O327" s="771"/>
      <c r="P327" s="771"/>
      <c r="Q327" s="771"/>
      <c r="R327" s="771"/>
      <c r="S327" s="771"/>
      <c r="T327" s="771"/>
      <c r="U327" s="771"/>
      <c r="V327" s="771"/>
      <c r="W327" s="771"/>
      <c r="X327" s="771"/>
      <c r="Y327" s="417"/>
      <c r="Z327" s="415"/>
      <c r="AA327" s="415"/>
      <c r="AB327" s="415"/>
      <c r="AC327" s="415"/>
      <c r="AD327" s="415"/>
      <c r="AE327" s="415"/>
      <c r="AF327" s="415"/>
      <c r="AG327" s="415"/>
      <c r="AH327" s="415"/>
      <c r="AI327" s="415"/>
      <c r="AJ327" s="415"/>
      <c r="AK327" s="415"/>
      <c r="AL327" s="415"/>
      <c r="AM327" s="313"/>
    </row>
    <row r="328" spans="1:39" ht="15" hidden="1" outlineLevel="1">
      <c r="A328" s="504">
        <v>17</v>
      </c>
      <c r="B328" s="314" t="s">
        <v>9</v>
      </c>
      <c r="C328" s="291" t="s">
        <v>25</v>
      </c>
      <c r="D328" s="295">
        <v>927.13310000000001</v>
      </c>
      <c r="E328" s="295">
        <v>0</v>
      </c>
      <c r="F328" s="295">
        <v>0</v>
      </c>
      <c r="G328" s="295">
        <v>0</v>
      </c>
      <c r="H328" s="295">
        <v>0</v>
      </c>
      <c r="I328" s="295">
        <v>0</v>
      </c>
      <c r="J328" s="295">
        <v>0</v>
      </c>
      <c r="K328" s="295">
        <v>0</v>
      </c>
      <c r="L328" s="295">
        <v>0</v>
      </c>
      <c r="M328" s="295">
        <v>0</v>
      </c>
      <c r="N328" s="765"/>
      <c r="O328" s="295">
        <v>69.433610000000002</v>
      </c>
      <c r="P328" s="295">
        <v>0</v>
      </c>
      <c r="Q328" s="295">
        <v>0</v>
      </c>
      <c r="R328" s="295">
        <v>0</v>
      </c>
      <c r="S328" s="295">
        <v>0</v>
      </c>
      <c r="T328" s="295">
        <v>0</v>
      </c>
      <c r="U328" s="295">
        <v>0</v>
      </c>
      <c r="V328" s="295">
        <v>0</v>
      </c>
      <c r="W328" s="295">
        <v>0</v>
      </c>
      <c r="X328" s="295">
        <v>0</v>
      </c>
      <c r="Y328" s="414">
        <v>0</v>
      </c>
      <c r="Z328" s="498">
        <v>1</v>
      </c>
      <c r="AA328" s="414">
        <v>0</v>
      </c>
      <c r="AB328" s="414">
        <v>0</v>
      </c>
      <c r="AC328" s="414">
        <v>0</v>
      </c>
      <c r="AD328" s="414">
        <v>0</v>
      </c>
      <c r="AE328" s="414">
        <v>0</v>
      </c>
      <c r="AF328" s="414"/>
      <c r="AG328" s="414"/>
      <c r="AH328" s="414"/>
      <c r="AI328" s="414"/>
      <c r="AJ328" s="414"/>
      <c r="AK328" s="414"/>
      <c r="AL328" s="414"/>
      <c r="AM328" s="296">
        <f>SUM(Y328:AL328)</f>
        <v>1</v>
      </c>
    </row>
    <row r="329" spans="1:39" ht="15" hidden="1" outlineLevel="1">
      <c r="B329" s="294" t="s">
        <v>250</v>
      </c>
      <c r="C329" s="291" t="s">
        <v>163</v>
      </c>
      <c r="D329" s="295">
        <v>0</v>
      </c>
      <c r="E329" s="295">
        <v>0</v>
      </c>
      <c r="F329" s="295">
        <v>0</v>
      </c>
      <c r="G329" s="295">
        <v>0</v>
      </c>
      <c r="H329" s="295">
        <v>0</v>
      </c>
      <c r="I329" s="295">
        <v>0</v>
      </c>
      <c r="J329" s="295">
        <v>0</v>
      </c>
      <c r="K329" s="295">
        <v>0</v>
      </c>
      <c r="L329" s="295">
        <v>0</v>
      </c>
      <c r="M329" s="295">
        <v>0</v>
      </c>
      <c r="N329" s="765"/>
      <c r="O329" s="295">
        <v>0</v>
      </c>
      <c r="P329" s="295">
        <v>0</v>
      </c>
      <c r="Q329" s="295">
        <v>0</v>
      </c>
      <c r="R329" s="295">
        <v>0</v>
      </c>
      <c r="S329" s="295">
        <v>0</v>
      </c>
      <c r="T329" s="295">
        <v>0</v>
      </c>
      <c r="U329" s="295">
        <v>0</v>
      </c>
      <c r="V329" s="295">
        <v>0</v>
      </c>
      <c r="W329" s="295">
        <v>0</v>
      </c>
      <c r="X329" s="295">
        <v>0</v>
      </c>
      <c r="Y329" s="410">
        <f>Y328</f>
        <v>0</v>
      </c>
      <c r="Z329" s="410">
        <f>Z328</f>
        <v>1</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1"/>
    </row>
    <row r="330" spans="1:39" ht="15" hidden="1" outlineLevel="1">
      <c r="B330" s="315"/>
      <c r="C330" s="305"/>
      <c r="D330" s="765"/>
      <c r="E330" s="765"/>
      <c r="F330" s="765"/>
      <c r="G330" s="765"/>
      <c r="H330" s="765"/>
      <c r="I330" s="765"/>
      <c r="J330" s="765"/>
      <c r="K330" s="765"/>
      <c r="L330" s="765"/>
      <c r="M330" s="765"/>
      <c r="N330" s="765"/>
      <c r="O330" s="765"/>
      <c r="P330" s="765"/>
      <c r="Q330" s="765"/>
      <c r="R330" s="765"/>
      <c r="S330" s="765"/>
      <c r="T330" s="765"/>
      <c r="U330" s="765"/>
      <c r="V330" s="765"/>
      <c r="W330" s="765"/>
      <c r="X330" s="765"/>
      <c r="Y330" s="418"/>
      <c r="Z330" s="419"/>
      <c r="AA330" s="419"/>
      <c r="AB330" s="419"/>
      <c r="AC330" s="419"/>
      <c r="AD330" s="419"/>
      <c r="AE330" s="419"/>
      <c r="AF330" s="419"/>
      <c r="AG330" s="419"/>
      <c r="AH330" s="419"/>
      <c r="AI330" s="419"/>
      <c r="AJ330" s="419"/>
      <c r="AK330" s="419"/>
      <c r="AL330" s="419"/>
      <c r="AM330" s="317"/>
    </row>
    <row r="331" spans="1:39" ht="15" hidden="1" outlineLevel="1">
      <c r="A331" s="505"/>
      <c r="B331" s="288" t="s">
        <v>10</v>
      </c>
      <c r="C331" s="289"/>
      <c r="D331" s="769"/>
      <c r="E331" s="769"/>
      <c r="F331" s="769"/>
      <c r="G331" s="769"/>
      <c r="H331" s="769"/>
      <c r="I331" s="769"/>
      <c r="J331" s="769"/>
      <c r="K331" s="769"/>
      <c r="L331" s="769"/>
      <c r="M331" s="769"/>
      <c r="N331" s="768"/>
      <c r="O331" s="769"/>
      <c r="P331" s="769"/>
      <c r="Q331" s="769"/>
      <c r="R331" s="769"/>
      <c r="S331" s="769"/>
      <c r="T331" s="769"/>
      <c r="U331" s="769"/>
      <c r="V331" s="769"/>
      <c r="W331" s="769"/>
      <c r="X331" s="769"/>
      <c r="Y331" s="413"/>
      <c r="Z331" s="413"/>
      <c r="AA331" s="413"/>
      <c r="AB331" s="413"/>
      <c r="AC331" s="413"/>
      <c r="AD331" s="413"/>
      <c r="AE331" s="413"/>
      <c r="AF331" s="413"/>
      <c r="AG331" s="413"/>
      <c r="AH331" s="413"/>
      <c r="AI331" s="413"/>
      <c r="AJ331" s="413"/>
      <c r="AK331" s="413"/>
      <c r="AL331" s="413"/>
      <c r="AM331" s="292"/>
    </row>
    <row r="332" spans="1:39" ht="15" hidden="1" outlineLevel="1">
      <c r="A332" s="504">
        <v>18</v>
      </c>
      <c r="B332" s="315" t="s">
        <v>11</v>
      </c>
      <c r="C332" s="291" t="s">
        <v>25</v>
      </c>
      <c r="D332" s="295">
        <v>0</v>
      </c>
      <c r="E332" s="295">
        <v>0</v>
      </c>
      <c r="F332" s="295">
        <v>0</v>
      </c>
      <c r="G332" s="295">
        <v>0</v>
      </c>
      <c r="H332" s="295">
        <v>0</v>
      </c>
      <c r="I332" s="295">
        <v>0</v>
      </c>
      <c r="J332" s="295">
        <v>0</v>
      </c>
      <c r="K332" s="295">
        <v>0</v>
      </c>
      <c r="L332" s="295">
        <v>0</v>
      </c>
      <c r="M332" s="295">
        <v>0</v>
      </c>
      <c r="N332" s="295">
        <v>12</v>
      </c>
      <c r="O332" s="295">
        <v>0</v>
      </c>
      <c r="P332" s="295">
        <v>0</v>
      </c>
      <c r="Q332" s="295">
        <v>0</v>
      </c>
      <c r="R332" s="295">
        <v>0</v>
      </c>
      <c r="S332" s="295">
        <v>0</v>
      </c>
      <c r="T332" s="295">
        <v>0</v>
      </c>
      <c r="U332" s="295">
        <v>0</v>
      </c>
      <c r="V332" s="295">
        <v>0</v>
      </c>
      <c r="W332" s="295">
        <v>0</v>
      </c>
      <c r="X332" s="295">
        <v>0</v>
      </c>
      <c r="Y332" s="775">
        <v>0</v>
      </c>
      <c r="Z332" s="414">
        <v>0</v>
      </c>
      <c r="AA332" s="414">
        <v>1</v>
      </c>
      <c r="AB332" s="414">
        <v>0</v>
      </c>
      <c r="AC332" s="414">
        <v>0</v>
      </c>
      <c r="AD332" s="414">
        <v>0</v>
      </c>
      <c r="AE332" s="414">
        <v>0</v>
      </c>
      <c r="AF332" s="414"/>
      <c r="AG332" s="414"/>
      <c r="AH332" s="414"/>
      <c r="AI332" s="414"/>
      <c r="AJ332" s="414"/>
      <c r="AK332" s="414"/>
      <c r="AL332" s="414"/>
      <c r="AM332" s="296">
        <f>SUM(Y332:AL332)</f>
        <v>1</v>
      </c>
    </row>
    <row r="333" spans="1:39" ht="15" hidden="1" outlineLevel="1">
      <c r="B333" s="294" t="s">
        <v>250</v>
      </c>
      <c r="C333" s="291" t="s">
        <v>163</v>
      </c>
      <c r="D333" s="295">
        <v>0</v>
      </c>
      <c r="E333" s="295">
        <v>0</v>
      </c>
      <c r="F333" s="295">
        <v>0</v>
      </c>
      <c r="G333" s="295">
        <v>0</v>
      </c>
      <c r="H333" s="295">
        <v>0</v>
      </c>
      <c r="I333" s="295">
        <v>0</v>
      </c>
      <c r="J333" s="295">
        <v>0</v>
      </c>
      <c r="K333" s="295">
        <v>0</v>
      </c>
      <c r="L333" s="295">
        <v>0</v>
      </c>
      <c r="M333" s="295">
        <v>0</v>
      </c>
      <c r="N333" s="295">
        <v>12</v>
      </c>
      <c r="O333" s="295">
        <v>0</v>
      </c>
      <c r="P333" s="295">
        <v>0</v>
      </c>
      <c r="Q333" s="295">
        <v>0</v>
      </c>
      <c r="R333" s="295">
        <v>0</v>
      </c>
      <c r="S333" s="295">
        <v>0</v>
      </c>
      <c r="T333" s="295">
        <v>0</v>
      </c>
      <c r="U333" s="295">
        <v>0</v>
      </c>
      <c r="V333" s="295">
        <v>0</v>
      </c>
      <c r="W333" s="295">
        <v>0</v>
      </c>
      <c r="X333" s="295">
        <v>0</v>
      </c>
      <c r="Y333" s="410">
        <f>Y332</f>
        <v>0</v>
      </c>
      <c r="Z333" s="410">
        <f>Z332</f>
        <v>0</v>
      </c>
      <c r="AA333" s="410">
        <f t="shared" ref="AA333:AL333" si="94">AA332</f>
        <v>1</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7"/>
    </row>
    <row r="334" spans="1:39" ht="15" hidden="1" outlineLevel="1">
      <c r="A334" s="507"/>
      <c r="B334" s="315"/>
      <c r="C334" s="305"/>
      <c r="D334" s="765"/>
      <c r="E334" s="765"/>
      <c r="F334" s="765"/>
      <c r="G334" s="765"/>
      <c r="H334" s="765"/>
      <c r="I334" s="765"/>
      <c r="J334" s="765"/>
      <c r="K334" s="765"/>
      <c r="L334" s="765"/>
      <c r="M334" s="765"/>
      <c r="N334" s="765"/>
      <c r="O334" s="765"/>
      <c r="P334" s="765"/>
      <c r="Q334" s="765"/>
      <c r="R334" s="765"/>
      <c r="S334" s="765"/>
      <c r="T334" s="765"/>
      <c r="U334" s="765"/>
      <c r="V334" s="765"/>
      <c r="W334" s="765"/>
      <c r="X334" s="765"/>
      <c r="Y334" s="411"/>
      <c r="Z334" s="420"/>
      <c r="AA334" s="420"/>
      <c r="AB334" s="420"/>
      <c r="AC334" s="420"/>
      <c r="AD334" s="420"/>
      <c r="AE334" s="420"/>
      <c r="AF334" s="420"/>
      <c r="AG334" s="420"/>
      <c r="AH334" s="420"/>
      <c r="AI334" s="420"/>
      <c r="AJ334" s="420"/>
      <c r="AK334" s="420"/>
      <c r="AL334" s="420"/>
      <c r="AM334" s="306"/>
    </row>
    <row r="335" spans="1:39" ht="15" hidden="1" outlineLevel="1">
      <c r="A335" s="504">
        <v>19</v>
      </c>
      <c r="B335" s="315" t="s">
        <v>12</v>
      </c>
      <c r="C335" s="291" t="s">
        <v>25</v>
      </c>
      <c r="D335" s="295">
        <v>0</v>
      </c>
      <c r="E335" s="295">
        <v>0</v>
      </c>
      <c r="F335" s="295">
        <v>0</v>
      </c>
      <c r="G335" s="295">
        <v>0</v>
      </c>
      <c r="H335" s="295">
        <v>0</v>
      </c>
      <c r="I335" s="295">
        <v>0</v>
      </c>
      <c r="J335" s="295">
        <v>0</v>
      </c>
      <c r="K335" s="295">
        <v>0</v>
      </c>
      <c r="L335" s="295">
        <v>0</v>
      </c>
      <c r="M335" s="295">
        <v>0</v>
      </c>
      <c r="N335" s="295">
        <v>12</v>
      </c>
      <c r="O335" s="295">
        <v>0</v>
      </c>
      <c r="P335" s="295">
        <v>0</v>
      </c>
      <c r="Q335" s="295">
        <v>0</v>
      </c>
      <c r="R335" s="295">
        <v>0</v>
      </c>
      <c r="S335" s="295">
        <v>0</v>
      </c>
      <c r="T335" s="295">
        <v>0</v>
      </c>
      <c r="U335" s="295">
        <v>0</v>
      </c>
      <c r="V335" s="295">
        <v>0</v>
      </c>
      <c r="W335" s="295">
        <v>0</v>
      </c>
      <c r="X335" s="295">
        <v>0</v>
      </c>
      <c r="Y335" s="775">
        <v>0</v>
      </c>
      <c r="Z335" s="414">
        <v>0</v>
      </c>
      <c r="AA335" s="414">
        <v>1</v>
      </c>
      <c r="AB335" s="414">
        <v>0</v>
      </c>
      <c r="AC335" s="414">
        <v>0</v>
      </c>
      <c r="AD335" s="414">
        <v>0</v>
      </c>
      <c r="AE335" s="414">
        <v>0</v>
      </c>
      <c r="AF335" s="414"/>
      <c r="AG335" s="414"/>
      <c r="AH335" s="414"/>
      <c r="AI335" s="414"/>
      <c r="AJ335" s="414"/>
      <c r="AK335" s="414"/>
      <c r="AL335" s="414"/>
      <c r="AM335" s="296">
        <f>SUM(Y335:AL335)</f>
        <v>1</v>
      </c>
    </row>
    <row r="336" spans="1:39" ht="15" hidden="1" outlineLevel="1">
      <c r="B336" s="294" t="s">
        <v>250</v>
      </c>
      <c r="C336" s="291" t="s">
        <v>163</v>
      </c>
      <c r="D336" s="295">
        <v>0</v>
      </c>
      <c r="E336" s="295">
        <v>0</v>
      </c>
      <c r="F336" s="295">
        <v>0</v>
      </c>
      <c r="G336" s="295">
        <v>0</v>
      </c>
      <c r="H336" s="295">
        <v>0</v>
      </c>
      <c r="I336" s="295">
        <v>0</v>
      </c>
      <c r="J336" s="295">
        <v>0</v>
      </c>
      <c r="K336" s="295">
        <v>0</v>
      </c>
      <c r="L336" s="295">
        <v>0</v>
      </c>
      <c r="M336" s="295">
        <v>0</v>
      </c>
      <c r="N336" s="295">
        <v>12</v>
      </c>
      <c r="O336" s="295">
        <v>0</v>
      </c>
      <c r="P336" s="295">
        <v>0</v>
      </c>
      <c r="Q336" s="295">
        <v>0</v>
      </c>
      <c r="R336" s="295">
        <v>0</v>
      </c>
      <c r="S336" s="295">
        <v>0</v>
      </c>
      <c r="T336" s="295">
        <v>0</v>
      </c>
      <c r="U336" s="295">
        <v>0</v>
      </c>
      <c r="V336" s="295">
        <v>0</v>
      </c>
      <c r="W336" s="295">
        <v>0</v>
      </c>
      <c r="X336" s="295">
        <v>0</v>
      </c>
      <c r="Y336" s="410">
        <f>Y335</f>
        <v>0</v>
      </c>
      <c r="Z336" s="410">
        <f>Z335</f>
        <v>0</v>
      </c>
      <c r="AA336" s="410">
        <f t="shared" ref="AA336:AL336" si="95">AA335</f>
        <v>1</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7"/>
    </row>
    <row r="337" spans="1:39" ht="15" hidden="1" outlineLevel="1">
      <c r="B337" s="315"/>
      <c r="C337" s="305"/>
      <c r="D337" s="765"/>
      <c r="E337" s="765"/>
      <c r="F337" s="765"/>
      <c r="G337" s="765"/>
      <c r="H337" s="765"/>
      <c r="I337" s="765"/>
      <c r="J337" s="765"/>
      <c r="K337" s="765"/>
      <c r="L337" s="765"/>
      <c r="M337" s="765"/>
      <c r="N337" s="765"/>
      <c r="O337" s="765"/>
      <c r="P337" s="765"/>
      <c r="Q337" s="765"/>
      <c r="R337" s="765"/>
      <c r="S337" s="765"/>
      <c r="T337" s="765"/>
      <c r="U337" s="765"/>
      <c r="V337" s="765"/>
      <c r="W337" s="765"/>
      <c r="X337" s="765"/>
      <c r="Y337" s="421"/>
      <c r="Z337" s="421"/>
      <c r="AA337" s="411"/>
      <c r="AB337" s="411"/>
      <c r="AC337" s="411"/>
      <c r="AD337" s="411"/>
      <c r="AE337" s="411"/>
      <c r="AF337" s="411"/>
      <c r="AG337" s="411"/>
      <c r="AH337" s="411"/>
      <c r="AI337" s="411"/>
      <c r="AJ337" s="411"/>
      <c r="AK337" s="411"/>
      <c r="AL337" s="411"/>
      <c r="AM337" s="306"/>
    </row>
    <row r="338" spans="1:39" ht="15" hidden="1" outlineLevel="1">
      <c r="A338" s="504">
        <v>20</v>
      </c>
      <c r="B338" s="315" t="s">
        <v>13</v>
      </c>
      <c r="C338" s="291" t="s">
        <v>25</v>
      </c>
      <c r="D338" s="295">
        <v>0</v>
      </c>
      <c r="E338" s="295">
        <v>0</v>
      </c>
      <c r="F338" s="295">
        <v>0</v>
      </c>
      <c r="G338" s="295">
        <v>0</v>
      </c>
      <c r="H338" s="295">
        <v>0</v>
      </c>
      <c r="I338" s="295">
        <v>0</v>
      </c>
      <c r="J338" s="295">
        <v>0</v>
      </c>
      <c r="K338" s="295">
        <v>0</v>
      </c>
      <c r="L338" s="295">
        <v>0</v>
      </c>
      <c r="M338" s="295">
        <v>0</v>
      </c>
      <c r="N338" s="295">
        <v>12</v>
      </c>
      <c r="O338" s="295">
        <v>0</v>
      </c>
      <c r="P338" s="295">
        <v>0</v>
      </c>
      <c r="Q338" s="295">
        <v>0</v>
      </c>
      <c r="R338" s="295">
        <v>0</v>
      </c>
      <c r="S338" s="295">
        <v>0</v>
      </c>
      <c r="T338" s="295">
        <v>0</v>
      </c>
      <c r="U338" s="295">
        <v>0</v>
      </c>
      <c r="V338" s="295">
        <v>0</v>
      </c>
      <c r="W338" s="295">
        <v>0</v>
      </c>
      <c r="X338" s="295">
        <v>0</v>
      </c>
      <c r="Y338" s="775">
        <v>0</v>
      </c>
      <c r="Z338" s="414">
        <v>0</v>
      </c>
      <c r="AA338" s="414">
        <v>1</v>
      </c>
      <c r="AB338" s="414">
        <v>0</v>
      </c>
      <c r="AC338" s="414">
        <v>0</v>
      </c>
      <c r="AD338" s="414">
        <v>0</v>
      </c>
      <c r="AE338" s="414">
        <v>0</v>
      </c>
      <c r="AF338" s="414"/>
      <c r="AG338" s="414"/>
      <c r="AH338" s="414"/>
      <c r="AI338" s="414"/>
      <c r="AJ338" s="414"/>
      <c r="AK338" s="414"/>
      <c r="AL338" s="414"/>
      <c r="AM338" s="296">
        <f>SUM(Y338:AL338)</f>
        <v>1</v>
      </c>
    </row>
    <row r="339" spans="1:39" ht="15" hidden="1" outlineLevel="1">
      <c r="B339" s="294" t="s">
        <v>250</v>
      </c>
      <c r="C339" s="291" t="s">
        <v>163</v>
      </c>
      <c r="D339" s="295">
        <v>10467.69231</v>
      </c>
      <c r="E339" s="295">
        <v>10467.69231</v>
      </c>
      <c r="F339" s="295">
        <v>10467.69231</v>
      </c>
      <c r="G339" s="295">
        <v>0</v>
      </c>
      <c r="H339" s="295">
        <v>0</v>
      </c>
      <c r="I339" s="295">
        <v>0</v>
      </c>
      <c r="J339" s="295">
        <v>0</v>
      </c>
      <c r="K339" s="295">
        <v>0</v>
      </c>
      <c r="L339" s="295">
        <v>0</v>
      </c>
      <c r="M339" s="295">
        <v>0</v>
      </c>
      <c r="N339" s="295">
        <v>12</v>
      </c>
      <c r="O339" s="295">
        <v>0.17749799999999999</v>
      </c>
      <c r="P339" s="295">
        <v>0.17749799999999999</v>
      </c>
      <c r="Q339" s="295">
        <v>0.17749799999999999</v>
      </c>
      <c r="R339" s="295">
        <v>0</v>
      </c>
      <c r="S339" s="295">
        <v>0</v>
      </c>
      <c r="T339" s="295">
        <v>0</v>
      </c>
      <c r="U339" s="295">
        <v>0</v>
      </c>
      <c r="V339" s="295">
        <v>0</v>
      </c>
      <c r="W339" s="295">
        <v>0</v>
      </c>
      <c r="X339" s="295">
        <v>0</v>
      </c>
      <c r="Y339" s="410">
        <f>Y338</f>
        <v>0</v>
      </c>
      <c r="Z339" s="410">
        <f>Z338</f>
        <v>0</v>
      </c>
      <c r="AA339" s="410">
        <f t="shared" ref="AA339:AL339" si="96">AA338</f>
        <v>1</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6"/>
    </row>
    <row r="340" spans="1:39" ht="15" hidden="1" outlineLevel="1">
      <c r="B340" s="315"/>
      <c r="C340" s="305"/>
      <c r="D340" s="765"/>
      <c r="E340" s="765"/>
      <c r="F340" s="765"/>
      <c r="G340" s="765"/>
      <c r="H340" s="765"/>
      <c r="I340" s="765"/>
      <c r="J340" s="765"/>
      <c r="K340" s="765"/>
      <c r="L340" s="765"/>
      <c r="M340" s="765"/>
      <c r="N340" s="766"/>
      <c r="O340" s="765"/>
      <c r="P340" s="765"/>
      <c r="Q340" s="765"/>
      <c r="R340" s="765"/>
      <c r="S340" s="765"/>
      <c r="T340" s="765"/>
      <c r="U340" s="765"/>
      <c r="V340" s="765"/>
      <c r="W340" s="765"/>
      <c r="X340" s="765"/>
      <c r="Y340" s="411"/>
      <c r="Z340" s="411"/>
      <c r="AA340" s="411"/>
      <c r="AB340" s="411"/>
      <c r="AC340" s="411"/>
      <c r="AD340" s="411"/>
      <c r="AE340" s="411"/>
      <c r="AF340" s="411"/>
      <c r="AG340" s="411"/>
      <c r="AH340" s="411"/>
      <c r="AI340" s="411"/>
      <c r="AJ340" s="411"/>
      <c r="AK340" s="411"/>
      <c r="AL340" s="411"/>
      <c r="AM340" s="306"/>
    </row>
    <row r="341" spans="1:39" ht="15" hidden="1" outlineLevel="1">
      <c r="A341" s="504">
        <v>21</v>
      </c>
      <c r="B341" s="315" t="s">
        <v>22</v>
      </c>
      <c r="C341" s="291" t="s">
        <v>25</v>
      </c>
      <c r="D341" s="295">
        <v>0</v>
      </c>
      <c r="E341" s="295">
        <v>0</v>
      </c>
      <c r="F341" s="295">
        <v>0</v>
      </c>
      <c r="G341" s="295">
        <v>0</v>
      </c>
      <c r="H341" s="295">
        <v>0</v>
      </c>
      <c r="I341" s="295">
        <v>0</v>
      </c>
      <c r="J341" s="295">
        <v>0</v>
      </c>
      <c r="K341" s="295">
        <v>0</v>
      </c>
      <c r="L341" s="295">
        <v>0</v>
      </c>
      <c r="M341" s="295">
        <v>0</v>
      </c>
      <c r="N341" s="295">
        <v>12</v>
      </c>
      <c r="O341" s="295">
        <v>0</v>
      </c>
      <c r="P341" s="295">
        <v>0</v>
      </c>
      <c r="Q341" s="295">
        <v>0</v>
      </c>
      <c r="R341" s="295">
        <v>0</v>
      </c>
      <c r="S341" s="295">
        <v>0</v>
      </c>
      <c r="T341" s="295">
        <v>0</v>
      </c>
      <c r="U341" s="295">
        <v>0</v>
      </c>
      <c r="V341" s="295">
        <v>0</v>
      </c>
      <c r="W341" s="295">
        <v>0</v>
      </c>
      <c r="X341" s="295">
        <v>0</v>
      </c>
      <c r="Y341" s="764">
        <v>0</v>
      </c>
      <c r="Z341" s="414">
        <v>0.26238865036366077</v>
      </c>
      <c r="AA341" s="414">
        <v>0.79855013549129183</v>
      </c>
      <c r="AB341" s="414">
        <v>0</v>
      </c>
      <c r="AC341" s="414">
        <v>0</v>
      </c>
      <c r="AD341" s="414">
        <v>0</v>
      </c>
      <c r="AE341" s="414">
        <v>0</v>
      </c>
      <c r="AF341" s="414"/>
      <c r="AG341" s="414"/>
      <c r="AH341" s="414"/>
      <c r="AI341" s="414"/>
      <c r="AJ341" s="414"/>
      <c r="AK341" s="414"/>
      <c r="AL341" s="414"/>
      <c r="AM341" s="296">
        <f>SUM(Y341:AL341)</f>
        <v>1.0609387858549526</v>
      </c>
    </row>
    <row r="342" spans="1:39" ht="15" hidden="1" outlineLevel="1">
      <c r="B342" s="294" t="s">
        <v>250</v>
      </c>
      <c r="C342" s="291" t="s">
        <v>163</v>
      </c>
      <c r="D342" s="295">
        <v>0</v>
      </c>
      <c r="E342" s="295">
        <v>0</v>
      </c>
      <c r="F342" s="295">
        <v>0</v>
      </c>
      <c r="G342" s="295">
        <v>0</v>
      </c>
      <c r="H342" s="295">
        <v>0</v>
      </c>
      <c r="I342" s="295">
        <v>0</v>
      </c>
      <c r="J342" s="295">
        <v>0</v>
      </c>
      <c r="K342" s="295">
        <v>0</v>
      </c>
      <c r="L342" s="295">
        <v>0</v>
      </c>
      <c r="M342" s="295">
        <v>0</v>
      </c>
      <c r="N342" s="295">
        <v>12</v>
      </c>
      <c r="O342" s="295">
        <v>0</v>
      </c>
      <c r="P342" s="295">
        <v>0</v>
      </c>
      <c r="Q342" s="295">
        <v>0</v>
      </c>
      <c r="R342" s="295">
        <v>0</v>
      </c>
      <c r="S342" s="295">
        <v>0</v>
      </c>
      <c r="T342" s="295">
        <v>0</v>
      </c>
      <c r="U342" s="295">
        <v>0</v>
      </c>
      <c r="V342" s="295">
        <v>0</v>
      </c>
      <c r="W342" s="295">
        <v>0</v>
      </c>
      <c r="X342" s="295">
        <v>0</v>
      </c>
      <c r="Y342" s="410">
        <f>Y341</f>
        <v>0</v>
      </c>
      <c r="Z342" s="410">
        <f>Z341</f>
        <v>0.26238865036366077</v>
      </c>
      <c r="AA342" s="410">
        <f t="shared" ref="AA342:AL342" si="97">AA341</f>
        <v>0.79855013549129183</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7"/>
    </row>
    <row r="343" spans="1:39" ht="15" hidden="1" outlineLevel="1">
      <c r="B343" s="315"/>
      <c r="C343" s="305"/>
      <c r="D343" s="765"/>
      <c r="E343" s="765"/>
      <c r="F343" s="765"/>
      <c r="G343" s="765"/>
      <c r="H343" s="765"/>
      <c r="I343" s="765"/>
      <c r="J343" s="765"/>
      <c r="K343" s="765"/>
      <c r="L343" s="765"/>
      <c r="M343" s="765"/>
      <c r="N343" s="765"/>
      <c r="O343" s="765"/>
      <c r="P343" s="765"/>
      <c r="Q343" s="765"/>
      <c r="R343" s="765"/>
      <c r="S343" s="765"/>
      <c r="T343" s="765"/>
      <c r="U343" s="765"/>
      <c r="V343" s="765"/>
      <c r="W343" s="765"/>
      <c r="X343" s="765"/>
      <c r="Y343" s="421"/>
      <c r="Z343" s="411"/>
      <c r="AA343" s="411"/>
      <c r="AB343" s="411"/>
      <c r="AC343" s="411"/>
      <c r="AD343" s="411"/>
      <c r="AE343" s="411"/>
      <c r="AF343" s="411"/>
      <c r="AG343" s="411"/>
      <c r="AH343" s="411"/>
      <c r="AI343" s="411"/>
      <c r="AJ343" s="411"/>
      <c r="AK343" s="411"/>
      <c r="AL343" s="411"/>
      <c r="AM343" s="306"/>
    </row>
    <row r="344" spans="1:39" ht="15" hidden="1" outlineLevel="1">
      <c r="A344" s="504">
        <v>22</v>
      </c>
      <c r="B344" s="315" t="s">
        <v>9</v>
      </c>
      <c r="C344" s="291" t="s">
        <v>25</v>
      </c>
      <c r="D344" s="295">
        <v>7597.2449999999999</v>
      </c>
      <c r="E344" s="295">
        <v>0</v>
      </c>
      <c r="F344" s="295">
        <v>0</v>
      </c>
      <c r="G344" s="295">
        <v>0</v>
      </c>
      <c r="H344" s="295">
        <v>0</v>
      </c>
      <c r="I344" s="295">
        <v>0</v>
      </c>
      <c r="J344" s="295">
        <v>0</v>
      </c>
      <c r="K344" s="295">
        <v>0</v>
      </c>
      <c r="L344" s="295">
        <v>0</v>
      </c>
      <c r="M344" s="295">
        <v>0</v>
      </c>
      <c r="N344" s="765"/>
      <c r="O344" s="295">
        <v>333.64249999999998</v>
      </c>
      <c r="P344" s="295">
        <v>0</v>
      </c>
      <c r="Q344" s="295">
        <v>0</v>
      </c>
      <c r="R344" s="295">
        <v>0</v>
      </c>
      <c r="S344" s="295">
        <v>0</v>
      </c>
      <c r="T344" s="295">
        <v>0</v>
      </c>
      <c r="U344" s="295">
        <v>0</v>
      </c>
      <c r="V344" s="295">
        <v>0</v>
      </c>
      <c r="W344" s="295">
        <v>0</v>
      </c>
      <c r="X344" s="295">
        <v>0</v>
      </c>
      <c r="Y344" s="764">
        <v>0</v>
      </c>
      <c r="Z344" s="414">
        <v>0</v>
      </c>
      <c r="AA344" s="414">
        <v>1</v>
      </c>
      <c r="AB344" s="414">
        <v>0</v>
      </c>
      <c r="AC344" s="414">
        <v>0</v>
      </c>
      <c r="AD344" s="414">
        <v>0</v>
      </c>
      <c r="AE344" s="414">
        <v>0</v>
      </c>
      <c r="AF344" s="414"/>
      <c r="AG344" s="414"/>
      <c r="AH344" s="414"/>
      <c r="AI344" s="414"/>
      <c r="AJ344" s="414"/>
      <c r="AK344" s="414"/>
      <c r="AL344" s="414"/>
      <c r="AM344" s="296">
        <f>SUM(Y344:AL344)</f>
        <v>1</v>
      </c>
    </row>
    <row r="345" spans="1:39" ht="15" hidden="1" outlineLevel="1">
      <c r="B345" s="294" t="s">
        <v>250</v>
      </c>
      <c r="C345" s="291" t="s">
        <v>163</v>
      </c>
      <c r="D345" s="295">
        <v>0</v>
      </c>
      <c r="E345" s="295">
        <v>0</v>
      </c>
      <c r="F345" s="295">
        <v>0</v>
      </c>
      <c r="G345" s="295">
        <v>0</v>
      </c>
      <c r="H345" s="295">
        <v>0</v>
      </c>
      <c r="I345" s="295">
        <v>0</v>
      </c>
      <c r="J345" s="295">
        <v>0</v>
      </c>
      <c r="K345" s="295">
        <v>0</v>
      </c>
      <c r="L345" s="295">
        <v>0</v>
      </c>
      <c r="M345" s="295">
        <v>0</v>
      </c>
      <c r="N345" s="765"/>
      <c r="O345" s="295">
        <v>0</v>
      </c>
      <c r="P345" s="295">
        <v>0</v>
      </c>
      <c r="Q345" s="295">
        <v>0</v>
      </c>
      <c r="R345" s="295">
        <v>0</v>
      </c>
      <c r="S345" s="295">
        <v>0</v>
      </c>
      <c r="T345" s="295">
        <v>0</v>
      </c>
      <c r="U345" s="295">
        <v>0</v>
      </c>
      <c r="V345" s="295">
        <v>0</v>
      </c>
      <c r="W345" s="295">
        <v>0</v>
      </c>
      <c r="X345" s="295">
        <v>0</v>
      </c>
      <c r="Y345" s="410">
        <f>Y344</f>
        <v>0</v>
      </c>
      <c r="Z345" s="410">
        <f>Z344</f>
        <v>0</v>
      </c>
      <c r="AA345" s="410">
        <f t="shared" ref="AA345:AL345" si="98">AA344</f>
        <v>1</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6"/>
    </row>
    <row r="346" spans="1:39" ht="15" hidden="1" outlineLevel="1">
      <c r="B346" s="315"/>
      <c r="C346" s="305"/>
      <c r="D346" s="765"/>
      <c r="E346" s="765"/>
      <c r="F346" s="765"/>
      <c r="G346" s="765"/>
      <c r="H346" s="765"/>
      <c r="I346" s="765"/>
      <c r="J346" s="765"/>
      <c r="K346" s="765"/>
      <c r="L346" s="765"/>
      <c r="M346" s="765"/>
      <c r="N346" s="765"/>
      <c r="O346" s="765"/>
      <c r="P346" s="765"/>
      <c r="Q346" s="765"/>
      <c r="R346" s="765"/>
      <c r="S346" s="765"/>
      <c r="T346" s="765"/>
      <c r="U346" s="765"/>
      <c r="V346" s="765"/>
      <c r="W346" s="765"/>
      <c r="X346" s="765"/>
      <c r="Y346" s="411"/>
      <c r="Z346" s="411"/>
      <c r="AA346" s="411"/>
      <c r="AB346" s="411"/>
      <c r="AC346" s="411"/>
      <c r="AD346" s="411"/>
      <c r="AE346" s="411"/>
      <c r="AF346" s="411"/>
      <c r="AG346" s="411"/>
      <c r="AH346" s="411"/>
      <c r="AI346" s="411"/>
      <c r="AJ346" s="411"/>
      <c r="AK346" s="411"/>
      <c r="AL346" s="411"/>
      <c r="AM346" s="306"/>
    </row>
    <row r="347" spans="1:39" ht="15" hidden="1" outlineLevel="1">
      <c r="A347" s="505"/>
      <c r="B347" s="288" t="s">
        <v>14</v>
      </c>
      <c r="C347" s="289"/>
      <c r="D347" s="768"/>
      <c r="E347" s="768"/>
      <c r="F347" s="768"/>
      <c r="G347" s="768"/>
      <c r="H347" s="768"/>
      <c r="I347" s="768"/>
      <c r="J347" s="768"/>
      <c r="K347" s="768"/>
      <c r="L347" s="768"/>
      <c r="M347" s="768"/>
      <c r="N347" s="768"/>
      <c r="O347" s="768"/>
      <c r="P347" s="769"/>
      <c r="Q347" s="769"/>
      <c r="R347" s="769"/>
      <c r="S347" s="769"/>
      <c r="T347" s="769"/>
      <c r="U347" s="769"/>
      <c r="V347" s="769"/>
      <c r="W347" s="769"/>
      <c r="X347" s="769"/>
      <c r="Y347" s="413"/>
      <c r="Z347" s="413"/>
      <c r="AA347" s="413"/>
      <c r="AB347" s="413"/>
      <c r="AC347" s="413"/>
      <c r="AD347" s="413"/>
      <c r="AE347" s="413"/>
      <c r="AF347" s="413"/>
      <c r="AG347" s="413"/>
      <c r="AH347" s="413"/>
      <c r="AI347" s="413"/>
      <c r="AJ347" s="413"/>
      <c r="AK347" s="413"/>
      <c r="AL347" s="413"/>
      <c r="AM347" s="292"/>
    </row>
    <row r="348" spans="1:39" ht="15" hidden="1" outlineLevel="1">
      <c r="A348" s="504">
        <v>23</v>
      </c>
      <c r="B348" s="315" t="s">
        <v>14</v>
      </c>
      <c r="C348" s="291" t="s">
        <v>25</v>
      </c>
      <c r="D348" s="295">
        <v>0</v>
      </c>
      <c r="E348" s="295">
        <v>0</v>
      </c>
      <c r="F348" s="295">
        <v>0</v>
      </c>
      <c r="G348" s="295">
        <v>0</v>
      </c>
      <c r="H348" s="295">
        <v>0</v>
      </c>
      <c r="I348" s="295">
        <v>0</v>
      </c>
      <c r="J348" s="295">
        <v>0</v>
      </c>
      <c r="K348" s="295">
        <v>0</v>
      </c>
      <c r="L348" s="295">
        <v>0</v>
      </c>
      <c r="M348" s="295">
        <v>0</v>
      </c>
      <c r="N348" s="765"/>
      <c r="O348" s="295">
        <v>0</v>
      </c>
      <c r="P348" s="295">
        <v>0</v>
      </c>
      <c r="Q348" s="295">
        <v>0</v>
      </c>
      <c r="R348" s="295">
        <v>0</v>
      </c>
      <c r="S348" s="295">
        <v>0</v>
      </c>
      <c r="T348" s="295">
        <v>0</v>
      </c>
      <c r="U348" s="295">
        <v>0</v>
      </c>
      <c r="V348" s="295">
        <v>0</v>
      </c>
      <c r="W348" s="295">
        <v>0</v>
      </c>
      <c r="X348" s="295">
        <v>0</v>
      </c>
      <c r="Y348" s="776">
        <v>1</v>
      </c>
      <c r="Z348" s="764">
        <v>0</v>
      </c>
      <c r="AA348" s="764">
        <v>0</v>
      </c>
      <c r="AB348" s="764">
        <v>0</v>
      </c>
      <c r="AC348" s="764">
        <v>0</v>
      </c>
      <c r="AD348" s="764">
        <v>0</v>
      </c>
      <c r="AE348" s="764">
        <v>0</v>
      </c>
      <c r="AF348" s="409"/>
      <c r="AG348" s="409"/>
      <c r="AH348" s="409"/>
      <c r="AI348" s="409"/>
      <c r="AJ348" s="409"/>
      <c r="AK348" s="409"/>
      <c r="AL348" s="409"/>
      <c r="AM348" s="296">
        <f>SUM(Y348:AL348)</f>
        <v>1</v>
      </c>
    </row>
    <row r="349" spans="1:39" ht="15" hidden="1" outlineLevel="1">
      <c r="B349" s="294" t="s">
        <v>250</v>
      </c>
      <c r="C349" s="291" t="s">
        <v>163</v>
      </c>
      <c r="D349" s="295">
        <v>12157.184939999999</v>
      </c>
      <c r="E349" s="295">
        <v>12079.79917</v>
      </c>
      <c r="F349" s="295">
        <v>12072.7641</v>
      </c>
      <c r="G349" s="295">
        <v>11229.172200000001</v>
      </c>
      <c r="H349" s="295">
        <v>10497.16311</v>
      </c>
      <c r="I349" s="295">
        <v>10103.50742</v>
      </c>
      <c r="J349" s="295">
        <v>9946.0558400000009</v>
      </c>
      <c r="K349" s="295">
        <v>9946.0558400000009</v>
      </c>
      <c r="L349" s="295">
        <v>6788.7561040000001</v>
      </c>
      <c r="M349" s="295">
        <v>6408.8470150000003</v>
      </c>
      <c r="N349" s="767"/>
      <c r="O349" s="295">
        <v>1.5639919739999999</v>
      </c>
      <c r="P349" s="295">
        <v>1.560018109</v>
      </c>
      <c r="Q349" s="295">
        <v>1.559656849</v>
      </c>
      <c r="R349" s="295">
        <v>1.5156896529999999</v>
      </c>
      <c r="S349" s="295">
        <v>1.4777309240000001</v>
      </c>
      <c r="T349" s="295">
        <v>1.457192364</v>
      </c>
      <c r="U349" s="295">
        <v>1.4489847819999999</v>
      </c>
      <c r="V349" s="295">
        <v>1.4489847819999999</v>
      </c>
      <c r="W349" s="295">
        <v>1.2844316739999999</v>
      </c>
      <c r="X349" s="295">
        <v>0.87769985900000003</v>
      </c>
      <c r="Y349" s="410">
        <f>Y348</f>
        <v>1</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7"/>
    </row>
    <row r="350" spans="1:39" ht="15" hidden="1" outlineLevel="1">
      <c r="B350" s="315"/>
      <c r="C350" s="305"/>
      <c r="D350" s="765"/>
      <c r="E350" s="765"/>
      <c r="F350" s="765"/>
      <c r="G350" s="765"/>
      <c r="H350" s="765"/>
      <c r="I350" s="765"/>
      <c r="J350" s="765"/>
      <c r="K350" s="765"/>
      <c r="L350" s="765"/>
      <c r="M350" s="765"/>
      <c r="N350" s="765"/>
      <c r="O350" s="765"/>
      <c r="P350" s="765"/>
      <c r="Q350" s="765"/>
      <c r="R350" s="765"/>
      <c r="S350" s="765"/>
      <c r="T350" s="765"/>
      <c r="U350" s="765"/>
      <c r="V350" s="765"/>
      <c r="W350" s="765"/>
      <c r="X350" s="765"/>
      <c r="Y350" s="411"/>
      <c r="Z350" s="411"/>
      <c r="AA350" s="411"/>
      <c r="AB350" s="411"/>
      <c r="AC350" s="411"/>
      <c r="AD350" s="411"/>
      <c r="AE350" s="411"/>
      <c r="AF350" s="411"/>
      <c r="AG350" s="411"/>
      <c r="AH350" s="411"/>
      <c r="AI350" s="411"/>
      <c r="AJ350" s="411"/>
      <c r="AK350" s="411"/>
      <c r="AL350" s="411"/>
      <c r="AM350" s="306"/>
    </row>
    <row r="351" spans="1:39" s="293" customFormat="1" ht="15" hidden="1" outlineLevel="1">
      <c r="A351" s="505"/>
      <c r="B351" s="288" t="s">
        <v>489</v>
      </c>
      <c r="C351" s="289"/>
      <c r="D351" s="768"/>
      <c r="E351" s="768"/>
      <c r="F351" s="768"/>
      <c r="G351" s="768"/>
      <c r="H351" s="768"/>
      <c r="I351" s="768"/>
      <c r="J351" s="768"/>
      <c r="K351" s="768"/>
      <c r="L351" s="768"/>
      <c r="M351" s="768"/>
      <c r="N351" s="768"/>
      <c r="O351" s="768"/>
      <c r="P351" s="769"/>
      <c r="Q351" s="769"/>
      <c r="R351" s="769"/>
      <c r="S351" s="769"/>
      <c r="T351" s="769"/>
      <c r="U351" s="769"/>
      <c r="V351" s="769"/>
      <c r="W351" s="769"/>
      <c r="X351" s="769"/>
      <c r="Y351" s="413"/>
      <c r="Z351" s="413"/>
      <c r="AA351" s="413"/>
      <c r="AB351" s="413"/>
      <c r="AC351" s="413"/>
      <c r="AD351" s="413"/>
      <c r="AE351" s="413"/>
      <c r="AF351" s="413"/>
      <c r="AG351" s="413"/>
      <c r="AH351" s="413"/>
      <c r="AI351" s="413"/>
      <c r="AJ351" s="413"/>
      <c r="AK351" s="413"/>
      <c r="AL351" s="413"/>
      <c r="AM351" s="292"/>
    </row>
    <row r="352" spans="1:39" s="283" customFormat="1" ht="15" hidden="1" outlineLevel="1">
      <c r="A352" s="504">
        <v>24</v>
      </c>
      <c r="B352" s="315" t="s">
        <v>14</v>
      </c>
      <c r="C352" s="291" t="s">
        <v>25</v>
      </c>
      <c r="D352" s="295">
        <v>189556.92182159401</v>
      </c>
      <c r="E352" s="295">
        <v>187059.626564026</v>
      </c>
      <c r="F352" s="295">
        <v>186458.48958969099</v>
      </c>
      <c r="G352" s="295">
        <v>169370.16857147199</v>
      </c>
      <c r="H352" s="295">
        <v>157937.726394653</v>
      </c>
      <c r="I352" s="295">
        <v>150348.437110901</v>
      </c>
      <c r="J352" s="295">
        <v>147542.31415557899</v>
      </c>
      <c r="K352" s="295">
        <v>146976.701522827</v>
      </c>
      <c r="L352" s="295">
        <v>82096.696914672997</v>
      </c>
      <c r="M352" s="295">
        <v>79494.963897705005</v>
      </c>
      <c r="N352" s="765"/>
      <c r="O352" s="295">
        <v>21.245355534000002</v>
      </c>
      <c r="P352" s="295">
        <v>21.115630328999998</v>
      </c>
      <c r="Q352" s="295">
        <v>21.084403473999998</v>
      </c>
      <c r="R352" s="295">
        <v>20.196728665999998</v>
      </c>
      <c r="S352" s="295">
        <v>19.602855643000002</v>
      </c>
      <c r="T352" s="295">
        <v>19.208620252999999</v>
      </c>
      <c r="U352" s="295">
        <v>19.062852592999999</v>
      </c>
      <c r="V352" s="295">
        <v>19.062852592999999</v>
      </c>
      <c r="W352" s="295">
        <v>15.692577352000001</v>
      </c>
      <c r="X352" s="295">
        <v>12.906812628000001</v>
      </c>
      <c r="Y352" s="776">
        <v>1</v>
      </c>
      <c r="Z352" s="764">
        <v>0</v>
      </c>
      <c r="AA352" s="764">
        <v>0</v>
      </c>
      <c r="AB352" s="764">
        <v>0</v>
      </c>
      <c r="AC352" s="764">
        <v>0</v>
      </c>
      <c r="AD352" s="764">
        <v>0</v>
      </c>
      <c r="AE352" s="764">
        <v>0</v>
      </c>
      <c r="AF352" s="409"/>
      <c r="AG352" s="409"/>
      <c r="AH352" s="409"/>
      <c r="AI352" s="409"/>
      <c r="AJ352" s="409"/>
      <c r="AK352" s="409"/>
      <c r="AL352" s="409"/>
      <c r="AM352" s="296">
        <f>SUM(Y352:AL352)</f>
        <v>1</v>
      </c>
    </row>
    <row r="353" spans="1:39" s="283" customFormat="1" ht="15" hidden="1" outlineLevel="1">
      <c r="A353" s="504"/>
      <c r="B353" s="315" t="s">
        <v>250</v>
      </c>
      <c r="C353" s="291" t="s">
        <v>163</v>
      </c>
      <c r="D353" s="295">
        <v>0</v>
      </c>
      <c r="E353" s="295">
        <v>0</v>
      </c>
      <c r="F353" s="295">
        <v>0</v>
      </c>
      <c r="G353" s="295">
        <v>0</v>
      </c>
      <c r="H353" s="295">
        <v>0</v>
      </c>
      <c r="I353" s="295">
        <v>0</v>
      </c>
      <c r="J353" s="295">
        <v>0</v>
      </c>
      <c r="K353" s="295">
        <v>0</v>
      </c>
      <c r="L353" s="295">
        <v>0</v>
      </c>
      <c r="M353" s="295">
        <v>0</v>
      </c>
      <c r="N353" s="767"/>
      <c r="O353" s="295">
        <v>0</v>
      </c>
      <c r="P353" s="295">
        <v>0</v>
      </c>
      <c r="Q353" s="295">
        <v>0</v>
      </c>
      <c r="R353" s="295">
        <v>0</v>
      </c>
      <c r="S353" s="295">
        <v>0</v>
      </c>
      <c r="T353" s="295">
        <v>0</v>
      </c>
      <c r="U353" s="295">
        <v>0</v>
      </c>
      <c r="V353" s="295">
        <v>0</v>
      </c>
      <c r="W353" s="295">
        <v>0</v>
      </c>
      <c r="X353" s="295">
        <v>0</v>
      </c>
      <c r="Y353" s="410">
        <f>Y352</f>
        <v>1</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7"/>
    </row>
    <row r="354" spans="1:39" s="283" customFormat="1" ht="15" hidden="1" outlineLevel="1">
      <c r="A354" s="504"/>
      <c r="B354" s="315"/>
      <c r="C354" s="305"/>
      <c r="D354" s="765"/>
      <c r="E354" s="765"/>
      <c r="F354" s="765"/>
      <c r="G354" s="765"/>
      <c r="H354" s="765"/>
      <c r="I354" s="765"/>
      <c r="J354" s="765"/>
      <c r="K354" s="765"/>
      <c r="L354" s="765"/>
      <c r="M354" s="765"/>
      <c r="N354" s="765"/>
      <c r="O354" s="765"/>
      <c r="P354" s="765"/>
      <c r="Q354" s="765"/>
      <c r="R354" s="765"/>
      <c r="S354" s="765"/>
      <c r="T354" s="765"/>
      <c r="U354" s="765"/>
      <c r="V354" s="765"/>
      <c r="W354" s="765"/>
      <c r="X354" s="765"/>
      <c r="Y354" s="411"/>
      <c r="Z354" s="411"/>
      <c r="AA354" s="411"/>
      <c r="AB354" s="411"/>
      <c r="AC354" s="411"/>
      <c r="AD354" s="411"/>
      <c r="AE354" s="411"/>
      <c r="AF354" s="411"/>
      <c r="AG354" s="411"/>
      <c r="AH354" s="411"/>
      <c r="AI354" s="411"/>
      <c r="AJ354" s="411"/>
      <c r="AK354" s="411"/>
      <c r="AL354" s="411"/>
      <c r="AM354" s="306"/>
    </row>
    <row r="355" spans="1:39" s="283" customFormat="1" ht="15" hidden="1" outlineLevel="1">
      <c r="A355" s="504">
        <v>25</v>
      </c>
      <c r="B355" s="314" t="s">
        <v>21</v>
      </c>
      <c r="C355" s="291" t="s">
        <v>25</v>
      </c>
      <c r="D355" s="295">
        <v>0</v>
      </c>
      <c r="E355" s="295">
        <v>0</v>
      </c>
      <c r="F355" s="295">
        <v>0</v>
      </c>
      <c r="G355" s="295">
        <v>0</v>
      </c>
      <c r="H355" s="295">
        <v>0</v>
      </c>
      <c r="I355" s="295">
        <v>0</v>
      </c>
      <c r="J355" s="295">
        <v>0</v>
      </c>
      <c r="K355" s="295">
        <v>0</v>
      </c>
      <c r="L355" s="295">
        <v>0</v>
      </c>
      <c r="M355" s="295">
        <v>0</v>
      </c>
      <c r="N355" s="295">
        <v>0</v>
      </c>
      <c r="O355" s="295">
        <v>0</v>
      </c>
      <c r="P355" s="295">
        <v>0</v>
      </c>
      <c r="Q355" s="295">
        <v>0</v>
      </c>
      <c r="R355" s="295">
        <v>0</v>
      </c>
      <c r="S355" s="295">
        <v>0</v>
      </c>
      <c r="T355" s="295">
        <v>0</v>
      </c>
      <c r="U355" s="295">
        <v>0</v>
      </c>
      <c r="V355" s="295">
        <v>0</v>
      </c>
      <c r="W355" s="295">
        <v>0</v>
      </c>
      <c r="X355" s="295">
        <v>0</v>
      </c>
      <c r="Y355" s="414">
        <v>0</v>
      </c>
      <c r="Z355" s="414">
        <v>1</v>
      </c>
      <c r="AA355" s="414">
        <v>0</v>
      </c>
      <c r="AB355" s="414">
        <v>0</v>
      </c>
      <c r="AC355" s="414">
        <v>0</v>
      </c>
      <c r="AD355" s="414">
        <v>0</v>
      </c>
      <c r="AE355" s="414">
        <v>0</v>
      </c>
      <c r="AF355" s="414"/>
      <c r="AG355" s="414"/>
      <c r="AH355" s="414"/>
      <c r="AI355" s="414"/>
      <c r="AJ355" s="414"/>
      <c r="AK355" s="414"/>
      <c r="AL355" s="414"/>
      <c r="AM355" s="296">
        <f>SUM(Y355:AL355)</f>
        <v>1</v>
      </c>
    </row>
    <row r="356" spans="1:39" s="283" customFormat="1" ht="15" hidden="1" outlineLevel="1">
      <c r="A356" s="504"/>
      <c r="B356" s="315" t="s">
        <v>250</v>
      </c>
      <c r="C356" s="291" t="s">
        <v>163</v>
      </c>
      <c r="D356" s="295">
        <v>0</v>
      </c>
      <c r="E356" s="295">
        <v>0</v>
      </c>
      <c r="F356" s="295">
        <v>0</v>
      </c>
      <c r="G356" s="295">
        <v>0</v>
      </c>
      <c r="H356" s="295">
        <v>0</v>
      </c>
      <c r="I356" s="295">
        <v>0</v>
      </c>
      <c r="J356" s="295">
        <v>0</v>
      </c>
      <c r="K356" s="295">
        <v>0</v>
      </c>
      <c r="L356" s="295">
        <v>0</v>
      </c>
      <c r="M356" s="295">
        <v>0</v>
      </c>
      <c r="N356" s="295">
        <v>0</v>
      </c>
      <c r="O356" s="295">
        <v>0</v>
      </c>
      <c r="P356" s="295">
        <v>0</v>
      </c>
      <c r="Q356" s="295">
        <v>0</v>
      </c>
      <c r="R356" s="295">
        <v>0</v>
      </c>
      <c r="S356" s="295">
        <v>0</v>
      </c>
      <c r="T356" s="295">
        <v>0</v>
      </c>
      <c r="U356" s="295">
        <v>0</v>
      </c>
      <c r="V356" s="295">
        <v>0</v>
      </c>
      <c r="W356" s="295">
        <v>0</v>
      </c>
      <c r="X356" s="295">
        <v>0</v>
      </c>
      <c r="Y356" s="410">
        <f>Y355</f>
        <v>0</v>
      </c>
      <c r="Z356" s="410">
        <f>Z355</f>
        <v>1</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1"/>
    </row>
    <row r="357" spans="1:39" s="283" customFormat="1" ht="15" hidden="1" outlineLevel="1">
      <c r="A357" s="504"/>
      <c r="B357" s="314"/>
      <c r="C357" s="312"/>
      <c r="D357" s="765"/>
      <c r="E357" s="765"/>
      <c r="F357" s="765"/>
      <c r="G357" s="765"/>
      <c r="H357" s="765"/>
      <c r="I357" s="765"/>
      <c r="J357" s="765"/>
      <c r="K357" s="765"/>
      <c r="L357" s="765"/>
      <c r="M357" s="765"/>
      <c r="N357" s="765"/>
      <c r="O357" s="765"/>
      <c r="P357" s="765"/>
      <c r="Q357" s="765"/>
      <c r="R357" s="765"/>
      <c r="S357" s="765"/>
      <c r="T357" s="765"/>
      <c r="U357" s="765"/>
      <c r="V357" s="765"/>
      <c r="W357" s="765"/>
      <c r="X357" s="765"/>
      <c r="Y357" s="415"/>
      <c r="Z357" s="416"/>
      <c r="AA357" s="415"/>
      <c r="AB357" s="415"/>
      <c r="AC357" s="415"/>
      <c r="AD357" s="415"/>
      <c r="AE357" s="415"/>
      <c r="AF357" s="415"/>
      <c r="AG357" s="415"/>
      <c r="AH357" s="415"/>
      <c r="AI357" s="415"/>
      <c r="AJ357" s="415"/>
      <c r="AK357" s="415"/>
      <c r="AL357" s="415"/>
      <c r="AM357" s="313"/>
    </row>
    <row r="358" spans="1:39" ht="15" hidden="1" outlineLevel="1">
      <c r="A358" s="505"/>
      <c r="B358" s="288" t="s">
        <v>15</v>
      </c>
      <c r="C358" s="319"/>
      <c r="D358" s="768"/>
      <c r="E358" s="769"/>
      <c r="F358" s="769"/>
      <c r="G358" s="769"/>
      <c r="H358" s="769"/>
      <c r="I358" s="769"/>
      <c r="J358" s="769"/>
      <c r="K358" s="769"/>
      <c r="L358" s="769"/>
      <c r="M358" s="769"/>
      <c r="N358" s="765"/>
      <c r="O358" s="769"/>
      <c r="P358" s="769"/>
      <c r="Q358" s="769"/>
      <c r="R358" s="769"/>
      <c r="S358" s="769"/>
      <c r="T358" s="769"/>
      <c r="U358" s="769"/>
      <c r="V358" s="769"/>
      <c r="W358" s="769"/>
      <c r="X358" s="769"/>
      <c r="Y358" s="413"/>
      <c r="Z358" s="413"/>
      <c r="AA358" s="413"/>
      <c r="AB358" s="413"/>
      <c r="AC358" s="413"/>
      <c r="AD358" s="413"/>
      <c r="AE358" s="413"/>
      <c r="AF358" s="413"/>
      <c r="AG358" s="413"/>
      <c r="AH358" s="413"/>
      <c r="AI358" s="413"/>
      <c r="AJ358" s="413"/>
      <c r="AK358" s="413"/>
      <c r="AL358" s="413"/>
      <c r="AM358" s="292"/>
    </row>
    <row r="359" spans="1:39" ht="15" hidden="1" outlineLevel="1">
      <c r="A359" s="504">
        <v>26</v>
      </c>
      <c r="B359" s="320" t="s">
        <v>16</v>
      </c>
      <c r="C359" s="291" t="s">
        <v>25</v>
      </c>
      <c r="D359" s="295">
        <v>0</v>
      </c>
      <c r="E359" s="295">
        <v>0</v>
      </c>
      <c r="F359" s="295">
        <v>0</v>
      </c>
      <c r="G359" s="295">
        <v>0</v>
      </c>
      <c r="H359" s="295">
        <v>0</v>
      </c>
      <c r="I359" s="295">
        <v>0</v>
      </c>
      <c r="J359" s="295">
        <v>0</v>
      </c>
      <c r="K359" s="295">
        <v>0</v>
      </c>
      <c r="L359" s="295">
        <v>0</v>
      </c>
      <c r="M359" s="295">
        <v>0</v>
      </c>
      <c r="N359" s="295">
        <v>12</v>
      </c>
      <c r="O359" s="295">
        <v>0</v>
      </c>
      <c r="P359" s="295">
        <v>0</v>
      </c>
      <c r="Q359" s="295">
        <v>0</v>
      </c>
      <c r="R359" s="295">
        <v>0</v>
      </c>
      <c r="S359" s="295">
        <v>0</v>
      </c>
      <c r="T359" s="295">
        <v>0</v>
      </c>
      <c r="U359" s="295">
        <v>0</v>
      </c>
      <c r="V359" s="295">
        <v>0</v>
      </c>
      <c r="W359" s="295">
        <v>0</v>
      </c>
      <c r="X359" s="295">
        <v>0</v>
      </c>
      <c r="Y359" s="775">
        <v>0</v>
      </c>
      <c r="Z359" s="414">
        <v>0.5</v>
      </c>
      <c r="AA359" s="414">
        <v>0.5</v>
      </c>
      <c r="AB359" s="414">
        <v>0</v>
      </c>
      <c r="AC359" s="414">
        <v>0</v>
      </c>
      <c r="AD359" s="414">
        <v>0</v>
      </c>
      <c r="AE359" s="414">
        <v>0</v>
      </c>
      <c r="AF359" s="414"/>
      <c r="AG359" s="414"/>
      <c r="AH359" s="414"/>
      <c r="AI359" s="414"/>
      <c r="AJ359" s="414"/>
      <c r="AK359" s="414"/>
      <c r="AL359" s="414"/>
      <c r="AM359" s="296">
        <f>SUM(Y359:AL359)</f>
        <v>1</v>
      </c>
    </row>
    <row r="360" spans="1:39" ht="15" hidden="1" outlineLevel="1">
      <c r="B360" s="294" t="s">
        <v>250</v>
      </c>
      <c r="C360" s="291" t="s">
        <v>163</v>
      </c>
      <c r="D360" s="295">
        <v>0</v>
      </c>
      <c r="E360" s="295">
        <v>0</v>
      </c>
      <c r="F360" s="295">
        <v>0</v>
      </c>
      <c r="G360" s="295">
        <v>0</v>
      </c>
      <c r="H360" s="295">
        <v>0</v>
      </c>
      <c r="I360" s="295">
        <v>0</v>
      </c>
      <c r="J360" s="295">
        <v>0</v>
      </c>
      <c r="K360" s="295">
        <v>0</v>
      </c>
      <c r="L360" s="295">
        <v>0</v>
      </c>
      <c r="M360" s="295">
        <v>0</v>
      </c>
      <c r="N360" s="295">
        <v>12</v>
      </c>
      <c r="O360" s="295">
        <v>0</v>
      </c>
      <c r="P360" s="295">
        <v>0</v>
      </c>
      <c r="Q360" s="295">
        <v>0</v>
      </c>
      <c r="R360" s="295">
        <v>0</v>
      </c>
      <c r="S360" s="295">
        <v>0</v>
      </c>
      <c r="T360" s="295">
        <v>0</v>
      </c>
      <c r="U360" s="295">
        <v>0</v>
      </c>
      <c r="V360" s="295">
        <v>0</v>
      </c>
      <c r="W360" s="295">
        <v>0</v>
      </c>
      <c r="X360" s="295">
        <v>0</v>
      </c>
      <c r="Y360" s="410">
        <f>Y359</f>
        <v>0</v>
      </c>
      <c r="Z360" s="410">
        <f>Z359</f>
        <v>0.5</v>
      </c>
      <c r="AA360" s="410">
        <f t="shared" ref="AA360:AL360" si="102">AA359</f>
        <v>0.5</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6"/>
    </row>
    <row r="361" spans="1:39" ht="15" hidden="1" outlineLevel="1">
      <c r="A361" s="507"/>
      <c r="B361" s="321"/>
      <c r="C361" s="291"/>
      <c r="D361" s="765"/>
      <c r="E361" s="765"/>
      <c r="F361" s="765"/>
      <c r="G361" s="765"/>
      <c r="H361" s="765"/>
      <c r="I361" s="765"/>
      <c r="J361" s="765"/>
      <c r="K361" s="765"/>
      <c r="L361" s="765"/>
      <c r="M361" s="765"/>
      <c r="N361" s="765"/>
      <c r="O361" s="765"/>
      <c r="P361" s="765"/>
      <c r="Q361" s="765"/>
      <c r="R361" s="765"/>
      <c r="S361" s="765"/>
      <c r="T361" s="765"/>
      <c r="U361" s="765"/>
      <c r="V361" s="765"/>
      <c r="W361" s="765"/>
      <c r="X361" s="765"/>
      <c r="Y361" s="422"/>
      <c r="Z361" s="423"/>
      <c r="AA361" s="423"/>
      <c r="AB361" s="423"/>
      <c r="AC361" s="423"/>
      <c r="AD361" s="423"/>
      <c r="AE361" s="423"/>
      <c r="AF361" s="423"/>
      <c r="AG361" s="423"/>
      <c r="AH361" s="423"/>
      <c r="AI361" s="423"/>
      <c r="AJ361" s="423"/>
      <c r="AK361" s="423"/>
      <c r="AL361" s="423"/>
      <c r="AM361" s="297"/>
    </row>
    <row r="362" spans="1:39" ht="15" hidden="1" outlineLevel="1">
      <c r="A362" s="504">
        <v>27</v>
      </c>
      <c r="B362" s="320" t="s">
        <v>17</v>
      </c>
      <c r="C362" s="291" t="s">
        <v>25</v>
      </c>
      <c r="D362" s="295">
        <v>0</v>
      </c>
      <c r="E362" s="295">
        <v>0</v>
      </c>
      <c r="F362" s="295">
        <v>0</v>
      </c>
      <c r="G362" s="295">
        <v>0</v>
      </c>
      <c r="H362" s="295">
        <v>0</v>
      </c>
      <c r="I362" s="295">
        <v>0</v>
      </c>
      <c r="J362" s="295">
        <v>0</v>
      </c>
      <c r="K362" s="295">
        <v>0</v>
      </c>
      <c r="L362" s="295">
        <v>0</v>
      </c>
      <c r="M362" s="295">
        <v>0</v>
      </c>
      <c r="N362" s="295">
        <v>12</v>
      </c>
      <c r="O362" s="295">
        <v>0</v>
      </c>
      <c r="P362" s="295">
        <v>0</v>
      </c>
      <c r="Q362" s="295">
        <v>0</v>
      </c>
      <c r="R362" s="295">
        <v>0</v>
      </c>
      <c r="S362" s="295">
        <v>0</v>
      </c>
      <c r="T362" s="295">
        <v>0</v>
      </c>
      <c r="U362" s="295">
        <v>0</v>
      </c>
      <c r="V362" s="295">
        <v>0</v>
      </c>
      <c r="W362" s="295">
        <v>0</v>
      </c>
      <c r="X362" s="295">
        <v>0</v>
      </c>
      <c r="Y362" s="775">
        <v>0</v>
      </c>
      <c r="Z362" s="414">
        <v>0.5</v>
      </c>
      <c r="AA362" s="414">
        <v>0.5</v>
      </c>
      <c r="AB362" s="414">
        <v>0</v>
      </c>
      <c r="AC362" s="414">
        <v>0</v>
      </c>
      <c r="AD362" s="414">
        <v>0</v>
      </c>
      <c r="AE362" s="414">
        <v>0</v>
      </c>
      <c r="AF362" s="414"/>
      <c r="AG362" s="414"/>
      <c r="AH362" s="414"/>
      <c r="AI362" s="414"/>
      <c r="AJ362" s="414"/>
      <c r="AK362" s="414"/>
      <c r="AL362" s="414"/>
      <c r="AM362" s="296">
        <f>SUM(Y362:AL362)</f>
        <v>1</v>
      </c>
    </row>
    <row r="363" spans="1:39" ht="15" hidden="1" outlineLevel="1">
      <c r="B363" s="294" t="s">
        <v>250</v>
      </c>
      <c r="C363" s="291" t="s">
        <v>163</v>
      </c>
      <c r="D363" s="295">
        <v>83715.388380000004</v>
      </c>
      <c r="E363" s="295">
        <v>83715.388380000004</v>
      </c>
      <c r="F363" s="295">
        <v>83715.388380000004</v>
      </c>
      <c r="G363" s="295">
        <v>83715.388380000004</v>
      </c>
      <c r="H363" s="295">
        <v>83715.388380000004</v>
      </c>
      <c r="I363" s="295">
        <v>83715.388380000004</v>
      </c>
      <c r="J363" s="295">
        <v>83715.388380000004</v>
      </c>
      <c r="K363" s="295">
        <v>83715.388380000004</v>
      </c>
      <c r="L363" s="295">
        <v>83715.388380000004</v>
      </c>
      <c r="M363" s="295">
        <v>83715.388380000004</v>
      </c>
      <c r="N363" s="295">
        <v>12</v>
      </c>
      <c r="O363" s="295">
        <v>34.090459199999998</v>
      </c>
      <c r="P363" s="295">
        <v>34.090459199999998</v>
      </c>
      <c r="Q363" s="295">
        <v>34.090459199999998</v>
      </c>
      <c r="R363" s="295">
        <v>34.090459199999998</v>
      </c>
      <c r="S363" s="295">
        <v>34.090459199999998</v>
      </c>
      <c r="T363" s="295">
        <v>34.090459199999998</v>
      </c>
      <c r="U363" s="295">
        <v>34.090459199999998</v>
      </c>
      <c r="V363" s="295">
        <v>34.090459199999998</v>
      </c>
      <c r="W363" s="295">
        <v>34.090459199999998</v>
      </c>
      <c r="X363" s="295">
        <v>34.090459199999998</v>
      </c>
      <c r="Y363" s="410">
        <f>Y362</f>
        <v>0</v>
      </c>
      <c r="Z363" s="410">
        <f>Z362</f>
        <v>0.5</v>
      </c>
      <c r="AA363" s="410">
        <f t="shared" ref="AA363:AL363" si="103">AA362</f>
        <v>0.5</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6"/>
    </row>
    <row r="364" spans="1:39" ht="15" hidden="1" outlineLevel="1">
      <c r="A364" s="507"/>
      <c r="B364" s="322"/>
      <c r="C364" s="300"/>
      <c r="D364" s="765"/>
      <c r="E364" s="765"/>
      <c r="F364" s="765"/>
      <c r="G364" s="765"/>
      <c r="H364" s="765"/>
      <c r="I364" s="765"/>
      <c r="J364" s="765"/>
      <c r="K364" s="765"/>
      <c r="L364" s="765"/>
      <c r="M364" s="765"/>
      <c r="N364" s="774"/>
      <c r="O364" s="765"/>
      <c r="P364" s="765"/>
      <c r="Q364" s="765"/>
      <c r="R364" s="765"/>
      <c r="S364" s="765"/>
      <c r="T364" s="765"/>
      <c r="U364" s="765"/>
      <c r="V364" s="765"/>
      <c r="W364" s="765"/>
      <c r="X364" s="765"/>
      <c r="Y364" s="411"/>
      <c r="Z364" s="411"/>
      <c r="AA364" s="411"/>
      <c r="AB364" s="411"/>
      <c r="AC364" s="411"/>
      <c r="AD364" s="411"/>
      <c r="AE364" s="411"/>
      <c r="AF364" s="411"/>
      <c r="AG364" s="411"/>
      <c r="AH364" s="411"/>
      <c r="AI364" s="411"/>
      <c r="AJ364" s="411"/>
      <c r="AK364" s="411"/>
      <c r="AL364" s="411"/>
      <c r="AM364" s="306"/>
    </row>
    <row r="365" spans="1:39" ht="15" hidden="1" outlineLevel="1">
      <c r="A365" s="504">
        <v>28</v>
      </c>
      <c r="B365" s="320" t="s">
        <v>18</v>
      </c>
      <c r="C365" s="291" t="s">
        <v>25</v>
      </c>
      <c r="D365" s="295">
        <v>0</v>
      </c>
      <c r="E365" s="295">
        <v>0</v>
      </c>
      <c r="F365" s="295">
        <v>0</v>
      </c>
      <c r="G365" s="295">
        <v>0</v>
      </c>
      <c r="H365" s="295">
        <v>0</v>
      </c>
      <c r="I365" s="295">
        <v>0</v>
      </c>
      <c r="J365" s="295">
        <v>0</v>
      </c>
      <c r="K365" s="295">
        <v>0</v>
      </c>
      <c r="L365" s="295">
        <v>0</v>
      </c>
      <c r="M365" s="295">
        <v>0</v>
      </c>
      <c r="N365" s="295">
        <v>0</v>
      </c>
      <c r="O365" s="295">
        <v>0</v>
      </c>
      <c r="P365" s="295">
        <v>0</v>
      </c>
      <c r="Q365" s="295">
        <v>0</v>
      </c>
      <c r="R365" s="295">
        <v>0</v>
      </c>
      <c r="S365" s="295">
        <v>0</v>
      </c>
      <c r="T365" s="295">
        <v>0</v>
      </c>
      <c r="U365" s="295">
        <v>0</v>
      </c>
      <c r="V365" s="295">
        <v>0</v>
      </c>
      <c r="W365" s="295">
        <v>0</v>
      </c>
      <c r="X365" s="295">
        <v>0</v>
      </c>
      <c r="Y365" s="775">
        <v>0</v>
      </c>
      <c r="Z365" s="414">
        <v>0.5</v>
      </c>
      <c r="AA365" s="414">
        <v>0.5</v>
      </c>
      <c r="AB365" s="414">
        <v>0</v>
      </c>
      <c r="AC365" s="414">
        <v>0</v>
      </c>
      <c r="AD365" s="414">
        <v>0</v>
      </c>
      <c r="AE365" s="414">
        <v>0</v>
      </c>
      <c r="AF365" s="414"/>
      <c r="AG365" s="414"/>
      <c r="AH365" s="414"/>
      <c r="AI365" s="414"/>
      <c r="AJ365" s="414"/>
      <c r="AK365" s="414"/>
      <c r="AL365" s="414"/>
      <c r="AM365" s="296">
        <f>SUM(Y365:AL365)</f>
        <v>1</v>
      </c>
    </row>
    <row r="366" spans="1:39" ht="15" hidden="1" outlineLevel="1">
      <c r="B366" s="294" t="s">
        <v>250</v>
      </c>
      <c r="C366" s="291" t="s">
        <v>163</v>
      </c>
      <c r="D366" s="295">
        <v>0</v>
      </c>
      <c r="E366" s="295">
        <v>0</v>
      </c>
      <c r="F366" s="295">
        <v>0</v>
      </c>
      <c r="G366" s="295">
        <v>0</v>
      </c>
      <c r="H366" s="295">
        <v>0</v>
      </c>
      <c r="I366" s="295">
        <v>0</v>
      </c>
      <c r="J366" s="295">
        <v>0</v>
      </c>
      <c r="K366" s="295">
        <v>0</v>
      </c>
      <c r="L366" s="295">
        <v>0</v>
      </c>
      <c r="M366" s="295">
        <v>0</v>
      </c>
      <c r="N366" s="295">
        <v>0</v>
      </c>
      <c r="O366" s="295">
        <v>0</v>
      </c>
      <c r="P366" s="295">
        <v>0</v>
      </c>
      <c r="Q366" s="295">
        <v>0</v>
      </c>
      <c r="R366" s="295">
        <v>0</v>
      </c>
      <c r="S366" s="295">
        <v>0</v>
      </c>
      <c r="T366" s="295">
        <v>0</v>
      </c>
      <c r="U366" s="295">
        <v>0</v>
      </c>
      <c r="V366" s="295">
        <v>0</v>
      </c>
      <c r="W366" s="295">
        <v>0</v>
      </c>
      <c r="X366" s="295">
        <v>0</v>
      </c>
      <c r="Y366" s="410">
        <f>Y365</f>
        <v>0</v>
      </c>
      <c r="Z366" s="410">
        <f>Z365</f>
        <v>0.5</v>
      </c>
      <c r="AA366" s="410">
        <f t="shared" ref="AA366:AL366" si="104">AA365</f>
        <v>0.5</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7"/>
    </row>
    <row r="367" spans="1:39" ht="15" hidden="1" outlineLevel="1">
      <c r="A367" s="507"/>
      <c r="B367" s="321"/>
      <c r="C367" s="291"/>
      <c r="D367" s="765"/>
      <c r="E367" s="765"/>
      <c r="F367" s="765"/>
      <c r="G367" s="765"/>
      <c r="H367" s="765"/>
      <c r="I367" s="765"/>
      <c r="J367" s="765"/>
      <c r="K367" s="765"/>
      <c r="L367" s="765"/>
      <c r="M367" s="765"/>
      <c r="N367" s="765"/>
      <c r="O367" s="765"/>
      <c r="P367" s="765"/>
      <c r="Q367" s="765"/>
      <c r="R367" s="765"/>
      <c r="S367" s="765"/>
      <c r="T367" s="765"/>
      <c r="U367" s="765"/>
      <c r="V367" s="765"/>
      <c r="W367" s="765"/>
      <c r="X367" s="765"/>
      <c r="Y367" s="411"/>
      <c r="Z367" s="411"/>
      <c r="AA367" s="411"/>
      <c r="AB367" s="411"/>
      <c r="AC367" s="411"/>
      <c r="AD367" s="411"/>
      <c r="AE367" s="411"/>
      <c r="AF367" s="411"/>
      <c r="AG367" s="411"/>
      <c r="AH367" s="411"/>
      <c r="AI367" s="411"/>
      <c r="AJ367" s="411"/>
      <c r="AK367" s="411"/>
      <c r="AL367" s="411"/>
      <c r="AM367" s="306"/>
    </row>
    <row r="368" spans="1:39" ht="15" hidden="1" outlineLevel="1">
      <c r="A368" s="504">
        <v>29</v>
      </c>
      <c r="B368" s="323" t="s">
        <v>19</v>
      </c>
      <c r="C368" s="291" t="s">
        <v>25</v>
      </c>
      <c r="D368" s="295">
        <v>0</v>
      </c>
      <c r="E368" s="295">
        <v>0</v>
      </c>
      <c r="F368" s="295">
        <v>0</v>
      </c>
      <c r="G368" s="295">
        <v>0</v>
      </c>
      <c r="H368" s="295">
        <v>0</v>
      </c>
      <c r="I368" s="295">
        <v>0</v>
      </c>
      <c r="J368" s="295">
        <v>0</v>
      </c>
      <c r="K368" s="295">
        <v>0</v>
      </c>
      <c r="L368" s="295">
        <v>0</v>
      </c>
      <c r="M368" s="295">
        <v>0</v>
      </c>
      <c r="N368" s="295">
        <v>0</v>
      </c>
      <c r="O368" s="295">
        <v>0</v>
      </c>
      <c r="P368" s="295">
        <v>0</v>
      </c>
      <c r="Q368" s="295">
        <v>0</v>
      </c>
      <c r="R368" s="295">
        <v>0</v>
      </c>
      <c r="S368" s="295">
        <v>0</v>
      </c>
      <c r="T368" s="295">
        <v>0</v>
      </c>
      <c r="U368" s="295">
        <v>0</v>
      </c>
      <c r="V368" s="295">
        <v>0</v>
      </c>
      <c r="W368" s="295">
        <v>0</v>
      </c>
      <c r="X368" s="295">
        <v>0</v>
      </c>
      <c r="Y368" s="775">
        <v>0</v>
      </c>
      <c r="Z368" s="414">
        <v>0.5</v>
      </c>
      <c r="AA368" s="414">
        <v>0.5</v>
      </c>
      <c r="AB368" s="414">
        <v>0</v>
      </c>
      <c r="AC368" s="414">
        <v>0</v>
      </c>
      <c r="AD368" s="414">
        <v>0</v>
      </c>
      <c r="AE368" s="414">
        <v>0</v>
      </c>
      <c r="AF368" s="414"/>
      <c r="AG368" s="414"/>
      <c r="AH368" s="414"/>
      <c r="AI368" s="414"/>
      <c r="AJ368" s="414"/>
      <c r="AK368" s="414"/>
      <c r="AL368" s="414"/>
      <c r="AM368" s="296">
        <f>SUM(Y368:AL368)</f>
        <v>1</v>
      </c>
    </row>
    <row r="369" spans="1:39" ht="15" hidden="1" outlineLevel="1">
      <c r="B369" s="323" t="s">
        <v>250</v>
      </c>
      <c r="C369" s="291" t="s">
        <v>163</v>
      </c>
      <c r="D369" s="295">
        <v>0</v>
      </c>
      <c r="E369" s="295">
        <v>0</v>
      </c>
      <c r="F369" s="295">
        <v>0</v>
      </c>
      <c r="G369" s="295">
        <v>0</v>
      </c>
      <c r="H369" s="295">
        <v>0</v>
      </c>
      <c r="I369" s="295">
        <v>0</v>
      </c>
      <c r="J369" s="295">
        <v>0</v>
      </c>
      <c r="K369" s="295">
        <v>0</v>
      </c>
      <c r="L369" s="295">
        <v>0</v>
      </c>
      <c r="M369" s="295">
        <v>0</v>
      </c>
      <c r="N369" s="295">
        <v>0</v>
      </c>
      <c r="O369" s="295">
        <v>0</v>
      </c>
      <c r="P369" s="295">
        <v>0</v>
      </c>
      <c r="Q369" s="295">
        <v>0</v>
      </c>
      <c r="R369" s="295">
        <v>0</v>
      </c>
      <c r="S369" s="295">
        <v>0</v>
      </c>
      <c r="T369" s="295">
        <v>0</v>
      </c>
      <c r="U369" s="295">
        <v>0</v>
      </c>
      <c r="V369" s="295">
        <v>0</v>
      </c>
      <c r="W369" s="295">
        <v>0</v>
      </c>
      <c r="X369" s="295">
        <v>0</v>
      </c>
      <c r="Y369" s="410">
        <f>Y368</f>
        <v>0</v>
      </c>
      <c r="Z369" s="410">
        <f t="shared" ref="Z369:AL369" si="105">Z368</f>
        <v>0.5</v>
      </c>
      <c r="AA369" s="410">
        <f t="shared" si="105"/>
        <v>0.5</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7"/>
    </row>
    <row r="370" spans="1:39" ht="15" hidden="1" outlineLevel="1">
      <c r="B370" s="323"/>
      <c r="C370" s="291"/>
      <c r="D370" s="765"/>
      <c r="E370" s="765"/>
      <c r="F370" s="765"/>
      <c r="G370" s="765"/>
      <c r="H370" s="765"/>
      <c r="I370" s="765"/>
      <c r="J370" s="765"/>
      <c r="K370" s="765"/>
      <c r="L370" s="765"/>
      <c r="M370" s="765"/>
      <c r="N370" s="765"/>
      <c r="O370" s="765"/>
      <c r="P370" s="765"/>
      <c r="Q370" s="765"/>
      <c r="R370" s="765"/>
      <c r="S370" s="765"/>
      <c r="T370" s="765"/>
      <c r="U370" s="765"/>
      <c r="V370" s="765"/>
      <c r="W370" s="765"/>
      <c r="X370" s="765"/>
      <c r="Y370" s="422"/>
      <c r="Z370" s="422"/>
      <c r="AA370" s="422"/>
      <c r="AB370" s="422"/>
      <c r="AC370" s="422"/>
      <c r="AD370" s="422"/>
      <c r="AE370" s="422"/>
      <c r="AF370" s="422"/>
      <c r="AG370" s="422"/>
      <c r="AH370" s="422"/>
      <c r="AI370" s="422"/>
      <c r="AJ370" s="422"/>
      <c r="AK370" s="422"/>
      <c r="AL370" s="422"/>
      <c r="AM370" s="313"/>
    </row>
    <row r="371" spans="1:39" s="283" customFormat="1" ht="15" hidden="1" outlineLevel="1">
      <c r="A371" s="504">
        <v>30</v>
      </c>
      <c r="B371" s="323" t="s">
        <v>490</v>
      </c>
      <c r="C371" s="291" t="s">
        <v>25</v>
      </c>
      <c r="D371" s="295">
        <v>0</v>
      </c>
      <c r="E371" s="295">
        <v>0</v>
      </c>
      <c r="F371" s="295">
        <v>0</v>
      </c>
      <c r="G371" s="295">
        <v>0</v>
      </c>
      <c r="H371" s="295">
        <v>0</v>
      </c>
      <c r="I371" s="295">
        <v>0</v>
      </c>
      <c r="J371" s="295">
        <v>0</v>
      </c>
      <c r="K371" s="295">
        <v>0</v>
      </c>
      <c r="L371" s="295">
        <v>0</v>
      </c>
      <c r="M371" s="295">
        <v>0</v>
      </c>
      <c r="N371" s="295">
        <v>0</v>
      </c>
      <c r="O371" s="295">
        <v>0</v>
      </c>
      <c r="P371" s="295">
        <v>0</v>
      </c>
      <c r="Q371" s="295">
        <v>0</v>
      </c>
      <c r="R371" s="295">
        <v>0</v>
      </c>
      <c r="S371" s="295">
        <v>0</v>
      </c>
      <c r="T371" s="295">
        <v>0</v>
      </c>
      <c r="U371" s="295">
        <v>0</v>
      </c>
      <c r="V371" s="295">
        <v>0</v>
      </c>
      <c r="W371" s="295">
        <v>0</v>
      </c>
      <c r="X371" s="295">
        <v>0</v>
      </c>
      <c r="Y371" s="775">
        <v>0</v>
      </c>
      <c r="Z371" s="414">
        <v>0.5</v>
      </c>
      <c r="AA371" s="414">
        <v>0.5</v>
      </c>
      <c r="AB371" s="414">
        <v>0</v>
      </c>
      <c r="AC371" s="414">
        <v>0</v>
      </c>
      <c r="AD371" s="414">
        <v>0</v>
      </c>
      <c r="AE371" s="414">
        <v>0</v>
      </c>
      <c r="AF371" s="409"/>
      <c r="AG371" s="409"/>
      <c r="AH371" s="409"/>
      <c r="AI371" s="409"/>
      <c r="AJ371" s="409"/>
      <c r="AK371" s="409"/>
      <c r="AL371" s="409"/>
      <c r="AM371" s="296">
        <f>SUM(Y371:AL371)</f>
        <v>1</v>
      </c>
    </row>
    <row r="372" spans="1:39" s="283" customFormat="1" ht="15" hidden="1" outlineLevel="1">
      <c r="A372" s="504"/>
      <c r="B372" s="323" t="s">
        <v>250</v>
      </c>
      <c r="C372" s="291" t="s">
        <v>163</v>
      </c>
      <c r="D372" s="295">
        <v>0</v>
      </c>
      <c r="E372" s="295">
        <v>0</v>
      </c>
      <c r="F372" s="295">
        <v>0</v>
      </c>
      <c r="G372" s="295">
        <v>0</v>
      </c>
      <c r="H372" s="295">
        <v>0</v>
      </c>
      <c r="I372" s="295">
        <v>0</v>
      </c>
      <c r="J372" s="295">
        <v>0</v>
      </c>
      <c r="K372" s="295">
        <v>0</v>
      </c>
      <c r="L372" s="295">
        <v>0</v>
      </c>
      <c r="M372" s="295">
        <v>0</v>
      </c>
      <c r="N372" s="295">
        <v>0</v>
      </c>
      <c r="O372" s="295">
        <v>0</v>
      </c>
      <c r="P372" s="295">
        <v>0</v>
      </c>
      <c r="Q372" s="295">
        <v>0</v>
      </c>
      <c r="R372" s="295">
        <v>0</v>
      </c>
      <c r="S372" s="295">
        <v>0</v>
      </c>
      <c r="T372" s="295">
        <v>0</v>
      </c>
      <c r="U372" s="295">
        <v>0</v>
      </c>
      <c r="V372" s="295">
        <v>0</v>
      </c>
      <c r="W372" s="295">
        <v>0</v>
      </c>
      <c r="X372" s="295">
        <v>0</v>
      </c>
      <c r="Y372" s="410">
        <f>Y371</f>
        <v>0</v>
      </c>
      <c r="Z372" s="410">
        <f t="shared" ref="Z372:AL372" si="106">Z371</f>
        <v>0.5</v>
      </c>
      <c r="AA372" s="410">
        <f t="shared" si="106"/>
        <v>0.5</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7"/>
    </row>
    <row r="373" spans="1:39" s="283" customFormat="1" ht="15" hidden="1" outlineLevel="1">
      <c r="A373" s="504"/>
      <c r="B373" s="323"/>
      <c r="C373" s="291"/>
      <c r="D373" s="765"/>
      <c r="E373" s="765"/>
      <c r="F373" s="765"/>
      <c r="G373" s="765"/>
      <c r="H373" s="765"/>
      <c r="I373" s="765"/>
      <c r="J373" s="765"/>
      <c r="K373" s="765"/>
      <c r="L373" s="765"/>
      <c r="M373" s="765"/>
      <c r="N373" s="765"/>
      <c r="O373" s="765"/>
      <c r="P373" s="765"/>
      <c r="Q373" s="765"/>
      <c r="R373" s="765"/>
      <c r="S373" s="765"/>
      <c r="T373" s="765"/>
      <c r="U373" s="765"/>
      <c r="V373" s="765"/>
      <c r="W373" s="765"/>
      <c r="X373" s="765"/>
      <c r="Y373" s="411"/>
      <c r="Z373" s="411"/>
      <c r="AA373" s="411"/>
      <c r="AB373" s="411"/>
      <c r="AC373" s="411"/>
      <c r="AD373" s="411"/>
      <c r="AE373" s="411"/>
      <c r="AF373" s="411"/>
      <c r="AG373" s="411"/>
      <c r="AH373" s="411"/>
      <c r="AI373" s="411"/>
      <c r="AJ373" s="411"/>
      <c r="AK373" s="411"/>
      <c r="AL373" s="411"/>
      <c r="AM373" s="313"/>
    </row>
    <row r="374" spans="1:39" s="283" customFormat="1" ht="15" hidden="1" outlineLevel="1">
      <c r="A374" s="504"/>
      <c r="B374" s="288" t="s">
        <v>491</v>
      </c>
      <c r="C374" s="291"/>
      <c r="D374" s="765"/>
      <c r="E374" s="765"/>
      <c r="F374" s="765"/>
      <c r="G374" s="765"/>
      <c r="H374" s="765"/>
      <c r="I374" s="765"/>
      <c r="J374" s="765"/>
      <c r="K374" s="765"/>
      <c r="L374" s="765"/>
      <c r="M374" s="765"/>
      <c r="N374" s="765"/>
      <c r="O374" s="765"/>
      <c r="P374" s="765"/>
      <c r="Q374" s="765"/>
      <c r="R374" s="765"/>
      <c r="S374" s="765"/>
      <c r="T374" s="765"/>
      <c r="U374" s="765"/>
      <c r="V374" s="765"/>
      <c r="W374" s="765"/>
      <c r="X374" s="765"/>
      <c r="Y374" s="411"/>
      <c r="Z374" s="411"/>
      <c r="AA374" s="411"/>
      <c r="AB374" s="411"/>
      <c r="AC374" s="411"/>
      <c r="AD374" s="411"/>
      <c r="AE374" s="411"/>
      <c r="AF374" s="411"/>
      <c r="AG374" s="411"/>
      <c r="AH374" s="411"/>
      <c r="AI374" s="411"/>
      <c r="AJ374" s="411"/>
      <c r="AK374" s="411"/>
      <c r="AL374" s="411"/>
      <c r="AM374" s="313"/>
    </row>
    <row r="375" spans="1:39" s="283" customFormat="1" ht="15" hidden="1" outlineLevel="1">
      <c r="A375" s="504">
        <v>31</v>
      </c>
      <c r="B375" s="323" t="s">
        <v>492</v>
      </c>
      <c r="C375" s="291" t="s">
        <v>25</v>
      </c>
      <c r="D375" s="295">
        <v>1142449.68</v>
      </c>
      <c r="E375" s="295">
        <v>1142449.68</v>
      </c>
      <c r="F375" s="295">
        <v>1142449.68</v>
      </c>
      <c r="G375" s="295">
        <v>1142449.68</v>
      </c>
      <c r="H375" s="295">
        <v>1142449.68</v>
      </c>
      <c r="I375" s="295">
        <v>1142449.68</v>
      </c>
      <c r="J375" s="295">
        <v>1142449.68</v>
      </c>
      <c r="K375" s="295">
        <v>1142449.68</v>
      </c>
      <c r="L375" s="295">
        <v>1142449.68</v>
      </c>
      <c r="M375" s="295">
        <v>1142449.68</v>
      </c>
      <c r="N375" s="295">
        <v>0</v>
      </c>
      <c r="O375" s="295">
        <v>125.10000000000002</v>
      </c>
      <c r="P375" s="295">
        <v>125.10000000000002</v>
      </c>
      <c r="Q375" s="295">
        <v>125.10000000000002</v>
      </c>
      <c r="R375" s="295">
        <v>125.10000000000002</v>
      </c>
      <c r="S375" s="295">
        <v>125.10000000000002</v>
      </c>
      <c r="T375" s="295">
        <v>125.10000000000002</v>
      </c>
      <c r="U375" s="295">
        <v>125.10000000000002</v>
      </c>
      <c r="V375" s="295">
        <v>125.10000000000002</v>
      </c>
      <c r="W375" s="295">
        <v>125.10000000000002</v>
      </c>
      <c r="X375" s="295">
        <v>125.10000000000002</v>
      </c>
      <c r="Y375" s="764">
        <v>0</v>
      </c>
      <c r="Z375" s="764">
        <v>0</v>
      </c>
      <c r="AA375" s="764">
        <v>1</v>
      </c>
      <c r="AB375" s="764">
        <v>0</v>
      </c>
      <c r="AC375" s="764">
        <v>0</v>
      </c>
      <c r="AD375" s="764">
        <v>0</v>
      </c>
      <c r="AE375" s="764">
        <v>0</v>
      </c>
      <c r="AF375" s="409"/>
      <c r="AG375" s="409"/>
      <c r="AH375" s="409"/>
      <c r="AI375" s="409"/>
      <c r="AJ375" s="409"/>
      <c r="AK375" s="409"/>
      <c r="AL375" s="409"/>
      <c r="AM375" s="296">
        <f>SUM(Y375:AL375)</f>
        <v>1</v>
      </c>
    </row>
    <row r="376" spans="1:39" s="283" customFormat="1" ht="15" hidden="1" outlineLevel="1">
      <c r="A376" s="504"/>
      <c r="B376" s="323" t="s">
        <v>250</v>
      </c>
      <c r="C376" s="291" t="s">
        <v>163</v>
      </c>
      <c r="D376" s="295">
        <v>0</v>
      </c>
      <c r="E376" s="295">
        <v>0</v>
      </c>
      <c r="F376" s="295">
        <v>0</v>
      </c>
      <c r="G376" s="295">
        <v>0</v>
      </c>
      <c r="H376" s="295">
        <v>0</v>
      </c>
      <c r="I376" s="295">
        <v>0</v>
      </c>
      <c r="J376" s="295">
        <v>0</v>
      </c>
      <c r="K376" s="295">
        <v>0</v>
      </c>
      <c r="L376" s="295">
        <v>0</v>
      </c>
      <c r="M376" s="295">
        <v>0</v>
      </c>
      <c r="N376" s="295">
        <v>0</v>
      </c>
      <c r="O376" s="295">
        <v>0</v>
      </c>
      <c r="P376" s="295">
        <v>0</v>
      </c>
      <c r="Q376" s="295">
        <v>0</v>
      </c>
      <c r="R376" s="295">
        <v>0</v>
      </c>
      <c r="S376" s="295">
        <v>0</v>
      </c>
      <c r="T376" s="295">
        <v>0</v>
      </c>
      <c r="U376" s="295">
        <v>0</v>
      </c>
      <c r="V376" s="295">
        <v>0</v>
      </c>
      <c r="W376" s="295">
        <v>0</v>
      </c>
      <c r="X376" s="295">
        <v>0</v>
      </c>
      <c r="Y376" s="410">
        <f>Y375</f>
        <v>0</v>
      </c>
      <c r="Z376" s="410">
        <f t="shared" ref="Z376:AL376" si="107">Z375</f>
        <v>0</v>
      </c>
      <c r="AA376" s="410">
        <f t="shared" si="107"/>
        <v>1</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7"/>
    </row>
    <row r="377" spans="1:39" s="283" customFormat="1" ht="15" hidden="1" outlineLevel="1">
      <c r="A377" s="504"/>
      <c r="B377" s="323"/>
      <c r="C377" s="291"/>
      <c r="D377" s="765"/>
      <c r="E377" s="765"/>
      <c r="F377" s="765"/>
      <c r="G377" s="765"/>
      <c r="H377" s="765"/>
      <c r="I377" s="765"/>
      <c r="J377" s="765"/>
      <c r="K377" s="765"/>
      <c r="L377" s="765"/>
      <c r="M377" s="765"/>
      <c r="N377" s="765"/>
      <c r="O377" s="765"/>
      <c r="P377" s="765"/>
      <c r="Q377" s="765"/>
      <c r="R377" s="765"/>
      <c r="S377" s="765"/>
      <c r="T377" s="765"/>
      <c r="U377" s="765"/>
      <c r="V377" s="765"/>
      <c r="W377" s="765"/>
      <c r="X377" s="765"/>
      <c r="Y377" s="411"/>
      <c r="Z377" s="411"/>
      <c r="AA377" s="411"/>
      <c r="AB377" s="411"/>
      <c r="AC377" s="411"/>
      <c r="AD377" s="411"/>
      <c r="AE377" s="411"/>
      <c r="AF377" s="411"/>
      <c r="AG377" s="411"/>
      <c r="AH377" s="411"/>
      <c r="AI377" s="411"/>
      <c r="AJ377" s="411"/>
      <c r="AK377" s="411"/>
      <c r="AL377" s="411"/>
      <c r="AM377" s="313"/>
    </row>
    <row r="378" spans="1:39" s="283" customFormat="1" ht="15" hidden="1" outlineLevel="1">
      <c r="A378" s="504">
        <v>32</v>
      </c>
      <c r="B378" s="323" t="s">
        <v>493</v>
      </c>
      <c r="C378" s="291" t="s">
        <v>25</v>
      </c>
      <c r="D378" s="295">
        <v>0</v>
      </c>
      <c r="E378" s="295">
        <v>0</v>
      </c>
      <c r="F378" s="295">
        <v>0</v>
      </c>
      <c r="G378" s="295">
        <v>0</v>
      </c>
      <c r="H378" s="295">
        <v>0</v>
      </c>
      <c r="I378" s="295">
        <v>0</v>
      </c>
      <c r="J378" s="295">
        <v>0</v>
      </c>
      <c r="K378" s="295">
        <v>0</v>
      </c>
      <c r="L378" s="295">
        <v>0</v>
      </c>
      <c r="M378" s="295">
        <v>0</v>
      </c>
      <c r="N378" s="295">
        <v>0</v>
      </c>
      <c r="O378" s="295">
        <v>0</v>
      </c>
      <c r="P378" s="295">
        <v>0</v>
      </c>
      <c r="Q378" s="295">
        <v>0</v>
      </c>
      <c r="R378" s="295">
        <v>0</v>
      </c>
      <c r="S378" s="295">
        <v>0</v>
      </c>
      <c r="T378" s="295">
        <v>0</v>
      </c>
      <c r="U378" s="295">
        <v>0</v>
      </c>
      <c r="V378" s="295">
        <v>0</v>
      </c>
      <c r="W378" s="295">
        <v>0</v>
      </c>
      <c r="X378" s="295">
        <v>0</v>
      </c>
      <c r="Y378" s="764">
        <v>0</v>
      </c>
      <c r="Z378" s="764">
        <v>0.5</v>
      </c>
      <c r="AA378" s="764">
        <v>0.5</v>
      </c>
      <c r="AB378" s="764">
        <v>0</v>
      </c>
      <c r="AC378" s="764">
        <v>0</v>
      </c>
      <c r="AD378" s="764">
        <v>0</v>
      </c>
      <c r="AE378" s="764">
        <v>0</v>
      </c>
      <c r="AF378" s="409"/>
      <c r="AG378" s="409"/>
      <c r="AH378" s="409"/>
      <c r="AI378" s="409"/>
      <c r="AJ378" s="409"/>
      <c r="AK378" s="409"/>
      <c r="AL378" s="409"/>
      <c r="AM378" s="296">
        <f>SUM(Y378:AL378)</f>
        <v>1</v>
      </c>
    </row>
    <row r="379" spans="1:39" s="283" customFormat="1" ht="15" hidden="1" outlineLevel="1">
      <c r="A379" s="504"/>
      <c r="B379" s="323" t="s">
        <v>250</v>
      </c>
      <c r="C379" s="291" t="s">
        <v>163</v>
      </c>
      <c r="D379" s="295">
        <v>0</v>
      </c>
      <c r="E379" s="295">
        <v>0</v>
      </c>
      <c r="F379" s="295">
        <v>0</v>
      </c>
      <c r="G379" s="295">
        <v>0</v>
      </c>
      <c r="H379" s="295">
        <v>0</v>
      </c>
      <c r="I379" s="295">
        <v>0</v>
      </c>
      <c r="J379" s="295">
        <v>0</v>
      </c>
      <c r="K379" s="295">
        <v>0</v>
      </c>
      <c r="L379" s="295">
        <v>0</v>
      </c>
      <c r="M379" s="295">
        <v>0</v>
      </c>
      <c r="N379" s="295">
        <v>0</v>
      </c>
      <c r="O379" s="295">
        <v>0</v>
      </c>
      <c r="P379" s="295">
        <v>0</v>
      </c>
      <c r="Q379" s="295">
        <v>0</v>
      </c>
      <c r="R379" s="295">
        <v>0</v>
      </c>
      <c r="S379" s="295">
        <v>0</v>
      </c>
      <c r="T379" s="295">
        <v>0</v>
      </c>
      <c r="U379" s="295">
        <v>0</v>
      </c>
      <c r="V379" s="295">
        <v>0</v>
      </c>
      <c r="W379" s="295">
        <v>0</v>
      </c>
      <c r="X379" s="295">
        <v>0</v>
      </c>
      <c r="Y379" s="410">
        <f>Y378</f>
        <v>0</v>
      </c>
      <c r="Z379" s="410">
        <f t="shared" ref="Z379:AL379" si="108">Z378</f>
        <v>0.5</v>
      </c>
      <c r="AA379" s="410">
        <f t="shared" si="108"/>
        <v>0.5</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7"/>
    </row>
    <row r="380" spans="1:39" s="283" customFormat="1" ht="15" hidden="1" outlineLevel="1">
      <c r="A380" s="504"/>
      <c r="B380" s="323"/>
      <c r="C380" s="291"/>
      <c r="D380" s="765"/>
      <c r="E380" s="765"/>
      <c r="F380" s="765"/>
      <c r="G380" s="765"/>
      <c r="H380" s="765"/>
      <c r="I380" s="765"/>
      <c r="J380" s="765"/>
      <c r="K380" s="765"/>
      <c r="L380" s="765"/>
      <c r="M380" s="765"/>
      <c r="N380" s="765"/>
      <c r="O380" s="765"/>
      <c r="P380" s="765"/>
      <c r="Q380" s="765"/>
      <c r="R380" s="765"/>
      <c r="S380" s="765"/>
      <c r="T380" s="765"/>
      <c r="U380" s="765"/>
      <c r="V380" s="765"/>
      <c r="W380" s="765"/>
      <c r="X380" s="765"/>
      <c r="Y380" s="411"/>
      <c r="Z380" s="411"/>
      <c r="AA380" s="411"/>
      <c r="AB380" s="411"/>
      <c r="AC380" s="411"/>
      <c r="AD380" s="411"/>
      <c r="AE380" s="411"/>
      <c r="AF380" s="411"/>
      <c r="AG380" s="411"/>
      <c r="AH380" s="411"/>
      <c r="AI380" s="411"/>
      <c r="AJ380" s="411"/>
      <c r="AK380" s="411"/>
      <c r="AL380" s="411"/>
      <c r="AM380" s="313"/>
    </row>
    <row r="381" spans="1:39" s="283" customFormat="1" ht="15" hidden="1" outlineLevel="1">
      <c r="A381" s="504">
        <v>33</v>
      </c>
      <c r="B381" s="323" t="s">
        <v>494</v>
      </c>
      <c r="C381" s="291" t="s">
        <v>25</v>
      </c>
      <c r="D381" s="295">
        <v>0</v>
      </c>
      <c r="E381" s="295">
        <v>0</v>
      </c>
      <c r="F381" s="295">
        <v>0</v>
      </c>
      <c r="G381" s="295">
        <v>0</v>
      </c>
      <c r="H381" s="295">
        <v>0</v>
      </c>
      <c r="I381" s="295">
        <v>0</v>
      </c>
      <c r="J381" s="295">
        <v>0</v>
      </c>
      <c r="K381" s="295">
        <v>0</v>
      </c>
      <c r="L381" s="295">
        <v>0</v>
      </c>
      <c r="M381" s="295">
        <v>0</v>
      </c>
      <c r="N381" s="295">
        <v>12</v>
      </c>
      <c r="O381" s="295">
        <v>0</v>
      </c>
      <c r="P381" s="295">
        <v>0</v>
      </c>
      <c r="Q381" s="295">
        <v>0</v>
      </c>
      <c r="R381" s="295">
        <v>0</v>
      </c>
      <c r="S381" s="295">
        <v>0</v>
      </c>
      <c r="T381" s="295">
        <v>0</v>
      </c>
      <c r="U381" s="295">
        <v>0</v>
      </c>
      <c r="V381" s="295">
        <v>0</v>
      </c>
      <c r="W381" s="295">
        <v>0</v>
      </c>
      <c r="X381" s="295">
        <v>0</v>
      </c>
      <c r="Y381" s="764">
        <v>0</v>
      </c>
      <c r="Z381" s="764">
        <v>0.5</v>
      </c>
      <c r="AA381" s="764">
        <v>0.5</v>
      </c>
      <c r="AB381" s="764">
        <v>0</v>
      </c>
      <c r="AC381" s="764">
        <v>0</v>
      </c>
      <c r="AD381" s="764">
        <v>0</v>
      </c>
      <c r="AE381" s="764">
        <v>0</v>
      </c>
      <c r="AF381" s="409"/>
      <c r="AG381" s="409"/>
      <c r="AH381" s="409"/>
      <c r="AI381" s="409"/>
      <c r="AJ381" s="409"/>
      <c r="AK381" s="409"/>
      <c r="AL381" s="409"/>
      <c r="AM381" s="296">
        <f>SUM(Y381:AL381)</f>
        <v>1</v>
      </c>
    </row>
    <row r="382" spans="1:39" s="283" customFormat="1" ht="15" hidden="1" outlineLevel="1">
      <c r="A382" s="504"/>
      <c r="B382" s="323" t="s">
        <v>250</v>
      </c>
      <c r="C382" s="291" t="s">
        <v>163</v>
      </c>
      <c r="D382" s="295">
        <v>0</v>
      </c>
      <c r="E382" s="295">
        <v>0</v>
      </c>
      <c r="F382" s="295">
        <v>0</v>
      </c>
      <c r="G382" s="295">
        <v>0</v>
      </c>
      <c r="H382" s="295">
        <v>0</v>
      </c>
      <c r="I382" s="295">
        <v>0</v>
      </c>
      <c r="J382" s="295">
        <v>0</v>
      </c>
      <c r="K382" s="295">
        <v>0</v>
      </c>
      <c r="L382" s="295">
        <v>0</v>
      </c>
      <c r="M382" s="295">
        <v>0</v>
      </c>
      <c r="N382" s="295">
        <v>12</v>
      </c>
      <c r="O382" s="295">
        <v>0</v>
      </c>
      <c r="P382" s="295">
        <v>0</v>
      </c>
      <c r="Q382" s="295">
        <v>0</v>
      </c>
      <c r="R382" s="295">
        <v>0</v>
      </c>
      <c r="S382" s="295">
        <v>0</v>
      </c>
      <c r="T382" s="295">
        <v>0</v>
      </c>
      <c r="U382" s="295">
        <v>0</v>
      </c>
      <c r="V382" s="295">
        <v>0</v>
      </c>
      <c r="W382" s="295">
        <v>0</v>
      </c>
      <c r="X382" s="295">
        <v>0</v>
      </c>
      <c r="Y382" s="410">
        <f>Y381</f>
        <v>0</v>
      </c>
      <c r="Z382" s="410">
        <f t="shared" ref="Z382:AK382" si="109">Z381</f>
        <v>0.5</v>
      </c>
      <c r="AA382" s="410">
        <f t="shared" si="109"/>
        <v>0.5</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7"/>
    </row>
    <row r="383" spans="1:39" ht="15" hidden="1"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 collapsed="1">
      <c r="B384" s="326" t="s">
        <v>251</v>
      </c>
      <c r="C384" s="328"/>
      <c r="D384" s="328">
        <f>SUM(D279:D382)</f>
        <v>4718569.4727652306</v>
      </c>
      <c r="E384" s="328"/>
      <c r="F384" s="328"/>
      <c r="G384" s="328"/>
      <c r="H384" s="328"/>
      <c r="I384" s="328"/>
      <c r="J384" s="328"/>
      <c r="K384" s="328"/>
      <c r="L384" s="328"/>
      <c r="M384" s="328"/>
      <c r="N384" s="328"/>
      <c r="O384" s="328">
        <f>SUM(O279:O382)</f>
        <v>1224.2124842526005</v>
      </c>
      <c r="P384" s="328"/>
      <c r="Q384" s="328"/>
      <c r="R384" s="328"/>
      <c r="S384" s="328"/>
      <c r="T384" s="328"/>
      <c r="U384" s="328"/>
      <c r="V384" s="328"/>
      <c r="W384" s="328"/>
      <c r="X384" s="328"/>
      <c r="Y384" s="328">
        <f>IF(Y278="kWh",SUMPRODUCT(D279:D382,Y279:Y382))</f>
        <v>544003.01161598321</v>
      </c>
      <c r="Z384" s="328">
        <f>IF(Z278="kWh",SUMPRODUCT(D279:D382,Z279:Z382))</f>
        <v>979795.78040805133</v>
      </c>
      <c r="AA384" s="328">
        <f>IF(AA278="kW",SUMPRODUCT(N279:N382,O279:O382,AA279:AA382),SUMPRODUCT(D279:D382,AA279:AA382))</f>
        <v>4785.8106355237342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
      <c r="B385" s="390" t="s">
        <v>252</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1.6299999999999999E-2</v>
      </c>
      <c r="Z387" s="340">
        <f>HLOOKUP(Z$20,'3.  Distribution Rates'!$C$122:$P$133,5,FALSE)</f>
        <v>1.47E-2</v>
      </c>
      <c r="AA387" s="340">
        <f>HLOOKUP(AA$20,'3.  Distribution Rates'!$C$122:$P$133,5,FALSE)</f>
        <v>2.2993000000000001</v>
      </c>
      <c r="AB387" s="340">
        <f>HLOOKUP(AB$20,'3.  Distribution Rates'!$C$122:$P$133,5,FALSE)</f>
        <v>0.99529999999999996</v>
      </c>
      <c r="AC387" s="340">
        <f>HLOOKUP(AC$20,'3.  Distribution Rates'!$C$122:$P$133,5,FALSE)</f>
        <v>10.662100000000001</v>
      </c>
      <c r="AD387" s="340">
        <f>HLOOKUP(AD$20,'3.  Distribution Rates'!$C$122:$P$133,5,FALSE)</f>
        <v>4.9420000000000002</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110">Y136*Y387</f>
        <v>8873.6841725350514</v>
      </c>
      <c r="Z388" s="377">
        <f t="shared" si="110"/>
        <v>10868.684265425323</v>
      </c>
      <c r="AA388" s="377">
        <f t="shared" si="110"/>
        <v>11978.150376868745</v>
      </c>
      <c r="AB388" s="377">
        <f t="shared" si="110"/>
        <v>6562.6339409886859</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15">
        <f>SUM(Y388:AL388)</f>
        <v>38283.152755817806</v>
      </c>
      <c r="AO388" s="283"/>
    </row>
    <row r="389" spans="1:41" ht="1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11">Y265*Y387</f>
        <v>5897.6430465622661</v>
      </c>
      <c r="Z389" s="377">
        <f t="shared" si="111"/>
        <v>6500.2733767049249</v>
      </c>
      <c r="AA389" s="377">
        <f t="shared" si="111"/>
        <v>11925.836517919957</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15">
        <f>SUM(Y389:AL389)</f>
        <v>24323.752941187147</v>
      </c>
    </row>
    <row r="390" spans="1:41" ht="1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8867.2490893405247</v>
      </c>
      <c r="Z390" s="377">
        <f t="shared" ref="Z390:AE390" si="112">Z384*Z387</f>
        <v>14402.997971998355</v>
      </c>
      <c r="AA390" s="377">
        <f t="shared" si="112"/>
        <v>11004.014394259722</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15">
        <f>SUM(Y390:AL390)</f>
        <v>34274.2614555986</v>
      </c>
    </row>
    <row r="391" spans="1:41" s="379" customFormat="1" ht="15">
      <c r="A391" s="506"/>
      <c r="B391" s="348" t="s">
        <v>258</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23638.576308437841</v>
      </c>
      <c r="Z391" s="345">
        <f>SUM(Z388:Z390)</f>
        <v>31771.955614128601</v>
      </c>
      <c r="AA391" s="345">
        <f t="shared" ref="AA391:AE391" si="114">SUM(AA388:AA390)</f>
        <v>34908.001289048421</v>
      </c>
      <c r="AB391" s="345">
        <f t="shared" si="114"/>
        <v>6562.6339409886859</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96881.167152603564</v>
      </c>
    </row>
    <row r="392" spans="1:41" s="379" customFormat="1" ht="15">
      <c r="A392" s="506"/>
      <c r="B392" s="348" t="s">
        <v>253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6"/>
      <c r="B393" s="348" t="s">
        <v>265</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96881.167152603564</v>
      </c>
    </row>
    <row r="394" spans="1:41"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541428.33058841527</v>
      </c>
      <c r="Z395" s="291">
        <f>SUMPRODUCT(E279:E382,Z279:Z382)</f>
        <v>978201.04523821385</v>
      </c>
      <c r="AA395" s="291">
        <f>IF(AA278="kW",SUMPRODUCT(N279:N382,P279:P382,AA279:AA382),SUMPRODUCT(E279:E382,AA279:AA382))</f>
        <v>4778.0279180061989</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536156.22271801624</v>
      </c>
      <c r="Z396" s="291">
        <f>SUMPRODUCT(F279:F382,Z279:Z382)</f>
        <v>977425.42583114293</v>
      </c>
      <c r="AA396" s="291">
        <f>IF(AA278="kW",SUMPRODUCT(N279:N382,Q279:Q382,AA279:AA382),SUMPRODUCT(F279:F382,AA279:AA382))</f>
        <v>4772.3615105354002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501075.77044338913</v>
      </c>
      <c r="Z397" s="291">
        <f>SUMPRODUCT(G279:G382,Z279:Z382)</f>
        <v>951805.47394743923</v>
      </c>
      <c r="AA397" s="291">
        <f>IF(AA278="kW",SUMPRODUCT(N279:N382,R279:R382,AA279:AA382),SUMPRODUCT(G279:G382,AA279:AA382))</f>
        <v>4641.0859212412561</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435321.38226630981</v>
      </c>
      <c r="Z398" s="291">
        <f>SUMPRODUCT(H279:H382,Z279:Z382)</f>
        <v>797781.86949563096</v>
      </c>
      <c r="AA398" s="291">
        <f>IF(AA278="kW",SUMPRODUCT(N279:N382,S279:S382,AA279:AA382),SUMPRODUCT(H279:H382,AA279:AA382))</f>
        <v>4551.136113875601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367040.66000878497</v>
      </c>
      <c r="Z399" s="291">
        <f>SUMPRODUCT(I279:I382,Z279:Z382)</f>
        <v>793148.60573921178</v>
      </c>
      <c r="AA399" s="291">
        <f>IF(AA278="kW",SUMPRODUCT(N279:N382,T279:T382,AA279:AA382),SUMPRODUCT(I279:I382,AA279:AA382))</f>
        <v>4517.7282657653286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364077.08547346294</v>
      </c>
      <c r="Z400" s="291">
        <f>SUMPRODUCT(J279:J382,Z279:Z382)</f>
        <v>793148.60573921178</v>
      </c>
      <c r="AA400" s="291">
        <f>IF(AA278="kW",SUMPRODUCT(N279:N382,U279:U382,AA279:AA382),SUMPRODUCT(J279:J382,AA279:AA382))</f>
        <v>4517.7282657653286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363441.17918819503</v>
      </c>
      <c r="Z401" s="325">
        <f>SUMPRODUCT(K279:K382,Z279:Z382)</f>
        <v>792447.2265616653</v>
      </c>
      <c r="AA401" s="325">
        <f>IF(AA278="kW",SUMPRODUCT(N279:N382,V279:V382,AA279:AA382),SUMPRODUCT(K279:K382,AA279:AA382))</f>
        <v>4514.3705184567307</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4">
      <c r="B404" s="280" t="s">
        <v>259</v>
      </c>
      <c r="C404" s="281"/>
      <c r="D404" s="576" t="s">
        <v>523</v>
      </c>
      <c r="F404" s="576"/>
      <c r="O404" s="281"/>
      <c r="Y404" s="270"/>
      <c r="Z404" s="267"/>
      <c r="AA404" s="267"/>
      <c r="AB404" s="267"/>
      <c r="AC404" s="267"/>
      <c r="AD404" s="267"/>
      <c r="AE404" s="267"/>
      <c r="AF404" s="267"/>
      <c r="AG404" s="267"/>
      <c r="AH404" s="267"/>
      <c r="AI404" s="267"/>
      <c r="AJ404" s="267"/>
      <c r="AK404" s="267"/>
      <c r="AL404" s="267"/>
      <c r="AM404" s="282"/>
    </row>
    <row r="405" spans="1:40" ht="36" customHeight="1">
      <c r="B405" s="918" t="s">
        <v>211</v>
      </c>
      <c r="C405" s="920" t="s">
        <v>33</v>
      </c>
      <c r="D405" s="284" t="s">
        <v>423</v>
      </c>
      <c r="E405" s="922" t="s">
        <v>209</v>
      </c>
      <c r="F405" s="923"/>
      <c r="G405" s="923"/>
      <c r="H405" s="923"/>
      <c r="I405" s="923"/>
      <c r="J405" s="923"/>
      <c r="K405" s="923"/>
      <c r="L405" s="923"/>
      <c r="M405" s="924"/>
      <c r="N405" s="928" t="s">
        <v>213</v>
      </c>
      <c r="O405" s="284" t="s">
        <v>424</v>
      </c>
      <c r="P405" s="922" t="s">
        <v>212</v>
      </c>
      <c r="Q405" s="923"/>
      <c r="R405" s="923"/>
      <c r="S405" s="923"/>
      <c r="T405" s="923"/>
      <c r="U405" s="923"/>
      <c r="V405" s="923"/>
      <c r="W405" s="923"/>
      <c r="X405" s="924"/>
      <c r="Y405" s="925" t="s">
        <v>244</v>
      </c>
      <c r="Z405" s="926"/>
      <c r="AA405" s="926"/>
      <c r="AB405" s="926"/>
      <c r="AC405" s="926"/>
      <c r="AD405" s="926"/>
      <c r="AE405" s="926"/>
      <c r="AF405" s="926"/>
      <c r="AG405" s="926"/>
      <c r="AH405" s="926"/>
      <c r="AI405" s="926"/>
      <c r="AJ405" s="926"/>
      <c r="AK405" s="926"/>
      <c r="AL405" s="926"/>
      <c r="AM405" s="927"/>
    </row>
    <row r="406" spans="1:40" ht="45.75" customHeight="1">
      <c r="B406" s="919"/>
      <c r="C406" s="921"/>
      <c r="D406" s="285">
        <v>2014</v>
      </c>
      <c r="E406" s="285">
        <v>2015</v>
      </c>
      <c r="F406" s="285">
        <v>2016</v>
      </c>
      <c r="G406" s="285">
        <v>2017</v>
      </c>
      <c r="H406" s="285">
        <v>2018</v>
      </c>
      <c r="I406" s="285">
        <v>2019</v>
      </c>
      <c r="J406" s="285">
        <v>2020</v>
      </c>
      <c r="K406" s="285">
        <v>2021</v>
      </c>
      <c r="L406" s="285">
        <v>2022</v>
      </c>
      <c r="M406" s="285">
        <v>2023</v>
      </c>
      <c r="N406" s="92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to 4,999 kW</v>
      </c>
      <c r="AB406" s="285" t="str">
        <f>'1.  LRAMVA Summary'!G52</f>
        <v>Large User</v>
      </c>
      <c r="AC406" s="285" t="str">
        <f>'1.  LRAMVA Summary'!H52</f>
        <v>Sentinel Lighting</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5"/>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4">
        <v>1</v>
      </c>
      <c r="B408" s="294" t="s">
        <v>1</v>
      </c>
      <c r="C408" s="291" t="s">
        <v>25</v>
      </c>
      <c r="D408" s="295">
        <v>74733.244833262987</v>
      </c>
      <c r="E408" s="295">
        <v>74733.244833262987</v>
      </c>
      <c r="F408" s="295">
        <v>74733.244833262987</v>
      </c>
      <c r="G408" s="295">
        <v>74315.612646862981</v>
      </c>
      <c r="H408" s="295">
        <v>40018.396335730598</v>
      </c>
      <c r="I408" s="295">
        <v>0</v>
      </c>
      <c r="J408" s="295">
        <v>0</v>
      </c>
      <c r="K408" s="295">
        <v>0</v>
      </c>
      <c r="L408" s="295">
        <v>0</v>
      </c>
      <c r="M408" s="295">
        <v>0</v>
      </c>
      <c r="N408" s="765"/>
      <c r="O408" s="295">
        <v>12.152334148581611</v>
      </c>
      <c r="P408" s="295">
        <v>12.152334148581611</v>
      </c>
      <c r="Q408" s="295">
        <v>12.152334148581611</v>
      </c>
      <c r="R408" s="295">
        <v>11.685316958581611</v>
      </c>
      <c r="S408" s="295">
        <v>5.881269705064847</v>
      </c>
      <c r="T408" s="295">
        <v>0</v>
      </c>
      <c r="U408" s="295">
        <v>0</v>
      </c>
      <c r="V408" s="295">
        <v>0</v>
      </c>
      <c r="W408" s="295">
        <v>0</v>
      </c>
      <c r="X408" s="295">
        <v>0</v>
      </c>
      <c r="Y408" s="764">
        <v>1</v>
      </c>
      <c r="Z408" s="764">
        <v>0</v>
      </c>
      <c r="AA408" s="764">
        <v>0</v>
      </c>
      <c r="AB408" s="764">
        <v>0</v>
      </c>
      <c r="AC408" s="764">
        <v>0</v>
      </c>
      <c r="AD408" s="764">
        <v>0</v>
      </c>
      <c r="AE408" s="764">
        <v>0</v>
      </c>
      <c r="AF408" s="409"/>
      <c r="AG408" s="409"/>
      <c r="AH408" s="409"/>
      <c r="AI408" s="409"/>
      <c r="AJ408" s="409"/>
      <c r="AK408" s="409"/>
      <c r="AL408" s="409"/>
      <c r="AM408" s="296">
        <f>SUM(Y408:AL408)</f>
        <v>1</v>
      </c>
    </row>
    <row r="409" spans="1:40" ht="15" hidden="1" outlineLevel="1">
      <c r="B409" s="294" t="s">
        <v>260</v>
      </c>
      <c r="C409" s="291" t="s">
        <v>163</v>
      </c>
      <c r="D409" s="295">
        <v>0</v>
      </c>
      <c r="E409" s="295">
        <v>0</v>
      </c>
      <c r="F409" s="295">
        <v>0</v>
      </c>
      <c r="G409" s="295">
        <v>0</v>
      </c>
      <c r="H409" s="295">
        <v>0</v>
      </c>
      <c r="I409" s="295">
        <v>0</v>
      </c>
      <c r="J409" s="295">
        <v>0</v>
      </c>
      <c r="K409" s="295">
        <v>0</v>
      </c>
      <c r="L409" s="295">
        <v>0</v>
      </c>
      <c r="M409" s="295">
        <v>0</v>
      </c>
      <c r="N409" s="767"/>
      <c r="O409" s="295">
        <v>0</v>
      </c>
      <c r="P409" s="295">
        <v>0</v>
      </c>
      <c r="Q409" s="295">
        <v>0</v>
      </c>
      <c r="R409" s="295">
        <v>0</v>
      </c>
      <c r="S409" s="295">
        <v>0</v>
      </c>
      <c r="T409" s="295">
        <v>0</v>
      </c>
      <c r="U409" s="295">
        <v>0</v>
      </c>
      <c r="V409" s="295">
        <v>0</v>
      </c>
      <c r="W409" s="295">
        <v>0</v>
      </c>
      <c r="X409" s="295">
        <v>0</v>
      </c>
      <c r="Y409" s="410">
        <f>Y408</f>
        <v>1</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7"/>
    </row>
    <row r="410" spans="1:40" ht="15" hidden="1" outlineLevel="1">
      <c r="A410" s="506"/>
      <c r="B410" s="298"/>
      <c r="C410" s="299"/>
      <c r="D410" s="777"/>
      <c r="E410" s="777"/>
      <c r="F410" s="777"/>
      <c r="G410" s="777"/>
      <c r="H410" s="777"/>
      <c r="I410" s="777"/>
      <c r="J410" s="777"/>
      <c r="K410" s="777"/>
      <c r="L410" s="777"/>
      <c r="M410" s="777"/>
      <c r="N410" s="303"/>
      <c r="O410" s="777"/>
      <c r="P410" s="777"/>
      <c r="Q410" s="777"/>
      <c r="R410" s="777"/>
      <c r="S410" s="777"/>
      <c r="T410" s="777"/>
      <c r="U410" s="777"/>
      <c r="V410" s="777"/>
      <c r="W410" s="777"/>
      <c r="X410" s="777"/>
      <c r="Y410" s="411"/>
      <c r="Z410" s="412"/>
      <c r="AA410" s="412"/>
      <c r="AB410" s="412"/>
      <c r="AC410" s="412"/>
      <c r="AD410" s="412"/>
      <c r="AE410" s="412"/>
      <c r="AF410" s="412"/>
      <c r="AG410" s="412"/>
      <c r="AH410" s="412"/>
      <c r="AI410" s="412"/>
      <c r="AJ410" s="412"/>
      <c r="AK410" s="412"/>
      <c r="AL410" s="412"/>
      <c r="AM410" s="302"/>
    </row>
    <row r="411" spans="1:40" ht="15" hidden="1" outlineLevel="1">
      <c r="A411" s="504">
        <v>2</v>
      </c>
      <c r="B411" s="294" t="s">
        <v>2</v>
      </c>
      <c r="C411" s="291" t="s">
        <v>25</v>
      </c>
      <c r="D411" s="295">
        <v>18102.55402</v>
      </c>
      <c r="E411" s="295">
        <v>18102.55402</v>
      </c>
      <c r="F411" s="295">
        <v>18102.55402</v>
      </c>
      <c r="G411" s="295">
        <v>18102.55402</v>
      </c>
      <c r="H411" s="295">
        <v>0</v>
      </c>
      <c r="I411" s="295">
        <v>0</v>
      </c>
      <c r="J411" s="295">
        <v>0</v>
      </c>
      <c r="K411" s="295">
        <v>0</v>
      </c>
      <c r="L411" s="295">
        <v>0</v>
      </c>
      <c r="M411" s="295">
        <v>0</v>
      </c>
      <c r="N411" s="765"/>
      <c r="O411" s="295">
        <v>10.152510850000001</v>
      </c>
      <c r="P411" s="295">
        <v>10.152510850000001</v>
      </c>
      <c r="Q411" s="295">
        <v>10.152510850000001</v>
      </c>
      <c r="R411" s="295">
        <v>10.152510850000001</v>
      </c>
      <c r="S411" s="295">
        <v>0</v>
      </c>
      <c r="T411" s="295">
        <v>0</v>
      </c>
      <c r="U411" s="295">
        <v>0</v>
      </c>
      <c r="V411" s="295">
        <v>0</v>
      </c>
      <c r="W411" s="295">
        <v>0</v>
      </c>
      <c r="X411" s="295">
        <v>0</v>
      </c>
      <c r="Y411" s="764">
        <v>1</v>
      </c>
      <c r="Z411" s="764">
        <v>0</v>
      </c>
      <c r="AA411" s="764">
        <v>0</v>
      </c>
      <c r="AB411" s="764">
        <v>0</v>
      </c>
      <c r="AC411" s="764">
        <v>0</v>
      </c>
      <c r="AD411" s="764">
        <v>0</v>
      </c>
      <c r="AE411" s="764">
        <v>0</v>
      </c>
      <c r="AF411" s="409"/>
      <c r="AG411" s="409"/>
      <c r="AH411" s="409"/>
      <c r="AI411" s="409"/>
      <c r="AJ411" s="409"/>
      <c r="AK411" s="409"/>
      <c r="AL411" s="409"/>
      <c r="AM411" s="296">
        <f>SUM(Y411:AL411)</f>
        <v>1</v>
      </c>
    </row>
    <row r="412" spans="1:40" ht="15" hidden="1" outlineLevel="1">
      <c r="B412" s="294" t="s">
        <v>260</v>
      </c>
      <c r="C412" s="291" t="s">
        <v>163</v>
      </c>
      <c r="D412" s="295">
        <v>0</v>
      </c>
      <c r="E412" s="295">
        <v>0</v>
      </c>
      <c r="F412" s="295">
        <v>0</v>
      </c>
      <c r="G412" s="295">
        <v>0</v>
      </c>
      <c r="H412" s="295">
        <v>0</v>
      </c>
      <c r="I412" s="295">
        <v>0</v>
      </c>
      <c r="J412" s="295">
        <v>0</v>
      </c>
      <c r="K412" s="295">
        <v>0</v>
      </c>
      <c r="L412" s="295">
        <v>0</v>
      </c>
      <c r="M412" s="295">
        <v>0</v>
      </c>
      <c r="N412" s="767"/>
      <c r="O412" s="295">
        <v>0</v>
      </c>
      <c r="P412" s="295">
        <v>0</v>
      </c>
      <c r="Q412" s="295">
        <v>0</v>
      </c>
      <c r="R412" s="295">
        <v>0</v>
      </c>
      <c r="S412" s="295">
        <v>0</v>
      </c>
      <c r="T412" s="295">
        <v>0</v>
      </c>
      <c r="U412" s="295">
        <v>0</v>
      </c>
      <c r="V412" s="295">
        <v>0</v>
      </c>
      <c r="W412" s="295">
        <v>0</v>
      </c>
      <c r="X412" s="295">
        <v>0</v>
      </c>
      <c r="Y412" s="410">
        <f>Y411</f>
        <v>1</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7"/>
    </row>
    <row r="413" spans="1:40" ht="15" hidden="1" outlineLevel="1">
      <c r="A413" s="506"/>
      <c r="B413" s="298"/>
      <c r="C413" s="299"/>
      <c r="D413" s="770"/>
      <c r="E413" s="770"/>
      <c r="F413" s="770"/>
      <c r="G413" s="770"/>
      <c r="H413" s="770"/>
      <c r="I413" s="770"/>
      <c r="J413" s="770"/>
      <c r="K413" s="770"/>
      <c r="L413" s="770"/>
      <c r="M413" s="770"/>
      <c r="N413" s="303"/>
      <c r="O413" s="770"/>
      <c r="P413" s="770"/>
      <c r="Q413" s="770"/>
      <c r="R413" s="770"/>
      <c r="S413" s="770"/>
      <c r="T413" s="770"/>
      <c r="U413" s="770"/>
      <c r="V413" s="770"/>
      <c r="W413" s="770"/>
      <c r="X413" s="770"/>
      <c r="Y413" s="411"/>
      <c r="Z413" s="412"/>
      <c r="AA413" s="412"/>
      <c r="AB413" s="412"/>
      <c r="AC413" s="412"/>
      <c r="AD413" s="412"/>
      <c r="AE413" s="412"/>
      <c r="AF413" s="412"/>
      <c r="AG413" s="412"/>
      <c r="AH413" s="412"/>
      <c r="AI413" s="412"/>
      <c r="AJ413" s="412"/>
      <c r="AK413" s="412"/>
      <c r="AL413" s="412"/>
      <c r="AM413" s="302"/>
    </row>
    <row r="414" spans="1:40" ht="15" hidden="1" outlineLevel="1">
      <c r="A414" s="504">
        <v>3</v>
      </c>
      <c r="B414" s="294" t="s">
        <v>3</v>
      </c>
      <c r="C414" s="291" t="s">
        <v>25</v>
      </c>
      <c r="D414" s="295">
        <v>165748.2174613</v>
      </c>
      <c r="E414" s="295">
        <v>165748.2174613</v>
      </c>
      <c r="F414" s="295">
        <v>165748.2174613</v>
      </c>
      <c r="G414" s="295">
        <v>165748.2174613</v>
      </c>
      <c r="H414" s="295">
        <v>165748.2174613</v>
      </c>
      <c r="I414" s="295">
        <v>165748.2174613</v>
      </c>
      <c r="J414" s="295">
        <v>165748.2174613</v>
      </c>
      <c r="K414" s="295">
        <v>165748.2174613</v>
      </c>
      <c r="L414" s="295">
        <v>165748.2174613</v>
      </c>
      <c r="M414" s="295">
        <v>165748.2174613</v>
      </c>
      <c r="N414" s="765"/>
      <c r="O414" s="295">
        <v>88.675106762000013</v>
      </c>
      <c r="P414" s="295">
        <v>88.675106762000013</v>
      </c>
      <c r="Q414" s="295">
        <v>88.675106762000013</v>
      </c>
      <c r="R414" s="295">
        <v>88.675106762000013</v>
      </c>
      <c r="S414" s="295">
        <v>88.675106762000013</v>
      </c>
      <c r="T414" s="295">
        <v>88.675106762000013</v>
      </c>
      <c r="U414" s="295">
        <v>88.675106762000013</v>
      </c>
      <c r="V414" s="295">
        <v>88.675106762000013</v>
      </c>
      <c r="W414" s="295">
        <v>88.675106762000013</v>
      </c>
      <c r="X414" s="295">
        <v>88.675106762000013</v>
      </c>
      <c r="Y414" s="764">
        <v>1</v>
      </c>
      <c r="Z414" s="764">
        <v>0</v>
      </c>
      <c r="AA414" s="764">
        <v>0</v>
      </c>
      <c r="AB414" s="764">
        <v>0</v>
      </c>
      <c r="AC414" s="764">
        <v>0</v>
      </c>
      <c r="AD414" s="764">
        <v>0</v>
      </c>
      <c r="AE414" s="764">
        <v>0</v>
      </c>
      <c r="AF414" s="409"/>
      <c r="AG414" s="409"/>
      <c r="AH414" s="409"/>
      <c r="AI414" s="409"/>
      <c r="AJ414" s="409"/>
      <c r="AK414" s="409"/>
      <c r="AL414" s="409"/>
      <c r="AM414" s="296">
        <f>SUM(Y414:AL414)</f>
        <v>1</v>
      </c>
    </row>
    <row r="415" spans="1:40" ht="15" hidden="1" outlineLevel="1">
      <c r="B415" s="294" t="s">
        <v>260</v>
      </c>
      <c r="C415" s="291" t="s">
        <v>163</v>
      </c>
      <c r="D415" s="295">
        <v>0</v>
      </c>
      <c r="E415" s="295">
        <v>0</v>
      </c>
      <c r="F415" s="295">
        <v>0</v>
      </c>
      <c r="G415" s="295">
        <v>0</v>
      </c>
      <c r="H415" s="295">
        <v>0</v>
      </c>
      <c r="I415" s="295">
        <v>0</v>
      </c>
      <c r="J415" s="295">
        <v>0</v>
      </c>
      <c r="K415" s="295">
        <v>0</v>
      </c>
      <c r="L415" s="295">
        <v>0</v>
      </c>
      <c r="M415" s="295">
        <v>0</v>
      </c>
      <c r="N415" s="767"/>
      <c r="O415" s="295">
        <v>0</v>
      </c>
      <c r="P415" s="295">
        <v>0</v>
      </c>
      <c r="Q415" s="295">
        <v>0</v>
      </c>
      <c r="R415" s="295">
        <v>0</v>
      </c>
      <c r="S415" s="295">
        <v>0</v>
      </c>
      <c r="T415" s="295">
        <v>0</v>
      </c>
      <c r="U415" s="295">
        <v>0</v>
      </c>
      <c r="V415" s="295">
        <v>0</v>
      </c>
      <c r="W415" s="295">
        <v>0</v>
      </c>
      <c r="X415" s="295">
        <v>0</v>
      </c>
      <c r="Y415" s="410">
        <f>Y414</f>
        <v>1</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7"/>
    </row>
    <row r="416" spans="1:40" ht="15" hidden="1" outlineLevel="1">
      <c r="B416" s="294"/>
      <c r="C416" s="305"/>
      <c r="D416" s="765"/>
      <c r="E416" s="765"/>
      <c r="F416" s="765"/>
      <c r="G416" s="765"/>
      <c r="H416" s="765"/>
      <c r="I416" s="765"/>
      <c r="J416" s="765"/>
      <c r="K416" s="765"/>
      <c r="L416" s="765"/>
      <c r="M416" s="765"/>
      <c r="N416" s="283"/>
      <c r="O416" s="765"/>
      <c r="P416" s="765"/>
      <c r="Q416" s="765"/>
      <c r="R416" s="765"/>
      <c r="S416" s="765"/>
      <c r="T416" s="765"/>
      <c r="U416" s="765"/>
      <c r="V416" s="765"/>
      <c r="W416" s="765"/>
      <c r="X416" s="765"/>
      <c r="Y416" s="411"/>
      <c r="Z416" s="411"/>
      <c r="AA416" s="411"/>
      <c r="AB416" s="411"/>
      <c r="AC416" s="411"/>
      <c r="AD416" s="411"/>
      <c r="AE416" s="411"/>
      <c r="AF416" s="411"/>
      <c r="AG416" s="411"/>
      <c r="AH416" s="411"/>
      <c r="AI416" s="411"/>
      <c r="AJ416" s="411"/>
      <c r="AK416" s="411"/>
      <c r="AL416" s="411"/>
      <c r="AM416" s="306"/>
    </row>
    <row r="417" spans="1:39" ht="15" hidden="1" outlineLevel="1">
      <c r="A417" s="504">
        <v>4</v>
      </c>
      <c r="B417" s="294" t="s">
        <v>4</v>
      </c>
      <c r="C417" s="291" t="s">
        <v>25</v>
      </c>
      <c r="D417" s="295">
        <v>98495.298060000001</v>
      </c>
      <c r="E417" s="295">
        <v>91714.9666</v>
      </c>
      <c r="F417" s="295">
        <v>88440.234830000001</v>
      </c>
      <c r="G417" s="295">
        <v>88440.234830000001</v>
      </c>
      <c r="H417" s="295">
        <v>88440.234830000001</v>
      </c>
      <c r="I417" s="295">
        <v>88440.234830000001</v>
      </c>
      <c r="J417" s="295">
        <v>88440.234830000001</v>
      </c>
      <c r="K417" s="295">
        <v>88268.304220000005</v>
      </c>
      <c r="L417" s="295">
        <v>88268.304220000005</v>
      </c>
      <c r="M417" s="295">
        <v>75523.143299999996</v>
      </c>
      <c r="N417" s="765"/>
      <c r="O417" s="295">
        <v>7.3689562320000004</v>
      </c>
      <c r="P417" s="295">
        <v>6.9433053359999999</v>
      </c>
      <c r="Q417" s="295">
        <v>6.7377265209999999</v>
      </c>
      <c r="R417" s="295">
        <v>6.7377265209999999</v>
      </c>
      <c r="S417" s="295">
        <v>6.7377265209999999</v>
      </c>
      <c r="T417" s="295">
        <v>6.7377265209999999</v>
      </c>
      <c r="U417" s="295">
        <v>6.7377265209999999</v>
      </c>
      <c r="V417" s="295">
        <v>6.7180997390000003</v>
      </c>
      <c r="W417" s="295">
        <v>6.7180997390000003</v>
      </c>
      <c r="X417" s="295">
        <v>5.9179929600000003</v>
      </c>
      <c r="Y417" s="764">
        <v>1</v>
      </c>
      <c r="Z417" s="764">
        <v>0</v>
      </c>
      <c r="AA417" s="764">
        <v>0</v>
      </c>
      <c r="AB417" s="764">
        <v>0</v>
      </c>
      <c r="AC417" s="764">
        <v>0</v>
      </c>
      <c r="AD417" s="764">
        <v>0</v>
      </c>
      <c r="AE417" s="764">
        <v>0</v>
      </c>
      <c r="AF417" s="409"/>
      <c r="AG417" s="409"/>
      <c r="AH417" s="409"/>
      <c r="AI417" s="409"/>
      <c r="AJ417" s="409"/>
      <c r="AK417" s="409"/>
      <c r="AL417" s="409"/>
      <c r="AM417" s="296">
        <f>SUM(Y417:AL417)</f>
        <v>1</v>
      </c>
    </row>
    <row r="418" spans="1:39" ht="15" hidden="1" outlineLevel="1">
      <c r="B418" s="294" t="s">
        <v>260</v>
      </c>
      <c r="C418" s="291" t="s">
        <v>163</v>
      </c>
      <c r="D418" s="295">
        <v>0</v>
      </c>
      <c r="E418" s="295">
        <v>0</v>
      </c>
      <c r="F418" s="295">
        <v>0</v>
      </c>
      <c r="G418" s="295">
        <v>0</v>
      </c>
      <c r="H418" s="295">
        <v>0</v>
      </c>
      <c r="I418" s="295">
        <v>0</v>
      </c>
      <c r="J418" s="295">
        <v>0</v>
      </c>
      <c r="K418" s="295">
        <v>0</v>
      </c>
      <c r="L418" s="295">
        <v>0</v>
      </c>
      <c r="M418" s="295">
        <v>0</v>
      </c>
      <c r="N418" s="767"/>
      <c r="O418" s="295">
        <v>0</v>
      </c>
      <c r="P418" s="295">
        <v>0</v>
      </c>
      <c r="Q418" s="295">
        <v>0</v>
      </c>
      <c r="R418" s="295">
        <v>0</v>
      </c>
      <c r="S418" s="295">
        <v>0</v>
      </c>
      <c r="T418" s="295">
        <v>0</v>
      </c>
      <c r="U418" s="295">
        <v>0</v>
      </c>
      <c r="V418" s="295">
        <v>0</v>
      </c>
      <c r="W418" s="295">
        <v>0</v>
      </c>
      <c r="X418" s="295">
        <v>0</v>
      </c>
      <c r="Y418" s="410">
        <f>Y417</f>
        <v>1</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7"/>
    </row>
    <row r="419" spans="1:39" ht="15" hidden="1" outlineLevel="1">
      <c r="B419" s="294"/>
      <c r="C419" s="305"/>
      <c r="D419" s="770"/>
      <c r="E419" s="770"/>
      <c r="F419" s="770"/>
      <c r="G419" s="770"/>
      <c r="H419" s="770"/>
      <c r="I419" s="770"/>
      <c r="J419" s="770"/>
      <c r="K419" s="770"/>
      <c r="L419" s="770"/>
      <c r="M419" s="770"/>
      <c r="N419" s="765"/>
      <c r="O419" s="770"/>
      <c r="P419" s="770"/>
      <c r="Q419" s="770"/>
      <c r="R419" s="770"/>
      <c r="S419" s="770"/>
      <c r="T419" s="770"/>
      <c r="U419" s="770"/>
      <c r="V419" s="770"/>
      <c r="W419" s="770"/>
      <c r="X419" s="770"/>
      <c r="Y419" s="411"/>
      <c r="Z419" s="411"/>
      <c r="AA419" s="411"/>
      <c r="AB419" s="411"/>
      <c r="AC419" s="411"/>
      <c r="AD419" s="411"/>
      <c r="AE419" s="411"/>
      <c r="AF419" s="411"/>
      <c r="AG419" s="411"/>
      <c r="AH419" s="411"/>
      <c r="AI419" s="411"/>
      <c r="AJ419" s="411"/>
      <c r="AK419" s="411"/>
      <c r="AL419" s="411"/>
      <c r="AM419" s="306"/>
    </row>
    <row r="420" spans="1:39" ht="15" hidden="1" outlineLevel="1">
      <c r="A420" s="504">
        <v>5</v>
      </c>
      <c r="B420" s="294" t="s">
        <v>5</v>
      </c>
      <c r="C420" s="291" t="s">
        <v>25</v>
      </c>
      <c r="D420" s="295">
        <v>429922.47259999998</v>
      </c>
      <c r="E420" s="295">
        <v>372953.2035</v>
      </c>
      <c r="F420" s="295">
        <v>343263.97489999997</v>
      </c>
      <c r="G420" s="295">
        <v>343263.97489999997</v>
      </c>
      <c r="H420" s="295">
        <v>343263.97489999997</v>
      </c>
      <c r="I420" s="295">
        <v>343263.97489999997</v>
      </c>
      <c r="J420" s="295">
        <v>343263.97489999997</v>
      </c>
      <c r="K420" s="295">
        <v>343115.2782</v>
      </c>
      <c r="L420" s="295">
        <v>343115.2782</v>
      </c>
      <c r="M420" s="295">
        <v>319116.27100000001</v>
      </c>
      <c r="N420" s="765"/>
      <c r="O420" s="295">
        <v>28.136402969999999</v>
      </c>
      <c r="P420" s="295">
        <v>24.560026130000001</v>
      </c>
      <c r="Q420" s="295">
        <v>22.696216540000002</v>
      </c>
      <c r="R420" s="295">
        <v>22.696216540000002</v>
      </c>
      <c r="S420" s="295">
        <v>22.696216540000002</v>
      </c>
      <c r="T420" s="295">
        <v>22.696216540000002</v>
      </c>
      <c r="U420" s="295">
        <v>22.696216540000002</v>
      </c>
      <c r="V420" s="295">
        <v>22.679242030000001</v>
      </c>
      <c r="W420" s="295">
        <v>22.679242030000001</v>
      </c>
      <c r="X420" s="295">
        <v>21.172649180000001</v>
      </c>
      <c r="Y420" s="764">
        <v>1</v>
      </c>
      <c r="Z420" s="764">
        <v>0</v>
      </c>
      <c r="AA420" s="764">
        <v>0</v>
      </c>
      <c r="AB420" s="764">
        <v>0</v>
      </c>
      <c r="AC420" s="764">
        <v>0</v>
      </c>
      <c r="AD420" s="764">
        <v>0</v>
      </c>
      <c r="AE420" s="764">
        <v>0</v>
      </c>
      <c r="AF420" s="409"/>
      <c r="AG420" s="409"/>
      <c r="AH420" s="409"/>
      <c r="AI420" s="409"/>
      <c r="AJ420" s="409"/>
      <c r="AK420" s="409"/>
      <c r="AL420" s="409"/>
      <c r="AM420" s="296">
        <f>SUM(Y420:AL420)</f>
        <v>1</v>
      </c>
    </row>
    <row r="421" spans="1:39" ht="15" hidden="1" outlineLevel="1">
      <c r="B421" s="294" t="s">
        <v>260</v>
      </c>
      <c r="C421" s="291" t="s">
        <v>163</v>
      </c>
      <c r="D421" s="295">
        <v>0</v>
      </c>
      <c r="E421" s="295">
        <v>0</v>
      </c>
      <c r="F421" s="295">
        <v>0</v>
      </c>
      <c r="G421" s="295">
        <v>0</v>
      </c>
      <c r="H421" s="295">
        <v>0</v>
      </c>
      <c r="I421" s="295">
        <v>0</v>
      </c>
      <c r="J421" s="295">
        <v>0</v>
      </c>
      <c r="K421" s="295">
        <v>0</v>
      </c>
      <c r="L421" s="295">
        <v>0</v>
      </c>
      <c r="M421" s="295">
        <v>0</v>
      </c>
      <c r="N421" s="767"/>
      <c r="O421" s="295">
        <v>0</v>
      </c>
      <c r="P421" s="295">
        <v>0</v>
      </c>
      <c r="Q421" s="295">
        <v>0</v>
      </c>
      <c r="R421" s="295">
        <v>0</v>
      </c>
      <c r="S421" s="295">
        <v>0</v>
      </c>
      <c r="T421" s="295">
        <v>0</v>
      </c>
      <c r="U421" s="295">
        <v>0</v>
      </c>
      <c r="V421" s="295">
        <v>0</v>
      </c>
      <c r="W421" s="295">
        <v>0</v>
      </c>
      <c r="X421" s="295">
        <v>0</v>
      </c>
      <c r="Y421" s="410">
        <f>Y420</f>
        <v>1</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7"/>
    </row>
    <row r="422" spans="1:39" ht="15" hidden="1" outlineLevel="1">
      <c r="B422" s="294"/>
      <c r="C422" s="305"/>
      <c r="D422" s="770"/>
      <c r="E422" s="770"/>
      <c r="F422" s="770"/>
      <c r="G422" s="770"/>
      <c r="H422" s="770"/>
      <c r="I422" s="770"/>
      <c r="J422" s="770"/>
      <c r="K422" s="770"/>
      <c r="L422" s="770"/>
      <c r="M422" s="770"/>
      <c r="N422" s="765"/>
      <c r="O422" s="770"/>
      <c r="P422" s="770"/>
      <c r="Q422" s="770"/>
      <c r="R422" s="770"/>
      <c r="S422" s="770"/>
      <c r="T422" s="770"/>
      <c r="U422" s="770"/>
      <c r="V422" s="770"/>
      <c r="W422" s="770"/>
      <c r="X422" s="770"/>
      <c r="Y422" s="411"/>
      <c r="Z422" s="411"/>
      <c r="AA422" s="411"/>
      <c r="AB422" s="411"/>
      <c r="AC422" s="411"/>
      <c r="AD422" s="411"/>
      <c r="AE422" s="411"/>
      <c r="AF422" s="411"/>
      <c r="AG422" s="411"/>
      <c r="AH422" s="411"/>
      <c r="AI422" s="411"/>
      <c r="AJ422" s="411"/>
      <c r="AK422" s="411"/>
      <c r="AL422" s="411"/>
      <c r="AM422" s="306"/>
    </row>
    <row r="423" spans="1:39" ht="15" hidden="1" outlineLevel="1">
      <c r="A423" s="504">
        <v>6</v>
      </c>
      <c r="B423" s="294" t="s">
        <v>6</v>
      </c>
      <c r="C423" s="291" t="s">
        <v>25</v>
      </c>
      <c r="D423" s="295">
        <v>0</v>
      </c>
      <c r="E423" s="295">
        <v>0</v>
      </c>
      <c r="F423" s="295">
        <v>0</v>
      </c>
      <c r="G423" s="295">
        <v>0</v>
      </c>
      <c r="H423" s="295">
        <v>0</v>
      </c>
      <c r="I423" s="295">
        <v>0</v>
      </c>
      <c r="J423" s="295">
        <v>0</v>
      </c>
      <c r="K423" s="295">
        <v>0</v>
      </c>
      <c r="L423" s="295">
        <v>0</v>
      </c>
      <c r="M423" s="295">
        <v>0</v>
      </c>
      <c r="N423" s="765"/>
      <c r="O423" s="295">
        <v>0</v>
      </c>
      <c r="P423" s="295">
        <v>0</v>
      </c>
      <c r="Q423" s="295">
        <v>0</v>
      </c>
      <c r="R423" s="295">
        <v>0</v>
      </c>
      <c r="S423" s="295">
        <v>0</v>
      </c>
      <c r="T423" s="295">
        <v>0</v>
      </c>
      <c r="U423" s="295">
        <v>0</v>
      </c>
      <c r="V423" s="295">
        <v>0</v>
      </c>
      <c r="W423" s="295">
        <v>0</v>
      </c>
      <c r="X423" s="295">
        <v>0</v>
      </c>
      <c r="Y423" s="764">
        <v>1</v>
      </c>
      <c r="Z423" s="764">
        <v>0</v>
      </c>
      <c r="AA423" s="764">
        <v>0</v>
      </c>
      <c r="AB423" s="764">
        <v>0</v>
      </c>
      <c r="AC423" s="764">
        <v>0</v>
      </c>
      <c r="AD423" s="764">
        <v>0</v>
      </c>
      <c r="AE423" s="764">
        <v>0</v>
      </c>
      <c r="AF423" s="409"/>
      <c r="AG423" s="409"/>
      <c r="AH423" s="409"/>
      <c r="AI423" s="409"/>
      <c r="AJ423" s="409"/>
      <c r="AK423" s="409"/>
      <c r="AL423" s="409"/>
      <c r="AM423" s="296">
        <f>SUM(Y423:AL423)</f>
        <v>1</v>
      </c>
    </row>
    <row r="424" spans="1:39" ht="15" hidden="1" outlineLevel="1">
      <c r="B424" s="294" t="s">
        <v>260</v>
      </c>
      <c r="C424" s="291" t="s">
        <v>163</v>
      </c>
      <c r="D424" s="295">
        <v>0</v>
      </c>
      <c r="E424" s="295">
        <v>0</v>
      </c>
      <c r="F424" s="295">
        <v>0</v>
      </c>
      <c r="G424" s="295">
        <v>0</v>
      </c>
      <c r="H424" s="295">
        <v>0</v>
      </c>
      <c r="I424" s="295">
        <v>0</v>
      </c>
      <c r="J424" s="295">
        <v>0</v>
      </c>
      <c r="K424" s="295">
        <v>0</v>
      </c>
      <c r="L424" s="295">
        <v>0</v>
      </c>
      <c r="M424" s="295">
        <v>0</v>
      </c>
      <c r="N424" s="767"/>
      <c r="O424" s="295">
        <v>0</v>
      </c>
      <c r="P424" s="295">
        <v>0</v>
      </c>
      <c r="Q424" s="295">
        <v>0</v>
      </c>
      <c r="R424" s="295">
        <v>0</v>
      </c>
      <c r="S424" s="295">
        <v>0</v>
      </c>
      <c r="T424" s="295">
        <v>0</v>
      </c>
      <c r="U424" s="295">
        <v>0</v>
      </c>
      <c r="V424" s="295">
        <v>0</v>
      </c>
      <c r="W424" s="295">
        <v>0</v>
      </c>
      <c r="X424" s="295">
        <v>0</v>
      </c>
      <c r="Y424" s="410">
        <f>Y423</f>
        <v>1</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7"/>
    </row>
    <row r="425" spans="1:39" ht="15" hidden="1" outlineLevel="1">
      <c r="B425" s="294"/>
      <c r="C425" s="305"/>
      <c r="D425" s="770"/>
      <c r="E425" s="770"/>
      <c r="F425" s="770"/>
      <c r="G425" s="770"/>
      <c r="H425" s="770"/>
      <c r="I425" s="770"/>
      <c r="J425" s="770"/>
      <c r="K425" s="770"/>
      <c r="L425" s="770"/>
      <c r="M425" s="770"/>
      <c r="N425" s="765"/>
      <c r="O425" s="770"/>
      <c r="P425" s="770"/>
      <c r="Q425" s="770"/>
      <c r="R425" s="770"/>
      <c r="S425" s="770"/>
      <c r="T425" s="770"/>
      <c r="U425" s="770"/>
      <c r="V425" s="770"/>
      <c r="W425" s="770"/>
      <c r="X425" s="770"/>
      <c r="Y425" s="411"/>
      <c r="Z425" s="411"/>
      <c r="AA425" s="411"/>
      <c r="AB425" s="411"/>
      <c r="AC425" s="411"/>
      <c r="AD425" s="411"/>
      <c r="AE425" s="411"/>
      <c r="AF425" s="411"/>
      <c r="AG425" s="411"/>
      <c r="AH425" s="411"/>
      <c r="AI425" s="411"/>
      <c r="AJ425" s="411"/>
      <c r="AK425" s="411"/>
      <c r="AL425" s="411"/>
      <c r="AM425" s="306"/>
    </row>
    <row r="426" spans="1:39" ht="15" hidden="1" outlineLevel="1">
      <c r="A426" s="504">
        <v>7</v>
      </c>
      <c r="B426" s="294" t="s">
        <v>42</v>
      </c>
      <c r="C426" s="291" t="s">
        <v>25</v>
      </c>
      <c r="D426" s="295">
        <v>0</v>
      </c>
      <c r="E426" s="295">
        <v>0</v>
      </c>
      <c r="F426" s="295">
        <v>0</v>
      </c>
      <c r="G426" s="295">
        <v>0</v>
      </c>
      <c r="H426" s="295">
        <v>0</v>
      </c>
      <c r="I426" s="295">
        <v>0</v>
      </c>
      <c r="J426" s="295">
        <v>0</v>
      </c>
      <c r="K426" s="295">
        <v>0</v>
      </c>
      <c r="L426" s="295">
        <v>0</v>
      </c>
      <c r="M426" s="295">
        <v>0</v>
      </c>
      <c r="N426" s="765"/>
      <c r="O426" s="295">
        <v>0</v>
      </c>
      <c r="P426" s="295">
        <v>0</v>
      </c>
      <c r="Q426" s="295">
        <v>0</v>
      </c>
      <c r="R426" s="295">
        <v>0</v>
      </c>
      <c r="S426" s="295">
        <v>0</v>
      </c>
      <c r="T426" s="295">
        <v>0</v>
      </c>
      <c r="U426" s="295">
        <v>0</v>
      </c>
      <c r="V426" s="295">
        <v>0</v>
      </c>
      <c r="W426" s="295">
        <v>0</v>
      </c>
      <c r="X426" s="295">
        <v>0</v>
      </c>
      <c r="Y426" s="764">
        <v>1</v>
      </c>
      <c r="Z426" s="764">
        <v>0</v>
      </c>
      <c r="AA426" s="764">
        <v>0</v>
      </c>
      <c r="AB426" s="764">
        <v>0</v>
      </c>
      <c r="AC426" s="764">
        <v>0</v>
      </c>
      <c r="AD426" s="764">
        <v>0</v>
      </c>
      <c r="AE426" s="764">
        <v>0</v>
      </c>
      <c r="AF426" s="409"/>
      <c r="AG426" s="409"/>
      <c r="AH426" s="409"/>
      <c r="AI426" s="409"/>
      <c r="AJ426" s="409"/>
      <c r="AK426" s="409"/>
      <c r="AL426" s="409"/>
      <c r="AM426" s="296">
        <f>SUM(Y426:AL426)</f>
        <v>1</v>
      </c>
    </row>
    <row r="427" spans="1:39" ht="15" hidden="1" outlineLevel="1">
      <c r="B427" s="294" t="s">
        <v>260</v>
      </c>
      <c r="C427" s="291" t="s">
        <v>163</v>
      </c>
      <c r="D427" s="295">
        <v>0</v>
      </c>
      <c r="E427" s="295">
        <v>0</v>
      </c>
      <c r="F427" s="295">
        <v>0</v>
      </c>
      <c r="G427" s="295">
        <v>0</v>
      </c>
      <c r="H427" s="295">
        <v>0</v>
      </c>
      <c r="I427" s="295">
        <v>0</v>
      </c>
      <c r="J427" s="295">
        <v>0</v>
      </c>
      <c r="K427" s="295">
        <v>0</v>
      </c>
      <c r="L427" s="295">
        <v>0</v>
      </c>
      <c r="M427" s="295">
        <v>0</v>
      </c>
      <c r="N427" s="765"/>
      <c r="O427" s="295">
        <v>0</v>
      </c>
      <c r="P427" s="295">
        <v>0</v>
      </c>
      <c r="Q427" s="295">
        <v>0</v>
      </c>
      <c r="R427" s="295">
        <v>0</v>
      </c>
      <c r="S427" s="295">
        <v>0</v>
      </c>
      <c r="T427" s="295">
        <v>0</v>
      </c>
      <c r="U427" s="295">
        <v>0</v>
      </c>
      <c r="V427" s="295">
        <v>0</v>
      </c>
      <c r="W427" s="295">
        <v>0</v>
      </c>
      <c r="X427" s="295">
        <v>0</v>
      </c>
      <c r="Y427" s="410">
        <f>Y426</f>
        <v>1</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7"/>
    </row>
    <row r="428" spans="1:39" ht="15" hidden="1" outlineLevel="1">
      <c r="B428" s="294"/>
      <c r="C428" s="305"/>
      <c r="D428" s="770"/>
      <c r="E428" s="770"/>
      <c r="F428" s="770"/>
      <c r="G428" s="770"/>
      <c r="H428" s="770"/>
      <c r="I428" s="770"/>
      <c r="J428" s="770"/>
      <c r="K428" s="770"/>
      <c r="L428" s="770"/>
      <c r="M428" s="770"/>
      <c r="N428" s="765"/>
      <c r="O428" s="770"/>
      <c r="P428" s="770"/>
      <c r="Q428" s="770"/>
      <c r="R428" s="770"/>
      <c r="S428" s="770"/>
      <c r="T428" s="770"/>
      <c r="U428" s="770"/>
      <c r="V428" s="770"/>
      <c r="W428" s="770"/>
      <c r="X428" s="770"/>
      <c r="Y428" s="411"/>
      <c r="Z428" s="411"/>
      <c r="AA428" s="411"/>
      <c r="AB428" s="411"/>
      <c r="AC428" s="411"/>
      <c r="AD428" s="411"/>
      <c r="AE428" s="411"/>
      <c r="AF428" s="411"/>
      <c r="AG428" s="411"/>
      <c r="AH428" s="411"/>
      <c r="AI428" s="411"/>
      <c r="AJ428" s="411"/>
      <c r="AK428" s="411"/>
      <c r="AL428" s="411"/>
      <c r="AM428" s="306"/>
    </row>
    <row r="429" spans="1:39" s="283" customFormat="1" ht="15" hidden="1" outlineLevel="1">
      <c r="A429" s="504">
        <v>8</v>
      </c>
      <c r="B429" s="294" t="s">
        <v>486</v>
      </c>
      <c r="C429" s="291" t="s">
        <v>25</v>
      </c>
      <c r="D429" s="295">
        <v>0</v>
      </c>
      <c r="E429" s="295">
        <v>0</v>
      </c>
      <c r="F429" s="295">
        <v>0</v>
      </c>
      <c r="G429" s="295">
        <v>0</v>
      </c>
      <c r="H429" s="295">
        <v>0</v>
      </c>
      <c r="I429" s="295">
        <v>0</v>
      </c>
      <c r="J429" s="295">
        <v>0</v>
      </c>
      <c r="K429" s="295">
        <v>0</v>
      </c>
      <c r="L429" s="295">
        <v>0</v>
      </c>
      <c r="M429" s="295">
        <v>0</v>
      </c>
      <c r="N429" s="765"/>
      <c r="O429" s="295">
        <v>0</v>
      </c>
      <c r="P429" s="295">
        <v>0</v>
      </c>
      <c r="Q429" s="295">
        <v>0</v>
      </c>
      <c r="R429" s="295">
        <v>0</v>
      </c>
      <c r="S429" s="295">
        <v>0</v>
      </c>
      <c r="T429" s="295">
        <v>0</v>
      </c>
      <c r="U429" s="295">
        <v>0</v>
      </c>
      <c r="V429" s="295">
        <v>0</v>
      </c>
      <c r="W429" s="295">
        <v>0</v>
      </c>
      <c r="X429" s="295">
        <v>0</v>
      </c>
      <c r="Y429" s="764">
        <v>1</v>
      </c>
      <c r="Z429" s="764">
        <v>0</v>
      </c>
      <c r="AA429" s="764">
        <v>0</v>
      </c>
      <c r="AB429" s="764">
        <v>0</v>
      </c>
      <c r="AC429" s="764">
        <v>0</v>
      </c>
      <c r="AD429" s="764">
        <v>0</v>
      </c>
      <c r="AE429" s="764">
        <v>0</v>
      </c>
      <c r="AF429" s="409"/>
      <c r="AG429" s="409"/>
      <c r="AH429" s="409"/>
      <c r="AI429" s="409"/>
      <c r="AJ429" s="409"/>
      <c r="AK429" s="409"/>
      <c r="AL429" s="409"/>
      <c r="AM429" s="296">
        <f>SUM(Y429:AL429)</f>
        <v>1</v>
      </c>
    </row>
    <row r="430" spans="1:39" s="283" customFormat="1" ht="15" hidden="1" outlineLevel="1">
      <c r="A430" s="504"/>
      <c r="B430" s="294" t="s">
        <v>260</v>
      </c>
      <c r="C430" s="291" t="s">
        <v>163</v>
      </c>
      <c r="D430" s="295">
        <v>0</v>
      </c>
      <c r="E430" s="295">
        <v>0</v>
      </c>
      <c r="F430" s="295">
        <v>0</v>
      </c>
      <c r="G430" s="295">
        <v>0</v>
      </c>
      <c r="H430" s="295">
        <v>0</v>
      </c>
      <c r="I430" s="295">
        <v>0</v>
      </c>
      <c r="J430" s="295">
        <v>0</v>
      </c>
      <c r="K430" s="295">
        <v>0</v>
      </c>
      <c r="L430" s="295">
        <v>0</v>
      </c>
      <c r="M430" s="295">
        <v>0</v>
      </c>
      <c r="N430" s="765"/>
      <c r="O430" s="295">
        <v>0</v>
      </c>
      <c r="P430" s="295">
        <v>0</v>
      </c>
      <c r="Q430" s="295">
        <v>0</v>
      </c>
      <c r="R430" s="295">
        <v>0</v>
      </c>
      <c r="S430" s="295">
        <v>0</v>
      </c>
      <c r="T430" s="295">
        <v>0</v>
      </c>
      <c r="U430" s="295">
        <v>0</v>
      </c>
      <c r="V430" s="295">
        <v>0</v>
      </c>
      <c r="W430" s="295">
        <v>0</v>
      </c>
      <c r="X430" s="295">
        <v>0</v>
      </c>
      <c r="Y430" s="410">
        <f>Y429</f>
        <v>1</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7"/>
    </row>
    <row r="431" spans="1:39" s="283" customFormat="1" ht="15" hidden="1" outlineLevel="1">
      <c r="A431" s="504"/>
      <c r="B431" s="294"/>
      <c r="C431" s="305"/>
      <c r="D431" s="770"/>
      <c r="E431" s="770"/>
      <c r="F431" s="770"/>
      <c r="G431" s="770"/>
      <c r="H431" s="770"/>
      <c r="I431" s="770"/>
      <c r="J431" s="770"/>
      <c r="K431" s="770"/>
      <c r="L431" s="770"/>
      <c r="M431" s="770"/>
      <c r="N431" s="765"/>
      <c r="O431" s="770"/>
      <c r="P431" s="770"/>
      <c r="Q431" s="770"/>
      <c r="R431" s="770"/>
      <c r="S431" s="770"/>
      <c r="T431" s="770"/>
      <c r="U431" s="770"/>
      <c r="V431" s="770"/>
      <c r="W431" s="770"/>
      <c r="X431" s="770"/>
      <c r="Y431" s="411"/>
      <c r="Z431" s="411"/>
      <c r="AA431" s="411"/>
      <c r="AB431" s="411"/>
      <c r="AC431" s="411"/>
      <c r="AD431" s="411"/>
      <c r="AE431" s="411"/>
      <c r="AF431" s="411"/>
      <c r="AG431" s="411"/>
      <c r="AH431" s="411"/>
      <c r="AI431" s="411"/>
      <c r="AJ431" s="411"/>
      <c r="AK431" s="411"/>
      <c r="AL431" s="411"/>
      <c r="AM431" s="306"/>
    </row>
    <row r="432" spans="1:39" ht="15" hidden="1" outlineLevel="1">
      <c r="A432" s="504">
        <v>9</v>
      </c>
      <c r="B432" s="294" t="s">
        <v>7</v>
      </c>
      <c r="C432" s="291" t="s">
        <v>25</v>
      </c>
      <c r="D432" s="295">
        <v>0</v>
      </c>
      <c r="E432" s="295">
        <v>0</v>
      </c>
      <c r="F432" s="295">
        <v>0</v>
      </c>
      <c r="G432" s="295">
        <v>0</v>
      </c>
      <c r="H432" s="295">
        <v>0</v>
      </c>
      <c r="I432" s="295">
        <v>0</v>
      </c>
      <c r="J432" s="295">
        <v>0</v>
      </c>
      <c r="K432" s="295">
        <v>0</v>
      </c>
      <c r="L432" s="295">
        <v>0</v>
      </c>
      <c r="M432" s="295">
        <v>0</v>
      </c>
      <c r="N432" s="765"/>
      <c r="O432" s="295">
        <v>0</v>
      </c>
      <c r="P432" s="295">
        <v>0</v>
      </c>
      <c r="Q432" s="295">
        <v>0</v>
      </c>
      <c r="R432" s="295">
        <v>0</v>
      </c>
      <c r="S432" s="295">
        <v>0</v>
      </c>
      <c r="T432" s="295">
        <v>0</v>
      </c>
      <c r="U432" s="295">
        <v>0</v>
      </c>
      <c r="V432" s="295">
        <v>0</v>
      </c>
      <c r="W432" s="295">
        <v>0</v>
      </c>
      <c r="X432" s="295">
        <v>0</v>
      </c>
      <c r="Y432" s="764">
        <v>1</v>
      </c>
      <c r="Z432" s="764">
        <v>0</v>
      </c>
      <c r="AA432" s="764">
        <v>0</v>
      </c>
      <c r="AB432" s="764">
        <v>0</v>
      </c>
      <c r="AC432" s="764">
        <v>0</v>
      </c>
      <c r="AD432" s="764">
        <v>0</v>
      </c>
      <c r="AE432" s="764">
        <v>0</v>
      </c>
      <c r="AF432" s="409"/>
      <c r="AG432" s="409"/>
      <c r="AH432" s="409"/>
      <c r="AI432" s="409"/>
      <c r="AJ432" s="409"/>
      <c r="AK432" s="409"/>
      <c r="AL432" s="409"/>
      <c r="AM432" s="296">
        <f>SUM(Y432:AL432)</f>
        <v>1</v>
      </c>
    </row>
    <row r="433" spans="1:39" ht="15" hidden="1" outlineLevel="1">
      <c r="B433" s="294" t="s">
        <v>260</v>
      </c>
      <c r="C433" s="291" t="s">
        <v>163</v>
      </c>
      <c r="D433" s="295">
        <v>0</v>
      </c>
      <c r="E433" s="295">
        <v>0</v>
      </c>
      <c r="F433" s="295">
        <v>0</v>
      </c>
      <c r="G433" s="295">
        <v>0</v>
      </c>
      <c r="H433" s="295">
        <v>0</v>
      </c>
      <c r="I433" s="295">
        <v>0</v>
      </c>
      <c r="J433" s="295">
        <v>0</v>
      </c>
      <c r="K433" s="295">
        <v>0</v>
      </c>
      <c r="L433" s="295">
        <v>0</v>
      </c>
      <c r="M433" s="295">
        <v>0</v>
      </c>
      <c r="N433" s="765"/>
      <c r="O433" s="295">
        <v>0</v>
      </c>
      <c r="P433" s="295">
        <v>0</v>
      </c>
      <c r="Q433" s="295">
        <v>0</v>
      </c>
      <c r="R433" s="295">
        <v>0</v>
      </c>
      <c r="S433" s="295">
        <v>0</v>
      </c>
      <c r="T433" s="295">
        <v>0</v>
      </c>
      <c r="U433" s="295">
        <v>0</v>
      </c>
      <c r="V433" s="295">
        <v>0</v>
      </c>
      <c r="W433" s="295">
        <v>0</v>
      </c>
      <c r="X433" s="295">
        <v>0</v>
      </c>
      <c r="Y433" s="410">
        <f>Y432</f>
        <v>1</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7"/>
    </row>
    <row r="434" spans="1:39" ht="15" hidden="1" outlineLevel="1">
      <c r="B434" s="307"/>
      <c r="C434" s="308"/>
      <c r="D434" s="765"/>
      <c r="E434" s="765"/>
      <c r="F434" s="765"/>
      <c r="G434" s="765"/>
      <c r="H434" s="765"/>
      <c r="I434" s="765"/>
      <c r="J434" s="765"/>
      <c r="K434" s="765"/>
      <c r="L434" s="765"/>
      <c r="M434" s="765"/>
      <c r="N434" s="765"/>
      <c r="O434" s="765"/>
      <c r="P434" s="765"/>
      <c r="Q434" s="765"/>
      <c r="R434" s="765"/>
      <c r="S434" s="765"/>
      <c r="T434" s="765"/>
      <c r="U434" s="765"/>
      <c r="V434" s="765"/>
      <c r="W434" s="765"/>
      <c r="X434" s="765"/>
      <c r="Y434" s="411"/>
      <c r="Z434" s="411"/>
      <c r="AA434" s="411"/>
      <c r="AB434" s="411"/>
      <c r="AC434" s="411"/>
      <c r="AD434" s="411"/>
      <c r="AE434" s="411"/>
      <c r="AF434" s="411"/>
      <c r="AG434" s="411"/>
      <c r="AH434" s="411"/>
      <c r="AI434" s="411"/>
      <c r="AJ434" s="411"/>
      <c r="AK434" s="411"/>
      <c r="AL434" s="411"/>
      <c r="AM434" s="306"/>
    </row>
    <row r="435" spans="1:39" ht="15" hidden="1" outlineLevel="1">
      <c r="A435" s="505"/>
      <c r="B435" s="288" t="s">
        <v>8</v>
      </c>
      <c r="C435" s="289"/>
      <c r="D435" s="769"/>
      <c r="E435" s="769"/>
      <c r="F435" s="769"/>
      <c r="G435" s="769"/>
      <c r="H435" s="769"/>
      <c r="I435" s="769"/>
      <c r="J435" s="769"/>
      <c r="K435" s="769"/>
      <c r="L435" s="769"/>
      <c r="M435" s="769"/>
      <c r="N435" s="765"/>
      <c r="O435" s="769"/>
      <c r="P435" s="769"/>
      <c r="Q435" s="769"/>
      <c r="R435" s="769"/>
      <c r="S435" s="769"/>
      <c r="T435" s="769"/>
      <c r="U435" s="769"/>
      <c r="V435" s="769"/>
      <c r="W435" s="769"/>
      <c r="X435" s="769"/>
      <c r="Y435" s="413"/>
      <c r="Z435" s="413"/>
      <c r="AA435" s="413"/>
      <c r="AB435" s="413"/>
      <c r="AC435" s="413"/>
      <c r="AD435" s="413"/>
      <c r="AE435" s="413"/>
      <c r="AF435" s="413"/>
      <c r="AG435" s="413"/>
      <c r="AH435" s="413"/>
      <c r="AI435" s="413"/>
      <c r="AJ435" s="413"/>
      <c r="AK435" s="413"/>
      <c r="AL435" s="413"/>
      <c r="AM435" s="292"/>
    </row>
    <row r="436" spans="1:39" ht="15" hidden="1" outlineLevel="1">
      <c r="A436" s="504">
        <v>10</v>
      </c>
      <c r="B436" s="310" t="s">
        <v>22</v>
      </c>
      <c r="C436" s="291" t="s">
        <v>25</v>
      </c>
      <c r="D436" s="295">
        <v>2230123.423</v>
      </c>
      <c r="E436" s="295">
        <v>2225888.9360000002</v>
      </c>
      <c r="F436" s="295">
        <v>2225888.9360000002</v>
      </c>
      <c r="G436" s="295">
        <v>2191522.665</v>
      </c>
      <c r="H436" s="295">
        <v>2191522.665</v>
      </c>
      <c r="I436" s="295">
        <v>2191522.665</v>
      </c>
      <c r="J436" s="295">
        <v>2127690.4580000001</v>
      </c>
      <c r="K436" s="295">
        <v>2127690.4580000001</v>
      </c>
      <c r="L436" s="295">
        <v>2109169.4849999999</v>
      </c>
      <c r="M436" s="295">
        <v>1836853.7819999999</v>
      </c>
      <c r="N436" s="295">
        <v>12</v>
      </c>
      <c r="O436" s="295">
        <v>516.99176390000002</v>
      </c>
      <c r="P436" s="295">
        <v>515.78499439999996</v>
      </c>
      <c r="Q436" s="295">
        <v>515.78499439999996</v>
      </c>
      <c r="R436" s="295">
        <v>505.9262177</v>
      </c>
      <c r="S436" s="295">
        <v>505.9262177</v>
      </c>
      <c r="T436" s="295">
        <v>505.9262177</v>
      </c>
      <c r="U436" s="295">
        <v>497.39651670000001</v>
      </c>
      <c r="V436" s="295">
        <v>497.39651670000001</v>
      </c>
      <c r="W436" s="295">
        <v>493.86187630000001</v>
      </c>
      <c r="X436" s="295">
        <v>457.72592059999999</v>
      </c>
      <c r="Y436" s="414">
        <v>0</v>
      </c>
      <c r="Z436" s="773">
        <v>5.8513306830178413E-2</v>
      </c>
      <c r="AA436" s="773">
        <v>0.94187539526442654</v>
      </c>
      <c r="AB436" s="773">
        <v>0</v>
      </c>
      <c r="AC436" s="414">
        <v>0</v>
      </c>
      <c r="AD436" s="414">
        <v>0</v>
      </c>
      <c r="AE436" s="414">
        <v>0</v>
      </c>
      <c r="AF436" s="414"/>
      <c r="AG436" s="414"/>
      <c r="AH436" s="414"/>
      <c r="AI436" s="414"/>
      <c r="AJ436" s="414"/>
      <c r="AK436" s="414"/>
      <c r="AL436" s="414"/>
      <c r="AM436" s="296">
        <f>SUM(Y436:AL436)</f>
        <v>1.000388702094605</v>
      </c>
    </row>
    <row r="437" spans="1:39" ht="15" hidden="1" outlineLevel="1">
      <c r="B437" s="294" t="s">
        <v>260</v>
      </c>
      <c r="C437" s="291" t="s">
        <v>163</v>
      </c>
      <c r="D437" s="295">
        <v>0</v>
      </c>
      <c r="E437" s="295">
        <v>0</v>
      </c>
      <c r="F437" s="295">
        <v>0</v>
      </c>
      <c r="G437" s="295">
        <v>0</v>
      </c>
      <c r="H437" s="295">
        <v>0</v>
      </c>
      <c r="I437" s="295">
        <v>0</v>
      </c>
      <c r="J437" s="295">
        <v>0</v>
      </c>
      <c r="K437" s="295">
        <v>0</v>
      </c>
      <c r="L437" s="295">
        <v>0</v>
      </c>
      <c r="M437" s="295">
        <v>0</v>
      </c>
      <c r="N437" s="295">
        <v>12</v>
      </c>
      <c r="O437" s="295">
        <v>0</v>
      </c>
      <c r="P437" s="295">
        <v>0</v>
      </c>
      <c r="Q437" s="295">
        <v>0</v>
      </c>
      <c r="R437" s="295">
        <v>0</v>
      </c>
      <c r="S437" s="295">
        <v>0</v>
      </c>
      <c r="T437" s="295">
        <v>0</v>
      </c>
      <c r="U437" s="295">
        <v>0</v>
      </c>
      <c r="V437" s="295">
        <v>0</v>
      </c>
      <c r="W437" s="295">
        <v>0</v>
      </c>
      <c r="X437" s="295">
        <v>0</v>
      </c>
      <c r="Y437" s="410">
        <f>Y436</f>
        <v>0</v>
      </c>
      <c r="Z437" s="410">
        <f>Z436</f>
        <v>5.8513306830178413E-2</v>
      </c>
      <c r="AA437" s="410">
        <f t="shared" ref="AA437:AL437" si="127">AA436</f>
        <v>0.94187539526442654</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1"/>
    </row>
    <row r="438" spans="1:39" ht="15" hidden="1" outlineLevel="1">
      <c r="B438" s="310"/>
      <c r="C438" s="312"/>
      <c r="D438" s="765"/>
      <c r="E438" s="765"/>
      <c r="F438" s="765"/>
      <c r="G438" s="765"/>
      <c r="H438" s="765"/>
      <c r="I438" s="765"/>
      <c r="J438" s="765"/>
      <c r="K438" s="765"/>
      <c r="L438" s="765"/>
      <c r="M438" s="765"/>
      <c r="N438" s="765"/>
      <c r="O438" s="765"/>
      <c r="P438" s="765"/>
      <c r="Q438" s="765"/>
      <c r="R438" s="765"/>
      <c r="S438" s="765"/>
      <c r="T438" s="765"/>
      <c r="U438" s="765"/>
      <c r="V438" s="765"/>
      <c r="W438" s="765"/>
      <c r="X438" s="765"/>
      <c r="Y438" s="415"/>
      <c r="Z438" s="415"/>
      <c r="AA438" s="415"/>
      <c r="AB438" s="415"/>
      <c r="AC438" s="415"/>
      <c r="AD438" s="415"/>
      <c r="AE438" s="415"/>
      <c r="AF438" s="415"/>
      <c r="AG438" s="415"/>
      <c r="AH438" s="415"/>
      <c r="AI438" s="415"/>
      <c r="AJ438" s="415"/>
      <c r="AK438" s="415"/>
      <c r="AL438" s="415"/>
      <c r="AM438" s="313"/>
    </row>
    <row r="439" spans="1:39" ht="15" hidden="1" outlineLevel="1">
      <c r="A439" s="504">
        <v>11</v>
      </c>
      <c r="B439" s="314" t="s">
        <v>21</v>
      </c>
      <c r="C439" s="291" t="s">
        <v>25</v>
      </c>
      <c r="D439" s="295">
        <v>229865.53969999999</v>
      </c>
      <c r="E439" s="295">
        <v>220147.36470000001</v>
      </c>
      <c r="F439" s="295">
        <v>207447.4461</v>
      </c>
      <c r="G439" s="295">
        <v>148563.8297</v>
      </c>
      <c r="H439" s="295">
        <v>148563.8297</v>
      </c>
      <c r="I439" s="295">
        <v>148563.8297</v>
      </c>
      <c r="J439" s="295">
        <v>148563.8297</v>
      </c>
      <c r="K439" s="295">
        <v>148563.8297</v>
      </c>
      <c r="L439" s="295">
        <v>148563.8297</v>
      </c>
      <c r="M439" s="295">
        <v>148563.8297</v>
      </c>
      <c r="N439" s="295">
        <v>12</v>
      </c>
      <c r="O439" s="295">
        <v>60.988365889999997</v>
      </c>
      <c r="P439" s="295">
        <v>58.570641299999998</v>
      </c>
      <c r="Q439" s="295">
        <v>55.462612640000003</v>
      </c>
      <c r="R439" s="295">
        <v>38.19968575</v>
      </c>
      <c r="S439" s="295">
        <v>38.19968575</v>
      </c>
      <c r="T439" s="295">
        <v>38.19968575</v>
      </c>
      <c r="U439" s="295">
        <v>38.19968575</v>
      </c>
      <c r="V439" s="295">
        <v>38.19968575</v>
      </c>
      <c r="W439" s="295">
        <v>38.19968575</v>
      </c>
      <c r="X439" s="295">
        <v>38.19968575</v>
      </c>
      <c r="Y439" s="414">
        <v>0</v>
      </c>
      <c r="Z439" s="773">
        <v>1</v>
      </c>
      <c r="AA439" s="414">
        <v>0</v>
      </c>
      <c r="AB439" s="414">
        <v>0</v>
      </c>
      <c r="AC439" s="414">
        <v>0</v>
      </c>
      <c r="AD439" s="414">
        <v>0</v>
      </c>
      <c r="AE439" s="414">
        <v>0</v>
      </c>
      <c r="AF439" s="414"/>
      <c r="AG439" s="414"/>
      <c r="AH439" s="414"/>
      <c r="AI439" s="414"/>
      <c r="AJ439" s="414"/>
      <c r="AK439" s="414"/>
      <c r="AL439" s="414"/>
      <c r="AM439" s="296">
        <f>SUM(Y439:AL439)</f>
        <v>1</v>
      </c>
    </row>
    <row r="440" spans="1:39" ht="15" hidden="1" outlineLevel="1">
      <c r="B440" s="294" t="s">
        <v>260</v>
      </c>
      <c r="C440" s="291" t="s">
        <v>163</v>
      </c>
      <c r="D440" s="295">
        <v>0</v>
      </c>
      <c r="E440" s="295">
        <v>0</v>
      </c>
      <c r="F440" s="295">
        <v>0</v>
      </c>
      <c r="G440" s="295">
        <v>0</v>
      </c>
      <c r="H440" s="295">
        <v>0</v>
      </c>
      <c r="I440" s="295">
        <v>0</v>
      </c>
      <c r="J440" s="295">
        <v>0</v>
      </c>
      <c r="K440" s="295">
        <v>0</v>
      </c>
      <c r="L440" s="295">
        <v>0</v>
      </c>
      <c r="M440" s="295">
        <v>0</v>
      </c>
      <c r="N440" s="295">
        <v>12</v>
      </c>
      <c r="O440" s="295">
        <v>0</v>
      </c>
      <c r="P440" s="295">
        <v>0</v>
      </c>
      <c r="Q440" s="295">
        <v>0</v>
      </c>
      <c r="R440" s="295">
        <v>0</v>
      </c>
      <c r="S440" s="295">
        <v>0</v>
      </c>
      <c r="T440" s="295">
        <v>0</v>
      </c>
      <c r="U440" s="295">
        <v>0</v>
      </c>
      <c r="V440" s="295">
        <v>0</v>
      </c>
      <c r="W440" s="295">
        <v>0</v>
      </c>
      <c r="X440" s="295">
        <v>0</v>
      </c>
      <c r="Y440" s="410">
        <f>Y439</f>
        <v>0</v>
      </c>
      <c r="Z440" s="410">
        <f>Z439</f>
        <v>1</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1"/>
    </row>
    <row r="441" spans="1:39" ht="15" hidden="1" outlineLevel="1">
      <c r="B441" s="314"/>
      <c r="C441" s="312"/>
      <c r="D441" s="765"/>
      <c r="E441" s="765"/>
      <c r="F441" s="765"/>
      <c r="G441" s="765"/>
      <c r="H441" s="765"/>
      <c r="I441" s="765"/>
      <c r="J441" s="765"/>
      <c r="K441" s="765"/>
      <c r="L441" s="765"/>
      <c r="M441" s="765"/>
      <c r="N441" s="765"/>
      <c r="O441" s="765"/>
      <c r="P441" s="765"/>
      <c r="Q441" s="765"/>
      <c r="R441" s="765"/>
      <c r="S441" s="765"/>
      <c r="T441" s="765"/>
      <c r="U441" s="765"/>
      <c r="V441" s="765"/>
      <c r="W441" s="765"/>
      <c r="X441" s="765"/>
      <c r="Y441" s="415"/>
      <c r="Z441" s="416"/>
      <c r="AA441" s="415"/>
      <c r="AB441" s="415"/>
      <c r="AC441" s="415"/>
      <c r="AD441" s="415"/>
      <c r="AE441" s="415"/>
      <c r="AF441" s="415"/>
      <c r="AG441" s="415"/>
      <c r="AH441" s="415"/>
      <c r="AI441" s="415"/>
      <c r="AJ441" s="415"/>
      <c r="AK441" s="415"/>
      <c r="AL441" s="415"/>
      <c r="AM441" s="313"/>
    </row>
    <row r="442" spans="1:39" ht="15" hidden="1" outlineLevel="1">
      <c r="A442" s="504">
        <v>12</v>
      </c>
      <c r="B442" s="314" t="s">
        <v>23</v>
      </c>
      <c r="C442" s="291" t="s">
        <v>25</v>
      </c>
      <c r="D442" s="295">
        <v>0</v>
      </c>
      <c r="E442" s="295">
        <v>0</v>
      </c>
      <c r="F442" s="295">
        <v>0</v>
      </c>
      <c r="G442" s="295">
        <v>0</v>
      </c>
      <c r="H442" s="295">
        <v>0</v>
      </c>
      <c r="I442" s="295">
        <v>0</v>
      </c>
      <c r="J442" s="295">
        <v>0</v>
      </c>
      <c r="K442" s="295">
        <v>0</v>
      </c>
      <c r="L442" s="295">
        <v>0</v>
      </c>
      <c r="M442" s="295">
        <v>0</v>
      </c>
      <c r="N442" s="295">
        <v>3</v>
      </c>
      <c r="O442" s="295">
        <v>0</v>
      </c>
      <c r="P442" s="295">
        <v>0</v>
      </c>
      <c r="Q442" s="295">
        <v>0</v>
      </c>
      <c r="R442" s="295">
        <v>0</v>
      </c>
      <c r="S442" s="295">
        <v>0</v>
      </c>
      <c r="T442" s="295">
        <v>0</v>
      </c>
      <c r="U442" s="295">
        <v>0</v>
      </c>
      <c r="V442" s="295">
        <v>0</v>
      </c>
      <c r="W442" s="295">
        <v>0</v>
      </c>
      <c r="X442" s="295">
        <v>0</v>
      </c>
      <c r="Y442" s="414">
        <v>0</v>
      </c>
      <c r="Z442" s="773">
        <v>1</v>
      </c>
      <c r="AA442" s="414">
        <v>0</v>
      </c>
      <c r="AB442" s="414">
        <v>0</v>
      </c>
      <c r="AC442" s="414">
        <v>0</v>
      </c>
      <c r="AD442" s="414">
        <v>0</v>
      </c>
      <c r="AE442" s="414">
        <v>0</v>
      </c>
      <c r="AF442" s="414"/>
      <c r="AG442" s="414"/>
      <c r="AH442" s="414"/>
      <c r="AI442" s="414"/>
      <c r="AJ442" s="414"/>
      <c r="AK442" s="414"/>
      <c r="AL442" s="414"/>
      <c r="AM442" s="296">
        <f>SUM(Y442:AL442)</f>
        <v>1</v>
      </c>
    </row>
    <row r="443" spans="1:39" ht="15" hidden="1" outlineLevel="1">
      <c r="B443" s="294" t="s">
        <v>260</v>
      </c>
      <c r="C443" s="291" t="s">
        <v>163</v>
      </c>
      <c r="D443" s="295">
        <v>0</v>
      </c>
      <c r="E443" s="295">
        <v>0</v>
      </c>
      <c r="F443" s="295">
        <v>0</v>
      </c>
      <c r="G443" s="295">
        <v>0</v>
      </c>
      <c r="H443" s="295">
        <v>0</v>
      </c>
      <c r="I443" s="295">
        <v>0</v>
      </c>
      <c r="J443" s="295">
        <v>0</v>
      </c>
      <c r="K443" s="295">
        <v>0</v>
      </c>
      <c r="L443" s="295">
        <v>0</v>
      </c>
      <c r="M443" s="295">
        <v>0</v>
      </c>
      <c r="N443" s="295">
        <v>3</v>
      </c>
      <c r="O443" s="295">
        <v>0</v>
      </c>
      <c r="P443" s="295">
        <v>0</v>
      </c>
      <c r="Q443" s="295">
        <v>0</v>
      </c>
      <c r="R443" s="295">
        <v>0</v>
      </c>
      <c r="S443" s="295">
        <v>0</v>
      </c>
      <c r="T443" s="295">
        <v>0</v>
      </c>
      <c r="U443" s="295">
        <v>0</v>
      </c>
      <c r="V443" s="295">
        <v>0</v>
      </c>
      <c r="W443" s="295">
        <v>0</v>
      </c>
      <c r="X443" s="295">
        <v>0</v>
      </c>
      <c r="Y443" s="410">
        <f>Y442</f>
        <v>0</v>
      </c>
      <c r="Z443" s="410">
        <f>Z442</f>
        <v>1</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1"/>
    </row>
    <row r="444" spans="1:39" ht="15" hidden="1" outlineLevel="1">
      <c r="B444" s="314"/>
      <c r="C444" s="312"/>
      <c r="D444" s="771"/>
      <c r="E444" s="771"/>
      <c r="F444" s="771"/>
      <c r="G444" s="771"/>
      <c r="H444" s="771"/>
      <c r="I444" s="771"/>
      <c r="J444" s="771"/>
      <c r="K444" s="771"/>
      <c r="L444" s="771"/>
      <c r="M444" s="771"/>
      <c r="N444" s="765"/>
      <c r="O444" s="771"/>
      <c r="P444" s="771"/>
      <c r="Q444" s="771"/>
      <c r="R444" s="771"/>
      <c r="S444" s="771"/>
      <c r="T444" s="771"/>
      <c r="U444" s="771"/>
      <c r="V444" s="771"/>
      <c r="W444" s="771"/>
      <c r="X444" s="771"/>
      <c r="Y444" s="415"/>
      <c r="Z444" s="416"/>
      <c r="AA444" s="415"/>
      <c r="AB444" s="415"/>
      <c r="AC444" s="415"/>
      <c r="AD444" s="415"/>
      <c r="AE444" s="415"/>
      <c r="AF444" s="415"/>
      <c r="AG444" s="415"/>
      <c r="AH444" s="415"/>
      <c r="AI444" s="415"/>
      <c r="AJ444" s="415"/>
      <c r="AK444" s="415"/>
      <c r="AL444" s="415"/>
      <c r="AM444" s="313"/>
    </row>
    <row r="445" spans="1:39" ht="15" hidden="1" outlineLevel="1">
      <c r="A445" s="504">
        <v>13</v>
      </c>
      <c r="B445" s="314" t="s">
        <v>24</v>
      </c>
      <c r="C445" s="291" t="s">
        <v>25</v>
      </c>
      <c r="D445" s="295">
        <v>0</v>
      </c>
      <c r="E445" s="295">
        <v>0</v>
      </c>
      <c r="F445" s="295">
        <v>0</v>
      </c>
      <c r="G445" s="295">
        <v>0</v>
      </c>
      <c r="H445" s="295">
        <v>0</v>
      </c>
      <c r="I445" s="295">
        <v>0</v>
      </c>
      <c r="J445" s="295">
        <v>0</v>
      </c>
      <c r="K445" s="295">
        <v>0</v>
      </c>
      <c r="L445" s="295">
        <v>0</v>
      </c>
      <c r="M445" s="295">
        <v>0</v>
      </c>
      <c r="N445" s="295">
        <v>12</v>
      </c>
      <c r="O445" s="295">
        <v>0</v>
      </c>
      <c r="P445" s="295">
        <v>0</v>
      </c>
      <c r="Q445" s="295">
        <v>0</v>
      </c>
      <c r="R445" s="295">
        <v>0</v>
      </c>
      <c r="S445" s="295">
        <v>0</v>
      </c>
      <c r="T445" s="295">
        <v>0</v>
      </c>
      <c r="U445" s="295">
        <v>0</v>
      </c>
      <c r="V445" s="295">
        <v>0</v>
      </c>
      <c r="W445" s="295">
        <v>0</v>
      </c>
      <c r="X445" s="295">
        <v>0</v>
      </c>
      <c r="Y445" s="414">
        <v>0</v>
      </c>
      <c r="Z445" s="773">
        <v>1</v>
      </c>
      <c r="AA445" s="414">
        <v>0</v>
      </c>
      <c r="AB445" s="414">
        <v>0</v>
      </c>
      <c r="AC445" s="414">
        <v>0</v>
      </c>
      <c r="AD445" s="414">
        <v>0</v>
      </c>
      <c r="AE445" s="414">
        <v>0</v>
      </c>
      <c r="AF445" s="414"/>
      <c r="AG445" s="414"/>
      <c r="AH445" s="414"/>
      <c r="AI445" s="414"/>
      <c r="AJ445" s="414"/>
      <c r="AK445" s="414"/>
      <c r="AL445" s="414"/>
      <c r="AM445" s="296">
        <f>SUM(Y445:AL445)</f>
        <v>1</v>
      </c>
    </row>
    <row r="446" spans="1:39" ht="15" hidden="1" outlineLevel="1">
      <c r="B446" s="294" t="s">
        <v>260</v>
      </c>
      <c r="C446" s="291" t="s">
        <v>163</v>
      </c>
      <c r="D446" s="295">
        <v>0</v>
      </c>
      <c r="E446" s="295">
        <v>0</v>
      </c>
      <c r="F446" s="295">
        <v>0</v>
      </c>
      <c r="G446" s="295">
        <v>0</v>
      </c>
      <c r="H446" s="295">
        <v>0</v>
      </c>
      <c r="I446" s="295">
        <v>0</v>
      </c>
      <c r="J446" s="295">
        <v>0</v>
      </c>
      <c r="K446" s="295">
        <v>0</v>
      </c>
      <c r="L446" s="295">
        <v>0</v>
      </c>
      <c r="M446" s="295">
        <v>0</v>
      </c>
      <c r="N446" s="295">
        <v>12</v>
      </c>
      <c r="O446" s="295">
        <v>0</v>
      </c>
      <c r="P446" s="295">
        <v>0</v>
      </c>
      <c r="Q446" s="295">
        <v>0</v>
      </c>
      <c r="R446" s="295">
        <v>0</v>
      </c>
      <c r="S446" s="295">
        <v>0</v>
      </c>
      <c r="T446" s="295">
        <v>0</v>
      </c>
      <c r="U446" s="295">
        <v>0</v>
      </c>
      <c r="V446" s="295">
        <v>0</v>
      </c>
      <c r="W446" s="295">
        <v>0</v>
      </c>
      <c r="X446" s="295">
        <v>0</v>
      </c>
      <c r="Y446" s="410">
        <f>Y445</f>
        <v>0</v>
      </c>
      <c r="Z446" s="410">
        <f>Z445</f>
        <v>1</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1"/>
    </row>
    <row r="447" spans="1:39" ht="15" hidden="1" outlineLevel="1">
      <c r="B447" s="314"/>
      <c r="C447" s="312"/>
      <c r="D447" s="771"/>
      <c r="E447" s="771"/>
      <c r="F447" s="771"/>
      <c r="G447" s="771"/>
      <c r="H447" s="771"/>
      <c r="I447" s="771"/>
      <c r="J447" s="771"/>
      <c r="K447" s="771"/>
      <c r="L447" s="771"/>
      <c r="M447" s="771"/>
      <c r="N447" s="765"/>
      <c r="O447" s="771"/>
      <c r="P447" s="771"/>
      <c r="Q447" s="771"/>
      <c r="R447" s="771"/>
      <c r="S447" s="771"/>
      <c r="T447" s="771"/>
      <c r="U447" s="771"/>
      <c r="V447" s="771"/>
      <c r="W447" s="771"/>
      <c r="X447" s="771"/>
      <c r="Y447" s="415"/>
      <c r="Z447" s="415"/>
      <c r="AA447" s="415"/>
      <c r="AB447" s="415"/>
      <c r="AC447" s="415"/>
      <c r="AD447" s="415"/>
      <c r="AE447" s="415"/>
      <c r="AF447" s="415"/>
      <c r="AG447" s="415"/>
      <c r="AH447" s="415"/>
      <c r="AI447" s="415"/>
      <c r="AJ447" s="415"/>
      <c r="AK447" s="415"/>
      <c r="AL447" s="415"/>
      <c r="AM447" s="313"/>
    </row>
    <row r="448" spans="1:39" ht="15" hidden="1" outlineLevel="1">
      <c r="A448" s="504">
        <v>14</v>
      </c>
      <c r="B448" s="314" t="s">
        <v>20</v>
      </c>
      <c r="C448" s="291" t="s">
        <v>25</v>
      </c>
      <c r="D448" s="295">
        <v>261094.28020000001</v>
      </c>
      <c r="E448" s="295">
        <v>261094.28020000001</v>
      </c>
      <c r="F448" s="295">
        <v>261094.28020000001</v>
      </c>
      <c r="G448" s="295">
        <v>261094.28020000001</v>
      </c>
      <c r="H448" s="295">
        <v>0</v>
      </c>
      <c r="I448" s="295">
        <v>0</v>
      </c>
      <c r="J448" s="295">
        <v>0</v>
      </c>
      <c r="K448" s="295">
        <v>0</v>
      </c>
      <c r="L448" s="295">
        <v>0</v>
      </c>
      <c r="M448" s="295">
        <v>0</v>
      </c>
      <c r="N448" s="295">
        <v>12</v>
      </c>
      <c r="O448" s="295">
        <v>53.46772206</v>
      </c>
      <c r="P448" s="295">
        <v>53.46772206</v>
      </c>
      <c r="Q448" s="295">
        <v>53.46772206</v>
      </c>
      <c r="R448" s="295">
        <v>53.46772206</v>
      </c>
      <c r="S448" s="295">
        <v>0</v>
      </c>
      <c r="T448" s="295">
        <v>0</v>
      </c>
      <c r="U448" s="295">
        <v>0</v>
      </c>
      <c r="V448" s="295">
        <v>0</v>
      </c>
      <c r="W448" s="295">
        <v>0</v>
      </c>
      <c r="X448" s="295">
        <v>0</v>
      </c>
      <c r="Y448" s="414">
        <v>0</v>
      </c>
      <c r="Z448" s="773">
        <v>1</v>
      </c>
      <c r="AA448" s="414">
        <v>0</v>
      </c>
      <c r="AB448" s="414">
        <v>0</v>
      </c>
      <c r="AC448" s="414">
        <v>0</v>
      </c>
      <c r="AD448" s="414">
        <v>0</v>
      </c>
      <c r="AE448" s="414">
        <v>0</v>
      </c>
      <c r="AF448" s="414"/>
      <c r="AG448" s="414"/>
      <c r="AH448" s="414"/>
      <c r="AI448" s="414"/>
      <c r="AJ448" s="414"/>
      <c r="AK448" s="414"/>
      <c r="AL448" s="414"/>
      <c r="AM448" s="296">
        <f>SUM(Y448:AL448)</f>
        <v>1</v>
      </c>
    </row>
    <row r="449" spans="1:39" ht="15" hidden="1" outlineLevel="1">
      <c r="B449" s="294" t="s">
        <v>260</v>
      </c>
      <c r="C449" s="291" t="s">
        <v>163</v>
      </c>
      <c r="D449" s="295">
        <v>0</v>
      </c>
      <c r="E449" s="295">
        <v>0</v>
      </c>
      <c r="F449" s="295">
        <v>0</v>
      </c>
      <c r="G449" s="295">
        <v>0</v>
      </c>
      <c r="H449" s="295">
        <v>0</v>
      </c>
      <c r="I449" s="295">
        <v>0</v>
      </c>
      <c r="J449" s="295">
        <v>0</v>
      </c>
      <c r="K449" s="295">
        <v>0</v>
      </c>
      <c r="L449" s="295">
        <v>0</v>
      </c>
      <c r="M449" s="295">
        <v>0</v>
      </c>
      <c r="N449" s="295">
        <v>12</v>
      </c>
      <c r="O449" s="295">
        <v>0</v>
      </c>
      <c r="P449" s="295">
        <v>0</v>
      </c>
      <c r="Q449" s="295">
        <v>0</v>
      </c>
      <c r="R449" s="295">
        <v>0</v>
      </c>
      <c r="S449" s="295">
        <v>0</v>
      </c>
      <c r="T449" s="295">
        <v>0</v>
      </c>
      <c r="U449" s="295">
        <v>0</v>
      </c>
      <c r="V449" s="295">
        <v>0</v>
      </c>
      <c r="W449" s="295">
        <v>0</v>
      </c>
      <c r="X449" s="295">
        <v>0</v>
      </c>
      <c r="Y449" s="410">
        <f>Y448</f>
        <v>0</v>
      </c>
      <c r="Z449" s="410">
        <f>Z448</f>
        <v>1</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1"/>
    </row>
    <row r="450" spans="1:39" ht="15" hidden="1" outlineLevel="1">
      <c r="B450" s="314"/>
      <c r="C450" s="312"/>
      <c r="D450" s="771"/>
      <c r="E450" s="771"/>
      <c r="F450" s="771"/>
      <c r="G450" s="771"/>
      <c r="H450" s="771"/>
      <c r="I450" s="771"/>
      <c r="J450" s="771"/>
      <c r="K450" s="771"/>
      <c r="L450" s="771"/>
      <c r="M450" s="771"/>
      <c r="N450" s="765"/>
      <c r="O450" s="771"/>
      <c r="P450" s="771"/>
      <c r="Q450" s="771"/>
      <c r="R450" s="771"/>
      <c r="S450" s="771"/>
      <c r="T450" s="771"/>
      <c r="U450" s="771"/>
      <c r="V450" s="771"/>
      <c r="W450" s="771"/>
      <c r="X450" s="771"/>
      <c r="Y450" s="415"/>
      <c r="Z450" s="416"/>
      <c r="AA450" s="415"/>
      <c r="AB450" s="415"/>
      <c r="AC450" s="415"/>
      <c r="AD450" s="415"/>
      <c r="AE450" s="415"/>
      <c r="AF450" s="415"/>
      <c r="AG450" s="415"/>
      <c r="AH450" s="415"/>
      <c r="AI450" s="415"/>
      <c r="AJ450" s="415"/>
      <c r="AK450" s="415"/>
      <c r="AL450" s="415"/>
      <c r="AM450" s="313"/>
    </row>
    <row r="451" spans="1:39" s="283" customFormat="1" ht="15" hidden="1" outlineLevel="1">
      <c r="A451" s="504">
        <v>15</v>
      </c>
      <c r="B451" s="314" t="s">
        <v>487</v>
      </c>
      <c r="C451" s="291" t="s">
        <v>25</v>
      </c>
      <c r="D451" s="295">
        <v>0</v>
      </c>
      <c r="E451" s="295">
        <v>0</v>
      </c>
      <c r="F451" s="295">
        <v>0</v>
      </c>
      <c r="G451" s="295">
        <v>0</v>
      </c>
      <c r="H451" s="295">
        <v>0</v>
      </c>
      <c r="I451" s="295">
        <v>0</v>
      </c>
      <c r="J451" s="295">
        <v>0</v>
      </c>
      <c r="K451" s="295">
        <v>0</v>
      </c>
      <c r="L451" s="295">
        <v>0</v>
      </c>
      <c r="M451" s="295">
        <v>0</v>
      </c>
      <c r="N451" s="765"/>
      <c r="O451" s="295">
        <v>0</v>
      </c>
      <c r="P451" s="295">
        <v>0</v>
      </c>
      <c r="Q451" s="295">
        <v>0</v>
      </c>
      <c r="R451" s="295">
        <v>0</v>
      </c>
      <c r="S451" s="295">
        <v>0</v>
      </c>
      <c r="T451" s="295">
        <v>0</v>
      </c>
      <c r="U451" s="295">
        <v>0</v>
      </c>
      <c r="V451" s="295">
        <v>0</v>
      </c>
      <c r="W451" s="295">
        <v>0</v>
      </c>
      <c r="X451" s="295">
        <v>0</v>
      </c>
      <c r="Y451" s="414">
        <v>0</v>
      </c>
      <c r="Z451" s="773">
        <v>1</v>
      </c>
      <c r="AA451" s="414">
        <v>0</v>
      </c>
      <c r="AB451" s="414">
        <v>0</v>
      </c>
      <c r="AC451" s="414">
        <v>0</v>
      </c>
      <c r="AD451" s="414">
        <v>0</v>
      </c>
      <c r="AE451" s="414">
        <v>0</v>
      </c>
      <c r="AF451" s="414"/>
      <c r="AG451" s="414"/>
      <c r="AH451" s="414"/>
      <c r="AI451" s="414"/>
      <c r="AJ451" s="414"/>
      <c r="AK451" s="414"/>
      <c r="AL451" s="414"/>
      <c r="AM451" s="296">
        <f>SUM(Y451:AL451)</f>
        <v>1</v>
      </c>
    </row>
    <row r="452" spans="1:39" s="283" customFormat="1" ht="15" hidden="1" outlineLevel="1">
      <c r="A452" s="504"/>
      <c r="B452" s="314" t="s">
        <v>260</v>
      </c>
      <c r="C452" s="291" t="s">
        <v>163</v>
      </c>
      <c r="D452" s="295">
        <v>0</v>
      </c>
      <c r="E452" s="295">
        <v>0</v>
      </c>
      <c r="F452" s="295">
        <v>0</v>
      </c>
      <c r="G452" s="295">
        <v>0</v>
      </c>
      <c r="H452" s="295">
        <v>0</v>
      </c>
      <c r="I452" s="295">
        <v>0</v>
      </c>
      <c r="J452" s="295">
        <v>0</v>
      </c>
      <c r="K452" s="295">
        <v>0</v>
      </c>
      <c r="L452" s="295">
        <v>0</v>
      </c>
      <c r="M452" s="295">
        <v>0</v>
      </c>
      <c r="N452" s="765"/>
      <c r="O452" s="295">
        <v>0</v>
      </c>
      <c r="P452" s="295">
        <v>0</v>
      </c>
      <c r="Q452" s="295">
        <v>0</v>
      </c>
      <c r="R452" s="295">
        <v>0</v>
      </c>
      <c r="S452" s="295">
        <v>0</v>
      </c>
      <c r="T452" s="295">
        <v>0</v>
      </c>
      <c r="U452" s="295">
        <v>0</v>
      </c>
      <c r="V452" s="295">
        <v>0</v>
      </c>
      <c r="W452" s="295">
        <v>0</v>
      </c>
      <c r="X452" s="295">
        <v>0</v>
      </c>
      <c r="Y452" s="410">
        <f>Y451</f>
        <v>0</v>
      </c>
      <c r="Z452" s="410">
        <f>Z451</f>
        <v>1</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1"/>
    </row>
    <row r="453" spans="1:39" s="283" customFormat="1" ht="15" hidden="1" outlineLevel="1">
      <c r="A453" s="504"/>
      <c r="B453" s="314"/>
      <c r="C453" s="312"/>
      <c r="D453" s="771"/>
      <c r="E453" s="771"/>
      <c r="F453" s="771"/>
      <c r="G453" s="771"/>
      <c r="H453" s="771"/>
      <c r="I453" s="771"/>
      <c r="J453" s="771"/>
      <c r="K453" s="771"/>
      <c r="L453" s="771"/>
      <c r="M453" s="771"/>
      <c r="N453" s="765"/>
      <c r="O453" s="771"/>
      <c r="P453" s="771"/>
      <c r="Q453" s="771"/>
      <c r="R453" s="771"/>
      <c r="S453" s="771"/>
      <c r="T453" s="771"/>
      <c r="U453" s="771"/>
      <c r="V453" s="771"/>
      <c r="W453" s="771"/>
      <c r="X453" s="771"/>
      <c r="Y453" s="417"/>
      <c r="Z453" s="415"/>
      <c r="AA453" s="415"/>
      <c r="AB453" s="415"/>
      <c r="AC453" s="415"/>
      <c r="AD453" s="415"/>
      <c r="AE453" s="415"/>
      <c r="AF453" s="415"/>
      <c r="AG453" s="415"/>
      <c r="AH453" s="415"/>
      <c r="AI453" s="415"/>
      <c r="AJ453" s="415"/>
      <c r="AK453" s="415"/>
      <c r="AL453" s="415"/>
      <c r="AM453" s="313"/>
    </row>
    <row r="454" spans="1:39" s="283" customFormat="1" ht="15" hidden="1" outlineLevel="1">
      <c r="A454" s="504">
        <v>16</v>
      </c>
      <c r="B454" s="314" t="s">
        <v>488</v>
      </c>
      <c r="C454" s="291" t="s">
        <v>25</v>
      </c>
      <c r="D454" s="295">
        <v>0</v>
      </c>
      <c r="E454" s="295">
        <v>0</v>
      </c>
      <c r="F454" s="295">
        <v>0</v>
      </c>
      <c r="G454" s="295">
        <v>0</v>
      </c>
      <c r="H454" s="295">
        <v>0</v>
      </c>
      <c r="I454" s="295">
        <v>0</v>
      </c>
      <c r="J454" s="295">
        <v>0</v>
      </c>
      <c r="K454" s="295">
        <v>0</v>
      </c>
      <c r="L454" s="295">
        <v>0</v>
      </c>
      <c r="M454" s="295">
        <v>0</v>
      </c>
      <c r="N454" s="765"/>
      <c r="O454" s="295">
        <v>0</v>
      </c>
      <c r="P454" s="295">
        <v>0</v>
      </c>
      <c r="Q454" s="295">
        <v>0</v>
      </c>
      <c r="R454" s="295">
        <v>0</v>
      </c>
      <c r="S454" s="295">
        <v>0</v>
      </c>
      <c r="T454" s="295">
        <v>0</v>
      </c>
      <c r="U454" s="295">
        <v>0</v>
      </c>
      <c r="V454" s="295">
        <v>0</v>
      </c>
      <c r="W454" s="295">
        <v>0</v>
      </c>
      <c r="X454" s="295">
        <v>0</v>
      </c>
      <c r="Y454" s="414">
        <v>0</v>
      </c>
      <c r="Z454" s="773">
        <v>1</v>
      </c>
      <c r="AA454" s="414">
        <v>0</v>
      </c>
      <c r="AB454" s="414">
        <v>0</v>
      </c>
      <c r="AC454" s="414">
        <v>0</v>
      </c>
      <c r="AD454" s="414">
        <v>0</v>
      </c>
      <c r="AE454" s="414">
        <v>0</v>
      </c>
      <c r="AF454" s="414"/>
      <c r="AG454" s="414"/>
      <c r="AH454" s="414"/>
      <c r="AI454" s="414"/>
      <c r="AJ454" s="414"/>
      <c r="AK454" s="414"/>
      <c r="AL454" s="414"/>
      <c r="AM454" s="296">
        <f>SUM(Y454:AL454)</f>
        <v>1</v>
      </c>
    </row>
    <row r="455" spans="1:39" s="283" customFormat="1" ht="15" hidden="1" outlineLevel="1">
      <c r="A455" s="504"/>
      <c r="B455" s="314" t="s">
        <v>260</v>
      </c>
      <c r="C455" s="291" t="s">
        <v>163</v>
      </c>
      <c r="D455" s="295">
        <v>0</v>
      </c>
      <c r="E455" s="295">
        <v>0</v>
      </c>
      <c r="F455" s="295">
        <v>0</v>
      </c>
      <c r="G455" s="295">
        <v>0</v>
      </c>
      <c r="H455" s="295">
        <v>0</v>
      </c>
      <c r="I455" s="295">
        <v>0</v>
      </c>
      <c r="J455" s="295">
        <v>0</v>
      </c>
      <c r="K455" s="295">
        <v>0</v>
      </c>
      <c r="L455" s="295">
        <v>0</v>
      </c>
      <c r="M455" s="295">
        <v>0</v>
      </c>
      <c r="N455" s="765"/>
      <c r="O455" s="295">
        <v>0</v>
      </c>
      <c r="P455" s="295">
        <v>0</v>
      </c>
      <c r="Q455" s="295">
        <v>0</v>
      </c>
      <c r="R455" s="295">
        <v>0</v>
      </c>
      <c r="S455" s="295">
        <v>0</v>
      </c>
      <c r="T455" s="295">
        <v>0</v>
      </c>
      <c r="U455" s="295">
        <v>0</v>
      </c>
      <c r="V455" s="295">
        <v>0</v>
      </c>
      <c r="W455" s="295">
        <v>0</v>
      </c>
      <c r="X455" s="295">
        <v>0</v>
      </c>
      <c r="Y455" s="410">
        <f>Y454</f>
        <v>0</v>
      </c>
      <c r="Z455" s="410">
        <f>Z454</f>
        <v>1</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1"/>
    </row>
    <row r="456" spans="1:39" s="283" customFormat="1" ht="15" hidden="1" outlineLevel="1">
      <c r="A456" s="504"/>
      <c r="B456" s="314"/>
      <c r="C456" s="312"/>
      <c r="D456" s="771"/>
      <c r="E456" s="771"/>
      <c r="F456" s="771"/>
      <c r="G456" s="771"/>
      <c r="H456" s="771"/>
      <c r="I456" s="771"/>
      <c r="J456" s="771"/>
      <c r="K456" s="771"/>
      <c r="L456" s="771"/>
      <c r="M456" s="771"/>
      <c r="N456" s="765"/>
      <c r="O456" s="771"/>
      <c r="P456" s="771"/>
      <c r="Q456" s="771"/>
      <c r="R456" s="771"/>
      <c r="S456" s="771"/>
      <c r="T456" s="771"/>
      <c r="U456" s="771"/>
      <c r="V456" s="771"/>
      <c r="W456" s="771"/>
      <c r="X456" s="771"/>
      <c r="Y456" s="417"/>
      <c r="Z456" s="415"/>
      <c r="AA456" s="415"/>
      <c r="AB456" s="415"/>
      <c r="AC456" s="415"/>
      <c r="AD456" s="415"/>
      <c r="AE456" s="415"/>
      <c r="AF456" s="415"/>
      <c r="AG456" s="415"/>
      <c r="AH456" s="415"/>
      <c r="AI456" s="415"/>
      <c r="AJ456" s="415"/>
      <c r="AK456" s="415"/>
      <c r="AL456" s="415"/>
      <c r="AM456" s="313"/>
    </row>
    <row r="457" spans="1:39" ht="15" hidden="1" outlineLevel="1">
      <c r="A457" s="504">
        <v>17</v>
      </c>
      <c r="B457" s="314" t="s">
        <v>9</v>
      </c>
      <c r="C457" s="291" t="s">
        <v>25</v>
      </c>
      <c r="D457" s="295">
        <v>0</v>
      </c>
      <c r="E457" s="295">
        <v>0</v>
      </c>
      <c r="F457" s="295">
        <v>0</v>
      </c>
      <c r="G457" s="295">
        <v>0</v>
      </c>
      <c r="H457" s="295">
        <v>0</v>
      </c>
      <c r="I457" s="295">
        <v>0</v>
      </c>
      <c r="J457" s="295">
        <v>0</v>
      </c>
      <c r="K457" s="295">
        <v>0</v>
      </c>
      <c r="L457" s="295">
        <v>0</v>
      </c>
      <c r="M457" s="295">
        <v>0</v>
      </c>
      <c r="N457" s="765"/>
      <c r="O457" s="295">
        <v>50.146500000000003</v>
      </c>
      <c r="P457" s="295">
        <v>0</v>
      </c>
      <c r="Q457" s="295">
        <v>0</v>
      </c>
      <c r="R457" s="295">
        <v>0</v>
      </c>
      <c r="S457" s="295">
        <v>0</v>
      </c>
      <c r="T457" s="295">
        <v>0</v>
      </c>
      <c r="U457" s="295">
        <v>0</v>
      </c>
      <c r="V457" s="295">
        <v>0</v>
      </c>
      <c r="W457" s="295">
        <v>0</v>
      </c>
      <c r="X457" s="295">
        <v>0</v>
      </c>
      <c r="Y457" s="414">
        <v>0</v>
      </c>
      <c r="Z457" s="773">
        <v>1</v>
      </c>
      <c r="AA457" s="414">
        <v>0</v>
      </c>
      <c r="AB457" s="414">
        <v>0</v>
      </c>
      <c r="AC457" s="414">
        <v>0</v>
      </c>
      <c r="AD457" s="414">
        <v>0</v>
      </c>
      <c r="AE457" s="414">
        <v>0</v>
      </c>
      <c r="AF457" s="414"/>
      <c r="AG457" s="414"/>
      <c r="AH457" s="414"/>
      <c r="AI457" s="414"/>
      <c r="AJ457" s="414"/>
      <c r="AK457" s="414"/>
      <c r="AL457" s="414"/>
      <c r="AM457" s="296">
        <f>SUM(Y457:AL457)</f>
        <v>1</v>
      </c>
    </row>
    <row r="458" spans="1:39" ht="15" hidden="1" outlineLevel="1">
      <c r="B458" s="294" t="s">
        <v>260</v>
      </c>
      <c r="C458" s="291" t="s">
        <v>163</v>
      </c>
      <c r="D458" s="295">
        <v>0</v>
      </c>
      <c r="E458" s="295">
        <v>0</v>
      </c>
      <c r="F458" s="295">
        <v>0</v>
      </c>
      <c r="G458" s="295">
        <v>0</v>
      </c>
      <c r="H458" s="295">
        <v>0</v>
      </c>
      <c r="I458" s="295">
        <v>0</v>
      </c>
      <c r="J458" s="295">
        <v>0</v>
      </c>
      <c r="K458" s="295">
        <v>0</v>
      </c>
      <c r="L458" s="295">
        <v>0</v>
      </c>
      <c r="M458" s="295">
        <v>0</v>
      </c>
      <c r="N458" s="765"/>
      <c r="O458" s="295">
        <v>0</v>
      </c>
      <c r="P458" s="295">
        <v>0</v>
      </c>
      <c r="Q458" s="295">
        <v>0</v>
      </c>
      <c r="R458" s="295">
        <v>0</v>
      </c>
      <c r="S458" s="295">
        <v>0</v>
      </c>
      <c r="T458" s="295">
        <v>0</v>
      </c>
      <c r="U458" s="295">
        <v>0</v>
      </c>
      <c r="V458" s="295">
        <v>0</v>
      </c>
      <c r="W458" s="295">
        <v>0</v>
      </c>
      <c r="X458" s="295">
        <v>0</v>
      </c>
      <c r="Y458" s="410">
        <f>Y457</f>
        <v>0</v>
      </c>
      <c r="Z458" s="410">
        <f>Z457</f>
        <v>1</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1"/>
    </row>
    <row r="459" spans="1:39" ht="15" hidden="1" outlineLevel="1">
      <c r="B459" s="315"/>
      <c r="C459" s="305"/>
      <c r="D459" s="765"/>
      <c r="E459" s="765"/>
      <c r="F459" s="765"/>
      <c r="G459" s="765"/>
      <c r="H459" s="765"/>
      <c r="I459" s="765"/>
      <c r="J459" s="765"/>
      <c r="K459" s="765"/>
      <c r="L459" s="765"/>
      <c r="M459" s="765"/>
      <c r="N459" s="765"/>
      <c r="O459" s="765"/>
      <c r="P459" s="765"/>
      <c r="Q459" s="765"/>
      <c r="R459" s="765"/>
      <c r="S459" s="765"/>
      <c r="T459" s="765"/>
      <c r="U459" s="765"/>
      <c r="V459" s="765"/>
      <c r="W459" s="765"/>
      <c r="X459" s="765"/>
      <c r="Y459" s="418"/>
      <c r="Z459" s="419"/>
      <c r="AA459" s="419"/>
      <c r="AB459" s="419"/>
      <c r="AC459" s="419"/>
      <c r="AD459" s="419"/>
      <c r="AE459" s="419"/>
      <c r="AF459" s="419"/>
      <c r="AG459" s="419"/>
      <c r="AH459" s="419"/>
      <c r="AI459" s="419"/>
      <c r="AJ459" s="419"/>
      <c r="AK459" s="419"/>
      <c r="AL459" s="419"/>
      <c r="AM459" s="317"/>
    </row>
    <row r="460" spans="1:39" ht="15" hidden="1" outlineLevel="1">
      <c r="A460" s="505"/>
      <c r="B460" s="288" t="s">
        <v>10</v>
      </c>
      <c r="C460" s="289"/>
      <c r="D460" s="769"/>
      <c r="E460" s="769"/>
      <c r="F460" s="769"/>
      <c r="G460" s="769"/>
      <c r="H460" s="769"/>
      <c r="I460" s="769"/>
      <c r="J460" s="769"/>
      <c r="K460" s="769"/>
      <c r="L460" s="769"/>
      <c r="M460" s="769"/>
      <c r="N460" s="768"/>
      <c r="O460" s="769"/>
      <c r="P460" s="769"/>
      <c r="Q460" s="769"/>
      <c r="R460" s="769"/>
      <c r="S460" s="769"/>
      <c r="T460" s="769"/>
      <c r="U460" s="769"/>
      <c r="V460" s="769"/>
      <c r="W460" s="769"/>
      <c r="X460" s="769"/>
      <c r="Y460" s="413"/>
      <c r="Z460" s="413"/>
      <c r="AA460" s="413"/>
      <c r="AB460" s="413"/>
      <c r="AC460" s="413"/>
      <c r="AD460" s="413"/>
      <c r="AE460" s="413"/>
      <c r="AF460" s="413"/>
      <c r="AG460" s="413"/>
      <c r="AH460" s="413"/>
      <c r="AI460" s="413"/>
      <c r="AJ460" s="413"/>
      <c r="AK460" s="413"/>
      <c r="AL460" s="413"/>
      <c r="AM460" s="292"/>
    </row>
    <row r="461" spans="1:39" ht="15" hidden="1" outlineLevel="1">
      <c r="A461" s="504">
        <v>18</v>
      </c>
      <c r="B461" s="315" t="s">
        <v>11</v>
      </c>
      <c r="C461" s="291" t="s">
        <v>25</v>
      </c>
      <c r="D461" s="295">
        <v>447640</v>
      </c>
      <c r="E461" s="295">
        <v>447640</v>
      </c>
      <c r="F461" s="295">
        <v>447640</v>
      </c>
      <c r="G461" s="295">
        <v>447640</v>
      </c>
      <c r="H461" s="295">
        <v>447640</v>
      </c>
      <c r="I461" s="295">
        <v>447640</v>
      </c>
      <c r="J461" s="295">
        <v>447640</v>
      </c>
      <c r="K461" s="295">
        <v>447640</v>
      </c>
      <c r="L461" s="295">
        <v>447640</v>
      </c>
      <c r="M461" s="295">
        <v>447640</v>
      </c>
      <c r="N461" s="295">
        <v>12</v>
      </c>
      <c r="O461" s="295">
        <v>51.088000000000001</v>
      </c>
      <c r="P461" s="295">
        <v>51.088000000000001</v>
      </c>
      <c r="Q461" s="295">
        <v>51.088000000000001</v>
      </c>
      <c r="R461" s="295">
        <v>51.088000000000001</v>
      </c>
      <c r="S461" s="295">
        <v>51.088000000000001</v>
      </c>
      <c r="T461" s="295">
        <v>51.088000000000001</v>
      </c>
      <c r="U461" s="295">
        <v>51.088000000000001</v>
      </c>
      <c r="V461" s="295">
        <v>51.088000000000001</v>
      </c>
      <c r="W461" s="295">
        <v>51.088000000000001</v>
      </c>
      <c r="X461" s="295">
        <v>51.088000000000001</v>
      </c>
      <c r="Y461" s="775">
        <v>0</v>
      </c>
      <c r="Z461" s="414">
        <v>0</v>
      </c>
      <c r="AA461" s="414">
        <v>1</v>
      </c>
      <c r="AB461" s="414">
        <v>0</v>
      </c>
      <c r="AC461" s="414">
        <v>0</v>
      </c>
      <c r="AD461" s="414">
        <v>0</v>
      </c>
      <c r="AE461" s="414">
        <v>0</v>
      </c>
      <c r="AF461" s="414"/>
      <c r="AG461" s="414"/>
      <c r="AH461" s="414"/>
      <c r="AI461" s="414"/>
      <c r="AJ461" s="414"/>
      <c r="AK461" s="414"/>
      <c r="AL461" s="414"/>
      <c r="AM461" s="296">
        <f>SUM(Y461:AL461)</f>
        <v>1</v>
      </c>
    </row>
    <row r="462" spans="1:39" ht="15" hidden="1" outlineLevel="1">
      <c r="B462" s="294" t="s">
        <v>260</v>
      </c>
      <c r="C462" s="291" t="s">
        <v>163</v>
      </c>
      <c r="D462" s="295">
        <v>0</v>
      </c>
      <c r="E462" s="295">
        <v>0</v>
      </c>
      <c r="F462" s="295">
        <v>0</v>
      </c>
      <c r="G462" s="295">
        <v>0</v>
      </c>
      <c r="H462" s="295">
        <v>0</v>
      </c>
      <c r="I462" s="295">
        <v>0</v>
      </c>
      <c r="J462" s="295">
        <v>0</v>
      </c>
      <c r="K462" s="295">
        <v>0</v>
      </c>
      <c r="L462" s="295">
        <v>0</v>
      </c>
      <c r="M462" s="295">
        <v>0</v>
      </c>
      <c r="N462" s="295">
        <v>12</v>
      </c>
      <c r="O462" s="295">
        <v>0</v>
      </c>
      <c r="P462" s="295">
        <v>0</v>
      </c>
      <c r="Q462" s="295">
        <v>0</v>
      </c>
      <c r="R462" s="295">
        <v>0</v>
      </c>
      <c r="S462" s="295">
        <v>0</v>
      </c>
      <c r="T462" s="295">
        <v>0</v>
      </c>
      <c r="U462" s="295">
        <v>0</v>
      </c>
      <c r="V462" s="295">
        <v>0</v>
      </c>
      <c r="W462" s="295">
        <v>0</v>
      </c>
      <c r="X462" s="295">
        <v>0</v>
      </c>
      <c r="Y462" s="410">
        <f>Y461</f>
        <v>0</v>
      </c>
      <c r="Z462" s="410">
        <f>Z461</f>
        <v>0</v>
      </c>
      <c r="AA462" s="410">
        <f t="shared" ref="AA462:AL462" si="135">AA461</f>
        <v>1</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7"/>
    </row>
    <row r="463" spans="1:39" ht="15" hidden="1" outlineLevel="1">
      <c r="A463" s="507"/>
      <c r="B463" s="315"/>
      <c r="C463" s="305"/>
      <c r="D463" s="765"/>
      <c r="E463" s="765"/>
      <c r="F463" s="765"/>
      <c r="G463" s="765"/>
      <c r="H463" s="765"/>
      <c r="I463" s="765"/>
      <c r="J463" s="765"/>
      <c r="K463" s="765"/>
      <c r="L463" s="765"/>
      <c r="M463" s="765"/>
      <c r="N463" s="765"/>
      <c r="O463" s="765"/>
      <c r="P463" s="765"/>
      <c r="Q463" s="765"/>
      <c r="R463" s="765"/>
      <c r="S463" s="765"/>
      <c r="T463" s="765"/>
      <c r="U463" s="765"/>
      <c r="V463" s="765"/>
      <c r="W463" s="765"/>
      <c r="X463" s="765"/>
      <c r="Y463" s="411"/>
      <c r="Z463" s="420"/>
      <c r="AA463" s="420"/>
      <c r="AB463" s="420"/>
      <c r="AC463" s="420"/>
      <c r="AD463" s="420"/>
      <c r="AE463" s="420"/>
      <c r="AF463" s="420"/>
      <c r="AG463" s="420"/>
      <c r="AH463" s="420"/>
      <c r="AI463" s="420"/>
      <c r="AJ463" s="420"/>
      <c r="AK463" s="420"/>
      <c r="AL463" s="420"/>
      <c r="AM463" s="306"/>
    </row>
    <row r="464" spans="1:39" ht="15" hidden="1" outlineLevel="1">
      <c r="A464" s="504">
        <v>19</v>
      </c>
      <c r="B464" s="315" t="s">
        <v>12</v>
      </c>
      <c r="C464" s="291" t="s">
        <v>25</v>
      </c>
      <c r="D464" s="295">
        <v>0</v>
      </c>
      <c r="E464" s="295">
        <v>0</v>
      </c>
      <c r="F464" s="295">
        <v>0</v>
      </c>
      <c r="G464" s="295">
        <v>0</v>
      </c>
      <c r="H464" s="295">
        <v>0</v>
      </c>
      <c r="I464" s="295">
        <v>0</v>
      </c>
      <c r="J464" s="295">
        <v>0</v>
      </c>
      <c r="K464" s="295">
        <v>0</v>
      </c>
      <c r="L464" s="295">
        <v>0</v>
      </c>
      <c r="M464" s="295">
        <v>0</v>
      </c>
      <c r="N464" s="295">
        <v>12</v>
      </c>
      <c r="O464" s="295">
        <v>0</v>
      </c>
      <c r="P464" s="295">
        <v>0</v>
      </c>
      <c r="Q464" s="295">
        <v>0</v>
      </c>
      <c r="R464" s="295">
        <v>0</v>
      </c>
      <c r="S464" s="295">
        <v>0</v>
      </c>
      <c r="T464" s="295">
        <v>0</v>
      </c>
      <c r="U464" s="295">
        <v>0</v>
      </c>
      <c r="V464" s="295">
        <v>0</v>
      </c>
      <c r="W464" s="295">
        <v>0</v>
      </c>
      <c r="X464" s="295">
        <v>0</v>
      </c>
      <c r="Y464" s="775">
        <v>0</v>
      </c>
      <c r="Z464" s="414">
        <v>0</v>
      </c>
      <c r="AA464" s="414">
        <v>1</v>
      </c>
      <c r="AB464" s="414">
        <v>0</v>
      </c>
      <c r="AC464" s="414">
        <v>0</v>
      </c>
      <c r="AD464" s="414">
        <v>0</v>
      </c>
      <c r="AE464" s="414">
        <v>0</v>
      </c>
      <c r="AF464" s="414"/>
      <c r="AG464" s="414"/>
      <c r="AH464" s="414"/>
      <c r="AI464" s="414"/>
      <c r="AJ464" s="414"/>
      <c r="AK464" s="414"/>
      <c r="AL464" s="414"/>
      <c r="AM464" s="296">
        <f>SUM(Y464:AL464)</f>
        <v>1</v>
      </c>
    </row>
    <row r="465" spans="1:39" ht="15" hidden="1" outlineLevel="1">
      <c r="B465" s="294" t="s">
        <v>260</v>
      </c>
      <c r="C465" s="291" t="s">
        <v>163</v>
      </c>
      <c r="D465" s="295">
        <v>0</v>
      </c>
      <c r="E465" s="295">
        <v>0</v>
      </c>
      <c r="F465" s="295">
        <v>0</v>
      </c>
      <c r="G465" s="295">
        <v>0</v>
      </c>
      <c r="H465" s="295">
        <v>0</v>
      </c>
      <c r="I465" s="295">
        <v>0</v>
      </c>
      <c r="J465" s="295">
        <v>0</v>
      </c>
      <c r="K465" s="295">
        <v>0</v>
      </c>
      <c r="L465" s="295">
        <v>0</v>
      </c>
      <c r="M465" s="295">
        <v>0</v>
      </c>
      <c r="N465" s="295">
        <v>12</v>
      </c>
      <c r="O465" s="295">
        <v>0</v>
      </c>
      <c r="P465" s="295">
        <v>0</v>
      </c>
      <c r="Q465" s="295">
        <v>0</v>
      </c>
      <c r="R465" s="295">
        <v>0</v>
      </c>
      <c r="S465" s="295">
        <v>0</v>
      </c>
      <c r="T465" s="295">
        <v>0</v>
      </c>
      <c r="U465" s="295">
        <v>0</v>
      </c>
      <c r="V465" s="295">
        <v>0</v>
      </c>
      <c r="W465" s="295">
        <v>0</v>
      </c>
      <c r="X465" s="295">
        <v>0</v>
      </c>
      <c r="Y465" s="410">
        <f>Y464</f>
        <v>0</v>
      </c>
      <c r="Z465" s="410">
        <f>Z464</f>
        <v>0</v>
      </c>
      <c r="AA465" s="410">
        <f t="shared" ref="AA465:AL465" si="136">AA464</f>
        <v>1</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7"/>
    </row>
    <row r="466" spans="1:39" ht="15" hidden="1" outlineLevel="1">
      <c r="B466" s="315"/>
      <c r="C466" s="305"/>
      <c r="D466" s="765"/>
      <c r="E466" s="765"/>
      <c r="F466" s="765"/>
      <c r="G466" s="765"/>
      <c r="H466" s="765"/>
      <c r="I466" s="765"/>
      <c r="J466" s="765"/>
      <c r="K466" s="765"/>
      <c r="L466" s="765"/>
      <c r="M466" s="765"/>
      <c r="N466" s="765"/>
      <c r="O466" s="765"/>
      <c r="P466" s="765"/>
      <c r="Q466" s="765"/>
      <c r="R466" s="765"/>
      <c r="S466" s="765"/>
      <c r="T466" s="765"/>
      <c r="U466" s="765"/>
      <c r="V466" s="765"/>
      <c r="W466" s="765"/>
      <c r="X466" s="765"/>
      <c r="Y466" s="421"/>
      <c r="Z466" s="421"/>
      <c r="AA466" s="411"/>
      <c r="AB466" s="411"/>
      <c r="AC466" s="411"/>
      <c r="AD466" s="411"/>
      <c r="AE466" s="411"/>
      <c r="AF466" s="411"/>
      <c r="AG466" s="411"/>
      <c r="AH466" s="411"/>
      <c r="AI466" s="411"/>
      <c r="AJ466" s="411"/>
      <c r="AK466" s="411"/>
      <c r="AL466" s="411"/>
      <c r="AM466" s="306"/>
    </row>
    <row r="467" spans="1:39" ht="15" hidden="1" outlineLevel="1">
      <c r="A467" s="504">
        <v>20</v>
      </c>
      <c r="B467" s="315" t="s">
        <v>13</v>
      </c>
      <c r="C467" s="291" t="s">
        <v>25</v>
      </c>
      <c r="D467" s="295">
        <v>0</v>
      </c>
      <c r="E467" s="295">
        <v>0</v>
      </c>
      <c r="F467" s="295">
        <v>0</v>
      </c>
      <c r="G467" s="295">
        <v>0</v>
      </c>
      <c r="H467" s="295">
        <v>0</v>
      </c>
      <c r="I467" s="295">
        <v>0</v>
      </c>
      <c r="J467" s="295">
        <v>0</v>
      </c>
      <c r="K467" s="295">
        <v>0</v>
      </c>
      <c r="L467" s="295">
        <v>0</v>
      </c>
      <c r="M467" s="295">
        <v>0</v>
      </c>
      <c r="N467" s="295">
        <v>12</v>
      </c>
      <c r="O467" s="295">
        <v>0</v>
      </c>
      <c r="P467" s="295">
        <v>0</v>
      </c>
      <c r="Q467" s="295">
        <v>0</v>
      </c>
      <c r="R467" s="295">
        <v>0</v>
      </c>
      <c r="S467" s="295">
        <v>0</v>
      </c>
      <c r="T467" s="295">
        <v>0</v>
      </c>
      <c r="U467" s="295">
        <v>0</v>
      </c>
      <c r="V467" s="295">
        <v>0</v>
      </c>
      <c r="W467" s="295">
        <v>0</v>
      </c>
      <c r="X467" s="295">
        <v>0</v>
      </c>
      <c r="Y467" s="775">
        <v>0</v>
      </c>
      <c r="Z467" s="414">
        <v>0</v>
      </c>
      <c r="AA467" s="414">
        <v>1</v>
      </c>
      <c r="AB467" s="414">
        <v>0</v>
      </c>
      <c r="AC467" s="414">
        <v>0</v>
      </c>
      <c r="AD467" s="414">
        <v>0</v>
      </c>
      <c r="AE467" s="414">
        <v>0</v>
      </c>
      <c r="AF467" s="414"/>
      <c r="AG467" s="414"/>
      <c r="AH467" s="414"/>
      <c r="AI467" s="414"/>
      <c r="AJ467" s="414"/>
      <c r="AK467" s="414"/>
      <c r="AL467" s="414"/>
      <c r="AM467" s="296">
        <f>SUM(Y467:AL467)</f>
        <v>1</v>
      </c>
    </row>
    <row r="468" spans="1:39" ht="15" hidden="1" outlineLevel="1">
      <c r="B468" s="294" t="s">
        <v>260</v>
      </c>
      <c r="C468" s="291" t="s">
        <v>163</v>
      </c>
      <c r="D468" s="295">
        <v>0</v>
      </c>
      <c r="E468" s="295">
        <v>0</v>
      </c>
      <c r="F468" s="295">
        <v>0</v>
      </c>
      <c r="G468" s="295">
        <v>0</v>
      </c>
      <c r="H468" s="295">
        <v>0</v>
      </c>
      <c r="I468" s="295">
        <v>0</v>
      </c>
      <c r="J468" s="295">
        <v>0</v>
      </c>
      <c r="K468" s="295">
        <v>0</v>
      </c>
      <c r="L468" s="295">
        <v>0</v>
      </c>
      <c r="M468" s="295">
        <v>0</v>
      </c>
      <c r="N468" s="295">
        <v>12</v>
      </c>
      <c r="O468" s="295">
        <v>0</v>
      </c>
      <c r="P468" s="295">
        <v>0</v>
      </c>
      <c r="Q468" s="295">
        <v>0</v>
      </c>
      <c r="R468" s="295">
        <v>0</v>
      </c>
      <c r="S468" s="295">
        <v>0</v>
      </c>
      <c r="T468" s="295">
        <v>0</v>
      </c>
      <c r="U468" s="295">
        <v>0</v>
      </c>
      <c r="V468" s="295">
        <v>0</v>
      </c>
      <c r="W468" s="295">
        <v>0</v>
      </c>
      <c r="X468" s="295">
        <v>0</v>
      </c>
      <c r="Y468" s="410">
        <f>Y467</f>
        <v>0</v>
      </c>
      <c r="Z468" s="410">
        <f>Z467</f>
        <v>0</v>
      </c>
      <c r="AA468" s="410">
        <f t="shared" ref="AA468:AL468" si="137">AA467</f>
        <v>1</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6"/>
    </row>
    <row r="469" spans="1:39" ht="15" hidden="1" outlineLevel="1">
      <c r="B469" s="315"/>
      <c r="C469" s="305"/>
      <c r="D469" s="765"/>
      <c r="E469" s="765"/>
      <c r="F469" s="765"/>
      <c r="G469" s="765"/>
      <c r="H469" s="765"/>
      <c r="I469" s="765"/>
      <c r="J469" s="765"/>
      <c r="K469" s="765"/>
      <c r="L469" s="765"/>
      <c r="M469" s="765"/>
      <c r="N469" s="766"/>
      <c r="O469" s="765"/>
      <c r="P469" s="765"/>
      <c r="Q469" s="765"/>
      <c r="R469" s="765"/>
      <c r="S469" s="765"/>
      <c r="T469" s="765"/>
      <c r="U469" s="765"/>
      <c r="V469" s="765"/>
      <c r="W469" s="765"/>
      <c r="X469" s="765"/>
      <c r="Y469" s="411"/>
      <c r="Z469" s="411"/>
      <c r="AA469" s="411"/>
      <c r="AB469" s="411"/>
      <c r="AC469" s="411"/>
      <c r="AD469" s="411"/>
      <c r="AE469" s="411"/>
      <c r="AF469" s="411"/>
      <c r="AG469" s="411"/>
      <c r="AH469" s="411"/>
      <c r="AI469" s="411"/>
      <c r="AJ469" s="411"/>
      <c r="AK469" s="411"/>
      <c r="AL469" s="411"/>
      <c r="AM469" s="306"/>
    </row>
    <row r="470" spans="1:39" ht="15" hidden="1" outlineLevel="1">
      <c r="A470" s="504">
        <v>21</v>
      </c>
      <c r="B470" s="315" t="s">
        <v>22</v>
      </c>
      <c r="C470" s="291" t="s">
        <v>25</v>
      </c>
      <c r="D470" s="295">
        <v>0</v>
      </c>
      <c r="E470" s="295">
        <v>0</v>
      </c>
      <c r="F470" s="295">
        <v>0</v>
      </c>
      <c r="G470" s="295">
        <v>0</v>
      </c>
      <c r="H470" s="295">
        <v>0</v>
      </c>
      <c r="I470" s="295">
        <v>0</v>
      </c>
      <c r="J470" s="295">
        <v>0</v>
      </c>
      <c r="K470" s="295">
        <v>0</v>
      </c>
      <c r="L470" s="295">
        <v>0</v>
      </c>
      <c r="M470" s="295">
        <v>0</v>
      </c>
      <c r="N470" s="295">
        <v>12</v>
      </c>
      <c r="O470" s="295">
        <v>0</v>
      </c>
      <c r="P470" s="295">
        <v>0</v>
      </c>
      <c r="Q470" s="295">
        <v>0</v>
      </c>
      <c r="R470" s="295">
        <v>0</v>
      </c>
      <c r="S470" s="295">
        <v>0</v>
      </c>
      <c r="T470" s="295">
        <v>0</v>
      </c>
      <c r="U470" s="295">
        <v>0</v>
      </c>
      <c r="V470" s="295">
        <v>0</v>
      </c>
      <c r="W470" s="295">
        <v>0</v>
      </c>
      <c r="X470" s="295">
        <v>0</v>
      </c>
      <c r="Y470" s="764">
        <v>0</v>
      </c>
      <c r="Z470" s="414">
        <v>5.8513306830178413E-2</v>
      </c>
      <c r="AA470" s="414">
        <v>0.94187539526442654</v>
      </c>
      <c r="AB470" s="414">
        <v>0</v>
      </c>
      <c r="AC470" s="414">
        <v>0</v>
      </c>
      <c r="AD470" s="414">
        <v>0</v>
      </c>
      <c r="AE470" s="414">
        <v>0</v>
      </c>
      <c r="AF470" s="414"/>
      <c r="AG470" s="414"/>
      <c r="AH470" s="414"/>
      <c r="AI470" s="414"/>
      <c r="AJ470" s="414"/>
      <c r="AK470" s="414"/>
      <c r="AL470" s="414"/>
      <c r="AM470" s="296">
        <f>SUM(Y470:AL470)</f>
        <v>1.000388702094605</v>
      </c>
    </row>
    <row r="471" spans="1:39" ht="15" hidden="1" outlineLevel="1">
      <c r="B471" s="294" t="s">
        <v>260</v>
      </c>
      <c r="C471" s="291" t="s">
        <v>163</v>
      </c>
      <c r="D471" s="295">
        <v>0</v>
      </c>
      <c r="E471" s="295">
        <v>0</v>
      </c>
      <c r="F471" s="295">
        <v>0</v>
      </c>
      <c r="G471" s="295">
        <v>0</v>
      </c>
      <c r="H471" s="295">
        <v>0</v>
      </c>
      <c r="I471" s="295">
        <v>0</v>
      </c>
      <c r="J471" s="295">
        <v>0</v>
      </c>
      <c r="K471" s="295">
        <v>0</v>
      </c>
      <c r="L471" s="295">
        <v>0</v>
      </c>
      <c r="M471" s="295">
        <v>0</v>
      </c>
      <c r="N471" s="295">
        <v>12</v>
      </c>
      <c r="O471" s="295">
        <v>0</v>
      </c>
      <c r="P471" s="295">
        <v>0</v>
      </c>
      <c r="Q471" s="295">
        <v>0</v>
      </c>
      <c r="R471" s="295">
        <v>0</v>
      </c>
      <c r="S471" s="295">
        <v>0</v>
      </c>
      <c r="T471" s="295">
        <v>0</v>
      </c>
      <c r="U471" s="295">
        <v>0</v>
      </c>
      <c r="V471" s="295">
        <v>0</v>
      </c>
      <c r="W471" s="295">
        <v>0</v>
      </c>
      <c r="X471" s="295">
        <v>0</v>
      </c>
      <c r="Y471" s="410">
        <f>Y470</f>
        <v>0</v>
      </c>
      <c r="Z471" s="410">
        <f>Z470</f>
        <v>5.8513306830178413E-2</v>
      </c>
      <c r="AA471" s="410">
        <f t="shared" ref="AA471:AL471" si="138">AA470</f>
        <v>0.94187539526442654</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7"/>
    </row>
    <row r="472" spans="1:39" ht="15" hidden="1" outlineLevel="1">
      <c r="B472" s="315"/>
      <c r="C472" s="305"/>
      <c r="D472" s="765"/>
      <c r="E472" s="765"/>
      <c r="F472" s="765"/>
      <c r="G472" s="765"/>
      <c r="H472" s="765"/>
      <c r="I472" s="765"/>
      <c r="J472" s="765"/>
      <c r="K472" s="765"/>
      <c r="L472" s="765"/>
      <c r="M472" s="765"/>
      <c r="N472" s="765"/>
      <c r="O472" s="765"/>
      <c r="P472" s="765"/>
      <c r="Q472" s="765"/>
      <c r="R472" s="765"/>
      <c r="S472" s="765"/>
      <c r="T472" s="765"/>
      <c r="U472" s="765"/>
      <c r="V472" s="765"/>
      <c r="W472" s="765"/>
      <c r="X472" s="765"/>
      <c r="Y472" s="421"/>
      <c r="Z472" s="411"/>
      <c r="AA472" s="411"/>
      <c r="AB472" s="411"/>
      <c r="AC472" s="411"/>
      <c r="AD472" s="411"/>
      <c r="AE472" s="411"/>
      <c r="AF472" s="411"/>
      <c r="AG472" s="411"/>
      <c r="AH472" s="411"/>
      <c r="AI472" s="411"/>
      <c r="AJ472" s="411"/>
      <c r="AK472" s="411"/>
      <c r="AL472" s="411"/>
      <c r="AM472" s="306"/>
    </row>
    <row r="473" spans="1:39" ht="15" hidden="1" outlineLevel="1">
      <c r="A473" s="504">
        <v>22</v>
      </c>
      <c r="B473" s="315" t="s">
        <v>9</v>
      </c>
      <c r="C473" s="291" t="s">
        <v>25</v>
      </c>
      <c r="D473" s="295">
        <v>0</v>
      </c>
      <c r="E473" s="295">
        <v>0</v>
      </c>
      <c r="F473" s="295">
        <v>0</v>
      </c>
      <c r="G473" s="295">
        <v>0</v>
      </c>
      <c r="H473" s="295">
        <v>0</v>
      </c>
      <c r="I473" s="295">
        <v>0</v>
      </c>
      <c r="J473" s="295">
        <v>0</v>
      </c>
      <c r="K473" s="295">
        <v>0</v>
      </c>
      <c r="L473" s="295">
        <v>0</v>
      </c>
      <c r="M473" s="295">
        <v>0</v>
      </c>
      <c r="N473" s="765"/>
      <c r="O473" s="295">
        <v>1371.57</v>
      </c>
      <c r="P473" s="295">
        <v>0</v>
      </c>
      <c r="Q473" s="295">
        <v>0</v>
      </c>
      <c r="R473" s="295">
        <v>0</v>
      </c>
      <c r="S473" s="295">
        <v>0</v>
      </c>
      <c r="T473" s="295">
        <v>0</v>
      </c>
      <c r="U473" s="295">
        <v>0</v>
      </c>
      <c r="V473" s="295">
        <v>0</v>
      </c>
      <c r="W473" s="295">
        <v>0</v>
      </c>
      <c r="X473" s="295">
        <v>0</v>
      </c>
      <c r="Y473" s="775">
        <v>0</v>
      </c>
      <c r="Z473" s="414">
        <v>0</v>
      </c>
      <c r="AA473" s="414">
        <v>1</v>
      </c>
      <c r="AB473" s="414">
        <v>0</v>
      </c>
      <c r="AC473" s="414">
        <v>0</v>
      </c>
      <c r="AD473" s="414">
        <v>0</v>
      </c>
      <c r="AE473" s="414">
        <v>0</v>
      </c>
      <c r="AF473" s="414"/>
      <c r="AG473" s="414"/>
      <c r="AH473" s="414"/>
      <c r="AI473" s="414"/>
      <c r="AJ473" s="414"/>
      <c r="AK473" s="414"/>
      <c r="AL473" s="414"/>
      <c r="AM473" s="296">
        <f>SUM(Y473:AL473)</f>
        <v>1</v>
      </c>
    </row>
    <row r="474" spans="1:39" ht="15" hidden="1" outlineLevel="1">
      <c r="B474" s="294" t="s">
        <v>260</v>
      </c>
      <c r="C474" s="291" t="s">
        <v>163</v>
      </c>
      <c r="D474" s="295">
        <v>0</v>
      </c>
      <c r="E474" s="295">
        <v>0</v>
      </c>
      <c r="F474" s="295">
        <v>0</v>
      </c>
      <c r="G474" s="295">
        <v>0</v>
      </c>
      <c r="H474" s="295">
        <v>0</v>
      </c>
      <c r="I474" s="295">
        <v>0</v>
      </c>
      <c r="J474" s="295">
        <v>0</v>
      </c>
      <c r="K474" s="295">
        <v>0</v>
      </c>
      <c r="L474" s="295">
        <v>0</v>
      </c>
      <c r="M474" s="295">
        <v>0</v>
      </c>
      <c r="N474" s="765"/>
      <c r="O474" s="295">
        <v>0</v>
      </c>
      <c r="P474" s="295">
        <v>0</v>
      </c>
      <c r="Q474" s="295">
        <v>0</v>
      </c>
      <c r="R474" s="295">
        <v>0</v>
      </c>
      <c r="S474" s="295">
        <v>0</v>
      </c>
      <c r="T474" s="295">
        <v>0</v>
      </c>
      <c r="U474" s="295">
        <v>0</v>
      </c>
      <c r="V474" s="295">
        <v>0</v>
      </c>
      <c r="W474" s="295">
        <v>0</v>
      </c>
      <c r="X474" s="295">
        <v>0</v>
      </c>
      <c r="Y474" s="410">
        <f>Y473</f>
        <v>0</v>
      </c>
      <c r="Z474" s="410">
        <f>Z473</f>
        <v>0</v>
      </c>
      <c r="AA474" s="410">
        <f t="shared" ref="AA474:AL474" si="139">AA473</f>
        <v>1</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6"/>
    </row>
    <row r="475" spans="1:39" ht="15" hidden="1" outlineLevel="1">
      <c r="B475" s="315"/>
      <c r="C475" s="305"/>
      <c r="D475" s="765"/>
      <c r="E475" s="765"/>
      <c r="F475" s="765"/>
      <c r="G475" s="765"/>
      <c r="H475" s="765"/>
      <c r="I475" s="765"/>
      <c r="J475" s="765"/>
      <c r="K475" s="765"/>
      <c r="L475" s="765"/>
      <c r="M475" s="765"/>
      <c r="N475" s="765"/>
      <c r="O475" s="765"/>
      <c r="P475" s="765"/>
      <c r="Q475" s="765"/>
      <c r="R475" s="765"/>
      <c r="S475" s="765"/>
      <c r="T475" s="765"/>
      <c r="U475" s="765"/>
      <c r="V475" s="765"/>
      <c r="W475" s="765"/>
      <c r="X475" s="765"/>
      <c r="Y475" s="411"/>
      <c r="Z475" s="411"/>
      <c r="AA475" s="411"/>
      <c r="AB475" s="411"/>
      <c r="AC475" s="411"/>
      <c r="AD475" s="411"/>
      <c r="AE475" s="411"/>
      <c r="AF475" s="411"/>
      <c r="AG475" s="411"/>
      <c r="AH475" s="411"/>
      <c r="AI475" s="411"/>
      <c r="AJ475" s="411"/>
      <c r="AK475" s="411"/>
      <c r="AL475" s="411"/>
      <c r="AM475" s="306"/>
    </row>
    <row r="476" spans="1:39" ht="15" hidden="1" outlineLevel="1">
      <c r="A476" s="505"/>
      <c r="B476" s="288" t="s">
        <v>14</v>
      </c>
      <c r="C476" s="289"/>
      <c r="D476" s="768"/>
      <c r="E476" s="768"/>
      <c r="F476" s="768"/>
      <c r="G476" s="768"/>
      <c r="H476" s="768"/>
      <c r="I476" s="768"/>
      <c r="J476" s="768"/>
      <c r="K476" s="768"/>
      <c r="L476" s="768"/>
      <c r="M476" s="768"/>
      <c r="N476" s="768"/>
      <c r="O476" s="768"/>
      <c r="P476" s="769"/>
      <c r="Q476" s="769"/>
      <c r="R476" s="769"/>
      <c r="S476" s="769"/>
      <c r="T476" s="769"/>
      <c r="U476" s="769"/>
      <c r="V476" s="769"/>
      <c r="W476" s="769"/>
      <c r="X476" s="769"/>
      <c r="Y476" s="413"/>
      <c r="Z476" s="413"/>
      <c r="AA476" s="413"/>
      <c r="AB476" s="413"/>
      <c r="AC476" s="413"/>
      <c r="AD476" s="413"/>
      <c r="AE476" s="413"/>
      <c r="AF476" s="413"/>
      <c r="AG476" s="413"/>
      <c r="AH476" s="413"/>
      <c r="AI476" s="413"/>
      <c r="AJ476" s="413"/>
      <c r="AK476" s="413"/>
      <c r="AL476" s="413"/>
      <c r="AM476" s="292"/>
    </row>
    <row r="477" spans="1:39" ht="15" hidden="1" outlineLevel="1">
      <c r="A477" s="504">
        <v>23</v>
      </c>
      <c r="B477" s="315" t="s">
        <v>14</v>
      </c>
      <c r="C477" s="291" t="s">
        <v>25</v>
      </c>
      <c r="D477" s="295">
        <v>73548.26629</v>
      </c>
      <c r="E477" s="295">
        <v>73073.771280000001</v>
      </c>
      <c r="F477" s="295">
        <v>66524.409960000005</v>
      </c>
      <c r="G477" s="295">
        <v>63423.5144</v>
      </c>
      <c r="H477" s="295">
        <v>59630.482600000003</v>
      </c>
      <c r="I477" s="295">
        <v>59630.482600000003</v>
      </c>
      <c r="J477" s="295">
        <v>58968.219259999998</v>
      </c>
      <c r="K477" s="295">
        <v>58707.541160000001</v>
      </c>
      <c r="L477" s="295">
        <v>32467.086319999999</v>
      </c>
      <c r="M477" s="295">
        <v>31095.086319999999</v>
      </c>
      <c r="N477" s="765"/>
      <c r="O477" s="295">
        <v>8.5001828919999998</v>
      </c>
      <c r="P477" s="295">
        <v>8.4756158520000007</v>
      </c>
      <c r="Q477" s="295">
        <v>8.1344210889999999</v>
      </c>
      <c r="R477" s="295">
        <v>7.9726891129999995</v>
      </c>
      <c r="S477" s="295">
        <v>7.7830011800000003</v>
      </c>
      <c r="T477" s="295">
        <v>7.7830011800000003</v>
      </c>
      <c r="U477" s="295">
        <v>7.7484789420000002</v>
      </c>
      <c r="V477" s="295">
        <v>7.7484789420000002</v>
      </c>
      <c r="W477" s="295">
        <v>6.3814898150000001</v>
      </c>
      <c r="X477" s="295">
        <v>4.9124897729999999</v>
      </c>
      <c r="Y477" s="776">
        <v>1</v>
      </c>
      <c r="Z477" s="764">
        <v>0</v>
      </c>
      <c r="AA477" s="764">
        <v>0</v>
      </c>
      <c r="AB477" s="764">
        <v>0</v>
      </c>
      <c r="AC477" s="764">
        <v>0</v>
      </c>
      <c r="AD477" s="764">
        <v>0</v>
      </c>
      <c r="AE477" s="764">
        <v>0</v>
      </c>
      <c r="AF477" s="409"/>
      <c r="AG477" s="409"/>
      <c r="AH477" s="409"/>
      <c r="AI477" s="409"/>
      <c r="AJ477" s="409"/>
      <c r="AK477" s="409"/>
      <c r="AL477" s="409"/>
      <c r="AM477" s="296">
        <f>SUM(Y477:AL477)</f>
        <v>1</v>
      </c>
    </row>
    <row r="478" spans="1:39" ht="15" hidden="1" outlineLevel="1">
      <c r="B478" s="294" t="s">
        <v>260</v>
      </c>
      <c r="C478" s="291" t="s">
        <v>163</v>
      </c>
      <c r="D478" s="295">
        <v>0</v>
      </c>
      <c r="E478" s="295">
        <v>0</v>
      </c>
      <c r="F478" s="295">
        <v>0</v>
      </c>
      <c r="G478" s="295">
        <v>0</v>
      </c>
      <c r="H478" s="295">
        <v>0</v>
      </c>
      <c r="I478" s="295">
        <v>0</v>
      </c>
      <c r="J478" s="295">
        <v>0</v>
      </c>
      <c r="K478" s="295">
        <v>0</v>
      </c>
      <c r="L478" s="295">
        <v>0</v>
      </c>
      <c r="M478" s="295">
        <v>0</v>
      </c>
      <c r="N478" s="767"/>
      <c r="O478" s="295">
        <v>0</v>
      </c>
      <c r="P478" s="295">
        <v>0</v>
      </c>
      <c r="Q478" s="295">
        <v>0</v>
      </c>
      <c r="R478" s="295">
        <v>0</v>
      </c>
      <c r="S478" s="295">
        <v>0</v>
      </c>
      <c r="T478" s="295">
        <v>0</v>
      </c>
      <c r="U478" s="295">
        <v>0</v>
      </c>
      <c r="V478" s="295">
        <v>0</v>
      </c>
      <c r="W478" s="295">
        <v>0</v>
      </c>
      <c r="X478" s="295">
        <v>0</v>
      </c>
      <c r="Y478" s="410">
        <f>Y477</f>
        <v>1</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7"/>
    </row>
    <row r="479" spans="1:39" ht="15" hidden="1" outlineLevel="1">
      <c r="B479" s="315"/>
      <c r="C479" s="305"/>
      <c r="D479" s="765"/>
      <c r="E479" s="765"/>
      <c r="F479" s="765"/>
      <c r="G479" s="765"/>
      <c r="H479" s="765"/>
      <c r="I479" s="765"/>
      <c r="J479" s="765"/>
      <c r="K479" s="765"/>
      <c r="L479" s="765"/>
      <c r="M479" s="765"/>
      <c r="N479" s="765"/>
      <c r="O479" s="765"/>
      <c r="P479" s="765"/>
      <c r="Q479" s="765"/>
      <c r="R479" s="765"/>
      <c r="S479" s="765"/>
      <c r="T479" s="765"/>
      <c r="U479" s="765"/>
      <c r="V479" s="765"/>
      <c r="W479" s="765"/>
      <c r="X479" s="765"/>
      <c r="Y479" s="411"/>
      <c r="Z479" s="411"/>
      <c r="AA479" s="411"/>
      <c r="AB479" s="411"/>
      <c r="AC479" s="411"/>
      <c r="AD479" s="411"/>
      <c r="AE479" s="411"/>
      <c r="AF479" s="411"/>
      <c r="AG479" s="411"/>
      <c r="AH479" s="411"/>
      <c r="AI479" s="411"/>
      <c r="AJ479" s="411"/>
      <c r="AK479" s="411"/>
      <c r="AL479" s="411"/>
      <c r="AM479" s="306"/>
    </row>
    <row r="480" spans="1:39" s="293" customFormat="1" ht="15" hidden="1" outlineLevel="1">
      <c r="A480" s="505"/>
      <c r="B480" s="288" t="s">
        <v>489</v>
      </c>
      <c r="C480" s="289"/>
      <c r="D480" s="768"/>
      <c r="E480" s="768"/>
      <c r="F480" s="768"/>
      <c r="G480" s="768"/>
      <c r="H480" s="768"/>
      <c r="I480" s="768"/>
      <c r="J480" s="768"/>
      <c r="K480" s="768"/>
      <c r="L480" s="768"/>
      <c r="M480" s="768"/>
      <c r="N480" s="768"/>
      <c r="O480" s="768"/>
      <c r="P480" s="769"/>
      <c r="Q480" s="769"/>
      <c r="R480" s="769"/>
      <c r="S480" s="769"/>
      <c r="T480" s="769"/>
      <c r="U480" s="769"/>
      <c r="V480" s="769"/>
      <c r="W480" s="769"/>
      <c r="X480" s="769"/>
      <c r="Y480" s="413"/>
      <c r="Z480" s="413"/>
      <c r="AA480" s="413"/>
      <c r="AB480" s="413"/>
      <c r="AC480" s="413"/>
      <c r="AD480" s="413"/>
      <c r="AE480" s="413"/>
      <c r="AF480" s="413"/>
      <c r="AG480" s="413"/>
      <c r="AH480" s="413"/>
      <c r="AI480" s="413"/>
      <c r="AJ480" s="413"/>
      <c r="AK480" s="413"/>
      <c r="AL480" s="413"/>
      <c r="AM480" s="292"/>
    </row>
    <row r="481" spans="1:39" s="283" customFormat="1" ht="15" hidden="1" outlineLevel="1">
      <c r="A481" s="504">
        <v>24</v>
      </c>
      <c r="B481" s="315" t="s">
        <v>14</v>
      </c>
      <c r="C481" s="291" t="s">
        <v>25</v>
      </c>
      <c r="D481" s="295">
        <v>0</v>
      </c>
      <c r="E481" s="295">
        <v>0</v>
      </c>
      <c r="F481" s="295">
        <v>0</v>
      </c>
      <c r="G481" s="295">
        <v>0</v>
      </c>
      <c r="H481" s="295">
        <v>0</v>
      </c>
      <c r="I481" s="295">
        <v>0</v>
      </c>
      <c r="J481" s="295">
        <v>0</v>
      </c>
      <c r="K481" s="295">
        <v>0</v>
      </c>
      <c r="L481" s="295">
        <v>0</v>
      </c>
      <c r="M481" s="295">
        <v>0</v>
      </c>
      <c r="N481" s="765"/>
      <c r="O481" s="295">
        <v>0</v>
      </c>
      <c r="P481" s="295">
        <v>0</v>
      </c>
      <c r="Q481" s="295">
        <v>0</v>
      </c>
      <c r="R481" s="295">
        <v>0</v>
      </c>
      <c r="S481" s="295">
        <v>0</v>
      </c>
      <c r="T481" s="295">
        <v>0</v>
      </c>
      <c r="U481" s="295">
        <v>0</v>
      </c>
      <c r="V481" s="295">
        <v>0</v>
      </c>
      <c r="W481" s="295">
        <v>0</v>
      </c>
      <c r="X481" s="295">
        <v>0</v>
      </c>
      <c r="Y481" s="764">
        <v>1</v>
      </c>
      <c r="Z481" s="764">
        <v>0</v>
      </c>
      <c r="AA481" s="764">
        <v>0</v>
      </c>
      <c r="AB481" s="764">
        <v>0</v>
      </c>
      <c r="AC481" s="764">
        <v>0</v>
      </c>
      <c r="AD481" s="764">
        <v>0</v>
      </c>
      <c r="AE481" s="764">
        <v>0</v>
      </c>
      <c r="AF481" s="409"/>
      <c r="AG481" s="409"/>
      <c r="AH481" s="409"/>
      <c r="AI481" s="409"/>
      <c r="AJ481" s="409"/>
      <c r="AK481" s="409"/>
      <c r="AL481" s="409"/>
      <c r="AM481" s="296">
        <f>SUM(Y481:AL481)</f>
        <v>1</v>
      </c>
    </row>
    <row r="482" spans="1:39" s="283" customFormat="1" ht="15" hidden="1" outlineLevel="1">
      <c r="A482" s="504"/>
      <c r="B482" s="315" t="s">
        <v>260</v>
      </c>
      <c r="C482" s="291" t="s">
        <v>163</v>
      </c>
      <c r="D482" s="295">
        <v>0</v>
      </c>
      <c r="E482" s="295">
        <v>0</v>
      </c>
      <c r="F482" s="295">
        <v>0</v>
      </c>
      <c r="G482" s="295">
        <v>0</v>
      </c>
      <c r="H482" s="295">
        <v>0</v>
      </c>
      <c r="I482" s="295">
        <v>0</v>
      </c>
      <c r="J482" s="295">
        <v>0</v>
      </c>
      <c r="K482" s="295">
        <v>0</v>
      </c>
      <c r="L482" s="295">
        <v>0</v>
      </c>
      <c r="M482" s="295">
        <v>0</v>
      </c>
      <c r="N482" s="767"/>
      <c r="O482" s="295">
        <v>0</v>
      </c>
      <c r="P482" s="295">
        <v>0</v>
      </c>
      <c r="Q482" s="295">
        <v>0</v>
      </c>
      <c r="R482" s="295">
        <v>0</v>
      </c>
      <c r="S482" s="295">
        <v>0</v>
      </c>
      <c r="T482" s="295">
        <v>0</v>
      </c>
      <c r="U482" s="295">
        <v>0</v>
      </c>
      <c r="V482" s="295">
        <v>0</v>
      </c>
      <c r="W482" s="295">
        <v>0</v>
      </c>
      <c r="X482" s="295">
        <v>0</v>
      </c>
      <c r="Y482" s="410">
        <f>Y481</f>
        <v>1</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7"/>
    </row>
    <row r="483" spans="1:39" s="283" customFormat="1" ht="15" hidden="1" outlineLevel="1">
      <c r="A483" s="504"/>
      <c r="B483" s="315"/>
      <c r="C483" s="305"/>
      <c r="D483" s="765"/>
      <c r="E483" s="765"/>
      <c r="F483" s="765"/>
      <c r="G483" s="765"/>
      <c r="H483" s="765"/>
      <c r="I483" s="765"/>
      <c r="J483" s="765"/>
      <c r="K483" s="765"/>
      <c r="L483" s="765"/>
      <c r="M483" s="765"/>
      <c r="N483" s="765"/>
      <c r="O483" s="765"/>
      <c r="P483" s="765"/>
      <c r="Q483" s="765"/>
      <c r="R483" s="765"/>
      <c r="S483" s="765"/>
      <c r="T483" s="765"/>
      <c r="U483" s="765"/>
      <c r="V483" s="765"/>
      <c r="W483" s="765"/>
      <c r="X483" s="765"/>
      <c r="Y483" s="411"/>
      <c r="Z483" s="411"/>
      <c r="AA483" s="411"/>
      <c r="AB483" s="411"/>
      <c r="AC483" s="411"/>
      <c r="AD483" s="411"/>
      <c r="AE483" s="411"/>
      <c r="AF483" s="411"/>
      <c r="AG483" s="411"/>
      <c r="AH483" s="411"/>
      <c r="AI483" s="411"/>
      <c r="AJ483" s="411"/>
      <c r="AK483" s="411"/>
      <c r="AL483" s="411"/>
      <c r="AM483" s="306"/>
    </row>
    <row r="484" spans="1:39" s="283" customFormat="1" ht="15" hidden="1" outlineLevel="1">
      <c r="A484" s="504">
        <v>25</v>
      </c>
      <c r="B484" s="314" t="s">
        <v>21</v>
      </c>
      <c r="C484" s="291" t="s">
        <v>25</v>
      </c>
      <c r="D484" s="295">
        <v>0</v>
      </c>
      <c r="E484" s="295">
        <v>0</v>
      </c>
      <c r="F484" s="295">
        <v>0</v>
      </c>
      <c r="G484" s="295">
        <v>0</v>
      </c>
      <c r="H484" s="295">
        <v>0</v>
      </c>
      <c r="I484" s="295">
        <v>0</v>
      </c>
      <c r="J484" s="295">
        <v>0</v>
      </c>
      <c r="K484" s="295">
        <v>0</v>
      </c>
      <c r="L484" s="295">
        <v>0</v>
      </c>
      <c r="M484" s="295">
        <v>0</v>
      </c>
      <c r="N484" s="295">
        <v>0</v>
      </c>
      <c r="O484" s="295">
        <v>0</v>
      </c>
      <c r="P484" s="295">
        <v>0</v>
      </c>
      <c r="Q484" s="295">
        <v>0</v>
      </c>
      <c r="R484" s="295">
        <v>0</v>
      </c>
      <c r="S484" s="295">
        <v>0</v>
      </c>
      <c r="T484" s="295">
        <v>0</v>
      </c>
      <c r="U484" s="295">
        <v>0</v>
      </c>
      <c r="V484" s="295">
        <v>0</v>
      </c>
      <c r="W484" s="295">
        <v>0</v>
      </c>
      <c r="X484" s="295">
        <v>0</v>
      </c>
      <c r="Y484" s="414">
        <v>0</v>
      </c>
      <c r="Z484" s="414">
        <v>1</v>
      </c>
      <c r="AA484" s="414">
        <v>0</v>
      </c>
      <c r="AB484" s="414">
        <v>0</v>
      </c>
      <c r="AC484" s="414">
        <v>0</v>
      </c>
      <c r="AD484" s="414">
        <v>0</v>
      </c>
      <c r="AE484" s="414">
        <v>0</v>
      </c>
      <c r="AF484" s="414"/>
      <c r="AG484" s="414"/>
      <c r="AH484" s="414"/>
      <c r="AI484" s="414"/>
      <c r="AJ484" s="414"/>
      <c r="AK484" s="414"/>
      <c r="AL484" s="414"/>
      <c r="AM484" s="296">
        <f>SUM(Y484:AL484)</f>
        <v>1</v>
      </c>
    </row>
    <row r="485" spans="1:39" s="283" customFormat="1" ht="15" hidden="1" outlineLevel="1">
      <c r="A485" s="504"/>
      <c r="B485" s="315" t="s">
        <v>260</v>
      </c>
      <c r="C485" s="291" t="s">
        <v>163</v>
      </c>
      <c r="D485" s="295">
        <v>0</v>
      </c>
      <c r="E485" s="295">
        <v>0</v>
      </c>
      <c r="F485" s="295">
        <v>0</v>
      </c>
      <c r="G485" s="295">
        <v>0</v>
      </c>
      <c r="H485" s="295">
        <v>0</v>
      </c>
      <c r="I485" s="295">
        <v>0</v>
      </c>
      <c r="J485" s="295">
        <v>0</v>
      </c>
      <c r="K485" s="295">
        <v>0</v>
      </c>
      <c r="L485" s="295">
        <v>0</v>
      </c>
      <c r="M485" s="295">
        <v>0</v>
      </c>
      <c r="N485" s="295">
        <v>0</v>
      </c>
      <c r="O485" s="295">
        <v>0</v>
      </c>
      <c r="P485" s="295">
        <v>0</v>
      </c>
      <c r="Q485" s="295">
        <v>0</v>
      </c>
      <c r="R485" s="295">
        <v>0</v>
      </c>
      <c r="S485" s="295">
        <v>0</v>
      </c>
      <c r="T485" s="295">
        <v>0</v>
      </c>
      <c r="U485" s="295">
        <v>0</v>
      </c>
      <c r="V485" s="295">
        <v>0</v>
      </c>
      <c r="W485" s="295">
        <v>0</v>
      </c>
      <c r="X485" s="295">
        <v>0</v>
      </c>
      <c r="Y485" s="410">
        <f>Y484</f>
        <v>0</v>
      </c>
      <c r="Z485" s="410">
        <f>Z484</f>
        <v>1</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1"/>
    </row>
    <row r="486" spans="1:39" s="283" customFormat="1" ht="15" hidden="1" outlineLevel="1">
      <c r="A486" s="504"/>
      <c r="B486" s="314"/>
      <c r="C486" s="312"/>
      <c r="D486" s="765"/>
      <c r="E486" s="765"/>
      <c r="F486" s="765"/>
      <c r="G486" s="765"/>
      <c r="H486" s="765"/>
      <c r="I486" s="765"/>
      <c r="J486" s="765"/>
      <c r="K486" s="765"/>
      <c r="L486" s="765"/>
      <c r="M486" s="765"/>
      <c r="N486" s="765"/>
      <c r="O486" s="765"/>
      <c r="P486" s="765"/>
      <c r="Q486" s="765"/>
      <c r="R486" s="765"/>
      <c r="S486" s="765"/>
      <c r="T486" s="765"/>
      <c r="U486" s="765"/>
      <c r="V486" s="765"/>
      <c r="W486" s="765"/>
      <c r="X486" s="765"/>
      <c r="Y486" s="415"/>
      <c r="Z486" s="416"/>
      <c r="AA486" s="415"/>
      <c r="AB486" s="415"/>
      <c r="AC486" s="415"/>
      <c r="AD486" s="415"/>
      <c r="AE486" s="415"/>
      <c r="AF486" s="415"/>
      <c r="AG486" s="415"/>
      <c r="AH486" s="415"/>
      <c r="AI486" s="415"/>
      <c r="AJ486" s="415"/>
      <c r="AK486" s="415"/>
      <c r="AL486" s="415"/>
      <c r="AM486" s="313"/>
    </row>
    <row r="487" spans="1:39" ht="15" hidden="1" outlineLevel="1">
      <c r="A487" s="505"/>
      <c r="B487" s="288" t="s">
        <v>15</v>
      </c>
      <c r="C487" s="319"/>
      <c r="D487" s="768"/>
      <c r="E487" s="769"/>
      <c r="F487" s="769"/>
      <c r="G487" s="769"/>
      <c r="H487" s="769"/>
      <c r="I487" s="769"/>
      <c r="J487" s="769"/>
      <c r="K487" s="769"/>
      <c r="L487" s="769"/>
      <c r="M487" s="769"/>
      <c r="N487" s="765"/>
      <c r="O487" s="769"/>
      <c r="P487" s="769"/>
      <c r="Q487" s="769"/>
      <c r="R487" s="769"/>
      <c r="S487" s="769"/>
      <c r="T487" s="769"/>
      <c r="U487" s="769"/>
      <c r="V487" s="769"/>
      <c r="W487" s="769"/>
      <c r="X487" s="769"/>
      <c r="Y487" s="413"/>
      <c r="Z487" s="413"/>
      <c r="AA487" s="413"/>
      <c r="AB487" s="413"/>
      <c r="AC487" s="413"/>
      <c r="AD487" s="413"/>
      <c r="AE487" s="413"/>
      <c r="AF487" s="413"/>
      <c r="AG487" s="413"/>
      <c r="AH487" s="413"/>
      <c r="AI487" s="413"/>
      <c r="AJ487" s="413"/>
      <c r="AK487" s="413"/>
      <c r="AL487" s="413"/>
      <c r="AM487" s="292"/>
    </row>
    <row r="488" spans="1:39" ht="15" hidden="1" outlineLevel="1">
      <c r="A488" s="504">
        <v>26</v>
      </c>
      <c r="B488" s="320" t="s">
        <v>16</v>
      </c>
      <c r="C488" s="291" t="s">
        <v>25</v>
      </c>
      <c r="D488" s="295">
        <v>0</v>
      </c>
      <c r="E488" s="295">
        <v>0</v>
      </c>
      <c r="F488" s="295">
        <v>0</v>
      </c>
      <c r="G488" s="295">
        <v>0</v>
      </c>
      <c r="H488" s="295">
        <v>0</v>
      </c>
      <c r="I488" s="295">
        <v>0</v>
      </c>
      <c r="J488" s="295">
        <v>0</v>
      </c>
      <c r="K488" s="295">
        <v>0</v>
      </c>
      <c r="L488" s="295">
        <v>0</v>
      </c>
      <c r="M488" s="295">
        <v>0</v>
      </c>
      <c r="N488" s="295">
        <v>12</v>
      </c>
      <c r="O488" s="295">
        <v>0</v>
      </c>
      <c r="P488" s="295">
        <v>0</v>
      </c>
      <c r="Q488" s="295">
        <v>0</v>
      </c>
      <c r="R488" s="295">
        <v>0</v>
      </c>
      <c r="S488" s="295">
        <v>0</v>
      </c>
      <c r="T488" s="295">
        <v>0</v>
      </c>
      <c r="U488" s="295">
        <v>0</v>
      </c>
      <c r="V488" s="295">
        <v>0</v>
      </c>
      <c r="W488" s="295">
        <v>0</v>
      </c>
      <c r="X488" s="295">
        <v>0</v>
      </c>
      <c r="Y488" s="775">
        <v>0</v>
      </c>
      <c r="Z488" s="414">
        <v>0.5</v>
      </c>
      <c r="AA488" s="414">
        <v>0.5</v>
      </c>
      <c r="AB488" s="414">
        <v>0</v>
      </c>
      <c r="AC488" s="414">
        <v>0</v>
      </c>
      <c r="AD488" s="414">
        <v>0</v>
      </c>
      <c r="AE488" s="414">
        <v>0</v>
      </c>
      <c r="AF488" s="414"/>
      <c r="AG488" s="414"/>
      <c r="AH488" s="414"/>
      <c r="AI488" s="414"/>
      <c r="AJ488" s="414"/>
      <c r="AK488" s="414"/>
      <c r="AL488" s="414"/>
      <c r="AM488" s="296">
        <f>SUM(Y488:AL488)</f>
        <v>1</v>
      </c>
    </row>
    <row r="489" spans="1:39" ht="15" hidden="1" outlineLevel="1">
      <c r="B489" s="294" t="s">
        <v>260</v>
      </c>
      <c r="C489" s="291" t="s">
        <v>163</v>
      </c>
      <c r="D489" s="295">
        <v>0</v>
      </c>
      <c r="E489" s="295">
        <v>0</v>
      </c>
      <c r="F489" s="295">
        <v>0</v>
      </c>
      <c r="G489" s="295">
        <v>0</v>
      </c>
      <c r="H489" s="295">
        <v>0</v>
      </c>
      <c r="I489" s="295">
        <v>0</v>
      </c>
      <c r="J489" s="295">
        <v>0</v>
      </c>
      <c r="K489" s="295">
        <v>0</v>
      </c>
      <c r="L489" s="295">
        <v>0</v>
      </c>
      <c r="M489" s="295">
        <v>0</v>
      </c>
      <c r="N489" s="295">
        <v>12</v>
      </c>
      <c r="O489" s="295">
        <v>0</v>
      </c>
      <c r="P489" s="295">
        <v>0</v>
      </c>
      <c r="Q489" s="295">
        <v>0</v>
      </c>
      <c r="R489" s="295">
        <v>0</v>
      </c>
      <c r="S489" s="295">
        <v>0</v>
      </c>
      <c r="T489" s="295">
        <v>0</v>
      </c>
      <c r="U489" s="295">
        <v>0</v>
      </c>
      <c r="V489" s="295">
        <v>0</v>
      </c>
      <c r="W489" s="295">
        <v>0</v>
      </c>
      <c r="X489" s="295">
        <v>0</v>
      </c>
      <c r="Y489" s="410">
        <f>Y488</f>
        <v>0</v>
      </c>
      <c r="Z489" s="410">
        <f>Z488</f>
        <v>0.5</v>
      </c>
      <c r="AA489" s="410">
        <f t="shared" ref="AA489:AL489" si="143">AA488</f>
        <v>0.5</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6"/>
    </row>
    <row r="490" spans="1:39" ht="15" hidden="1" outlineLevel="1">
      <c r="A490" s="507"/>
      <c r="B490" s="321"/>
      <c r="C490" s="291"/>
      <c r="D490" s="765"/>
      <c r="E490" s="765"/>
      <c r="F490" s="765"/>
      <c r="G490" s="765"/>
      <c r="H490" s="765"/>
      <c r="I490" s="765"/>
      <c r="J490" s="765"/>
      <c r="K490" s="765"/>
      <c r="L490" s="765"/>
      <c r="M490" s="765"/>
      <c r="N490" s="765"/>
      <c r="O490" s="765"/>
      <c r="P490" s="765"/>
      <c r="Q490" s="765"/>
      <c r="R490" s="765"/>
      <c r="S490" s="765"/>
      <c r="T490" s="765"/>
      <c r="U490" s="765"/>
      <c r="V490" s="765"/>
      <c r="W490" s="765"/>
      <c r="X490" s="765"/>
      <c r="Y490" s="422"/>
      <c r="Z490" s="423"/>
      <c r="AA490" s="423"/>
      <c r="AB490" s="423"/>
      <c r="AC490" s="423"/>
      <c r="AD490" s="423"/>
      <c r="AE490" s="423"/>
      <c r="AF490" s="423"/>
      <c r="AG490" s="423"/>
      <c r="AH490" s="423"/>
      <c r="AI490" s="423"/>
      <c r="AJ490" s="423"/>
      <c r="AK490" s="423"/>
      <c r="AL490" s="423"/>
      <c r="AM490" s="297"/>
    </row>
    <row r="491" spans="1:39" ht="15" hidden="1" outlineLevel="1">
      <c r="A491" s="504">
        <v>27</v>
      </c>
      <c r="B491" s="320" t="s">
        <v>17</v>
      </c>
      <c r="C491" s="291" t="s">
        <v>25</v>
      </c>
      <c r="D491" s="295">
        <v>194388.10889999999</v>
      </c>
      <c r="E491" s="295">
        <v>194388.10889999999</v>
      </c>
      <c r="F491" s="295">
        <v>194388.10889999999</v>
      </c>
      <c r="G491" s="295">
        <v>194388.10889999999</v>
      </c>
      <c r="H491" s="295">
        <v>194388.10889999999</v>
      </c>
      <c r="I491" s="295">
        <v>194388.10889999999</v>
      </c>
      <c r="J491" s="295">
        <v>194388.10889999999</v>
      </c>
      <c r="K491" s="295">
        <v>194388.10889999999</v>
      </c>
      <c r="L491" s="295">
        <v>194388.10889999999</v>
      </c>
      <c r="M491" s="295">
        <v>194388.10889999999</v>
      </c>
      <c r="N491" s="295">
        <v>12</v>
      </c>
      <c r="O491" s="295">
        <v>37.773967669999998</v>
      </c>
      <c r="P491" s="295">
        <v>37.773967669999998</v>
      </c>
      <c r="Q491" s="295">
        <v>37.773967669999998</v>
      </c>
      <c r="R491" s="295">
        <v>37.773967669999998</v>
      </c>
      <c r="S491" s="295">
        <v>37.773967669999998</v>
      </c>
      <c r="T491" s="295">
        <v>37.773967669999998</v>
      </c>
      <c r="U491" s="295">
        <v>37.773967669999998</v>
      </c>
      <c r="V491" s="295">
        <v>37.773967669999998</v>
      </c>
      <c r="W491" s="295">
        <v>37.773967669999998</v>
      </c>
      <c r="X491" s="295">
        <v>37.773967669999998</v>
      </c>
      <c r="Y491" s="775">
        <v>0</v>
      </c>
      <c r="Z491" s="414">
        <v>0.5</v>
      </c>
      <c r="AA491" s="414">
        <v>0.5</v>
      </c>
      <c r="AB491" s="414">
        <v>0</v>
      </c>
      <c r="AC491" s="414">
        <v>0</v>
      </c>
      <c r="AD491" s="414">
        <v>0</v>
      </c>
      <c r="AE491" s="414">
        <v>0</v>
      </c>
      <c r="AF491" s="414"/>
      <c r="AG491" s="414"/>
      <c r="AH491" s="414"/>
      <c r="AI491" s="414"/>
      <c r="AJ491" s="414"/>
      <c r="AK491" s="414"/>
      <c r="AL491" s="414"/>
      <c r="AM491" s="296">
        <f>SUM(Y491:AL491)</f>
        <v>1</v>
      </c>
    </row>
    <row r="492" spans="1:39" ht="15" hidden="1" outlineLevel="1">
      <c r="B492" s="294" t="s">
        <v>260</v>
      </c>
      <c r="C492" s="291" t="s">
        <v>163</v>
      </c>
      <c r="D492" s="295">
        <v>0</v>
      </c>
      <c r="E492" s="295">
        <v>0</v>
      </c>
      <c r="F492" s="295">
        <v>0</v>
      </c>
      <c r="G492" s="295">
        <v>0</v>
      </c>
      <c r="H492" s="295">
        <v>0</v>
      </c>
      <c r="I492" s="295">
        <v>0</v>
      </c>
      <c r="J492" s="295">
        <v>0</v>
      </c>
      <c r="K492" s="295">
        <v>0</v>
      </c>
      <c r="L492" s="295">
        <v>0</v>
      </c>
      <c r="M492" s="295">
        <v>0</v>
      </c>
      <c r="N492" s="295">
        <v>12</v>
      </c>
      <c r="O492" s="295">
        <v>0</v>
      </c>
      <c r="P492" s="295">
        <v>0</v>
      </c>
      <c r="Q492" s="295">
        <v>0</v>
      </c>
      <c r="R492" s="295">
        <v>0</v>
      </c>
      <c r="S492" s="295">
        <v>0</v>
      </c>
      <c r="T492" s="295">
        <v>0</v>
      </c>
      <c r="U492" s="295">
        <v>0</v>
      </c>
      <c r="V492" s="295">
        <v>0</v>
      </c>
      <c r="W492" s="295">
        <v>0</v>
      </c>
      <c r="X492" s="295">
        <v>0</v>
      </c>
      <c r="Y492" s="410">
        <f>Y491</f>
        <v>0</v>
      </c>
      <c r="Z492" s="410">
        <f>Z491</f>
        <v>0.5</v>
      </c>
      <c r="AA492" s="410">
        <f t="shared" ref="AA492:AL492" si="144">AA491</f>
        <v>0.5</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6"/>
    </row>
    <row r="493" spans="1:39" ht="15" hidden="1" outlineLevel="1">
      <c r="A493" s="507"/>
      <c r="B493" s="322"/>
      <c r="C493" s="300"/>
      <c r="D493" s="765"/>
      <c r="E493" s="765"/>
      <c r="F493" s="765"/>
      <c r="G493" s="765"/>
      <c r="H493" s="765"/>
      <c r="I493" s="765"/>
      <c r="J493" s="765"/>
      <c r="K493" s="765"/>
      <c r="L493" s="765"/>
      <c r="M493" s="765"/>
      <c r="N493" s="774"/>
      <c r="O493" s="765"/>
      <c r="P493" s="765"/>
      <c r="Q493" s="765"/>
      <c r="R493" s="765"/>
      <c r="S493" s="765"/>
      <c r="T493" s="765"/>
      <c r="U493" s="765"/>
      <c r="V493" s="765"/>
      <c r="W493" s="765"/>
      <c r="X493" s="765"/>
      <c r="Y493" s="411"/>
      <c r="Z493" s="411"/>
      <c r="AA493" s="411"/>
      <c r="AB493" s="411"/>
      <c r="AC493" s="411"/>
      <c r="AD493" s="411"/>
      <c r="AE493" s="411"/>
      <c r="AF493" s="411"/>
      <c r="AG493" s="411"/>
      <c r="AH493" s="411"/>
      <c r="AI493" s="411"/>
      <c r="AJ493" s="411"/>
      <c r="AK493" s="411"/>
      <c r="AL493" s="411"/>
      <c r="AM493" s="306"/>
    </row>
    <row r="494" spans="1:39" ht="15" hidden="1" outlineLevel="1">
      <c r="A494" s="504">
        <v>28</v>
      </c>
      <c r="B494" s="320" t="s">
        <v>18</v>
      </c>
      <c r="C494" s="291" t="s">
        <v>25</v>
      </c>
      <c r="D494" s="295">
        <v>0</v>
      </c>
      <c r="E494" s="295">
        <v>0</v>
      </c>
      <c r="F494" s="295">
        <v>0</v>
      </c>
      <c r="G494" s="295">
        <v>0</v>
      </c>
      <c r="H494" s="295">
        <v>0</v>
      </c>
      <c r="I494" s="295">
        <v>0</v>
      </c>
      <c r="J494" s="295">
        <v>0</v>
      </c>
      <c r="K494" s="295">
        <v>0</v>
      </c>
      <c r="L494" s="295">
        <v>0</v>
      </c>
      <c r="M494" s="295">
        <v>0</v>
      </c>
      <c r="N494" s="295">
        <v>0</v>
      </c>
      <c r="O494" s="295">
        <v>0</v>
      </c>
      <c r="P494" s="295">
        <v>0</v>
      </c>
      <c r="Q494" s="295">
        <v>0</v>
      </c>
      <c r="R494" s="295">
        <v>0</v>
      </c>
      <c r="S494" s="295">
        <v>0</v>
      </c>
      <c r="T494" s="295">
        <v>0</v>
      </c>
      <c r="U494" s="295">
        <v>0</v>
      </c>
      <c r="V494" s="295">
        <v>0</v>
      </c>
      <c r="W494" s="295">
        <v>0</v>
      </c>
      <c r="X494" s="295">
        <v>0</v>
      </c>
      <c r="Y494" s="775">
        <v>0</v>
      </c>
      <c r="Z494" s="414">
        <v>0.5</v>
      </c>
      <c r="AA494" s="414">
        <v>0.5</v>
      </c>
      <c r="AB494" s="414">
        <v>0</v>
      </c>
      <c r="AC494" s="414">
        <v>0</v>
      </c>
      <c r="AD494" s="414">
        <v>0</v>
      </c>
      <c r="AE494" s="414">
        <v>0</v>
      </c>
      <c r="AF494" s="414"/>
      <c r="AG494" s="414"/>
      <c r="AH494" s="414"/>
      <c r="AI494" s="414"/>
      <c r="AJ494" s="414"/>
      <c r="AK494" s="414"/>
      <c r="AL494" s="414"/>
      <c r="AM494" s="296">
        <f>SUM(Y494:AL494)</f>
        <v>1</v>
      </c>
    </row>
    <row r="495" spans="1:39" ht="15" hidden="1" outlineLevel="1">
      <c r="B495" s="294" t="s">
        <v>260</v>
      </c>
      <c r="C495" s="291" t="s">
        <v>163</v>
      </c>
      <c r="D495" s="295">
        <v>0</v>
      </c>
      <c r="E495" s="295">
        <v>0</v>
      </c>
      <c r="F495" s="295">
        <v>0</v>
      </c>
      <c r="G495" s="295">
        <v>0</v>
      </c>
      <c r="H495" s="295">
        <v>0</v>
      </c>
      <c r="I495" s="295">
        <v>0</v>
      </c>
      <c r="J495" s="295">
        <v>0</v>
      </c>
      <c r="K495" s="295">
        <v>0</v>
      </c>
      <c r="L495" s="295">
        <v>0</v>
      </c>
      <c r="M495" s="295">
        <v>0</v>
      </c>
      <c r="N495" s="295">
        <v>0</v>
      </c>
      <c r="O495" s="295">
        <v>0</v>
      </c>
      <c r="P495" s="295">
        <v>0</v>
      </c>
      <c r="Q495" s="295">
        <v>0</v>
      </c>
      <c r="R495" s="295">
        <v>0</v>
      </c>
      <c r="S495" s="295">
        <v>0</v>
      </c>
      <c r="T495" s="295">
        <v>0</v>
      </c>
      <c r="U495" s="295">
        <v>0</v>
      </c>
      <c r="V495" s="295">
        <v>0</v>
      </c>
      <c r="W495" s="295">
        <v>0</v>
      </c>
      <c r="X495" s="295">
        <v>0</v>
      </c>
      <c r="Y495" s="410">
        <f>Y494</f>
        <v>0</v>
      </c>
      <c r="Z495" s="410">
        <f>Z494</f>
        <v>0.5</v>
      </c>
      <c r="AA495" s="410">
        <f t="shared" ref="AA495:AL495" si="145">AA494</f>
        <v>0.5</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7"/>
    </row>
    <row r="496" spans="1:39" ht="15" hidden="1" outlineLevel="1">
      <c r="A496" s="507"/>
      <c r="B496" s="321"/>
      <c r="C496" s="291"/>
      <c r="D496" s="765"/>
      <c r="E496" s="765"/>
      <c r="F496" s="765"/>
      <c r="G496" s="765"/>
      <c r="H496" s="765"/>
      <c r="I496" s="765"/>
      <c r="J496" s="765"/>
      <c r="K496" s="765"/>
      <c r="L496" s="765"/>
      <c r="M496" s="765"/>
      <c r="N496" s="765"/>
      <c r="O496" s="765"/>
      <c r="P496" s="765"/>
      <c r="Q496" s="765"/>
      <c r="R496" s="765"/>
      <c r="S496" s="765"/>
      <c r="T496" s="765"/>
      <c r="U496" s="765"/>
      <c r="V496" s="765"/>
      <c r="W496" s="765"/>
      <c r="X496" s="765"/>
      <c r="Y496" s="411"/>
      <c r="Z496" s="411"/>
      <c r="AA496" s="411"/>
      <c r="AB496" s="411"/>
      <c r="AC496" s="411"/>
      <c r="AD496" s="411"/>
      <c r="AE496" s="411"/>
      <c r="AF496" s="411"/>
      <c r="AG496" s="411"/>
      <c r="AH496" s="411"/>
      <c r="AI496" s="411"/>
      <c r="AJ496" s="411"/>
      <c r="AK496" s="411"/>
      <c r="AL496" s="411"/>
      <c r="AM496" s="306"/>
    </row>
    <row r="497" spans="1:39" ht="15" hidden="1" outlineLevel="1">
      <c r="A497" s="504">
        <v>29</v>
      </c>
      <c r="B497" s="323" t="s">
        <v>19</v>
      </c>
      <c r="C497" s="291" t="s">
        <v>25</v>
      </c>
      <c r="D497" s="295">
        <v>0</v>
      </c>
      <c r="E497" s="295">
        <v>0</v>
      </c>
      <c r="F497" s="295">
        <v>0</v>
      </c>
      <c r="G497" s="295">
        <v>0</v>
      </c>
      <c r="H497" s="295">
        <v>0</v>
      </c>
      <c r="I497" s="295">
        <v>0</v>
      </c>
      <c r="J497" s="295">
        <v>0</v>
      </c>
      <c r="K497" s="295">
        <v>0</v>
      </c>
      <c r="L497" s="295">
        <v>0</v>
      </c>
      <c r="M497" s="295">
        <v>0</v>
      </c>
      <c r="N497" s="295">
        <v>0</v>
      </c>
      <c r="O497" s="295">
        <v>0</v>
      </c>
      <c r="P497" s="295">
        <v>0</v>
      </c>
      <c r="Q497" s="295">
        <v>0</v>
      </c>
      <c r="R497" s="295">
        <v>0</v>
      </c>
      <c r="S497" s="295">
        <v>0</v>
      </c>
      <c r="T497" s="295">
        <v>0</v>
      </c>
      <c r="U497" s="295">
        <v>0</v>
      </c>
      <c r="V497" s="295">
        <v>0</v>
      </c>
      <c r="W497" s="295">
        <v>0</v>
      </c>
      <c r="X497" s="295">
        <v>0</v>
      </c>
      <c r="Y497" s="775">
        <v>0</v>
      </c>
      <c r="Z497" s="414">
        <v>0.5</v>
      </c>
      <c r="AA497" s="414">
        <v>0.5</v>
      </c>
      <c r="AB497" s="414">
        <v>0</v>
      </c>
      <c r="AC497" s="414">
        <v>0</v>
      </c>
      <c r="AD497" s="414">
        <v>0</v>
      </c>
      <c r="AE497" s="414">
        <v>0</v>
      </c>
      <c r="AF497" s="414"/>
      <c r="AG497" s="414"/>
      <c r="AH497" s="414"/>
      <c r="AI497" s="414"/>
      <c r="AJ497" s="414"/>
      <c r="AK497" s="414"/>
      <c r="AL497" s="414"/>
      <c r="AM497" s="296">
        <f>SUM(Y497:AL497)</f>
        <v>1</v>
      </c>
    </row>
    <row r="498" spans="1:39" ht="15" hidden="1" outlineLevel="1">
      <c r="B498" s="323" t="s">
        <v>260</v>
      </c>
      <c r="C498" s="291" t="s">
        <v>163</v>
      </c>
      <c r="D498" s="295">
        <v>0</v>
      </c>
      <c r="E498" s="295">
        <v>0</v>
      </c>
      <c r="F498" s="295">
        <v>0</v>
      </c>
      <c r="G498" s="295">
        <v>0</v>
      </c>
      <c r="H498" s="295">
        <v>0</v>
      </c>
      <c r="I498" s="295">
        <v>0</v>
      </c>
      <c r="J498" s="295">
        <v>0</v>
      </c>
      <c r="K498" s="295">
        <v>0</v>
      </c>
      <c r="L498" s="295">
        <v>0</v>
      </c>
      <c r="M498" s="295">
        <v>0</v>
      </c>
      <c r="N498" s="295">
        <v>0</v>
      </c>
      <c r="O498" s="295">
        <v>0</v>
      </c>
      <c r="P498" s="295">
        <v>0</v>
      </c>
      <c r="Q498" s="295">
        <v>0</v>
      </c>
      <c r="R498" s="295">
        <v>0</v>
      </c>
      <c r="S498" s="295">
        <v>0</v>
      </c>
      <c r="T498" s="295">
        <v>0</v>
      </c>
      <c r="U498" s="295">
        <v>0</v>
      </c>
      <c r="V498" s="295">
        <v>0</v>
      </c>
      <c r="W498" s="295">
        <v>0</v>
      </c>
      <c r="X498" s="295">
        <v>0</v>
      </c>
      <c r="Y498" s="410">
        <f>Y497</f>
        <v>0</v>
      </c>
      <c r="Z498" s="410">
        <f t="shared" ref="Z498:AL498" si="146">Z497</f>
        <v>0.5</v>
      </c>
      <c r="AA498" s="410">
        <f t="shared" si="146"/>
        <v>0.5</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7"/>
    </row>
    <row r="499" spans="1:39" ht="15" hidden="1" outlineLevel="1">
      <c r="B499" s="323"/>
      <c r="C499" s="291"/>
      <c r="D499" s="765"/>
      <c r="E499" s="765"/>
      <c r="F499" s="765"/>
      <c r="G499" s="765"/>
      <c r="H499" s="765"/>
      <c r="I499" s="765"/>
      <c r="J499" s="765"/>
      <c r="K499" s="765"/>
      <c r="L499" s="765"/>
      <c r="M499" s="765"/>
      <c r="N499" s="765"/>
      <c r="O499" s="765"/>
      <c r="P499" s="765"/>
      <c r="Q499" s="765"/>
      <c r="R499" s="765"/>
      <c r="S499" s="765"/>
      <c r="T499" s="765"/>
      <c r="U499" s="765"/>
      <c r="V499" s="765"/>
      <c r="W499" s="765"/>
      <c r="X499" s="765"/>
      <c r="Y499" s="422"/>
      <c r="Z499" s="422"/>
      <c r="AA499" s="422"/>
      <c r="AB499" s="422"/>
      <c r="AC499" s="422"/>
      <c r="AD499" s="422"/>
      <c r="AE499" s="422"/>
      <c r="AF499" s="422"/>
      <c r="AG499" s="422"/>
      <c r="AH499" s="422"/>
      <c r="AI499" s="422"/>
      <c r="AJ499" s="422"/>
      <c r="AK499" s="422"/>
      <c r="AL499" s="422"/>
      <c r="AM499" s="313"/>
    </row>
    <row r="500" spans="1:39" s="283" customFormat="1" ht="15" hidden="1" outlineLevel="1">
      <c r="A500" s="504">
        <v>30</v>
      </c>
      <c r="B500" s="314" t="s">
        <v>490</v>
      </c>
      <c r="C500" s="291" t="s">
        <v>25</v>
      </c>
      <c r="D500" s="295">
        <v>0</v>
      </c>
      <c r="E500" s="295">
        <v>0</v>
      </c>
      <c r="F500" s="295">
        <v>0</v>
      </c>
      <c r="G500" s="295">
        <v>0</v>
      </c>
      <c r="H500" s="295">
        <v>0</v>
      </c>
      <c r="I500" s="295">
        <v>0</v>
      </c>
      <c r="J500" s="295">
        <v>0</v>
      </c>
      <c r="K500" s="295">
        <v>0</v>
      </c>
      <c r="L500" s="295">
        <v>0</v>
      </c>
      <c r="M500" s="295">
        <v>0</v>
      </c>
      <c r="N500" s="295">
        <v>0</v>
      </c>
      <c r="O500" s="295">
        <v>0</v>
      </c>
      <c r="P500" s="295">
        <v>0</v>
      </c>
      <c r="Q500" s="295">
        <v>0</v>
      </c>
      <c r="R500" s="295">
        <v>0</v>
      </c>
      <c r="S500" s="295">
        <v>0</v>
      </c>
      <c r="T500" s="295">
        <v>0</v>
      </c>
      <c r="U500" s="295">
        <v>0</v>
      </c>
      <c r="V500" s="295">
        <v>0</v>
      </c>
      <c r="W500" s="295">
        <v>0</v>
      </c>
      <c r="X500" s="295">
        <v>0</v>
      </c>
      <c r="Y500" s="775">
        <v>0</v>
      </c>
      <c r="Z500" s="414">
        <v>0.5</v>
      </c>
      <c r="AA500" s="414">
        <v>0.5</v>
      </c>
      <c r="AB500" s="414">
        <v>0</v>
      </c>
      <c r="AC500" s="414">
        <v>0</v>
      </c>
      <c r="AD500" s="414">
        <v>0</v>
      </c>
      <c r="AE500" s="414">
        <v>0</v>
      </c>
      <c r="AF500" s="409"/>
      <c r="AG500" s="409"/>
      <c r="AH500" s="409"/>
      <c r="AI500" s="409"/>
      <c r="AJ500" s="409"/>
      <c r="AK500" s="409"/>
      <c r="AL500" s="409"/>
      <c r="AM500" s="296">
        <f>SUM(Y500:AL500)</f>
        <v>1</v>
      </c>
    </row>
    <row r="501" spans="1:39" s="283" customFormat="1" ht="15" hidden="1" outlineLevel="1">
      <c r="A501" s="504"/>
      <c r="B501" s="323" t="s">
        <v>260</v>
      </c>
      <c r="C501" s="291" t="s">
        <v>163</v>
      </c>
      <c r="D501" s="295">
        <v>0</v>
      </c>
      <c r="E501" s="295">
        <v>0</v>
      </c>
      <c r="F501" s="295">
        <v>0</v>
      </c>
      <c r="G501" s="295">
        <v>0</v>
      </c>
      <c r="H501" s="295">
        <v>0</v>
      </c>
      <c r="I501" s="295">
        <v>0</v>
      </c>
      <c r="J501" s="295">
        <v>0</v>
      </c>
      <c r="K501" s="295">
        <v>0</v>
      </c>
      <c r="L501" s="295">
        <v>0</v>
      </c>
      <c r="M501" s="295">
        <v>0</v>
      </c>
      <c r="N501" s="295">
        <v>0</v>
      </c>
      <c r="O501" s="295">
        <v>0</v>
      </c>
      <c r="P501" s="295">
        <v>0</v>
      </c>
      <c r="Q501" s="295">
        <v>0</v>
      </c>
      <c r="R501" s="295">
        <v>0</v>
      </c>
      <c r="S501" s="295">
        <v>0</v>
      </c>
      <c r="T501" s="295">
        <v>0</v>
      </c>
      <c r="U501" s="295">
        <v>0</v>
      </c>
      <c r="V501" s="295">
        <v>0</v>
      </c>
      <c r="W501" s="295">
        <v>0</v>
      </c>
      <c r="X501" s="295">
        <v>0</v>
      </c>
      <c r="Y501" s="410">
        <f>Y500</f>
        <v>0</v>
      </c>
      <c r="Z501" s="410">
        <f t="shared" ref="Z501:AL501" si="147">Z500</f>
        <v>0.5</v>
      </c>
      <c r="AA501" s="410">
        <f t="shared" si="147"/>
        <v>0.5</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7"/>
    </row>
    <row r="502" spans="1:39" s="283" customFormat="1" ht="15" hidden="1" outlineLevel="1">
      <c r="A502" s="504"/>
      <c r="B502" s="323"/>
      <c r="C502" s="291"/>
      <c r="D502" s="765"/>
      <c r="E502" s="765"/>
      <c r="F502" s="765"/>
      <c r="G502" s="765"/>
      <c r="H502" s="765"/>
      <c r="I502" s="765"/>
      <c r="J502" s="765"/>
      <c r="K502" s="765"/>
      <c r="L502" s="765"/>
      <c r="M502" s="765"/>
      <c r="N502" s="765"/>
      <c r="O502" s="765"/>
      <c r="P502" s="765"/>
      <c r="Q502" s="765"/>
      <c r="R502" s="765"/>
      <c r="S502" s="765"/>
      <c r="T502" s="765"/>
      <c r="U502" s="765"/>
      <c r="V502" s="765"/>
      <c r="W502" s="765"/>
      <c r="X502" s="765"/>
      <c r="Y502" s="411"/>
      <c r="Z502" s="411"/>
      <c r="AA502" s="411"/>
      <c r="AB502" s="411"/>
      <c r="AC502" s="411"/>
      <c r="AD502" s="411"/>
      <c r="AE502" s="411"/>
      <c r="AF502" s="411"/>
      <c r="AG502" s="411"/>
      <c r="AH502" s="411"/>
      <c r="AI502" s="411"/>
      <c r="AJ502" s="411"/>
      <c r="AK502" s="411"/>
      <c r="AL502" s="411"/>
      <c r="AM502" s="313"/>
    </row>
    <row r="503" spans="1:39" s="283" customFormat="1" ht="15" hidden="1" outlineLevel="1">
      <c r="A503" s="504"/>
      <c r="B503" s="288" t="s">
        <v>491</v>
      </c>
      <c r="C503" s="291"/>
      <c r="D503" s="765"/>
      <c r="E503" s="765"/>
      <c r="F503" s="765"/>
      <c r="G503" s="765"/>
      <c r="H503" s="765"/>
      <c r="I503" s="765"/>
      <c r="J503" s="765"/>
      <c r="K503" s="765"/>
      <c r="L503" s="765"/>
      <c r="M503" s="765"/>
      <c r="N503" s="765"/>
      <c r="O503" s="765"/>
      <c r="P503" s="765"/>
      <c r="Q503" s="765"/>
      <c r="R503" s="765"/>
      <c r="S503" s="765"/>
      <c r="T503" s="765"/>
      <c r="U503" s="765"/>
      <c r="V503" s="765"/>
      <c r="W503" s="765"/>
      <c r="X503" s="765"/>
      <c r="Y503" s="411"/>
      <c r="Z503" s="411"/>
      <c r="AA503" s="411"/>
      <c r="AB503" s="411"/>
      <c r="AC503" s="411"/>
      <c r="AD503" s="411"/>
      <c r="AE503" s="411"/>
      <c r="AF503" s="411"/>
      <c r="AG503" s="411"/>
      <c r="AH503" s="411"/>
      <c r="AI503" s="411"/>
      <c r="AJ503" s="411"/>
      <c r="AK503" s="411"/>
      <c r="AL503" s="411"/>
      <c r="AM503" s="313"/>
    </row>
    <row r="504" spans="1:39" s="283" customFormat="1" ht="15" hidden="1" outlineLevel="1">
      <c r="A504" s="504">
        <v>31</v>
      </c>
      <c r="B504" s="323" t="s">
        <v>492</v>
      </c>
      <c r="C504" s="291" t="s">
        <v>25</v>
      </c>
      <c r="D504" s="295">
        <v>0</v>
      </c>
      <c r="E504" s="295">
        <v>0</v>
      </c>
      <c r="F504" s="295">
        <v>0</v>
      </c>
      <c r="G504" s="295">
        <v>0</v>
      </c>
      <c r="H504" s="295">
        <v>0</v>
      </c>
      <c r="I504" s="295">
        <v>0</v>
      </c>
      <c r="J504" s="295">
        <v>0</v>
      </c>
      <c r="K504" s="295">
        <v>0</v>
      </c>
      <c r="L504" s="295">
        <v>0</v>
      </c>
      <c r="M504" s="295">
        <v>0</v>
      </c>
      <c r="N504" s="295">
        <v>0</v>
      </c>
      <c r="O504" s="295">
        <v>0</v>
      </c>
      <c r="P504" s="295">
        <v>0</v>
      </c>
      <c r="Q504" s="295">
        <v>0</v>
      </c>
      <c r="R504" s="295">
        <v>0</v>
      </c>
      <c r="S504" s="295">
        <v>0</v>
      </c>
      <c r="T504" s="295">
        <v>0</v>
      </c>
      <c r="U504" s="295">
        <v>0</v>
      </c>
      <c r="V504" s="295">
        <v>0</v>
      </c>
      <c r="W504" s="295">
        <v>0</v>
      </c>
      <c r="X504" s="295">
        <v>0</v>
      </c>
      <c r="Y504" s="775">
        <v>0</v>
      </c>
      <c r="Z504" s="414">
        <v>0.5</v>
      </c>
      <c r="AA504" s="414">
        <v>0.5</v>
      </c>
      <c r="AB504" s="414">
        <v>0</v>
      </c>
      <c r="AC504" s="414">
        <v>0</v>
      </c>
      <c r="AD504" s="414">
        <v>0</v>
      </c>
      <c r="AE504" s="414">
        <v>0</v>
      </c>
      <c r="AF504" s="409"/>
      <c r="AG504" s="409"/>
      <c r="AH504" s="409"/>
      <c r="AI504" s="409"/>
      <c r="AJ504" s="409"/>
      <c r="AK504" s="409"/>
      <c r="AL504" s="409"/>
      <c r="AM504" s="296">
        <f>SUM(Y504:AL504)</f>
        <v>1</v>
      </c>
    </row>
    <row r="505" spans="1:39" s="283" customFormat="1" ht="15" hidden="1" outlineLevel="1">
      <c r="A505" s="504"/>
      <c r="B505" s="323" t="s">
        <v>260</v>
      </c>
      <c r="C505" s="291" t="s">
        <v>163</v>
      </c>
      <c r="D505" s="295">
        <v>0</v>
      </c>
      <c r="E505" s="295">
        <v>0</v>
      </c>
      <c r="F505" s="295">
        <v>0</v>
      </c>
      <c r="G505" s="295">
        <v>0</v>
      </c>
      <c r="H505" s="295">
        <v>0</v>
      </c>
      <c r="I505" s="295">
        <v>0</v>
      </c>
      <c r="J505" s="295">
        <v>0</v>
      </c>
      <c r="K505" s="295">
        <v>0</v>
      </c>
      <c r="L505" s="295">
        <v>0</v>
      </c>
      <c r="M505" s="295">
        <v>0</v>
      </c>
      <c r="N505" s="295">
        <v>0</v>
      </c>
      <c r="O505" s="295">
        <v>0</v>
      </c>
      <c r="P505" s="295">
        <v>0</v>
      </c>
      <c r="Q505" s="295">
        <v>0</v>
      </c>
      <c r="R505" s="295">
        <v>0</v>
      </c>
      <c r="S505" s="295">
        <v>0</v>
      </c>
      <c r="T505" s="295">
        <v>0</v>
      </c>
      <c r="U505" s="295">
        <v>0</v>
      </c>
      <c r="V505" s="295">
        <v>0</v>
      </c>
      <c r="W505" s="295">
        <v>0</v>
      </c>
      <c r="X505" s="295">
        <v>0</v>
      </c>
      <c r="Y505" s="410">
        <f>Y504</f>
        <v>0</v>
      </c>
      <c r="Z505" s="410">
        <f t="shared" ref="Z505:AL505" si="148">Z504</f>
        <v>0.5</v>
      </c>
      <c r="AA505" s="410">
        <f t="shared" si="148"/>
        <v>0.5</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7"/>
    </row>
    <row r="506" spans="1:39" s="283" customFormat="1" ht="15" hidden="1" outlineLevel="1">
      <c r="A506" s="504"/>
      <c r="B506" s="323"/>
      <c r="C506" s="291"/>
      <c r="D506" s="765"/>
      <c r="E506" s="765"/>
      <c r="F506" s="765"/>
      <c r="G506" s="765"/>
      <c r="H506" s="765"/>
      <c r="I506" s="765"/>
      <c r="J506" s="765"/>
      <c r="K506" s="765"/>
      <c r="L506" s="765"/>
      <c r="M506" s="765"/>
      <c r="N506" s="765"/>
      <c r="O506" s="765"/>
      <c r="P506" s="765"/>
      <c r="Q506" s="765"/>
      <c r="R506" s="765"/>
      <c r="S506" s="765"/>
      <c r="T506" s="765"/>
      <c r="U506" s="765"/>
      <c r="V506" s="765"/>
      <c r="W506" s="765"/>
      <c r="X506" s="765"/>
      <c r="Y506" s="411"/>
      <c r="Z506" s="411"/>
      <c r="AA506" s="411"/>
      <c r="AB506" s="411"/>
      <c r="AC506" s="411"/>
      <c r="AD506" s="411"/>
      <c r="AE506" s="411"/>
      <c r="AF506" s="411"/>
      <c r="AG506" s="411"/>
      <c r="AH506" s="411"/>
      <c r="AI506" s="411"/>
      <c r="AJ506" s="411"/>
      <c r="AK506" s="411"/>
      <c r="AL506" s="411"/>
      <c r="AM506" s="313"/>
    </row>
    <row r="507" spans="1:39" s="283" customFormat="1" ht="15" hidden="1" outlineLevel="1">
      <c r="A507" s="504">
        <v>32</v>
      </c>
      <c r="B507" s="323" t="s">
        <v>493</v>
      </c>
      <c r="C507" s="291" t="s">
        <v>25</v>
      </c>
      <c r="D507" s="295">
        <v>0</v>
      </c>
      <c r="E507" s="295">
        <v>0</v>
      </c>
      <c r="F507" s="295">
        <v>0</v>
      </c>
      <c r="G507" s="295">
        <v>0</v>
      </c>
      <c r="H507" s="295">
        <v>0</v>
      </c>
      <c r="I507" s="295">
        <v>0</v>
      </c>
      <c r="J507" s="295">
        <v>0</v>
      </c>
      <c r="K507" s="295">
        <v>0</v>
      </c>
      <c r="L507" s="295">
        <v>0</v>
      </c>
      <c r="M507" s="295">
        <v>0</v>
      </c>
      <c r="N507" s="295">
        <v>0</v>
      </c>
      <c r="O507" s="295">
        <v>256.66554819999999</v>
      </c>
      <c r="P507" s="295">
        <v>0</v>
      </c>
      <c r="Q507" s="295">
        <v>0</v>
      </c>
      <c r="R507" s="295">
        <v>0</v>
      </c>
      <c r="S507" s="295">
        <v>0</v>
      </c>
      <c r="T507" s="295">
        <v>0</v>
      </c>
      <c r="U507" s="295">
        <v>0</v>
      </c>
      <c r="V507" s="295">
        <v>0</v>
      </c>
      <c r="W507" s="295">
        <v>0</v>
      </c>
      <c r="X507" s="295">
        <v>0</v>
      </c>
      <c r="Y507" s="775">
        <v>0</v>
      </c>
      <c r="Z507" s="414">
        <v>0.5</v>
      </c>
      <c r="AA507" s="414">
        <v>0.5</v>
      </c>
      <c r="AB507" s="414">
        <v>0</v>
      </c>
      <c r="AC507" s="414">
        <v>0</v>
      </c>
      <c r="AD507" s="414">
        <v>0</v>
      </c>
      <c r="AE507" s="414">
        <v>0</v>
      </c>
      <c r="AF507" s="409"/>
      <c r="AG507" s="409"/>
      <c r="AH507" s="409"/>
      <c r="AI507" s="409"/>
      <c r="AJ507" s="409"/>
      <c r="AK507" s="409"/>
      <c r="AL507" s="409"/>
      <c r="AM507" s="296">
        <f>SUM(Y507:AL507)</f>
        <v>1</v>
      </c>
    </row>
    <row r="508" spans="1:39" s="283" customFormat="1" ht="15" hidden="1" outlineLevel="1">
      <c r="A508" s="504"/>
      <c r="B508" s="323" t="s">
        <v>260</v>
      </c>
      <c r="C508" s="291" t="s">
        <v>163</v>
      </c>
      <c r="D508" s="295">
        <v>0</v>
      </c>
      <c r="E508" s="295">
        <v>0</v>
      </c>
      <c r="F508" s="295">
        <v>0</v>
      </c>
      <c r="G508" s="295">
        <v>0</v>
      </c>
      <c r="H508" s="295">
        <v>0</v>
      </c>
      <c r="I508" s="295">
        <v>0</v>
      </c>
      <c r="J508" s="295">
        <v>0</v>
      </c>
      <c r="K508" s="295">
        <v>0</v>
      </c>
      <c r="L508" s="295">
        <v>0</v>
      </c>
      <c r="M508" s="295">
        <v>0</v>
      </c>
      <c r="N508" s="295">
        <v>0</v>
      </c>
      <c r="O508" s="295">
        <v>0</v>
      </c>
      <c r="P508" s="295">
        <v>0</v>
      </c>
      <c r="Q508" s="295">
        <v>0</v>
      </c>
      <c r="R508" s="295">
        <v>0</v>
      </c>
      <c r="S508" s="295">
        <v>0</v>
      </c>
      <c r="T508" s="295">
        <v>0</v>
      </c>
      <c r="U508" s="295">
        <v>0</v>
      </c>
      <c r="V508" s="295">
        <v>0</v>
      </c>
      <c r="W508" s="295">
        <v>0</v>
      </c>
      <c r="X508" s="295">
        <v>0</v>
      </c>
      <c r="Y508" s="410">
        <f>Y507</f>
        <v>0</v>
      </c>
      <c r="Z508" s="410">
        <f t="shared" ref="Z508:AL508" si="149">Z507</f>
        <v>0.5</v>
      </c>
      <c r="AA508" s="410">
        <f t="shared" si="149"/>
        <v>0.5</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7"/>
    </row>
    <row r="509" spans="1:39" s="283" customFormat="1" ht="15" hidden="1" outlineLevel="1">
      <c r="A509" s="504"/>
      <c r="B509" s="323"/>
      <c r="C509" s="291"/>
      <c r="D509" s="765"/>
      <c r="E509" s="765"/>
      <c r="F509" s="765"/>
      <c r="G509" s="765"/>
      <c r="H509" s="765"/>
      <c r="I509" s="765"/>
      <c r="J509" s="765"/>
      <c r="K509" s="765"/>
      <c r="L509" s="765"/>
      <c r="M509" s="765"/>
      <c r="N509" s="765"/>
      <c r="O509" s="765"/>
      <c r="P509" s="765"/>
      <c r="Q509" s="765"/>
      <c r="R509" s="765"/>
      <c r="S509" s="765"/>
      <c r="T509" s="765"/>
      <c r="U509" s="765"/>
      <c r="V509" s="765"/>
      <c r="W509" s="765"/>
      <c r="X509" s="765"/>
      <c r="Y509" s="411"/>
      <c r="Z509" s="411"/>
      <c r="AA509" s="411"/>
      <c r="AB509" s="411"/>
      <c r="AC509" s="411"/>
      <c r="AD509" s="411"/>
      <c r="AE509" s="411"/>
      <c r="AF509" s="411"/>
      <c r="AG509" s="411"/>
      <c r="AH509" s="411"/>
      <c r="AI509" s="411"/>
      <c r="AJ509" s="411"/>
      <c r="AK509" s="411"/>
      <c r="AL509" s="411"/>
      <c r="AM509" s="313"/>
    </row>
    <row r="510" spans="1:39" s="283" customFormat="1" ht="15" hidden="1" outlineLevel="1">
      <c r="A510" s="504">
        <v>33</v>
      </c>
      <c r="B510" s="323" t="s">
        <v>494</v>
      </c>
      <c r="C510" s="291" t="s">
        <v>25</v>
      </c>
      <c r="D510" s="295">
        <v>0</v>
      </c>
      <c r="E510" s="295">
        <v>0</v>
      </c>
      <c r="F510" s="295">
        <v>0</v>
      </c>
      <c r="G510" s="295">
        <v>0</v>
      </c>
      <c r="H510" s="295">
        <v>0</v>
      </c>
      <c r="I510" s="295">
        <v>0</v>
      </c>
      <c r="J510" s="295">
        <v>0</v>
      </c>
      <c r="K510" s="295">
        <v>0</v>
      </c>
      <c r="L510" s="295">
        <v>0</v>
      </c>
      <c r="M510" s="295">
        <v>0</v>
      </c>
      <c r="N510" s="295">
        <v>12</v>
      </c>
      <c r="O510" s="295">
        <v>0</v>
      </c>
      <c r="P510" s="295">
        <v>0</v>
      </c>
      <c r="Q510" s="295">
        <v>0</v>
      </c>
      <c r="R510" s="295">
        <v>0</v>
      </c>
      <c r="S510" s="295">
        <v>0</v>
      </c>
      <c r="T510" s="295">
        <v>0</v>
      </c>
      <c r="U510" s="295">
        <v>0</v>
      </c>
      <c r="V510" s="295">
        <v>0</v>
      </c>
      <c r="W510" s="295">
        <v>0</v>
      </c>
      <c r="X510" s="295">
        <v>0</v>
      </c>
      <c r="Y510" s="775">
        <v>0</v>
      </c>
      <c r="Z510" s="414">
        <v>0.5</v>
      </c>
      <c r="AA510" s="414">
        <v>0.5</v>
      </c>
      <c r="AB510" s="414">
        <v>0</v>
      </c>
      <c r="AC510" s="414">
        <v>0</v>
      </c>
      <c r="AD510" s="414">
        <v>0</v>
      </c>
      <c r="AE510" s="414">
        <v>0</v>
      </c>
      <c r="AF510" s="409"/>
      <c r="AG510" s="409"/>
      <c r="AH510" s="409"/>
      <c r="AI510" s="409"/>
      <c r="AJ510" s="409"/>
      <c r="AK510" s="409"/>
      <c r="AL510" s="409"/>
      <c r="AM510" s="296">
        <f>SUM(Y510:AL510)</f>
        <v>1</v>
      </c>
    </row>
    <row r="511" spans="1:39" s="283" customFormat="1" ht="15" hidden="1" outlineLevel="1">
      <c r="A511" s="504"/>
      <c r="B511" s="323" t="s">
        <v>260</v>
      </c>
      <c r="C511" s="291" t="s">
        <v>163</v>
      </c>
      <c r="D511" s="295">
        <v>0</v>
      </c>
      <c r="E511" s="295">
        <v>0</v>
      </c>
      <c r="F511" s="295">
        <v>0</v>
      </c>
      <c r="G511" s="295">
        <v>0</v>
      </c>
      <c r="H511" s="295">
        <v>0</v>
      </c>
      <c r="I511" s="295">
        <v>0</v>
      </c>
      <c r="J511" s="295">
        <v>0</v>
      </c>
      <c r="K511" s="295">
        <v>0</v>
      </c>
      <c r="L511" s="295">
        <v>0</v>
      </c>
      <c r="M511" s="295">
        <v>0</v>
      </c>
      <c r="N511" s="295">
        <v>12</v>
      </c>
      <c r="O511" s="295">
        <v>0</v>
      </c>
      <c r="P511" s="295">
        <v>0</v>
      </c>
      <c r="Q511" s="295">
        <v>0</v>
      </c>
      <c r="R511" s="295">
        <v>0</v>
      </c>
      <c r="S511" s="295">
        <v>0</v>
      </c>
      <c r="T511" s="295">
        <v>0</v>
      </c>
      <c r="U511" s="295">
        <v>0</v>
      </c>
      <c r="V511" s="295">
        <v>0</v>
      </c>
      <c r="W511" s="295">
        <v>0</v>
      </c>
      <c r="X511" s="295">
        <v>0</v>
      </c>
      <c r="Y511" s="410">
        <f>Y510</f>
        <v>0</v>
      </c>
      <c r="Z511" s="410">
        <f t="shared" ref="Z511:AK511" si="150">Z510</f>
        <v>0.5</v>
      </c>
      <c r="AA511" s="410">
        <f t="shared" si="150"/>
        <v>0.5</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7"/>
    </row>
    <row r="512" spans="1:39" ht="15" hidden="1"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5" collapsed="1">
      <c r="B513" s="326" t="s">
        <v>261</v>
      </c>
      <c r="C513" s="328"/>
      <c r="D513" s="328">
        <f>SUM(D408:D511)</f>
        <v>4223661.4050645633</v>
      </c>
      <c r="E513" s="328"/>
      <c r="F513" s="328"/>
      <c r="G513" s="328"/>
      <c r="H513" s="328"/>
      <c r="I513" s="328"/>
      <c r="J513" s="328"/>
      <c r="K513" s="328"/>
      <c r="L513" s="328"/>
      <c r="M513" s="328"/>
      <c r="N513" s="328"/>
      <c r="O513" s="328">
        <f>SUM(O408:O511)</f>
        <v>2553.677361574581</v>
      </c>
      <c r="P513" s="328"/>
      <c r="Q513" s="328"/>
      <c r="R513" s="328"/>
      <c r="S513" s="328"/>
      <c r="T513" s="328"/>
      <c r="U513" s="328"/>
      <c r="V513" s="328"/>
      <c r="W513" s="328"/>
      <c r="X513" s="328"/>
      <c r="Y513" s="328">
        <f>IF(Y407="kWh",SUMPRODUCT(D408:D511,Y408:Y511))</f>
        <v>860550.05326456297</v>
      </c>
      <c r="Z513" s="328">
        <f>IF(Z407="kWh",SUMPRODUCT(D408:D511,Z408:Z511))</f>
        <v>718645.7704691668</v>
      </c>
      <c r="AA513" s="328">
        <f>IF(AA407="kW",SUMPRODUCT(N408:N511,O408:O511,AA408:AA511),SUMPRODUCT(D408:D511,AA408:AA511))</f>
        <v>6683.0016696811872</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
      <c r="B514" s="390" t="s">
        <v>262</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1.66E-2</v>
      </c>
      <c r="Z516" s="340">
        <f>HLOOKUP(Z$20,'3.  Distribution Rates'!$C$122:$P$133,6,FALSE)</f>
        <v>1.4800000000000001E-2</v>
      </c>
      <c r="AA516" s="340">
        <f>HLOOKUP(AA$20,'3.  Distribution Rates'!$C$122:$P$133,6,FALSE)</f>
        <v>2.3237000000000001</v>
      </c>
      <c r="AB516" s="340">
        <f>HLOOKUP(AB$20,'3.  Distribution Rates'!$C$122:$P$133,6,FALSE)</f>
        <v>1.0058</v>
      </c>
      <c r="AC516" s="340">
        <f>HLOOKUP(AC$20,'3.  Distribution Rates'!$C$122:$P$133,6,FALSE)</f>
        <v>10.7753</v>
      </c>
      <c r="AD516" s="340">
        <f>HLOOKUP(AD$20,'3.  Distribution Rates'!$C$122:$P$133,6,FALSE)</f>
        <v>4.9945000000000004</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8969.4823075303993</v>
      </c>
      <c r="Z517" s="377">
        <f t="shared" ref="Z517:AL517" si="151">Z137*Z516</f>
        <v>9862.8304504797361</v>
      </c>
      <c r="AA517" s="377">
        <f t="shared" si="151"/>
        <v>12105.26161472183</v>
      </c>
      <c r="AB517" s="377">
        <f t="shared" si="151"/>
        <v>6631.8669927121682</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15">
        <f>SUM(Y517:AL517)</f>
        <v>37569.44136544413</v>
      </c>
      <c r="AO517" s="283"/>
    </row>
    <row r="518" spans="2:41" ht="1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6004.9104241063578</v>
      </c>
      <c r="Z518" s="377">
        <f t="shared" ref="Z518:AL518" si="152">Z266*Z516</f>
        <v>6491.2576122348719</v>
      </c>
      <c r="AA518" s="377">
        <f t="shared" si="152"/>
        <v>12036.425305159109</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15">
        <f>SUM(Y518:AL518)</f>
        <v>24532.593341500338</v>
      </c>
    </row>
    <row r="519" spans="2:41" ht="1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8987.7102877676934</v>
      </c>
      <c r="Z519" s="377">
        <f t="shared" ref="Z519:AL519" si="153">Z395*Z516</f>
        <v>14477.375469525565</v>
      </c>
      <c r="AA519" s="377">
        <f t="shared" si="153"/>
        <v>11102.703473071006</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15">
        <f>SUM(Y519:AL519)</f>
        <v>34567.789230364266</v>
      </c>
    </row>
    <row r="520" spans="2:41" ht="1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14285.130884191745</v>
      </c>
      <c r="Z520" s="377">
        <f t="shared" ref="Z520:AK520" si="154">Z513*Z516</f>
        <v>10635.95740294367</v>
      </c>
      <c r="AA520" s="377">
        <f t="shared" si="154"/>
        <v>15529.290979838175</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15">
        <f>SUM(Y520:AL520)</f>
        <v>40450.379266973592</v>
      </c>
    </row>
    <row r="521" spans="2:41" ht="15">
      <c r="B521" s="348" t="s">
        <v>263</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38247.233903596192</v>
      </c>
      <c r="Z521" s="345">
        <f t="shared" ref="Z521:AK521" si="155">SUM(Z517:Z520)</f>
        <v>41467.420935183844</v>
      </c>
      <c r="AA521" s="345">
        <f t="shared" si="155"/>
        <v>50773.681372790117</v>
      </c>
      <c r="AB521" s="345">
        <f t="shared" si="155"/>
        <v>6631.8669927121682</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137120.20320428233</v>
      </c>
    </row>
    <row r="522" spans="2:41" ht="15">
      <c r="B522" s="348" t="s">
        <v>264</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
      <c r="B523" s="348" t="s">
        <v>266</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137120.20320428233</v>
      </c>
    </row>
    <row r="524" spans="2:41" ht="15">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796325.95769456297</v>
      </c>
      <c r="Z526" s="291">
        <f>SUMPRODUCT(E408:E511,Z408:Z511)</f>
        <v>708679.82163206744</v>
      </c>
      <c r="AA526" s="291">
        <f>IF(AA407="kW",SUMPRODUCT(N408:N511,P408:P511,AA408:AA511),SUMPRODUCT(E408:E511,AA408:AA511))</f>
        <v>6669.3621516835192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756812.63600456284</v>
      </c>
      <c r="Z527" s="291">
        <f>SUMPRODUCT(F408:F511,Z408:Z511)</f>
        <v>695979.90303206746</v>
      </c>
      <c r="AA527" s="291">
        <f>IF(AA407="kW",SUMPRODUCT(N408:N511,Q408:Q511,AA408:AA511),SUMPRODUCT(F408:F511,AA408:AA511))</f>
        <v>6669.3621516835192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753294.10825816286</v>
      </c>
      <c r="Z528" s="291">
        <f>SUMPRODUCT(G408:G511,Z408:Z511)</f>
        <v>635085.40247243526</v>
      </c>
      <c r="AA528" s="291">
        <f>IF(AA407="kW",SUMPRODUCT(N408:N511,R408:R511,AA408:AA511),SUMPRODUCT(G408:G511,AA408:AA511))</f>
        <v>6557.9332812698849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697101.30612703064</v>
      </c>
      <c r="Z529" s="291">
        <f>SUMPRODUCT(H408:H511,Z408:Z511)</f>
        <v>373991.12227243528</v>
      </c>
      <c r="AA529" s="291">
        <f>IF(AA407="kW",SUMPRODUCT(N408:N511,S408:S511,AA408:AA511),SUMPRODUCT(H408:H511,AA408:AA511))</f>
        <v>6557.9332812698849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657082.90979129996</v>
      </c>
      <c r="Z530" s="291">
        <f>SUMPRODUCT(I408:I511,Z408:Z511)</f>
        <v>373991.12227243528</v>
      </c>
      <c r="AA530" s="291">
        <f>IF(AA407="kW",SUMPRODUCT(N408:N511,T408:T511,AA408:AA511),SUMPRODUCT(I408:I511,AA408:AA511))</f>
        <v>6557.9332812698849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656420.64645130001</v>
      </c>
      <c r="Z531" s="325">
        <f>SUMPRODUCT(J408:J511,Z408:Z511)</f>
        <v>370256.08875859686</v>
      </c>
      <c r="AA531" s="325">
        <f>IF(AA407="kW",SUMPRODUCT(N408:N511,U408:U511,AA408:AA511),SUMPRODUCT(J408:J511,AA408:AA511))</f>
        <v>6461.5262952595367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586</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25">
      <c r="B534" s="581"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5"/>
  <sheetViews>
    <sheetView topLeftCell="A677" zoomScale="63" zoomScaleNormal="63" workbookViewId="0">
      <pane xSplit="2" topLeftCell="C1" activePane="topRight" state="frozen"/>
      <selection pane="topRight" activeCell="D679" sqref="D679"/>
    </sheetView>
  </sheetViews>
  <sheetFormatPr defaultColWidth="9" defaultRowHeight="14.25" outlineLevelRow="1" outlineLevelCol="1"/>
  <cols>
    <col min="1" max="1" width="4.46484375" style="516" customWidth="1"/>
    <col min="2" max="2" width="44" style="426" customWidth="1"/>
    <col min="3" max="3" width="13.46484375" style="426" customWidth="1"/>
    <col min="4" max="4" width="17" style="426" customWidth="1"/>
    <col min="5" max="13" width="12" style="426" customWidth="1" outlineLevel="1"/>
    <col min="14" max="14" width="13.46484375" style="426" customWidth="1" outlineLevel="1"/>
    <col min="15" max="15" width="15.46484375" style="426" customWidth="1"/>
    <col min="16" max="24" width="9" style="426" customWidth="1" outlineLevel="1"/>
    <col min="25" max="25" width="16.46484375" style="426" customWidth="1"/>
    <col min="26" max="27" width="15" style="426" customWidth="1"/>
    <col min="28" max="28" width="17.46484375" style="426" customWidth="1"/>
    <col min="29" max="29" width="19.46484375" style="426" customWidth="1"/>
    <col min="30" max="30" width="18.46484375" style="426" customWidth="1"/>
    <col min="31" max="35" width="15" style="426" customWidth="1"/>
    <col min="36" max="38" width="17.33203125" style="426" customWidth="1"/>
    <col min="39" max="39" width="14.46484375" style="426" customWidth="1"/>
    <col min="40" max="40" width="11.46484375" style="426" customWidth="1"/>
    <col min="41" max="16384" width="9" style="426"/>
  </cols>
  <sheetData>
    <row r="13" spans="2:39" ht="14.65" thickBot="1"/>
    <row r="14" spans="2:39" ht="26.25" customHeight="1" thickBot="1">
      <c r="B14" s="916" t="s">
        <v>171</v>
      </c>
      <c r="C14" s="257" t="s">
        <v>175</v>
      </c>
      <c r="D14" s="50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6"/>
      <c r="C16" s="913" t="s">
        <v>553</v>
      </c>
      <c r="D16" s="91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6" t="s">
        <v>507</v>
      </c>
      <c r="C18" s="917" t="s">
        <v>690</v>
      </c>
      <c r="D18" s="917"/>
      <c r="E18" s="917"/>
      <c r="F18" s="917"/>
      <c r="G18" s="917"/>
      <c r="H18" s="917"/>
      <c r="I18" s="917"/>
      <c r="J18" s="917"/>
      <c r="K18" s="917"/>
      <c r="L18" s="917"/>
      <c r="M18" s="917"/>
      <c r="N18" s="917"/>
      <c r="O18" s="917"/>
      <c r="P18" s="917"/>
      <c r="Q18" s="917"/>
      <c r="R18" s="917"/>
      <c r="S18" s="917"/>
      <c r="T18" s="917"/>
      <c r="U18" s="917"/>
      <c r="V18" s="917"/>
      <c r="W18" s="917"/>
      <c r="X18" s="917"/>
      <c r="Y18" s="592"/>
      <c r="Z18" s="592"/>
      <c r="AA18" s="592"/>
      <c r="AB18" s="592"/>
      <c r="AC18" s="592"/>
      <c r="AD18" s="592"/>
      <c r="AE18" s="270"/>
      <c r="AF18" s="265"/>
      <c r="AG18" s="265"/>
      <c r="AH18" s="265"/>
      <c r="AI18" s="265"/>
      <c r="AJ18" s="265"/>
      <c r="AK18" s="265"/>
      <c r="AL18" s="265"/>
      <c r="AM18" s="265"/>
    </row>
    <row r="19" spans="2:39" ht="45.75" customHeight="1">
      <c r="B19" s="916"/>
      <c r="C19" s="917" t="s">
        <v>569</v>
      </c>
      <c r="D19" s="917"/>
      <c r="E19" s="917"/>
      <c r="F19" s="917"/>
      <c r="G19" s="917"/>
      <c r="H19" s="917"/>
      <c r="I19" s="917"/>
      <c r="J19" s="917"/>
      <c r="K19" s="917"/>
      <c r="L19" s="917"/>
      <c r="M19" s="917"/>
      <c r="N19" s="917"/>
      <c r="O19" s="917"/>
      <c r="P19" s="917"/>
      <c r="Q19" s="917"/>
      <c r="R19" s="917"/>
      <c r="S19" s="917"/>
      <c r="T19" s="917"/>
      <c r="U19" s="917"/>
      <c r="V19" s="917"/>
      <c r="W19" s="917"/>
      <c r="X19" s="917"/>
      <c r="Y19" s="592"/>
      <c r="Z19" s="592"/>
      <c r="AA19" s="592"/>
      <c r="AB19" s="592"/>
      <c r="AC19" s="592"/>
      <c r="AD19" s="592"/>
      <c r="AE19" s="270"/>
      <c r="AF19" s="265"/>
      <c r="AG19" s="265"/>
      <c r="AH19" s="265"/>
      <c r="AI19" s="265"/>
      <c r="AJ19" s="265"/>
      <c r="AK19" s="265"/>
      <c r="AL19" s="265"/>
      <c r="AM19" s="265"/>
    </row>
    <row r="20" spans="2:39" ht="62.25" customHeight="1">
      <c r="B20" s="273"/>
      <c r="C20" s="917" t="s">
        <v>567</v>
      </c>
      <c r="D20" s="917"/>
      <c r="E20" s="917"/>
      <c r="F20" s="917"/>
      <c r="G20" s="917"/>
      <c r="H20" s="917"/>
      <c r="I20" s="917"/>
      <c r="J20" s="917"/>
      <c r="K20" s="917"/>
      <c r="L20" s="917"/>
      <c r="M20" s="917"/>
      <c r="N20" s="917"/>
      <c r="O20" s="917"/>
      <c r="P20" s="917"/>
      <c r="Q20" s="917"/>
      <c r="R20" s="917"/>
      <c r="S20" s="917"/>
      <c r="T20" s="917"/>
      <c r="U20" s="917"/>
      <c r="V20" s="917"/>
      <c r="W20" s="917"/>
      <c r="X20" s="917"/>
      <c r="Y20" s="592"/>
      <c r="Z20" s="592"/>
      <c r="AA20" s="592"/>
      <c r="AB20" s="592"/>
      <c r="AC20" s="592"/>
      <c r="AD20" s="592"/>
      <c r="AE20" s="427"/>
      <c r="AF20" s="265"/>
      <c r="AG20" s="265"/>
      <c r="AH20" s="265"/>
      <c r="AI20" s="265"/>
      <c r="AJ20" s="265"/>
      <c r="AK20" s="265"/>
      <c r="AL20" s="265"/>
      <c r="AM20" s="265"/>
    </row>
    <row r="21" spans="2:39" ht="37.5" customHeight="1">
      <c r="B21" s="273"/>
      <c r="C21" s="917" t="s">
        <v>633</v>
      </c>
      <c r="D21" s="917"/>
      <c r="E21" s="917"/>
      <c r="F21" s="917"/>
      <c r="G21" s="917"/>
      <c r="H21" s="917"/>
      <c r="I21" s="917"/>
      <c r="J21" s="917"/>
      <c r="K21" s="917"/>
      <c r="L21" s="917"/>
      <c r="M21" s="917"/>
      <c r="N21" s="917"/>
      <c r="O21" s="917"/>
      <c r="P21" s="917"/>
      <c r="Q21" s="917"/>
      <c r="R21" s="917"/>
      <c r="S21" s="917"/>
      <c r="T21" s="917"/>
      <c r="U21" s="917"/>
      <c r="V21" s="917"/>
      <c r="W21" s="917"/>
      <c r="X21" s="917"/>
      <c r="Y21" s="592"/>
      <c r="Z21" s="592"/>
      <c r="AA21" s="592"/>
      <c r="AB21" s="592"/>
      <c r="AC21" s="592"/>
      <c r="AD21" s="592"/>
      <c r="AE21" s="276"/>
      <c r="AF21" s="265"/>
      <c r="AG21" s="265"/>
      <c r="AH21" s="265"/>
      <c r="AI21" s="265"/>
      <c r="AJ21" s="265"/>
      <c r="AK21" s="265"/>
      <c r="AL21" s="265"/>
      <c r="AM21" s="265"/>
    </row>
    <row r="22" spans="2:39" ht="54.75" customHeight="1">
      <c r="B22" s="273"/>
      <c r="C22" s="917" t="s">
        <v>617</v>
      </c>
      <c r="D22" s="917"/>
      <c r="E22" s="917"/>
      <c r="F22" s="917"/>
      <c r="G22" s="917"/>
      <c r="H22" s="917"/>
      <c r="I22" s="917"/>
      <c r="J22" s="917"/>
      <c r="K22" s="917"/>
      <c r="L22" s="917"/>
      <c r="M22" s="917"/>
      <c r="N22" s="917"/>
      <c r="O22" s="917"/>
      <c r="P22" s="917"/>
      <c r="Q22" s="917"/>
      <c r="R22" s="917"/>
      <c r="S22" s="917"/>
      <c r="T22" s="917"/>
      <c r="U22" s="917"/>
      <c r="V22" s="917"/>
      <c r="W22" s="917"/>
      <c r="X22" s="917"/>
      <c r="Y22" s="592"/>
      <c r="Z22" s="592"/>
      <c r="AA22" s="592"/>
      <c r="AB22" s="592"/>
      <c r="AC22" s="592"/>
      <c r="AD22" s="592"/>
      <c r="AE22" s="427"/>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916" t="s">
        <v>529</v>
      </c>
      <c r="C24" s="582"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916"/>
      <c r="C25" s="582"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25"/>
      <c r="C26" s="582"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25"/>
      <c r="C27" s="582"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25"/>
      <c r="C28" s="582"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25"/>
      <c r="C29" s="582"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2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2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267</v>
      </c>
      <c r="C33" s="281"/>
      <c r="D33" s="576"/>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18" t="s">
        <v>211</v>
      </c>
      <c r="C34" s="920" t="s">
        <v>33</v>
      </c>
      <c r="D34" s="284" t="s">
        <v>423</v>
      </c>
      <c r="E34" s="922" t="s">
        <v>209</v>
      </c>
      <c r="F34" s="923"/>
      <c r="G34" s="923"/>
      <c r="H34" s="923"/>
      <c r="I34" s="923"/>
      <c r="J34" s="923"/>
      <c r="K34" s="923"/>
      <c r="L34" s="923"/>
      <c r="M34" s="924"/>
      <c r="N34" s="928" t="s">
        <v>213</v>
      </c>
      <c r="O34" s="284" t="s">
        <v>424</v>
      </c>
      <c r="P34" s="922" t="s">
        <v>212</v>
      </c>
      <c r="Q34" s="923"/>
      <c r="R34" s="923"/>
      <c r="S34" s="923"/>
      <c r="T34" s="923"/>
      <c r="U34" s="923"/>
      <c r="V34" s="923"/>
      <c r="W34" s="923"/>
      <c r="X34" s="924"/>
      <c r="Y34" s="925" t="s">
        <v>244</v>
      </c>
      <c r="Z34" s="926"/>
      <c r="AA34" s="926"/>
      <c r="AB34" s="926"/>
      <c r="AC34" s="926"/>
      <c r="AD34" s="926"/>
      <c r="AE34" s="926"/>
      <c r="AF34" s="926"/>
      <c r="AG34" s="926"/>
      <c r="AH34" s="926"/>
      <c r="AI34" s="926"/>
      <c r="AJ34" s="926"/>
      <c r="AK34" s="926"/>
      <c r="AL34" s="926"/>
      <c r="AM34" s="927"/>
    </row>
    <row r="35" spans="1:39" ht="65.25" customHeight="1">
      <c r="B35" s="919"/>
      <c r="C35" s="921"/>
      <c r="D35" s="285">
        <v>2015</v>
      </c>
      <c r="E35" s="285">
        <v>2016</v>
      </c>
      <c r="F35" s="285">
        <v>2017</v>
      </c>
      <c r="G35" s="285">
        <v>2018</v>
      </c>
      <c r="H35" s="285">
        <v>2019</v>
      </c>
      <c r="I35" s="285">
        <v>2020</v>
      </c>
      <c r="J35" s="285">
        <v>2021</v>
      </c>
      <c r="K35" s="285">
        <v>2022</v>
      </c>
      <c r="L35" s="285">
        <v>2023</v>
      </c>
      <c r="M35" s="428">
        <v>2024</v>
      </c>
      <c r="N35" s="929"/>
      <c r="O35" s="285">
        <v>2015</v>
      </c>
      <c r="P35" s="285">
        <v>2016</v>
      </c>
      <c r="Q35" s="285">
        <v>2017</v>
      </c>
      <c r="R35" s="285">
        <v>2018</v>
      </c>
      <c r="S35" s="285">
        <v>2019</v>
      </c>
      <c r="T35" s="285">
        <v>2020</v>
      </c>
      <c r="U35" s="285">
        <v>2021</v>
      </c>
      <c r="V35" s="285">
        <v>2022</v>
      </c>
      <c r="W35" s="285">
        <v>2023</v>
      </c>
      <c r="X35" s="428">
        <v>2024</v>
      </c>
      <c r="Y35" s="285" t="str">
        <f>'1.  LRAMVA Summary'!D52</f>
        <v>Residential</v>
      </c>
      <c r="Z35" s="285" t="str">
        <f>'1.  LRAMVA Summary'!E52</f>
        <v>GS&lt;50 kW</v>
      </c>
      <c r="AA35" s="285" t="str">
        <f>'1.  LRAMVA Summary'!F52</f>
        <v>General Service 50 to 4,999 kW</v>
      </c>
      <c r="AB35" s="285" t="str">
        <f>'1.  LRAMVA Summary'!G52</f>
        <v>Large User</v>
      </c>
      <c r="AC35" s="285" t="str">
        <f>'1.  LRAMVA Summary'!H52</f>
        <v>Sentinel Lighting</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2"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hidden="1" outlineLevel="1">
      <c r="A38" s="516">
        <v>1</v>
      </c>
      <c r="B38" s="514" t="s">
        <v>95</v>
      </c>
      <c r="C38" s="291" t="s">
        <v>25</v>
      </c>
      <c r="D38" s="295">
        <v>179690</v>
      </c>
      <c r="E38" s="295">
        <v>178075</v>
      </c>
      <c r="F38" s="295">
        <v>178075</v>
      </c>
      <c r="G38" s="295">
        <v>178075</v>
      </c>
      <c r="H38" s="295">
        <v>178075</v>
      </c>
      <c r="I38" s="295">
        <v>178075</v>
      </c>
      <c r="J38" s="295">
        <v>178075</v>
      </c>
      <c r="K38" s="295">
        <v>178038</v>
      </c>
      <c r="L38" s="295">
        <v>178038</v>
      </c>
      <c r="M38" s="295">
        <v>178038</v>
      </c>
      <c r="N38" s="765"/>
      <c r="O38" s="295">
        <v>12</v>
      </c>
      <c r="P38" s="295">
        <v>12</v>
      </c>
      <c r="Q38" s="295">
        <v>12</v>
      </c>
      <c r="R38" s="295">
        <v>12</v>
      </c>
      <c r="S38" s="295">
        <v>12</v>
      </c>
      <c r="T38" s="295">
        <v>12</v>
      </c>
      <c r="U38" s="295">
        <v>12</v>
      </c>
      <c r="V38" s="295">
        <v>12</v>
      </c>
      <c r="W38" s="295">
        <v>12</v>
      </c>
      <c r="X38" s="295">
        <v>12</v>
      </c>
      <c r="Y38" s="764">
        <v>1</v>
      </c>
      <c r="Z38" s="764">
        <v>0</v>
      </c>
      <c r="AA38" s="764">
        <v>0</v>
      </c>
      <c r="AB38" s="764">
        <v>0</v>
      </c>
      <c r="AC38" s="764">
        <v>0</v>
      </c>
      <c r="AD38" s="764">
        <v>0</v>
      </c>
      <c r="AE38" s="764">
        <v>0</v>
      </c>
      <c r="AF38" s="409"/>
      <c r="AG38" s="409"/>
      <c r="AH38" s="409"/>
      <c r="AI38" s="409"/>
      <c r="AJ38" s="409"/>
      <c r="AK38" s="409"/>
      <c r="AL38" s="409"/>
      <c r="AM38" s="296">
        <f>SUM(Y38:AL38)</f>
        <v>1</v>
      </c>
    </row>
    <row r="39" spans="1:39" ht="15" hidden="1" outlineLevel="1">
      <c r="B39" s="294" t="s">
        <v>268</v>
      </c>
      <c r="C39" s="291" t="s">
        <v>163</v>
      </c>
      <c r="D39" s="295">
        <v>41579</v>
      </c>
      <c r="E39" s="295">
        <v>41046</v>
      </c>
      <c r="F39" s="295">
        <v>41046</v>
      </c>
      <c r="G39" s="295">
        <v>41046</v>
      </c>
      <c r="H39" s="295">
        <v>41046</v>
      </c>
      <c r="I39" s="295">
        <v>41046</v>
      </c>
      <c r="J39" s="295">
        <v>41046</v>
      </c>
      <c r="K39" s="295">
        <v>41034</v>
      </c>
      <c r="L39" s="295">
        <v>41034</v>
      </c>
      <c r="M39" s="295">
        <v>41034</v>
      </c>
      <c r="N39" s="767"/>
      <c r="O39" s="295">
        <v>3</v>
      </c>
      <c r="P39" s="295">
        <v>3</v>
      </c>
      <c r="Q39" s="295">
        <v>3</v>
      </c>
      <c r="R39" s="295">
        <v>3</v>
      </c>
      <c r="S39" s="295">
        <v>3</v>
      </c>
      <c r="T39" s="295">
        <v>3</v>
      </c>
      <c r="U39" s="295">
        <v>3</v>
      </c>
      <c r="V39" s="295">
        <v>3</v>
      </c>
      <c r="W39" s="295">
        <v>3</v>
      </c>
      <c r="X39" s="295">
        <v>3</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7"/>
    </row>
    <row r="40" spans="1:39" ht="15" hidden="1" outlineLevel="1">
      <c r="B40" s="298"/>
      <c r="C40" s="299"/>
      <c r="D40" s="777"/>
      <c r="E40" s="777"/>
      <c r="F40" s="777"/>
      <c r="G40" s="777"/>
      <c r="H40" s="777"/>
      <c r="I40" s="777"/>
      <c r="J40" s="777"/>
      <c r="K40" s="777"/>
      <c r="L40" s="777"/>
      <c r="M40" s="777"/>
      <c r="N40" s="774"/>
      <c r="O40" s="777"/>
      <c r="P40" s="777"/>
      <c r="Q40" s="777"/>
      <c r="R40" s="777"/>
      <c r="S40" s="777"/>
      <c r="T40" s="777"/>
      <c r="U40" s="777"/>
      <c r="V40" s="777"/>
      <c r="W40" s="777"/>
      <c r="X40" s="777"/>
      <c r="Y40" s="411"/>
      <c r="Z40" s="412"/>
      <c r="AA40" s="412"/>
      <c r="AB40" s="412"/>
      <c r="AC40" s="412"/>
      <c r="AD40" s="412"/>
      <c r="AE40" s="412"/>
      <c r="AF40" s="412"/>
      <c r="AG40" s="412"/>
      <c r="AH40" s="412"/>
      <c r="AI40" s="412"/>
      <c r="AJ40" s="412"/>
      <c r="AK40" s="412"/>
      <c r="AL40" s="412"/>
      <c r="AM40" s="302"/>
    </row>
    <row r="41" spans="1:39" ht="15" hidden="1" outlineLevel="1">
      <c r="A41" s="516">
        <v>2</v>
      </c>
      <c r="B41" s="514" t="s">
        <v>96</v>
      </c>
      <c r="C41" s="291" t="s">
        <v>25</v>
      </c>
      <c r="D41" s="295">
        <v>322796</v>
      </c>
      <c r="E41" s="295">
        <v>317059</v>
      </c>
      <c r="F41" s="295">
        <v>317059</v>
      </c>
      <c r="G41" s="295">
        <v>317059</v>
      </c>
      <c r="H41" s="295">
        <v>317059</v>
      </c>
      <c r="I41" s="295">
        <v>317059</v>
      </c>
      <c r="J41" s="295">
        <v>317059</v>
      </c>
      <c r="K41" s="295">
        <v>316893</v>
      </c>
      <c r="L41" s="295">
        <v>316893</v>
      </c>
      <c r="M41" s="295">
        <v>316893</v>
      </c>
      <c r="N41" s="765"/>
      <c r="O41" s="295">
        <v>22</v>
      </c>
      <c r="P41" s="295">
        <v>21</v>
      </c>
      <c r="Q41" s="295">
        <v>21</v>
      </c>
      <c r="R41" s="295">
        <v>21</v>
      </c>
      <c r="S41" s="295">
        <v>21</v>
      </c>
      <c r="T41" s="295">
        <v>21</v>
      </c>
      <c r="U41" s="295">
        <v>21</v>
      </c>
      <c r="V41" s="295">
        <v>21</v>
      </c>
      <c r="W41" s="295">
        <v>21</v>
      </c>
      <c r="X41" s="295">
        <v>21</v>
      </c>
      <c r="Y41" s="764">
        <v>1</v>
      </c>
      <c r="Z41" s="764">
        <v>0</v>
      </c>
      <c r="AA41" s="764">
        <v>0</v>
      </c>
      <c r="AB41" s="764">
        <v>0</v>
      </c>
      <c r="AC41" s="764">
        <v>0</v>
      </c>
      <c r="AD41" s="764">
        <v>0</v>
      </c>
      <c r="AE41" s="764">
        <v>0</v>
      </c>
      <c r="AF41" s="409"/>
      <c r="AG41" s="409"/>
      <c r="AH41" s="409"/>
      <c r="AI41" s="409"/>
      <c r="AJ41" s="409"/>
      <c r="AK41" s="409"/>
      <c r="AL41" s="409"/>
      <c r="AM41" s="296">
        <f>SUM(Y41:AL41)</f>
        <v>1</v>
      </c>
    </row>
    <row r="42" spans="1:39" ht="15" hidden="1" outlineLevel="1">
      <c r="B42" s="294" t="s">
        <v>268</v>
      </c>
      <c r="C42" s="291" t="s">
        <v>163</v>
      </c>
      <c r="D42" s="295">
        <v>3339</v>
      </c>
      <c r="E42" s="295">
        <v>3300</v>
      </c>
      <c r="F42" s="295">
        <v>3300</v>
      </c>
      <c r="G42" s="295">
        <v>3300</v>
      </c>
      <c r="H42" s="295">
        <v>3300</v>
      </c>
      <c r="I42" s="295">
        <v>3300</v>
      </c>
      <c r="J42" s="295">
        <v>3300</v>
      </c>
      <c r="K42" s="295">
        <v>3291</v>
      </c>
      <c r="L42" s="295">
        <v>3291</v>
      </c>
      <c r="M42" s="295">
        <v>3291</v>
      </c>
      <c r="N42" s="767"/>
      <c r="O42" s="295"/>
      <c r="P42" s="295"/>
      <c r="Q42" s="295"/>
      <c r="R42" s="295"/>
      <c r="S42" s="295"/>
      <c r="T42" s="295"/>
      <c r="U42" s="295"/>
      <c r="V42" s="295"/>
      <c r="W42" s="295"/>
      <c r="X42" s="295"/>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7"/>
    </row>
    <row r="43" spans="1:39" ht="15" hidden="1" outlineLevel="1">
      <c r="B43" s="298"/>
      <c r="C43" s="299"/>
      <c r="D43" s="770"/>
      <c r="E43" s="770"/>
      <c r="F43" s="770"/>
      <c r="G43" s="770"/>
      <c r="H43" s="770"/>
      <c r="I43" s="770"/>
      <c r="J43" s="770"/>
      <c r="K43" s="770"/>
      <c r="L43" s="770"/>
      <c r="M43" s="770"/>
      <c r="N43" s="774"/>
      <c r="O43" s="770"/>
      <c r="P43" s="770"/>
      <c r="Q43" s="770"/>
      <c r="R43" s="770"/>
      <c r="S43" s="770"/>
      <c r="T43" s="770"/>
      <c r="U43" s="770"/>
      <c r="V43" s="770"/>
      <c r="W43" s="770"/>
      <c r="X43" s="770"/>
      <c r="Y43" s="411"/>
      <c r="Z43" s="412"/>
      <c r="AA43" s="412"/>
      <c r="AB43" s="412"/>
      <c r="AC43" s="412"/>
      <c r="AD43" s="412"/>
      <c r="AE43" s="412"/>
      <c r="AF43" s="412"/>
      <c r="AG43" s="412"/>
      <c r="AH43" s="412"/>
      <c r="AI43" s="412"/>
      <c r="AJ43" s="412"/>
      <c r="AK43" s="412"/>
      <c r="AL43" s="412"/>
      <c r="AM43" s="302"/>
    </row>
    <row r="44" spans="1:39" ht="15" hidden="1" outlineLevel="1">
      <c r="A44" s="516">
        <v>3</v>
      </c>
      <c r="B44" s="514" t="s">
        <v>97</v>
      </c>
      <c r="C44" s="291" t="s">
        <v>25</v>
      </c>
      <c r="D44" s="295">
        <v>45924</v>
      </c>
      <c r="E44" s="295">
        <v>45924</v>
      </c>
      <c r="F44" s="295">
        <v>45924</v>
      </c>
      <c r="G44" s="295">
        <v>45402</v>
      </c>
      <c r="H44" s="295">
        <v>27267</v>
      </c>
      <c r="I44" s="295">
        <v>0</v>
      </c>
      <c r="J44" s="295">
        <v>0</v>
      </c>
      <c r="K44" s="295">
        <v>0</v>
      </c>
      <c r="L44" s="295">
        <v>0</v>
      </c>
      <c r="M44" s="295"/>
      <c r="N44" s="765"/>
      <c r="O44" s="295">
        <v>7</v>
      </c>
      <c r="P44" s="295">
        <v>7</v>
      </c>
      <c r="Q44" s="295">
        <v>7</v>
      </c>
      <c r="R44" s="295">
        <v>7</v>
      </c>
      <c r="S44" s="295">
        <v>4</v>
      </c>
      <c r="T44" s="295">
        <v>0</v>
      </c>
      <c r="U44" s="295">
        <v>0</v>
      </c>
      <c r="V44" s="295">
        <v>0</v>
      </c>
      <c r="W44" s="295">
        <v>0</v>
      </c>
      <c r="X44" s="295">
        <v>0</v>
      </c>
      <c r="Y44" s="764">
        <v>1</v>
      </c>
      <c r="Z44" s="764">
        <v>0</v>
      </c>
      <c r="AA44" s="764">
        <v>0</v>
      </c>
      <c r="AB44" s="764">
        <v>0</v>
      </c>
      <c r="AC44" s="764">
        <v>0</v>
      </c>
      <c r="AD44" s="764">
        <v>0</v>
      </c>
      <c r="AE44" s="764">
        <v>0</v>
      </c>
      <c r="AF44" s="409"/>
      <c r="AG44" s="409"/>
      <c r="AH44" s="409"/>
      <c r="AI44" s="409"/>
      <c r="AJ44" s="409"/>
      <c r="AK44" s="409"/>
      <c r="AL44" s="409"/>
      <c r="AM44" s="296">
        <f>SUM(Y44:AL44)</f>
        <v>1</v>
      </c>
    </row>
    <row r="45" spans="1:39" ht="15" hidden="1" outlineLevel="1">
      <c r="B45" s="294" t="s">
        <v>268</v>
      </c>
      <c r="C45" s="291" t="s">
        <v>163</v>
      </c>
      <c r="D45" s="295"/>
      <c r="E45" s="295"/>
      <c r="F45" s="295"/>
      <c r="G45" s="295"/>
      <c r="H45" s="295"/>
      <c r="I45" s="295"/>
      <c r="J45" s="295"/>
      <c r="K45" s="295"/>
      <c r="L45" s="295"/>
      <c r="M45" s="295"/>
      <c r="N45" s="767"/>
      <c r="O45" s="295"/>
      <c r="P45" s="295"/>
      <c r="Q45" s="295"/>
      <c r="R45" s="295"/>
      <c r="S45" s="295"/>
      <c r="T45" s="295"/>
      <c r="U45" s="295"/>
      <c r="V45" s="295"/>
      <c r="W45" s="295"/>
      <c r="X45" s="295"/>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7"/>
    </row>
    <row r="46" spans="1:39" ht="15" hidden="1" outlineLevel="1">
      <c r="B46" s="294"/>
      <c r="C46" s="305"/>
      <c r="D46" s="765"/>
      <c r="E46" s="765"/>
      <c r="F46" s="765"/>
      <c r="G46" s="765"/>
      <c r="H46" s="765"/>
      <c r="I46" s="765"/>
      <c r="J46" s="765"/>
      <c r="K46" s="765"/>
      <c r="L46" s="765"/>
      <c r="M46" s="765"/>
      <c r="N46" s="765"/>
      <c r="O46" s="765"/>
      <c r="P46" s="765"/>
      <c r="Q46" s="765"/>
      <c r="R46" s="765"/>
      <c r="S46" s="765"/>
      <c r="T46" s="765"/>
      <c r="U46" s="765"/>
      <c r="V46" s="765"/>
      <c r="W46" s="765"/>
      <c r="X46" s="765"/>
      <c r="Y46" s="411"/>
      <c r="Z46" s="411"/>
      <c r="AA46" s="411"/>
      <c r="AB46" s="411"/>
      <c r="AC46" s="411"/>
      <c r="AD46" s="411"/>
      <c r="AE46" s="411"/>
      <c r="AF46" s="411"/>
      <c r="AG46" s="411"/>
      <c r="AH46" s="411"/>
      <c r="AI46" s="411"/>
      <c r="AJ46" s="411"/>
      <c r="AK46" s="411"/>
      <c r="AL46" s="411"/>
      <c r="AM46" s="306"/>
    </row>
    <row r="47" spans="1:39" ht="15" hidden="1" outlineLevel="1">
      <c r="A47" s="516">
        <v>4</v>
      </c>
      <c r="B47" s="514" t="s">
        <v>676</v>
      </c>
      <c r="C47" s="291" t="s">
        <v>25</v>
      </c>
      <c r="D47" s="295">
        <v>206697</v>
      </c>
      <c r="E47" s="295">
        <v>206697</v>
      </c>
      <c r="F47" s="295">
        <v>206697</v>
      </c>
      <c r="G47" s="295">
        <v>206697</v>
      </c>
      <c r="H47" s="295">
        <v>206697</v>
      </c>
      <c r="I47" s="295">
        <v>206697</v>
      </c>
      <c r="J47" s="295">
        <v>206697</v>
      </c>
      <c r="K47" s="295">
        <v>206697</v>
      </c>
      <c r="L47" s="295">
        <v>206697</v>
      </c>
      <c r="M47" s="295">
        <v>206697</v>
      </c>
      <c r="N47" s="765"/>
      <c r="O47" s="295">
        <v>107</v>
      </c>
      <c r="P47" s="295">
        <v>107</v>
      </c>
      <c r="Q47" s="295">
        <v>107</v>
      </c>
      <c r="R47" s="295">
        <v>107</v>
      </c>
      <c r="S47" s="295">
        <v>107</v>
      </c>
      <c r="T47" s="295">
        <v>107</v>
      </c>
      <c r="U47" s="295">
        <v>107</v>
      </c>
      <c r="V47" s="295">
        <v>107</v>
      </c>
      <c r="W47" s="295">
        <v>107</v>
      </c>
      <c r="X47" s="295">
        <v>107</v>
      </c>
      <c r="Y47" s="764">
        <v>1</v>
      </c>
      <c r="Z47" s="764">
        <v>0</v>
      </c>
      <c r="AA47" s="764">
        <v>0</v>
      </c>
      <c r="AB47" s="764">
        <v>0</v>
      </c>
      <c r="AC47" s="764">
        <v>0</v>
      </c>
      <c r="AD47" s="764">
        <v>0</v>
      </c>
      <c r="AE47" s="764">
        <v>0</v>
      </c>
      <c r="AF47" s="409"/>
      <c r="AG47" s="409"/>
      <c r="AH47" s="409"/>
      <c r="AI47" s="409"/>
      <c r="AJ47" s="409"/>
      <c r="AK47" s="409"/>
      <c r="AL47" s="409"/>
      <c r="AM47" s="296">
        <f>SUM(Y47:AL47)</f>
        <v>1</v>
      </c>
    </row>
    <row r="48" spans="1:39" ht="15" hidden="1" outlineLevel="1">
      <c r="B48" s="294" t="s">
        <v>268</v>
      </c>
      <c r="C48" s="291" t="s">
        <v>163</v>
      </c>
      <c r="D48" s="295">
        <v>5200</v>
      </c>
      <c r="E48" s="295">
        <v>5200</v>
      </c>
      <c r="F48" s="295">
        <v>5200</v>
      </c>
      <c r="G48" s="295">
        <v>5200</v>
      </c>
      <c r="H48" s="295">
        <v>5200</v>
      </c>
      <c r="I48" s="295">
        <v>5200</v>
      </c>
      <c r="J48" s="295">
        <v>5200</v>
      </c>
      <c r="K48" s="295">
        <v>5200</v>
      </c>
      <c r="L48" s="295">
        <v>5200</v>
      </c>
      <c r="M48" s="295">
        <v>5200</v>
      </c>
      <c r="N48" s="767"/>
      <c r="O48" s="295">
        <v>3</v>
      </c>
      <c r="P48" s="295">
        <v>3</v>
      </c>
      <c r="Q48" s="295">
        <v>3</v>
      </c>
      <c r="R48" s="295">
        <v>3</v>
      </c>
      <c r="S48" s="295">
        <v>3</v>
      </c>
      <c r="T48" s="295">
        <v>3</v>
      </c>
      <c r="U48" s="295">
        <v>3</v>
      </c>
      <c r="V48" s="295">
        <v>3</v>
      </c>
      <c r="W48" s="295">
        <v>3</v>
      </c>
      <c r="X48" s="295">
        <v>3</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7"/>
    </row>
    <row r="49" spans="1:39" ht="15" hidden="1" outlineLevel="1">
      <c r="B49" s="294"/>
      <c r="C49" s="305"/>
      <c r="D49" s="770"/>
      <c r="E49" s="770"/>
      <c r="F49" s="770"/>
      <c r="G49" s="770"/>
      <c r="H49" s="770"/>
      <c r="I49" s="770"/>
      <c r="J49" s="770"/>
      <c r="K49" s="770"/>
      <c r="L49" s="770"/>
      <c r="M49" s="770"/>
      <c r="N49" s="765"/>
      <c r="O49" s="770"/>
      <c r="P49" s="770"/>
      <c r="Q49" s="770"/>
      <c r="R49" s="770"/>
      <c r="S49" s="770"/>
      <c r="T49" s="770"/>
      <c r="U49" s="770"/>
      <c r="V49" s="770"/>
      <c r="W49" s="770"/>
      <c r="X49" s="770"/>
      <c r="Y49" s="411"/>
      <c r="Z49" s="411"/>
      <c r="AA49" s="411"/>
      <c r="AB49" s="411"/>
      <c r="AC49" s="411"/>
      <c r="AD49" s="411"/>
      <c r="AE49" s="411"/>
      <c r="AF49" s="411"/>
      <c r="AG49" s="411"/>
      <c r="AH49" s="411"/>
      <c r="AI49" s="411"/>
      <c r="AJ49" s="411"/>
      <c r="AK49" s="411"/>
      <c r="AL49" s="411"/>
      <c r="AM49" s="306"/>
    </row>
    <row r="50" spans="1:39" ht="18" hidden="1" customHeight="1" outlineLevel="1">
      <c r="A50" s="516">
        <v>5</v>
      </c>
      <c r="B50" s="514" t="s">
        <v>98</v>
      </c>
      <c r="C50" s="291" t="s">
        <v>25</v>
      </c>
      <c r="D50" s="295"/>
      <c r="E50" s="295"/>
      <c r="F50" s="295"/>
      <c r="G50" s="295"/>
      <c r="H50" s="295"/>
      <c r="I50" s="295"/>
      <c r="J50" s="295"/>
      <c r="K50" s="295"/>
      <c r="L50" s="295"/>
      <c r="M50" s="295"/>
      <c r="N50" s="765"/>
      <c r="O50" s="295"/>
      <c r="P50" s="295"/>
      <c r="Q50" s="295"/>
      <c r="R50" s="295"/>
      <c r="S50" s="295"/>
      <c r="T50" s="295"/>
      <c r="U50" s="295"/>
      <c r="V50" s="295"/>
      <c r="W50" s="295"/>
      <c r="X50" s="295"/>
      <c r="Y50" s="764">
        <v>1</v>
      </c>
      <c r="Z50" s="764">
        <v>0</v>
      </c>
      <c r="AA50" s="764">
        <v>0</v>
      </c>
      <c r="AB50" s="764">
        <v>0</v>
      </c>
      <c r="AC50" s="764">
        <v>0</v>
      </c>
      <c r="AD50" s="764">
        <v>0</v>
      </c>
      <c r="AE50" s="764">
        <v>0</v>
      </c>
      <c r="AF50" s="409"/>
      <c r="AG50" s="409"/>
      <c r="AH50" s="409"/>
      <c r="AI50" s="409"/>
      <c r="AJ50" s="409"/>
      <c r="AK50" s="409"/>
      <c r="AL50" s="409"/>
      <c r="AM50" s="296">
        <f>SUM(Y50:AL50)</f>
        <v>1</v>
      </c>
    </row>
    <row r="51" spans="1:39" ht="15" hidden="1" outlineLevel="1">
      <c r="B51" s="294" t="s">
        <v>268</v>
      </c>
      <c r="C51" s="291" t="s">
        <v>163</v>
      </c>
      <c r="D51" s="295">
        <v>3366</v>
      </c>
      <c r="E51" s="295">
        <v>3366</v>
      </c>
      <c r="F51" s="295">
        <v>3366</v>
      </c>
      <c r="G51" s="295">
        <v>3366</v>
      </c>
      <c r="H51" s="295">
        <v>3366</v>
      </c>
      <c r="I51" s="295">
        <v>3366</v>
      </c>
      <c r="J51" s="295">
        <v>3366</v>
      </c>
      <c r="K51" s="295">
        <v>3366</v>
      </c>
      <c r="L51" s="295">
        <v>3366</v>
      </c>
      <c r="M51" s="295">
        <v>3366</v>
      </c>
      <c r="N51" s="767"/>
      <c r="O51" s="295">
        <v>3</v>
      </c>
      <c r="P51" s="295">
        <v>3</v>
      </c>
      <c r="Q51" s="295">
        <v>3</v>
      </c>
      <c r="R51" s="295">
        <v>3</v>
      </c>
      <c r="S51" s="295">
        <v>3</v>
      </c>
      <c r="T51" s="295">
        <v>3</v>
      </c>
      <c r="U51" s="295">
        <v>3</v>
      </c>
      <c r="V51" s="295">
        <v>3</v>
      </c>
      <c r="W51" s="295">
        <v>3</v>
      </c>
      <c r="X51" s="295">
        <v>3</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7"/>
    </row>
    <row r="52" spans="1:39" ht="15" hidden="1" outlineLevel="1">
      <c r="B52" s="294"/>
      <c r="C52" s="291"/>
      <c r="D52" s="765"/>
      <c r="E52" s="765"/>
      <c r="F52" s="765"/>
      <c r="G52" s="765"/>
      <c r="H52" s="765"/>
      <c r="I52" s="765"/>
      <c r="J52" s="765"/>
      <c r="K52" s="765"/>
      <c r="L52" s="765"/>
      <c r="M52" s="765"/>
      <c r="N52" s="765"/>
      <c r="O52" s="765"/>
      <c r="P52" s="765"/>
      <c r="Q52" s="765"/>
      <c r="R52" s="765"/>
      <c r="S52" s="765"/>
      <c r="T52" s="765"/>
      <c r="U52" s="765"/>
      <c r="V52" s="765"/>
      <c r="W52" s="765"/>
      <c r="X52" s="765"/>
      <c r="Y52" s="421"/>
      <c r="Z52" s="422"/>
      <c r="AA52" s="422"/>
      <c r="AB52" s="422"/>
      <c r="AC52" s="422"/>
      <c r="AD52" s="422"/>
      <c r="AE52" s="422"/>
      <c r="AF52" s="422"/>
      <c r="AG52" s="422"/>
      <c r="AH52" s="422"/>
      <c r="AI52" s="422"/>
      <c r="AJ52" s="422"/>
      <c r="AK52" s="422"/>
      <c r="AL52" s="422"/>
      <c r="AM52" s="297"/>
    </row>
    <row r="53" spans="1:39" ht="16.5" hidden="1" customHeight="1" outlineLevel="1">
      <c r="B53" s="318" t="s">
        <v>499</v>
      </c>
      <c r="C53" s="289"/>
      <c r="D53" s="769"/>
      <c r="E53" s="769"/>
      <c r="F53" s="769"/>
      <c r="G53" s="769"/>
      <c r="H53" s="769"/>
      <c r="I53" s="769"/>
      <c r="J53" s="769"/>
      <c r="K53" s="769"/>
      <c r="L53" s="769"/>
      <c r="M53" s="769"/>
      <c r="N53" s="768"/>
      <c r="O53" s="769"/>
      <c r="P53" s="769"/>
      <c r="Q53" s="769"/>
      <c r="R53" s="769"/>
      <c r="S53" s="769"/>
      <c r="T53" s="769"/>
      <c r="U53" s="769"/>
      <c r="V53" s="769"/>
      <c r="W53" s="769"/>
      <c r="X53" s="769"/>
      <c r="Y53" s="413"/>
      <c r="Z53" s="413"/>
      <c r="AA53" s="413"/>
      <c r="AB53" s="413"/>
      <c r="AC53" s="413"/>
      <c r="AD53" s="413"/>
      <c r="AE53" s="413"/>
      <c r="AF53" s="413"/>
      <c r="AG53" s="413"/>
      <c r="AH53" s="413"/>
      <c r="AI53" s="413"/>
      <c r="AJ53" s="413"/>
      <c r="AK53" s="413"/>
      <c r="AL53" s="413"/>
      <c r="AM53" s="292"/>
    </row>
    <row r="54" spans="1:39" ht="15" hidden="1" outlineLevel="1">
      <c r="A54" s="516">
        <v>6</v>
      </c>
      <c r="B54" s="514" t="s">
        <v>99</v>
      </c>
      <c r="C54" s="291" t="s">
        <v>25</v>
      </c>
      <c r="D54" s="295">
        <v>783976</v>
      </c>
      <c r="E54" s="295">
        <v>783976</v>
      </c>
      <c r="F54" s="295">
        <v>783976</v>
      </c>
      <c r="G54" s="295">
        <v>783976</v>
      </c>
      <c r="H54" s="295">
        <v>0</v>
      </c>
      <c r="I54" s="295">
        <v>0</v>
      </c>
      <c r="J54" s="295"/>
      <c r="K54" s="295"/>
      <c r="L54" s="295"/>
      <c r="M54" s="295"/>
      <c r="N54" s="295">
        <v>12</v>
      </c>
      <c r="O54" s="295">
        <v>168</v>
      </c>
      <c r="P54" s="295">
        <v>168</v>
      </c>
      <c r="Q54" s="295">
        <v>168</v>
      </c>
      <c r="R54" s="295">
        <v>168</v>
      </c>
      <c r="S54" s="295">
        <v>0</v>
      </c>
      <c r="T54" s="295">
        <v>0</v>
      </c>
      <c r="U54" s="295">
        <v>0</v>
      </c>
      <c r="V54" s="295">
        <v>0</v>
      </c>
      <c r="W54" s="295">
        <v>0</v>
      </c>
      <c r="X54" s="295">
        <v>0</v>
      </c>
      <c r="Y54" s="414">
        <v>0</v>
      </c>
      <c r="Z54" s="764">
        <v>0.63636363636363646</v>
      </c>
      <c r="AA54" s="764">
        <v>0.3654016320488605</v>
      </c>
      <c r="AB54" s="764">
        <v>0</v>
      </c>
      <c r="AC54" s="764">
        <v>0</v>
      </c>
      <c r="AD54" s="764">
        <v>0</v>
      </c>
      <c r="AE54" s="764">
        <v>0</v>
      </c>
      <c r="AF54" s="414"/>
      <c r="AG54" s="414"/>
      <c r="AH54" s="414"/>
      <c r="AI54" s="414"/>
      <c r="AJ54" s="414"/>
      <c r="AK54" s="414"/>
      <c r="AL54" s="414"/>
      <c r="AM54" s="296">
        <f>SUM(Y54:AL54)</f>
        <v>1.0017652684124969</v>
      </c>
    </row>
    <row r="55" spans="1:39" ht="15" hidden="1" outlineLevel="1">
      <c r="B55" s="294" t="s">
        <v>268</v>
      </c>
      <c r="C55" s="291" t="s">
        <v>163</v>
      </c>
      <c r="D55" s="295">
        <v>52755</v>
      </c>
      <c r="E55" s="295">
        <v>52755</v>
      </c>
      <c r="F55" s="295">
        <v>52755</v>
      </c>
      <c r="G55" s="295">
        <v>52755</v>
      </c>
      <c r="H55" s="295">
        <v>836732</v>
      </c>
      <c r="I55" s="295">
        <v>836732</v>
      </c>
      <c r="J55" s="295">
        <v>836732</v>
      </c>
      <c r="K55" s="295">
        <v>836732</v>
      </c>
      <c r="L55" s="295">
        <v>836732</v>
      </c>
      <c r="M55" s="295">
        <v>836732</v>
      </c>
      <c r="N55" s="295">
        <f>N54</f>
        <v>12</v>
      </c>
      <c r="O55" s="295">
        <v>11</v>
      </c>
      <c r="P55" s="295">
        <v>11</v>
      </c>
      <c r="Q55" s="295">
        <v>11</v>
      </c>
      <c r="R55" s="295">
        <v>11</v>
      </c>
      <c r="S55" s="295">
        <v>179</v>
      </c>
      <c r="T55" s="295">
        <v>179</v>
      </c>
      <c r="U55" s="295">
        <v>179</v>
      </c>
      <c r="V55" s="295">
        <v>179</v>
      </c>
      <c r="W55" s="295">
        <v>179</v>
      </c>
      <c r="X55" s="295">
        <v>179</v>
      </c>
      <c r="Y55" s="410">
        <f>Y54</f>
        <v>0</v>
      </c>
      <c r="Z55" s="410">
        <f t="shared" ref="Z55" si="53">Z54</f>
        <v>0.63636363636363646</v>
      </c>
      <c r="AA55" s="410">
        <f t="shared" ref="AA55" si="54">AA54</f>
        <v>0.3654016320488605</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1"/>
    </row>
    <row r="56" spans="1:39" ht="15" hidden="1" outlineLevel="1">
      <c r="B56" s="310"/>
      <c r="C56" s="312"/>
      <c r="D56" s="765"/>
      <c r="E56" s="765"/>
      <c r="F56" s="765"/>
      <c r="G56" s="765"/>
      <c r="H56" s="765"/>
      <c r="I56" s="765"/>
      <c r="J56" s="765"/>
      <c r="K56" s="765"/>
      <c r="L56" s="765"/>
      <c r="M56" s="765"/>
      <c r="N56" s="765"/>
      <c r="O56" s="765"/>
      <c r="P56" s="765"/>
      <c r="Q56" s="765"/>
      <c r="R56" s="765"/>
      <c r="S56" s="765"/>
      <c r="T56" s="765"/>
      <c r="U56" s="765"/>
      <c r="V56" s="765"/>
      <c r="W56" s="765"/>
      <c r="X56" s="765"/>
      <c r="Y56" s="415"/>
      <c r="Z56" s="415"/>
      <c r="AA56" s="415"/>
      <c r="AB56" s="415"/>
      <c r="AC56" s="415"/>
      <c r="AD56" s="415"/>
      <c r="AE56" s="415"/>
      <c r="AF56" s="415"/>
      <c r="AG56" s="415"/>
      <c r="AH56" s="415"/>
      <c r="AI56" s="415"/>
      <c r="AJ56" s="415"/>
      <c r="AK56" s="415"/>
      <c r="AL56" s="415"/>
      <c r="AM56" s="313"/>
    </row>
    <row r="57" spans="1:39" ht="28.5" hidden="1" customHeight="1" outlineLevel="1">
      <c r="A57" s="516">
        <v>7</v>
      </c>
      <c r="B57" s="514" t="s">
        <v>100</v>
      </c>
      <c r="C57" s="291" t="s">
        <v>25</v>
      </c>
      <c r="D57" s="295">
        <v>3940655</v>
      </c>
      <c r="E57" s="295">
        <v>3940655</v>
      </c>
      <c r="F57" s="295">
        <v>3939670</v>
      </c>
      <c r="G57" s="295">
        <v>3939670</v>
      </c>
      <c r="H57" s="295">
        <v>3939670</v>
      </c>
      <c r="I57" s="295">
        <v>3939670</v>
      </c>
      <c r="J57" s="295">
        <v>3832812</v>
      </c>
      <c r="K57" s="295">
        <v>3832812</v>
      </c>
      <c r="L57" s="295">
        <v>3796141</v>
      </c>
      <c r="M57" s="295">
        <v>3434812</v>
      </c>
      <c r="N57" s="295">
        <v>12</v>
      </c>
      <c r="O57" s="295">
        <v>375</v>
      </c>
      <c r="P57" s="295">
        <v>375</v>
      </c>
      <c r="Q57" s="295">
        <v>375</v>
      </c>
      <c r="R57" s="295">
        <v>375</v>
      </c>
      <c r="S57" s="295">
        <v>375</v>
      </c>
      <c r="T57" s="295">
        <v>375</v>
      </c>
      <c r="U57" s="295">
        <v>359</v>
      </c>
      <c r="V57" s="295">
        <v>359</v>
      </c>
      <c r="W57" s="295">
        <v>353</v>
      </c>
      <c r="X57" s="295">
        <v>300</v>
      </c>
      <c r="Y57" s="778">
        <v>0</v>
      </c>
      <c r="Z57" s="779">
        <v>3.0333391803130535E-3</v>
      </c>
      <c r="AA57" s="778">
        <v>0.99471617864959883</v>
      </c>
      <c r="AB57" s="764">
        <v>0</v>
      </c>
      <c r="AC57" s="778">
        <v>0</v>
      </c>
      <c r="AD57" s="764">
        <v>0</v>
      </c>
      <c r="AE57" s="764">
        <v>0</v>
      </c>
      <c r="AF57" s="414"/>
      <c r="AG57" s="414"/>
      <c r="AH57" s="414"/>
      <c r="AI57" s="414"/>
      <c r="AJ57" s="414"/>
      <c r="AK57" s="414"/>
      <c r="AL57" s="414"/>
      <c r="AM57" s="296">
        <f>SUM(Y57:AL57)</f>
        <v>0.99774951782991184</v>
      </c>
    </row>
    <row r="58" spans="1:39" ht="15" hidden="1" outlineLevel="1">
      <c r="B58" s="294" t="s">
        <v>268</v>
      </c>
      <c r="C58" s="291" t="s">
        <v>163</v>
      </c>
      <c r="D58" s="295">
        <v>2665656</v>
      </c>
      <c r="E58" s="295">
        <v>2665656</v>
      </c>
      <c r="F58" s="295">
        <v>2666641</v>
      </c>
      <c r="G58" s="295">
        <v>2666641</v>
      </c>
      <c r="H58" s="295">
        <v>2666641</v>
      </c>
      <c r="I58" s="295">
        <v>2838039</v>
      </c>
      <c r="J58" s="295">
        <v>2773861</v>
      </c>
      <c r="K58" s="295">
        <v>2808056</v>
      </c>
      <c r="L58" s="295">
        <v>2714017</v>
      </c>
      <c r="M58" s="295">
        <v>2254527</v>
      </c>
      <c r="N58" s="295">
        <f>N57</f>
        <v>12</v>
      </c>
      <c r="O58" s="295">
        <v>169</v>
      </c>
      <c r="P58" s="295">
        <v>169</v>
      </c>
      <c r="Q58" s="295">
        <v>169</v>
      </c>
      <c r="R58" s="295">
        <v>169</v>
      </c>
      <c r="S58" s="295">
        <v>169</v>
      </c>
      <c r="T58" s="295">
        <v>169</v>
      </c>
      <c r="U58" s="295">
        <v>185</v>
      </c>
      <c r="V58" s="295">
        <v>185</v>
      </c>
      <c r="W58" s="295">
        <v>191</v>
      </c>
      <c r="X58" s="295">
        <v>136</v>
      </c>
      <c r="Y58" s="410">
        <f>Y57</f>
        <v>0</v>
      </c>
      <c r="Z58" s="410">
        <f>Z57</f>
        <v>3.0333391803130535E-3</v>
      </c>
      <c r="AA58" s="410">
        <f t="shared" ref="AA58:AA59" si="66">AA57</f>
        <v>0.99471617864959883</v>
      </c>
      <c r="AB58" s="410">
        <f t="shared" ref="AB58:AB59" si="67">AB57</f>
        <v>0</v>
      </c>
      <c r="AC58" s="410">
        <f t="shared" ref="AC58:AC59" si="68">AC57</f>
        <v>0</v>
      </c>
      <c r="AD58" s="410">
        <f t="shared" ref="AD58:AD59" si="69">AD57</f>
        <v>0</v>
      </c>
      <c r="AE58" s="410">
        <f t="shared" ref="AE58:AE59" si="70">AE57</f>
        <v>0</v>
      </c>
      <c r="AF58" s="410">
        <f t="shared" ref="AF58:AF59" si="71">AF57</f>
        <v>0</v>
      </c>
      <c r="AG58" s="410">
        <f t="shared" ref="AG58:AG59" si="72">AG57</f>
        <v>0</v>
      </c>
      <c r="AH58" s="410">
        <f t="shared" ref="AH58:AH59" si="73">AH57</f>
        <v>0</v>
      </c>
      <c r="AI58" s="410">
        <f t="shared" ref="AI58:AI59" si="74">AI57</f>
        <v>0</v>
      </c>
      <c r="AJ58" s="410">
        <f t="shared" ref="AJ58:AJ59" si="75">AJ57</f>
        <v>0</v>
      </c>
      <c r="AK58" s="410">
        <f t="shared" ref="AK58:AK59" si="76">AK57</f>
        <v>0</v>
      </c>
      <c r="AL58" s="410">
        <f t="shared" ref="AL58:AL59" si="77">AL57</f>
        <v>0</v>
      </c>
      <c r="AM58" s="311"/>
    </row>
    <row r="59" spans="1:39" ht="15" hidden="1" outlineLevel="1">
      <c r="B59" s="861" t="s">
        <v>1093</v>
      </c>
      <c r="C59" s="862"/>
      <c r="D59" s="863">
        <v>-894254</v>
      </c>
      <c r="E59" s="863">
        <v>-894254</v>
      </c>
      <c r="F59" s="863">
        <v>-894254</v>
      </c>
      <c r="G59" s="863">
        <v>-894254</v>
      </c>
      <c r="H59" s="863">
        <v>-894254</v>
      </c>
      <c r="I59" s="863">
        <v>-894254</v>
      </c>
      <c r="J59" s="863">
        <v>-894254</v>
      </c>
      <c r="K59" s="863">
        <v>-894254</v>
      </c>
      <c r="L59" s="863">
        <v>-894254</v>
      </c>
      <c r="M59" s="863">
        <v>-894254</v>
      </c>
      <c r="N59" s="863">
        <f>N58</f>
        <v>12</v>
      </c>
      <c r="O59" s="863"/>
      <c r="P59" s="863"/>
      <c r="Q59" s="863"/>
      <c r="R59" s="863"/>
      <c r="S59" s="863"/>
      <c r="T59" s="863"/>
      <c r="U59" s="863"/>
      <c r="V59" s="863"/>
      <c r="W59" s="863"/>
      <c r="X59" s="863"/>
      <c r="Y59" s="410">
        <f>Y58</f>
        <v>0</v>
      </c>
      <c r="Z59" s="410">
        <f>Z58</f>
        <v>3.0333391803130535E-3</v>
      </c>
      <c r="AA59" s="410">
        <f t="shared" si="66"/>
        <v>0.99471617864959883</v>
      </c>
      <c r="AB59" s="410">
        <f t="shared" si="67"/>
        <v>0</v>
      </c>
      <c r="AC59" s="410">
        <f t="shared" si="68"/>
        <v>0</v>
      </c>
      <c r="AD59" s="410">
        <f t="shared" si="69"/>
        <v>0</v>
      </c>
      <c r="AE59" s="410">
        <f t="shared" si="70"/>
        <v>0</v>
      </c>
      <c r="AF59" s="410">
        <f t="shared" si="71"/>
        <v>0</v>
      </c>
      <c r="AG59" s="410">
        <f t="shared" si="72"/>
        <v>0</v>
      </c>
      <c r="AH59" s="410">
        <f t="shared" si="73"/>
        <v>0</v>
      </c>
      <c r="AI59" s="410">
        <f t="shared" si="74"/>
        <v>0</v>
      </c>
      <c r="AJ59" s="410">
        <f t="shared" si="75"/>
        <v>0</v>
      </c>
      <c r="AK59" s="410">
        <f t="shared" si="76"/>
        <v>0</v>
      </c>
      <c r="AL59" s="410">
        <f t="shared" si="77"/>
        <v>0</v>
      </c>
      <c r="AM59" s="311"/>
    </row>
    <row r="60" spans="1:39" ht="15" hidden="1" outlineLevel="1">
      <c r="B60" s="314"/>
      <c r="C60" s="312"/>
      <c r="D60" s="765"/>
      <c r="E60" s="765"/>
      <c r="F60" s="765"/>
      <c r="G60" s="765"/>
      <c r="H60" s="765"/>
      <c r="I60" s="765"/>
      <c r="J60" s="765"/>
      <c r="K60" s="765"/>
      <c r="L60" s="765"/>
      <c r="M60" s="765"/>
      <c r="N60" s="765"/>
      <c r="O60" s="765"/>
      <c r="P60" s="765"/>
      <c r="Q60" s="765"/>
      <c r="R60" s="765"/>
      <c r="S60" s="765"/>
      <c r="T60" s="765"/>
      <c r="U60" s="765"/>
      <c r="V60" s="765"/>
      <c r="W60" s="765"/>
      <c r="X60" s="765"/>
      <c r="Y60" s="415"/>
      <c r="Z60" s="416"/>
      <c r="AA60" s="415"/>
      <c r="AB60" s="415"/>
      <c r="AC60" s="415"/>
      <c r="AD60" s="415"/>
      <c r="AE60" s="415"/>
      <c r="AF60" s="415"/>
      <c r="AG60" s="415"/>
      <c r="AH60" s="415"/>
      <c r="AI60" s="415"/>
      <c r="AJ60" s="415"/>
      <c r="AK60" s="415"/>
      <c r="AL60" s="415"/>
      <c r="AM60" s="313"/>
    </row>
    <row r="61" spans="1:39" ht="30" hidden="1" outlineLevel="1">
      <c r="A61" s="516">
        <v>8</v>
      </c>
      <c r="B61" s="514" t="s">
        <v>101</v>
      </c>
      <c r="C61" s="291" t="s">
        <v>25</v>
      </c>
      <c r="D61" s="295">
        <v>296859</v>
      </c>
      <c r="E61" s="295">
        <v>268411</v>
      </c>
      <c r="F61" s="295">
        <v>163636</v>
      </c>
      <c r="G61" s="295">
        <v>163636</v>
      </c>
      <c r="H61" s="295">
        <v>163636</v>
      </c>
      <c r="I61" s="295">
        <v>163636</v>
      </c>
      <c r="J61" s="295">
        <v>163636</v>
      </c>
      <c r="K61" s="295">
        <v>163636</v>
      </c>
      <c r="L61" s="295">
        <v>163636</v>
      </c>
      <c r="M61" s="295">
        <v>163636</v>
      </c>
      <c r="N61" s="295">
        <v>12</v>
      </c>
      <c r="O61" s="295">
        <v>73</v>
      </c>
      <c r="P61" s="295">
        <v>66</v>
      </c>
      <c r="Q61" s="295">
        <v>38</v>
      </c>
      <c r="R61" s="295">
        <v>38</v>
      </c>
      <c r="S61" s="295">
        <v>38</v>
      </c>
      <c r="T61" s="295">
        <v>38</v>
      </c>
      <c r="U61" s="295">
        <v>38</v>
      </c>
      <c r="V61" s="295">
        <v>38</v>
      </c>
      <c r="W61" s="295">
        <v>38</v>
      </c>
      <c r="X61" s="295">
        <v>38</v>
      </c>
      <c r="Y61" s="414">
        <v>0</v>
      </c>
      <c r="Z61" s="519">
        <v>1</v>
      </c>
      <c r="AA61" s="764">
        <v>0</v>
      </c>
      <c r="AB61" s="764">
        <v>0</v>
      </c>
      <c r="AC61" s="764">
        <v>0</v>
      </c>
      <c r="AD61" s="764">
        <v>0</v>
      </c>
      <c r="AE61" s="764">
        <v>0</v>
      </c>
      <c r="AF61" s="414"/>
      <c r="AG61" s="414"/>
      <c r="AH61" s="414"/>
      <c r="AI61" s="414"/>
      <c r="AJ61" s="414"/>
      <c r="AK61" s="414"/>
      <c r="AL61" s="414"/>
      <c r="AM61" s="296">
        <f>SUM(Y61:AL61)</f>
        <v>1</v>
      </c>
    </row>
    <row r="62" spans="1:39" ht="15" hidden="1" outlineLevel="1">
      <c r="B62" s="294" t="s">
        <v>268</v>
      </c>
      <c r="C62" s="291" t="s">
        <v>163</v>
      </c>
      <c r="D62" s="295">
        <v>-104551</v>
      </c>
      <c r="E62" s="295">
        <v>-76104</v>
      </c>
      <c r="F62" s="295">
        <v>28672</v>
      </c>
      <c r="G62" s="295">
        <v>35929</v>
      </c>
      <c r="H62" s="295">
        <v>35929</v>
      </c>
      <c r="I62" s="295">
        <v>35929</v>
      </c>
      <c r="J62" s="295">
        <v>35929</v>
      </c>
      <c r="K62" s="295">
        <v>35929</v>
      </c>
      <c r="L62" s="295">
        <v>35929</v>
      </c>
      <c r="M62" s="295">
        <v>35929</v>
      </c>
      <c r="N62" s="295">
        <f>N61</f>
        <v>12</v>
      </c>
      <c r="O62" s="295">
        <v>-27</v>
      </c>
      <c r="P62" s="295">
        <v>-20</v>
      </c>
      <c r="Q62" s="295">
        <v>8</v>
      </c>
      <c r="R62" s="295">
        <v>10</v>
      </c>
      <c r="S62" s="295">
        <v>10</v>
      </c>
      <c r="T62" s="295">
        <v>10</v>
      </c>
      <c r="U62" s="295">
        <v>10</v>
      </c>
      <c r="V62" s="295">
        <v>10</v>
      </c>
      <c r="W62" s="295">
        <v>10</v>
      </c>
      <c r="X62" s="295">
        <v>10</v>
      </c>
      <c r="Y62" s="410">
        <f>Y61</f>
        <v>0</v>
      </c>
      <c r="Z62" s="410">
        <f t="shared" ref="Z62" si="78">Z61</f>
        <v>1</v>
      </c>
      <c r="AA62" s="410">
        <f t="shared" ref="AA62" si="79">AA61</f>
        <v>0</v>
      </c>
      <c r="AB62" s="410">
        <f t="shared" ref="AB62" si="80">AB61</f>
        <v>0</v>
      </c>
      <c r="AC62" s="410">
        <f t="shared" ref="AC62" si="81">AC61</f>
        <v>0</v>
      </c>
      <c r="AD62" s="410">
        <f t="shared" ref="AD62" si="82">AD61</f>
        <v>0</v>
      </c>
      <c r="AE62" s="410">
        <f t="shared" ref="AE62" si="83">AE61</f>
        <v>0</v>
      </c>
      <c r="AF62" s="410">
        <f t="shared" ref="AF62" si="84">AF61</f>
        <v>0</v>
      </c>
      <c r="AG62" s="410">
        <f t="shared" ref="AG62" si="85">AG61</f>
        <v>0</v>
      </c>
      <c r="AH62" s="410">
        <f t="shared" ref="AH62" si="86">AH61</f>
        <v>0</v>
      </c>
      <c r="AI62" s="410">
        <f t="shared" ref="AI62" si="87">AI61</f>
        <v>0</v>
      </c>
      <c r="AJ62" s="410">
        <f t="shared" ref="AJ62" si="88">AJ61</f>
        <v>0</v>
      </c>
      <c r="AK62" s="410">
        <f t="shared" ref="AK62" si="89">AK61</f>
        <v>0</v>
      </c>
      <c r="AL62" s="410">
        <f t="shared" ref="AL62" si="90">AL61</f>
        <v>0</v>
      </c>
      <c r="AM62" s="311"/>
    </row>
    <row r="63" spans="1:39" ht="15" hidden="1" outlineLevel="1">
      <c r="B63" s="314"/>
      <c r="C63" s="312"/>
      <c r="D63" s="771"/>
      <c r="E63" s="771"/>
      <c r="F63" s="771"/>
      <c r="G63" s="771"/>
      <c r="H63" s="771"/>
      <c r="I63" s="771"/>
      <c r="J63" s="771"/>
      <c r="K63" s="771"/>
      <c r="L63" s="771"/>
      <c r="M63" s="771"/>
      <c r="N63" s="765"/>
      <c r="O63" s="771"/>
      <c r="P63" s="771"/>
      <c r="Q63" s="771"/>
      <c r="R63" s="771"/>
      <c r="S63" s="771"/>
      <c r="T63" s="771"/>
      <c r="U63" s="771"/>
      <c r="V63" s="771"/>
      <c r="W63" s="771"/>
      <c r="X63" s="771"/>
      <c r="Y63" s="415"/>
      <c r="Z63" s="416"/>
      <c r="AA63" s="415"/>
      <c r="AB63" s="415"/>
      <c r="AC63" s="415"/>
      <c r="AD63" s="415"/>
      <c r="AE63" s="415"/>
      <c r="AF63" s="415"/>
      <c r="AG63" s="415"/>
      <c r="AH63" s="415"/>
      <c r="AI63" s="415"/>
      <c r="AJ63" s="415"/>
      <c r="AK63" s="415"/>
      <c r="AL63" s="415"/>
      <c r="AM63" s="313"/>
    </row>
    <row r="64" spans="1:39" ht="30" hidden="1" outlineLevel="1">
      <c r="A64" s="516">
        <v>9</v>
      </c>
      <c r="B64" s="514"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4">
        <v>0</v>
      </c>
      <c r="Z64" s="764">
        <v>0</v>
      </c>
      <c r="AA64" s="764">
        <v>1</v>
      </c>
      <c r="AB64" s="764">
        <v>0</v>
      </c>
      <c r="AC64" s="764">
        <v>0</v>
      </c>
      <c r="AD64" s="764">
        <v>0</v>
      </c>
      <c r="AE64" s="764">
        <v>0</v>
      </c>
      <c r="AF64" s="414"/>
      <c r="AG64" s="414"/>
      <c r="AH64" s="414"/>
      <c r="AI64" s="414"/>
      <c r="AJ64" s="414"/>
      <c r="AK64" s="414"/>
      <c r="AL64" s="414"/>
      <c r="AM64" s="296">
        <f>SUM(Y64:AL64)</f>
        <v>1</v>
      </c>
    </row>
    <row r="65" spans="1:39" ht="15" hidden="1" outlineLevel="1">
      <c r="B65" s="294" t="s">
        <v>268</v>
      </c>
      <c r="C65" s="291" t="s">
        <v>163</v>
      </c>
      <c r="D65" s="295">
        <v>36145</v>
      </c>
      <c r="E65" s="295">
        <v>36145</v>
      </c>
      <c r="F65" s="295">
        <v>36145</v>
      </c>
      <c r="G65" s="295">
        <v>36145</v>
      </c>
      <c r="H65" s="295">
        <v>36145</v>
      </c>
      <c r="I65" s="295">
        <v>36145</v>
      </c>
      <c r="J65" s="295">
        <v>36145</v>
      </c>
      <c r="K65" s="295">
        <v>36145</v>
      </c>
      <c r="L65" s="295">
        <v>36145</v>
      </c>
      <c r="M65" s="295">
        <v>36145</v>
      </c>
      <c r="N65" s="295">
        <f>N64</f>
        <v>12</v>
      </c>
      <c r="O65" s="295"/>
      <c r="P65" s="295"/>
      <c r="Q65" s="295"/>
      <c r="R65" s="295"/>
      <c r="S65" s="295"/>
      <c r="T65" s="295"/>
      <c r="U65" s="295"/>
      <c r="V65" s="295"/>
      <c r="W65" s="295"/>
      <c r="X65" s="295"/>
      <c r="Y65" s="410">
        <f>Y64</f>
        <v>0</v>
      </c>
      <c r="Z65" s="410">
        <f t="shared" ref="Z65" si="91">Z64</f>
        <v>0</v>
      </c>
      <c r="AA65" s="410">
        <f t="shared" ref="AA65" si="92">AA64</f>
        <v>1</v>
      </c>
      <c r="AB65" s="410">
        <f t="shared" ref="AB65" si="93">AB64</f>
        <v>0</v>
      </c>
      <c r="AC65" s="410">
        <f t="shared" ref="AC65" si="94">AC64</f>
        <v>0</v>
      </c>
      <c r="AD65" s="410">
        <f t="shared" ref="AD65" si="95">AD64</f>
        <v>0</v>
      </c>
      <c r="AE65" s="410">
        <f t="shared" ref="AE65" si="96">AE64</f>
        <v>0</v>
      </c>
      <c r="AF65" s="410">
        <f t="shared" ref="AF65" si="97">AF64</f>
        <v>0</v>
      </c>
      <c r="AG65" s="410">
        <f t="shared" ref="AG65" si="98">AG64</f>
        <v>0</v>
      </c>
      <c r="AH65" s="410">
        <f t="shared" ref="AH65" si="99">AH64</f>
        <v>0</v>
      </c>
      <c r="AI65" s="410">
        <f t="shared" ref="AI65" si="100">AI64</f>
        <v>0</v>
      </c>
      <c r="AJ65" s="410">
        <f t="shared" ref="AJ65" si="101">AJ64</f>
        <v>0</v>
      </c>
      <c r="AK65" s="410">
        <f t="shared" ref="AK65" si="102">AK64</f>
        <v>0</v>
      </c>
      <c r="AL65" s="410">
        <f t="shared" ref="AL65" si="103">AL64</f>
        <v>0</v>
      </c>
      <c r="AM65" s="311"/>
    </row>
    <row r="66" spans="1:39" ht="15" hidden="1" outlineLevel="1">
      <c r="B66" s="314"/>
      <c r="C66" s="312"/>
      <c r="D66" s="771"/>
      <c r="E66" s="771"/>
      <c r="F66" s="771"/>
      <c r="G66" s="771"/>
      <c r="H66" s="771"/>
      <c r="I66" s="771"/>
      <c r="J66" s="771"/>
      <c r="K66" s="771"/>
      <c r="L66" s="771"/>
      <c r="M66" s="771"/>
      <c r="N66" s="765"/>
      <c r="O66" s="771"/>
      <c r="P66" s="771"/>
      <c r="Q66" s="771"/>
      <c r="R66" s="771"/>
      <c r="S66" s="771"/>
      <c r="T66" s="771"/>
      <c r="U66" s="771"/>
      <c r="V66" s="771"/>
      <c r="W66" s="771"/>
      <c r="X66" s="771"/>
      <c r="Y66" s="415"/>
      <c r="Z66" s="415"/>
      <c r="AA66" s="415"/>
      <c r="AB66" s="415"/>
      <c r="AC66" s="415"/>
      <c r="AD66" s="415"/>
      <c r="AE66" s="415"/>
      <c r="AF66" s="415"/>
      <c r="AG66" s="415"/>
      <c r="AH66" s="415"/>
      <c r="AI66" s="415"/>
      <c r="AJ66" s="415"/>
      <c r="AK66" s="415"/>
      <c r="AL66" s="415"/>
      <c r="AM66" s="313"/>
    </row>
    <row r="67" spans="1:39" ht="30" hidden="1" outlineLevel="1">
      <c r="A67" s="516">
        <v>10</v>
      </c>
      <c r="B67" s="514"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4">
        <v>0</v>
      </c>
      <c r="Z67" s="764">
        <v>0.5</v>
      </c>
      <c r="AA67" s="764">
        <v>0.5</v>
      </c>
      <c r="AB67" s="764">
        <v>0</v>
      </c>
      <c r="AC67" s="764">
        <v>0</v>
      </c>
      <c r="AD67" s="764">
        <v>0</v>
      </c>
      <c r="AE67" s="764">
        <v>0</v>
      </c>
      <c r="AF67" s="414"/>
      <c r="AG67" s="414"/>
      <c r="AH67" s="414"/>
      <c r="AI67" s="414"/>
      <c r="AJ67" s="414"/>
      <c r="AK67" s="414"/>
      <c r="AL67" s="414"/>
      <c r="AM67" s="296">
        <f>SUM(Y67:AL67)</f>
        <v>1</v>
      </c>
    </row>
    <row r="68" spans="1:39" ht="15" hidden="1" outlineLevel="1">
      <c r="B68" s="294" t="s">
        <v>268</v>
      </c>
      <c r="C68" s="291" t="s">
        <v>163</v>
      </c>
      <c r="D68" s="295"/>
      <c r="E68" s="295"/>
      <c r="F68" s="295"/>
      <c r="G68" s="295"/>
      <c r="H68" s="295"/>
      <c r="I68" s="295"/>
      <c r="J68" s="295"/>
      <c r="K68" s="295"/>
      <c r="L68" s="295"/>
      <c r="M68" s="295"/>
      <c r="N68" s="295">
        <f>N67</f>
        <v>3</v>
      </c>
      <c r="O68" s="295"/>
      <c r="P68" s="295"/>
      <c r="Q68" s="295"/>
      <c r="R68" s="295"/>
      <c r="S68" s="295"/>
      <c r="T68" s="295"/>
      <c r="U68" s="295"/>
      <c r="V68" s="295"/>
      <c r="W68" s="295"/>
      <c r="X68" s="295"/>
      <c r="Y68" s="410">
        <f>Y67</f>
        <v>0</v>
      </c>
      <c r="Z68" s="410">
        <f t="shared" ref="Z68" si="104">Z67</f>
        <v>0.5</v>
      </c>
      <c r="AA68" s="410">
        <f t="shared" ref="AA68" si="105">AA67</f>
        <v>0.5</v>
      </c>
      <c r="AB68" s="410">
        <f t="shared" ref="AB68" si="106">AB67</f>
        <v>0</v>
      </c>
      <c r="AC68" s="410">
        <f t="shared" ref="AC68" si="107">AC67</f>
        <v>0</v>
      </c>
      <c r="AD68" s="410">
        <f t="shared" ref="AD68" si="108">AD67</f>
        <v>0</v>
      </c>
      <c r="AE68" s="410">
        <f t="shared" ref="AE68" si="109">AE67</f>
        <v>0</v>
      </c>
      <c r="AF68" s="410">
        <f t="shared" ref="AF68" si="110">AF67</f>
        <v>0</v>
      </c>
      <c r="AG68" s="410">
        <f t="shared" ref="AG68" si="111">AG67</f>
        <v>0</v>
      </c>
      <c r="AH68" s="410">
        <f t="shared" ref="AH68" si="112">AH67</f>
        <v>0</v>
      </c>
      <c r="AI68" s="410">
        <f t="shared" ref="AI68" si="113">AI67</f>
        <v>0</v>
      </c>
      <c r="AJ68" s="410">
        <f t="shared" ref="AJ68" si="114">AJ67</f>
        <v>0</v>
      </c>
      <c r="AK68" s="410">
        <f t="shared" ref="AK68" si="115">AK67</f>
        <v>0</v>
      </c>
      <c r="AL68" s="410">
        <f t="shared" ref="AL68" si="116">AL67</f>
        <v>0</v>
      </c>
      <c r="AM68" s="311"/>
    </row>
    <row r="69" spans="1:39" ht="15" hidden="1" outlineLevel="1">
      <c r="B69" s="314"/>
      <c r="C69" s="312"/>
      <c r="D69" s="771"/>
      <c r="E69" s="771"/>
      <c r="F69" s="771"/>
      <c r="G69" s="771"/>
      <c r="H69" s="771"/>
      <c r="I69" s="771"/>
      <c r="J69" s="771"/>
      <c r="K69" s="771"/>
      <c r="L69" s="771"/>
      <c r="M69" s="771"/>
      <c r="N69" s="765"/>
      <c r="O69" s="771"/>
      <c r="P69" s="771"/>
      <c r="Q69" s="771"/>
      <c r="R69" s="771"/>
      <c r="S69" s="771"/>
      <c r="T69" s="771"/>
      <c r="U69" s="771"/>
      <c r="V69" s="771"/>
      <c r="W69" s="771"/>
      <c r="X69" s="771"/>
      <c r="Y69" s="415"/>
      <c r="Z69" s="416"/>
      <c r="AA69" s="415"/>
      <c r="AB69" s="415"/>
      <c r="AC69" s="415"/>
      <c r="AD69" s="415"/>
      <c r="AE69" s="415"/>
      <c r="AF69" s="415"/>
      <c r="AG69" s="415"/>
      <c r="AH69" s="415"/>
      <c r="AI69" s="415"/>
      <c r="AJ69" s="415"/>
      <c r="AK69" s="415"/>
      <c r="AL69" s="415"/>
      <c r="AM69" s="313"/>
    </row>
    <row r="70" spans="1:39" ht="15" hidden="1" outlineLevel="1">
      <c r="B70" s="288" t="s">
        <v>10</v>
      </c>
      <c r="C70" s="289"/>
      <c r="D70" s="769"/>
      <c r="E70" s="769"/>
      <c r="F70" s="769"/>
      <c r="G70" s="769"/>
      <c r="H70" s="769"/>
      <c r="I70" s="769"/>
      <c r="J70" s="769"/>
      <c r="K70" s="769"/>
      <c r="L70" s="769"/>
      <c r="M70" s="769"/>
      <c r="N70" s="768"/>
      <c r="O70" s="769"/>
      <c r="P70" s="769"/>
      <c r="Q70" s="769"/>
      <c r="R70" s="769"/>
      <c r="S70" s="769"/>
      <c r="T70" s="769"/>
      <c r="U70" s="769"/>
      <c r="V70" s="769"/>
      <c r="W70" s="769"/>
      <c r="X70" s="769"/>
      <c r="Y70" s="413"/>
      <c r="Z70" s="413"/>
      <c r="AA70" s="413"/>
      <c r="AB70" s="413"/>
      <c r="AC70" s="413"/>
      <c r="AD70" s="413"/>
      <c r="AE70" s="413"/>
      <c r="AF70" s="413"/>
      <c r="AG70" s="413"/>
      <c r="AH70" s="413"/>
      <c r="AI70" s="413"/>
      <c r="AJ70" s="413"/>
      <c r="AK70" s="413"/>
      <c r="AL70" s="413"/>
      <c r="AM70" s="292"/>
    </row>
    <row r="71" spans="1:39" ht="30" hidden="1" outlineLevel="1">
      <c r="A71" s="516">
        <v>11</v>
      </c>
      <c r="B71" s="514"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775">
        <v>0</v>
      </c>
      <c r="Z71" s="764">
        <v>0</v>
      </c>
      <c r="AA71" s="764">
        <v>1</v>
      </c>
      <c r="AB71" s="764">
        <v>0</v>
      </c>
      <c r="AC71" s="764">
        <v>0</v>
      </c>
      <c r="AD71" s="764">
        <v>0</v>
      </c>
      <c r="AE71" s="764">
        <v>0</v>
      </c>
      <c r="AF71" s="414"/>
      <c r="AG71" s="414"/>
      <c r="AH71" s="414"/>
      <c r="AI71" s="414"/>
      <c r="AJ71" s="414"/>
      <c r="AK71" s="414"/>
      <c r="AL71" s="414"/>
      <c r="AM71" s="296">
        <f>SUM(Y71:AL71)</f>
        <v>1</v>
      </c>
    </row>
    <row r="72" spans="1:39" ht="15" hidden="1" outlineLevel="1">
      <c r="B72" s="294" t="s">
        <v>268</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0">
        <f>Y71</f>
        <v>0</v>
      </c>
      <c r="Z72" s="410">
        <f t="shared" ref="Z72" si="117">Z71</f>
        <v>0</v>
      </c>
      <c r="AA72" s="410">
        <f t="shared" ref="AA72" si="118">AA71</f>
        <v>1</v>
      </c>
      <c r="AB72" s="410">
        <f t="shared" ref="AB72" si="119">AB71</f>
        <v>0</v>
      </c>
      <c r="AC72" s="410">
        <f t="shared" ref="AC72" si="120">AC71</f>
        <v>0</v>
      </c>
      <c r="AD72" s="410">
        <f t="shared" ref="AD72" si="121">AD71</f>
        <v>0</v>
      </c>
      <c r="AE72" s="410">
        <f t="shared" ref="AE72" si="122">AE71</f>
        <v>0</v>
      </c>
      <c r="AF72" s="410">
        <f t="shared" ref="AF72" si="123">AF71</f>
        <v>0</v>
      </c>
      <c r="AG72" s="410">
        <f t="shared" ref="AG72" si="124">AG71</f>
        <v>0</v>
      </c>
      <c r="AH72" s="410">
        <f t="shared" ref="AH72" si="125">AH71</f>
        <v>0</v>
      </c>
      <c r="AI72" s="410">
        <f t="shared" ref="AI72" si="126">AI71</f>
        <v>0</v>
      </c>
      <c r="AJ72" s="410">
        <f t="shared" ref="AJ72" si="127">AJ71</f>
        <v>0</v>
      </c>
      <c r="AK72" s="410">
        <f t="shared" ref="AK72" si="128">AK71</f>
        <v>0</v>
      </c>
      <c r="AL72" s="410">
        <f t="shared" ref="AL72" si="129">AL71</f>
        <v>0</v>
      </c>
      <c r="AM72" s="297"/>
    </row>
    <row r="73" spans="1:39" ht="15" hidden="1" outlineLevel="1">
      <c r="B73" s="315"/>
      <c r="C73" s="305"/>
      <c r="D73" s="765"/>
      <c r="E73" s="765"/>
      <c r="F73" s="765"/>
      <c r="G73" s="765"/>
      <c r="H73" s="765"/>
      <c r="I73" s="765"/>
      <c r="J73" s="765"/>
      <c r="K73" s="765"/>
      <c r="L73" s="765"/>
      <c r="M73" s="765"/>
      <c r="N73" s="765"/>
      <c r="O73" s="765"/>
      <c r="P73" s="765"/>
      <c r="Q73" s="765"/>
      <c r="R73" s="765"/>
      <c r="S73" s="765"/>
      <c r="T73" s="765"/>
      <c r="U73" s="765"/>
      <c r="V73" s="765"/>
      <c r="W73" s="765"/>
      <c r="X73" s="765"/>
      <c r="Y73" s="411"/>
      <c r="Z73" s="420"/>
      <c r="AA73" s="420"/>
      <c r="AB73" s="420"/>
      <c r="AC73" s="420"/>
      <c r="AD73" s="420"/>
      <c r="AE73" s="420"/>
      <c r="AF73" s="420"/>
      <c r="AG73" s="420"/>
      <c r="AH73" s="420"/>
      <c r="AI73" s="420"/>
      <c r="AJ73" s="420"/>
      <c r="AK73" s="420"/>
      <c r="AL73" s="420"/>
      <c r="AM73" s="306"/>
    </row>
    <row r="74" spans="1:39" ht="30" hidden="1" outlineLevel="1">
      <c r="A74" s="516">
        <v>12</v>
      </c>
      <c r="B74" s="514"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775">
        <v>0</v>
      </c>
      <c r="Z74" s="764">
        <v>0</v>
      </c>
      <c r="AA74" s="764">
        <v>1</v>
      </c>
      <c r="AB74" s="764">
        <v>0</v>
      </c>
      <c r="AC74" s="764">
        <v>0</v>
      </c>
      <c r="AD74" s="764">
        <v>0</v>
      </c>
      <c r="AE74" s="764">
        <v>0</v>
      </c>
      <c r="AF74" s="414"/>
      <c r="AG74" s="414"/>
      <c r="AH74" s="414"/>
      <c r="AI74" s="414"/>
      <c r="AJ74" s="414"/>
      <c r="AK74" s="414"/>
      <c r="AL74" s="414"/>
      <c r="AM74" s="296">
        <f>SUM(Y74:AL74)</f>
        <v>1</v>
      </c>
    </row>
    <row r="75" spans="1:39" ht="15" hidden="1" outlineLevel="1">
      <c r="B75" s="514" t="s">
        <v>268</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0">
        <f>Y74</f>
        <v>0</v>
      </c>
      <c r="Z75" s="410">
        <f t="shared" ref="Z75" si="130">Z74</f>
        <v>0</v>
      </c>
      <c r="AA75" s="410">
        <f t="shared" ref="AA75" si="131">AA74</f>
        <v>1</v>
      </c>
      <c r="AB75" s="410">
        <f t="shared" ref="AB75" si="132">AB74</f>
        <v>0</v>
      </c>
      <c r="AC75" s="410">
        <f t="shared" ref="AC75" si="133">AC74</f>
        <v>0</v>
      </c>
      <c r="AD75" s="410">
        <f t="shared" ref="AD75" si="134">AD74</f>
        <v>0</v>
      </c>
      <c r="AE75" s="410">
        <f t="shared" ref="AE75" si="135">AE74</f>
        <v>0</v>
      </c>
      <c r="AF75" s="410">
        <f t="shared" ref="AF75" si="136">AF74</f>
        <v>0</v>
      </c>
      <c r="AG75" s="410">
        <f t="shared" ref="AG75" si="137">AG74</f>
        <v>0</v>
      </c>
      <c r="AH75" s="410">
        <f t="shared" ref="AH75" si="138">AH74</f>
        <v>0</v>
      </c>
      <c r="AI75" s="410">
        <f t="shared" ref="AI75" si="139">AI74</f>
        <v>0</v>
      </c>
      <c r="AJ75" s="410">
        <f t="shared" ref="AJ75" si="140">AJ74</f>
        <v>0</v>
      </c>
      <c r="AK75" s="410">
        <f t="shared" ref="AK75" si="141">AK74</f>
        <v>0</v>
      </c>
      <c r="AL75" s="410">
        <f t="shared" ref="AL75" si="142">AL74</f>
        <v>0</v>
      </c>
      <c r="AM75" s="297"/>
    </row>
    <row r="76" spans="1:39" ht="15" hidden="1" outlineLevel="1">
      <c r="B76" s="514"/>
      <c r="C76" s="305"/>
      <c r="D76" s="765"/>
      <c r="E76" s="765"/>
      <c r="F76" s="765"/>
      <c r="G76" s="765"/>
      <c r="H76" s="765"/>
      <c r="I76" s="765"/>
      <c r="J76" s="765"/>
      <c r="K76" s="765"/>
      <c r="L76" s="765"/>
      <c r="M76" s="765"/>
      <c r="N76" s="765"/>
      <c r="O76" s="765"/>
      <c r="P76" s="765"/>
      <c r="Q76" s="765"/>
      <c r="R76" s="765"/>
      <c r="S76" s="765"/>
      <c r="T76" s="765"/>
      <c r="U76" s="765"/>
      <c r="V76" s="765"/>
      <c r="W76" s="765"/>
      <c r="X76" s="765"/>
      <c r="Y76" s="421"/>
      <c r="Z76" s="421"/>
      <c r="AA76" s="411"/>
      <c r="AB76" s="411"/>
      <c r="AC76" s="411"/>
      <c r="AD76" s="411"/>
      <c r="AE76" s="411"/>
      <c r="AF76" s="411"/>
      <c r="AG76" s="411"/>
      <c r="AH76" s="411"/>
      <c r="AI76" s="411"/>
      <c r="AJ76" s="411"/>
      <c r="AK76" s="411"/>
      <c r="AL76" s="411"/>
      <c r="AM76" s="306"/>
    </row>
    <row r="77" spans="1:39" ht="30" hidden="1" outlineLevel="1">
      <c r="A77" s="516">
        <v>13</v>
      </c>
      <c r="B77" s="514" t="s">
        <v>106</v>
      </c>
      <c r="C77" s="291" t="s">
        <v>25</v>
      </c>
      <c r="D77" s="295"/>
      <c r="E77" s="295"/>
      <c r="F77" s="295"/>
      <c r="G77" s="295"/>
      <c r="H77" s="295"/>
      <c r="I77" s="295"/>
      <c r="J77" s="295"/>
      <c r="K77" s="295"/>
      <c r="L77" s="295"/>
      <c r="M77" s="295"/>
      <c r="N77" s="295">
        <v>12</v>
      </c>
      <c r="O77" s="295"/>
      <c r="P77" s="295"/>
      <c r="Q77" s="295"/>
      <c r="R77" s="295"/>
      <c r="S77" s="295"/>
      <c r="T77" s="295"/>
      <c r="U77" s="295"/>
      <c r="V77" s="295"/>
      <c r="W77" s="295"/>
      <c r="X77" s="295"/>
      <c r="Y77" s="775">
        <v>0</v>
      </c>
      <c r="Z77" s="764">
        <v>0</v>
      </c>
      <c r="AA77" s="764">
        <v>1</v>
      </c>
      <c r="AB77" s="764">
        <v>0</v>
      </c>
      <c r="AC77" s="764">
        <v>0</v>
      </c>
      <c r="AD77" s="764">
        <v>0</v>
      </c>
      <c r="AE77" s="764">
        <v>0</v>
      </c>
      <c r="AF77" s="414"/>
      <c r="AG77" s="414"/>
      <c r="AH77" s="414"/>
      <c r="AI77" s="414"/>
      <c r="AJ77" s="414"/>
      <c r="AK77" s="414"/>
      <c r="AL77" s="414"/>
      <c r="AM77" s="296">
        <f>SUM(Y77:AL77)</f>
        <v>1</v>
      </c>
    </row>
    <row r="78" spans="1:39" ht="15" hidden="1" outlineLevel="1">
      <c r="B78" s="514" t="s">
        <v>268</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0">
        <f>Y77</f>
        <v>0</v>
      </c>
      <c r="Z78" s="410">
        <f t="shared" ref="Z78:AL78" si="143">Z77</f>
        <v>0</v>
      </c>
      <c r="AA78" s="410">
        <f t="shared" si="143"/>
        <v>1</v>
      </c>
      <c r="AB78" s="410">
        <f t="shared" si="143"/>
        <v>0</v>
      </c>
      <c r="AC78" s="410">
        <f t="shared" si="143"/>
        <v>0</v>
      </c>
      <c r="AD78" s="410">
        <f t="shared" si="143"/>
        <v>0</v>
      </c>
      <c r="AE78" s="410">
        <f t="shared" si="143"/>
        <v>0</v>
      </c>
      <c r="AF78" s="410">
        <f t="shared" si="143"/>
        <v>0</v>
      </c>
      <c r="AG78" s="410">
        <f t="shared" si="143"/>
        <v>0</v>
      </c>
      <c r="AH78" s="410">
        <f t="shared" si="143"/>
        <v>0</v>
      </c>
      <c r="AI78" s="410">
        <f t="shared" si="143"/>
        <v>0</v>
      </c>
      <c r="AJ78" s="410">
        <f t="shared" si="143"/>
        <v>0</v>
      </c>
      <c r="AK78" s="410">
        <f t="shared" si="143"/>
        <v>0</v>
      </c>
      <c r="AL78" s="410">
        <f t="shared" si="143"/>
        <v>0</v>
      </c>
      <c r="AM78" s="306"/>
    </row>
    <row r="79" spans="1:39" ht="15" hidden="1" outlineLevel="1">
      <c r="B79" s="514"/>
      <c r="C79" s="305"/>
      <c r="D79" s="765"/>
      <c r="E79" s="765"/>
      <c r="F79" s="765"/>
      <c r="G79" s="765"/>
      <c r="H79" s="765"/>
      <c r="I79" s="765"/>
      <c r="J79" s="765"/>
      <c r="K79" s="765"/>
      <c r="L79" s="765"/>
      <c r="M79" s="765"/>
      <c r="N79" s="765"/>
      <c r="O79" s="765"/>
      <c r="P79" s="765"/>
      <c r="Q79" s="765"/>
      <c r="R79" s="765"/>
      <c r="S79" s="765"/>
      <c r="T79" s="765"/>
      <c r="U79" s="765"/>
      <c r="V79" s="765"/>
      <c r="W79" s="765"/>
      <c r="X79" s="765"/>
      <c r="Y79" s="411"/>
      <c r="Z79" s="411"/>
      <c r="AA79" s="411"/>
      <c r="AB79" s="411"/>
      <c r="AC79" s="411"/>
      <c r="AD79" s="411"/>
      <c r="AE79" s="411"/>
      <c r="AF79" s="411"/>
      <c r="AG79" s="411"/>
      <c r="AH79" s="411"/>
      <c r="AI79" s="411"/>
      <c r="AJ79" s="411"/>
      <c r="AK79" s="411"/>
      <c r="AL79" s="411"/>
      <c r="AM79" s="306"/>
    </row>
    <row r="80" spans="1:39" ht="15" hidden="1" outlineLevel="1">
      <c r="B80" s="288" t="s">
        <v>107</v>
      </c>
      <c r="C80" s="289"/>
      <c r="D80" s="768"/>
      <c r="E80" s="768"/>
      <c r="F80" s="768"/>
      <c r="G80" s="768"/>
      <c r="H80" s="768"/>
      <c r="I80" s="768"/>
      <c r="J80" s="768"/>
      <c r="K80" s="768"/>
      <c r="L80" s="768"/>
      <c r="M80" s="768"/>
      <c r="N80" s="768"/>
      <c r="O80" s="768"/>
      <c r="P80" s="769"/>
      <c r="Q80" s="769"/>
      <c r="R80" s="769"/>
      <c r="S80" s="769"/>
      <c r="T80" s="769"/>
      <c r="U80" s="769"/>
      <c r="V80" s="769"/>
      <c r="W80" s="769"/>
      <c r="X80" s="769"/>
      <c r="Y80" s="413"/>
      <c r="Z80" s="413"/>
      <c r="AA80" s="413"/>
      <c r="AB80" s="413"/>
      <c r="AC80" s="413"/>
      <c r="AD80" s="413"/>
      <c r="AE80" s="413"/>
      <c r="AF80" s="413"/>
      <c r="AG80" s="413"/>
      <c r="AH80" s="413"/>
      <c r="AI80" s="413"/>
      <c r="AJ80" s="413"/>
      <c r="AK80" s="413"/>
      <c r="AL80" s="413"/>
      <c r="AM80" s="292"/>
    </row>
    <row r="81" spans="1:40" ht="15" hidden="1" outlineLevel="1">
      <c r="A81" s="516">
        <v>14</v>
      </c>
      <c r="B81" s="315" t="s">
        <v>108</v>
      </c>
      <c r="C81" s="291" t="s">
        <v>25</v>
      </c>
      <c r="D81" s="295">
        <v>24600</v>
      </c>
      <c r="E81" s="295">
        <v>19743</v>
      </c>
      <c r="F81" s="295">
        <v>18763</v>
      </c>
      <c r="G81" s="295">
        <v>17786</v>
      </c>
      <c r="H81" s="295">
        <v>17717</v>
      </c>
      <c r="I81" s="295">
        <v>17717</v>
      </c>
      <c r="J81" s="295">
        <v>17428</v>
      </c>
      <c r="K81" s="295">
        <v>17028</v>
      </c>
      <c r="L81" s="295">
        <v>10022</v>
      </c>
      <c r="M81" s="295">
        <v>9698</v>
      </c>
      <c r="N81" s="295">
        <v>12</v>
      </c>
      <c r="O81" s="295">
        <v>2</v>
      </c>
      <c r="P81" s="295">
        <v>2</v>
      </c>
      <c r="Q81" s="295">
        <v>2</v>
      </c>
      <c r="R81" s="295">
        <v>2</v>
      </c>
      <c r="S81" s="295">
        <v>2</v>
      </c>
      <c r="T81" s="295">
        <v>2</v>
      </c>
      <c r="U81" s="295">
        <v>2</v>
      </c>
      <c r="V81" s="295">
        <v>2</v>
      </c>
      <c r="W81" s="295">
        <v>2</v>
      </c>
      <c r="X81" s="295">
        <v>1</v>
      </c>
      <c r="Y81" s="519">
        <v>1</v>
      </c>
      <c r="Z81" s="764">
        <v>0</v>
      </c>
      <c r="AA81" s="764">
        <v>0</v>
      </c>
      <c r="AB81" s="764">
        <v>0</v>
      </c>
      <c r="AC81" s="764">
        <v>0</v>
      </c>
      <c r="AD81" s="764">
        <v>0</v>
      </c>
      <c r="AE81" s="764">
        <v>0</v>
      </c>
      <c r="AF81" s="409"/>
      <c r="AG81" s="409"/>
      <c r="AH81" s="409"/>
      <c r="AI81" s="409"/>
      <c r="AJ81" s="409"/>
      <c r="AK81" s="409"/>
      <c r="AL81" s="409"/>
      <c r="AM81" s="296">
        <f>SUM(Y81:AL81)</f>
        <v>1</v>
      </c>
    </row>
    <row r="82" spans="1:40" ht="15" hidden="1" outlineLevel="1">
      <c r="B82" s="294" t="s">
        <v>268</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0">
        <f>Y81</f>
        <v>1</v>
      </c>
      <c r="Z82" s="410">
        <f t="shared" ref="Z82" si="144">Z81</f>
        <v>0</v>
      </c>
      <c r="AA82" s="410">
        <f t="shared" ref="AA82" si="145">AA81</f>
        <v>0</v>
      </c>
      <c r="AB82" s="410">
        <f t="shared" ref="AB82" si="146">AB81</f>
        <v>0</v>
      </c>
      <c r="AC82" s="410">
        <f t="shared" ref="AC82" si="147">AC81</f>
        <v>0</v>
      </c>
      <c r="AD82" s="410">
        <f>AD81</f>
        <v>0</v>
      </c>
      <c r="AE82" s="410">
        <f t="shared" ref="AE82" si="148">AE81</f>
        <v>0</v>
      </c>
      <c r="AF82" s="410">
        <f t="shared" ref="AF82" si="149">AF81</f>
        <v>0</v>
      </c>
      <c r="AG82" s="410">
        <f t="shared" ref="AG82" si="150">AG81</f>
        <v>0</v>
      </c>
      <c r="AH82" s="410">
        <f t="shared" ref="AH82" si="151">AH81</f>
        <v>0</v>
      </c>
      <c r="AI82" s="410">
        <f t="shared" ref="AI82" si="152">AI81</f>
        <v>0</v>
      </c>
      <c r="AJ82" s="410">
        <f t="shared" ref="AJ82" si="153">AJ81</f>
        <v>0</v>
      </c>
      <c r="AK82" s="410">
        <f t="shared" ref="AK82" si="154">AK81</f>
        <v>0</v>
      </c>
      <c r="AL82" s="410">
        <f t="shared" ref="AL82" si="155">AL81</f>
        <v>0</v>
      </c>
      <c r="AM82" s="297"/>
    </row>
    <row r="83" spans="1:40" s="509" customFormat="1" ht="15" hidden="1" outlineLevel="1">
      <c r="A83" s="517"/>
      <c r="B83" s="294"/>
      <c r="C83" s="291"/>
      <c r="D83" s="765"/>
      <c r="E83" s="765"/>
      <c r="F83" s="765"/>
      <c r="G83" s="765"/>
      <c r="H83" s="765"/>
      <c r="I83" s="765"/>
      <c r="J83" s="765"/>
      <c r="K83" s="765"/>
      <c r="L83" s="765"/>
      <c r="M83" s="765"/>
      <c r="N83" s="767"/>
      <c r="O83" s="765"/>
      <c r="P83" s="765"/>
      <c r="Q83" s="765"/>
      <c r="R83" s="765"/>
      <c r="S83" s="765"/>
      <c r="T83" s="765"/>
      <c r="U83" s="765"/>
      <c r="V83" s="765"/>
      <c r="W83" s="765"/>
      <c r="X83" s="765"/>
      <c r="Y83" s="410"/>
      <c r="Z83" s="410"/>
      <c r="AA83" s="410"/>
      <c r="AB83" s="410"/>
      <c r="AC83" s="410"/>
      <c r="AD83" s="410"/>
      <c r="AE83" s="410"/>
      <c r="AF83" s="410"/>
      <c r="AG83" s="410"/>
      <c r="AH83" s="410"/>
      <c r="AI83" s="410"/>
      <c r="AJ83" s="410"/>
      <c r="AK83" s="410"/>
      <c r="AL83" s="410"/>
      <c r="AM83" s="510"/>
      <c r="AN83" s="616"/>
    </row>
    <row r="84" spans="1:40" s="309" customFormat="1" ht="15" hidden="1" outlineLevel="1">
      <c r="A84" s="517"/>
      <c r="B84" s="288" t="s">
        <v>491</v>
      </c>
      <c r="C84" s="291"/>
      <c r="D84" s="765"/>
      <c r="E84" s="765"/>
      <c r="F84" s="765"/>
      <c r="G84" s="765"/>
      <c r="H84" s="765"/>
      <c r="I84" s="765"/>
      <c r="J84" s="765"/>
      <c r="K84" s="765"/>
      <c r="L84" s="765"/>
      <c r="M84" s="765"/>
      <c r="N84" s="765"/>
      <c r="O84" s="765"/>
      <c r="P84" s="765"/>
      <c r="Q84" s="765"/>
      <c r="R84" s="765"/>
      <c r="S84" s="765"/>
      <c r="T84" s="765"/>
      <c r="U84" s="765"/>
      <c r="V84" s="765"/>
      <c r="W84" s="765"/>
      <c r="X84" s="765"/>
      <c r="Y84" s="411"/>
      <c r="Z84" s="411"/>
      <c r="AA84" s="411"/>
      <c r="AB84" s="411"/>
      <c r="AC84" s="411"/>
      <c r="AD84" s="411"/>
      <c r="AE84" s="415"/>
      <c r="AF84" s="415"/>
      <c r="AG84" s="415"/>
      <c r="AH84" s="415"/>
      <c r="AI84" s="415"/>
      <c r="AJ84" s="415"/>
      <c r="AK84" s="415"/>
      <c r="AL84" s="415"/>
      <c r="AM84" s="511"/>
      <c r="AN84" s="617"/>
    </row>
    <row r="85" spans="1:40" ht="15" hidden="1" outlineLevel="1">
      <c r="A85" s="516">
        <v>15</v>
      </c>
      <c r="B85" s="294" t="s">
        <v>496</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519">
        <v>1</v>
      </c>
      <c r="Z85" s="764">
        <v>0</v>
      </c>
      <c r="AA85" s="764">
        <v>0</v>
      </c>
      <c r="AB85" s="764">
        <v>0</v>
      </c>
      <c r="AC85" s="764">
        <v>0</v>
      </c>
      <c r="AD85" s="764">
        <v>0</v>
      </c>
      <c r="AE85" s="764">
        <v>0</v>
      </c>
      <c r="AF85" s="409"/>
      <c r="AG85" s="409"/>
      <c r="AH85" s="409"/>
      <c r="AI85" s="409"/>
      <c r="AJ85" s="409"/>
      <c r="AK85" s="409"/>
      <c r="AL85" s="409"/>
      <c r="AM85" s="296">
        <f>SUM(Y85:AL85)</f>
        <v>1</v>
      </c>
    </row>
    <row r="86" spans="1:40" ht="15" hidden="1" outlineLevel="1">
      <c r="B86" s="294" t="s">
        <v>268</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0">
        <f>Y85</f>
        <v>1</v>
      </c>
      <c r="Z86" s="410">
        <f t="shared" ref="Z86:AC86" si="156">Z85</f>
        <v>0</v>
      </c>
      <c r="AA86" s="410">
        <f t="shared" si="156"/>
        <v>0</v>
      </c>
      <c r="AB86" s="410">
        <f t="shared" si="156"/>
        <v>0</v>
      </c>
      <c r="AC86" s="410">
        <f t="shared" si="156"/>
        <v>0</v>
      </c>
      <c r="AD86" s="410">
        <f>AD85</f>
        <v>0</v>
      </c>
      <c r="AE86" s="410">
        <f t="shared" ref="AE86:AL86" si="157">AE85</f>
        <v>0</v>
      </c>
      <c r="AF86" s="410">
        <f t="shared" si="157"/>
        <v>0</v>
      </c>
      <c r="AG86" s="410">
        <f t="shared" si="157"/>
        <v>0</v>
      </c>
      <c r="AH86" s="410">
        <f t="shared" si="157"/>
        <v>0</v>
      </c>
      <c r="AI86" s="410">
        <f t="shared" si="157"/>
        <v>0</v>
      </c>
      <c r="AJ86" s="410">
        <f t="shared" si="157"/>
        <v>0</v>
      </c>
      <c r="AK86" s="410">
        <f t="shared" si="157"/>
        <v>0</v>
      </c>
      <c r="AL86" s="410">
        <f t="shared" si="157"/>
        <v>0</v>
      </c>
      <c r="AM86" s="297"/>
    </row>
    <row r="87" spans="1:40" ht="15" hidden="1" outlineLevel="1">
      <c r="B87" s="315"/>
      <c r="C87" s="305"/>
      <c r="D87" s="765"/>
      <c r="E87" s="765"/>
      <c r="F87" s="765"/>
      <c r="G87" s="765"/>
      <c r="H87" s="765"/>
      <c r="I87" s="765"/>
      <c r="J87" s="765"/>
      <c r="K87" s="765"/>
      <c r="L87" s="765"/>
      <c r="M87" s="765"/>
      <c r="N87" s="765"/>
      <c r="O87" s="765"/>
      <c r="P87" s="765"/>
      <c r="Q87" s="765"/>
      <c r="R87" s="765"/>
      <c r="S87" s="765"/>
      <c r="T87" s="765"/>
      <c r="U87" s="765"/>
      <c r="V87" s="765"/>
      <c r="W87" s="765"/>
      <c r="X87" s="765"/>
      <c r="Y87" s="411"/>
      <c r="Z87" s="411"/>
      <c r="AA87" s="411"/>
      <c r="AB87" s="411"/>
      <c r="AC87" s="411"/>
      <c r="AD87" s="411"/>
      <c r="AE87" s="411"/>
      <c r="AF87" s="411"/>
      <c r="AG87" s="411"/>
      <c r="AH87" s="411"/>
      <c r="AI87" s="411"/>
      <c r="AJ87" s="411"/>
      <c r="AK87" s="411"/>
      <c r="AL87" s="411"/>
      <c r="AM87" s="306"/>
    </row>
    <row r="88" spans="1:40" s="283" customFormat="1" ht="15" hidden="1" outlineLevel="1">
      <c r="A88" s="516">
        <v>16</v>
      </c>
      <c r="B88" s="323" t="s">
        <v>492</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764">
        <v>0</v>
      </c>
      <c r="Z88" s="764">
        <v>0</v>
      </c>
      <c r="AA88" s="764">
        <v>1</v>
      </c>
      <c r="AB88" s="764">
        <v>0</v>
      </c>
      <c r="AC88" s="764">
        <v>0</v>
      </c>
      <c r="AD88" s="764">
        <v>0</v>
      </c>
      <c r="AE88" s="764">
        <v>0</v>
      </c>
      <c r="AF88" s="409"/>
      <c r="AG88" s="409"/>
      <c r="AH88" s="409"/>
      <c r="AI88" s="409"/>
      <c r="AJ88" s="409"/>
      <c r="AK88" s="409"/>
      <c r="AL88" s="409"/>
      <c r="AM88" s="296">
        <f>SUM(Y88:AL88)</f>
        <v>1</v>
      </c>
    </row>
    <row r="89" spans="1:40" s="283" customFormat="1" ht="15" hidden="1" outlineLevel="1">
      <c r="A89" s="516"/>
      <c r="B89" s="323" t="s">
        <v>268</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0">
        <f>Y88</f>
        <v>0</v>
      </c>
      <c r="Z89" s="410">
        <f t="shared" ref="Z89:AC89" si="158">Z88</f>
        <v>0</v>
      </c>
      <c r="AA89" s="410">
        <f t="shared" si="158"/>
        <v>1</v>
      </c>
      <c r="AB89" s="410">
        <f t="shared" si="158"/>
        <v>0</v>
      </c>
      <c r="AC89" s="410">
        <f t="shared" si="158"/>
        <v>0</v>
      </c>
      <c r="AD89" s="410">
        <f>AD88</f>
        <v>0</v>
      </c>
      <c r="AE89" s="410">
        <f t="shared" ref="AE89:AL89" si="159">AE88</f>
        <v>0</v>
      </c>
      <c r="AF89" s="410">
        <f t="shared" si="159"/>
        <v>0</v>
      </c>
      <c r="AG89" s="410">
        <f t="shared" si="159"/>
        <v>0</v>
      </c>
      <c r="AH89" s="410">
        <f t="shared" si="159"/>
        <v>0</v>
      </c>
      <c r="AI89" s="410">
        <f t="shared" si="159"/>
        <v>0</v>
      </c>
      <c r="AJ89" s="410">
        <f t="shared" si="159"/>
        <v>0</v>
      </c>
      <c r="AK89" s="410">
        <f t="shared" si="159"/>
        <v>0</v>
      </c>
      <c r="AL89" s="410">
        <f t="shared" si="159"/>
        <v>0</v>
      </c>
      <c r="AM89" s="297"/>
    </row>
    <row r="90" spans="1:40" s="283" customFormat="1" ht="15" hidden="1" outlineLevel="1">
      <c r="A90" s="516"/>
      <c r="B90" s="323"/>
      <c r="C90" s="291"/>
      <c r="D90" s="765"/>
      <c r="E90" s="765"/>
      <c r="F90" s="765"/>
      <c r="G90" s="765"/>
      <c r="H90" s="765"/>
      <c r="I90" s="765"/>
      <c r="J90" s="765"/>
      <c r="K90" s="765"/>
      <c r="L90" s="765"/>
      <c r="M90" s="765"/>
      <c r="N90" s="765"/>
      <c r="O90" s="765"/>
      <c r="P90" s="765"/>
      <c r="Q90" s="765"/>
      <c r="R90" s="765"/>
      <c r="S90" s="765"/>
      <c r="T90" s="765"/>
      <c r="U90" s="765"/>
      <c r="V90" s="765"/>
      <c r="W90" s="765"/>
      <c r="X90" s="765"/>
      <c r="Y90" s="411"/>
      <c r="Z90" s="411"/>
      <c r="AA90" s="411"/>
      <c r="AB90" s="411"/>
      <c r="AC90" s="411"/>
      <c r="AD90" s="411"/>
      <c r="AE90" s="415"/>
      <c r="AF90" s="415"/>
      <c r="AG90" s="415"/>
      <c r="AH90" s="415"/>
      <c r="AI90" s="415"/>
      <c r="AJ90" s="415"/>
      <c r="AK90" s="415"/>
      <c r="AL90" s="415"/>
      <c r="AM90" s="313"/>
    </row>
    <row r="91" spans="1:40" ht="15" hidden="1" outlineLevel="1">
      <c r="B91" s="513" t="s">
        <v>497</v>
      </c>
      <c r="C91" s="319"/>
      <c r="D91" s="768"/>
      <c r="E91" s="769"/>
      <c r="F91" s="769"/>
      <c r="G91" s="769"/>
      <c r="H91" s="769"/>
      <c r="I91" s="769"/>
      <c r="J91" s="769"/>
      <c r="K91" s="769"/>
      <c r="L91" s="769"/>
      <c r="M91" s="769"/>
      <c r="N91" s="768"/>
      <c r="O91" s="769"/>
      <c r="P91" s="769"/>
      <c r="Q91" s="769"/>
      <c r="R91" s="769"/>
      <c r="S91" s="769"/>
      <c r="T91" s="769"/>
      <c r="U91" s="769"/>
      <c r="V91" s="769"/>
      <c r="W91" s="769"/>
      <c r="X91" s="769"/>
      <c r="Y91" s="413"/>
      <c r="Z91" s="413"/>
      <c r="AA91" s="413"/>
      <c r="AB91" s="413"/>
      <c r="AC91" s="413"/>
      <c r="AD91" s="413"/>
      <c r="AE91" s="413"/>
      <c r="AF91" s="413"/>
      <c r="AG91" s="413"/>
      <c r="AH91" s="413"/>
      <c r="AI91" s="413"/>
      <c r="AJ91" s="413"/>
      <c r="AK91" s="413"/>
      <c r="AL91" s="413"/>
      <c r="AM91" s="292"/>
    </row>
    <row r="92" spans="1:40" ht="15" hidden="1" outlineLevel="1">
      <c r="A92" s="516">
        <v>17</v>
      </c>
      <c r="B92" s="514"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775">
        <v>0</v>
      </c>
      <c r="Z92" s="764">
        <v>0.5</v>
      </c>
      <c r="AA92" s="764">
        <v>0.5</v>
      </c>
      <c r="AB92" s="764">
        <v>0</v>
      </c>
      <c r="AC92" s="764">
        <v>0</v>
      </c>
      <c r="AD92" s="764">
        <v>0</v>
      </c>
      <c r="AE92" s="764">
        <v>0</v>
      </c>
      <c r="AF92" s="414"/>
      <c r="AG92" s="414"/>
      <c r="AH92" s="414"/>
      <c r="AI92" s="414"/>
      <c r="AJ92" s="414"/>
      <c r="AK92" s="414"/>
      <c r="AL92" s="414"/>
      <c r="AM92" s="296">
        <f>SUM(Y92:AL92)</f>
        <v>1</v>
      </c>
    </row>
    <row r="93" spans="1:40" ht="15" hidden="1" outlineLevel="1">
      <c r="B93" s="294" t="s">
        <v>268</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0">
        <f>Y92</f>
        <v>0</v>
      </c>
      <c r="Z93" s="410">
        <f t="shared" ref="Z93:AL93" si="160">Z92</f>
        <v>0.5</v>
      </c>
      <c r="AA93" s="410">
        <f t="shared" si="160"/>
        <v>0.5</v>
      </c>
      <c r="AB93" s="410">
        <f t="shared" si="160"/>
        <v>0</v>
      </c>
      <c r="AC93" s="410">
        <f t="shared" si="160"/>
        <v>0</v>
      </c>
      <c r="AD93" s="410">
        <f t="shared" si="160"/>
        <v>0</v>
      </c>
      <c r="AE93" s="410">
        <f t="shared" si="160"/>
        <v>0</v>
      </c>
      <c r="AF93" s="410">
        <f t="shared" si="160"/>
        <v>0</v>
      </c>
      <c r="AG93" s="410">
        <f t="shared" si="160"/>
        <v>0</v>
      </c>
      <c r="AH93" s="410">
        <f t="shared" si="160"/>
        <v>0</v>
      </c>
      <c r="AI93" s="410">
        <f t="shared" si="160"/>
        <v>0</v>
      </c>
      <c r="AJ93" s="410">
        <f t="shared" si="160"/>
        <v>0</v>
      </c>
      <c r="AK93" s="410">
        <f t="shared" si="160"/>
        <v>0</v>
      </c>
      <c r="AL93" s="410">
        <f t="shared" si="160"/>
        <v>0</v>
      </c>
      <c r="AM93" s="306"/>
    </row>
    <row r="94" spans="1:40" ht="15" hidden="1" outlineLevel="1">
      <c r="B94" s="294"/>
      <c r="C94" s="291"/>
      <c r="D94" s="765"/>
      <c r="E94" s="765"/>
      <c r="F94" s="765"/>
      <c r="G94" s="765"/>
      <c r="H94" s="765"/>
      <c r="I94" s="765"/>
      <c r="J94" s="765"/>
      <c r="K94" s="765"/>
      <c r="L94" s="765"/>
      <c r="M94" s="765"/>
      <c r="N94" s="765"/>
      <c r="O94" s="765"/>
      <c r="P94" s="765"/>
      <c r="Q94" s="765"/>
      <c r="R94" s="765"/>
      <c r="S94" s="765"/>
      <c r="T94" s="765"/>
      <c r="U94" s="765"/>
      <c r="V94" s="765"/>
      <c r="W94" s="765"/>
      <c r="X94" s="765"/>
      <c r="Y94" s="421"/>
      <c r="Z94" s="424"/>
      <c r="AA94" s="424"/>
      <c r="AB94" s="424"/>
      <c r="AC94" s="424"/>
      <c r="AD94" s="424"/>
      <c r="AE94" s="424"/>
      <c r="AF94" s="424"/>
      <c r="AG94" s="424"/>
      <c r="AH94" s="424"/>
      <c r="AI94" s="424"/>
      <c r="AJ94" s="424"/>
      <c r="AK94" s="424"/>
      <c r="AL94" s="424"/>
      <c r="AM94" s="306"/>
    </row>
    <row r="95" spans="1:40" ht="15" hidden="1" outlineLevel="1">
      <c r="A95" s="516">
        <v>18</v>
      </c>
      <c r="B95" s="514"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775">
        <v>0</v>
      </c>
      <c r="Z95" s="764">
        <v>0</v>
      </c>
      <c r="AA95" s="764">
        <v>1</v>
      </c>
      <c r="AB95" s="764">
        <v>0</v>
      </c>
      <c r="AC95" s="764">
        <v>0</v>
      </c>
      <c r="AD95" s="764">
        <v>0</v>
      </c>
      <c r="AE95" s="764">
        <v>0</v>
      </c>
      <c r="AF95" s="414"/>
      <c r="AG95" s="414"/>
      <c r="AH95" s="414"/>
      <c r="AI95" s="414"/>
      <c r="AJ95" s="414"/>
      <c r="AK95" s="414"/>
      <c r="AL95" s="414"/>
      <c r="AM95" s="296">
        <f>SUM(Y95:AL95)</f>
        <v>1</v>
      </c>
    </row>
    <row r="96" spans="1:40" ht="15" hidden="1" outlineLevel="1">
      <c r="B96" s="294" t="s">
        <v>268</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0">
        <f>Y95</f>
        <v>0</v>
      </c>
      <c r="Z96" s="410">
        <f t="shared" ref="Z96" si="161">Z95</f>
        <v>0</v>
      </c>
      <c r="AA96" s="410">
        <f t="shared" ref="AA96" si="162">AA95</f>
        <v>1</v>
      </c>
      <c r="AB96" s="410">
        <f t="shared" ref="AB96" si="163">AB95</f>
        <v>0</v>
      </c>
      <c r="AC96" s="410">
        <f t="shared" ref="AC96" si="164">AC95</f>
        <v>0</v>
      </c>
      <c r="AD96" s="410">
        <f t="shared" ref="AD96" si="165">AD95</f>
        <v>0</v>
      </c>
      <c r="AE96" s="410">
        <f t="shared" ref="AE96" si="166">AE95</f>
        <v>0</v>
      </c>
      <c r="AF96" s="410">
        <f t="shared" ref="AF96" si="167">AF95</f>
        <v>0</v>
      </c>
      <c r="AG96" s="410">
        <f t="shared" ref="AG96" si="168">AG95</f>
        <v>0</v>
      </c>
      <c r="AH96" s="410">
        <f t="shared" ref="AH96" si="169">AH95</f>
        <v>0</v>
      </c>
      <c r="AI96" s="410">
        <f t="shared" ref="AI96" si="170">AI95</f>
        <v>0</v>
      </c>
      <c r="AJ96" s="410">
        <f t="shared" ref="AJ96" si="171">AJ95</f>
        <v>0</v>
      </c>
      <c r="AK96" s="410">
        <f t="shared" ref="AK96" si="172">AK95</f>
        <v>0</v>
      </c>
      <c r="AL96" s="410">
        <f t="shared" ref="AL96" si="173">AL95</f>
        <v>0</v>
      </c>
      <c r="AM96" s="306"/>
    </row>
    <row r="97" spans="1:39" ht="15" hidden="1" outlineLevel="1">
      <c r="B97" s="321"/>
      <c r="C97" s="291"/>
      <c r="D97" s="765"/>
      <c r="E97" s="765"/>
      <c r="F97" s="765"/>
      <c r="G97" s="765"/>
      <c r="H97" s="765"/>
      <c r="I97" s="765"/>
      <c r="J97" s="765"/>
      <c r="K97" s="765"/>
      <c r="L97" s="765"/>
      <c r="M97" s="765"/>
      <c r="N97" s="765"/>
      <c r="O97" s="765"/>
      <c r="P97" s="765"/>
      <c r="Q97" s="765"/>
      <c r="R97" s="765"/>
      <c r="S97" s="765"/>
      <c r="T97" s="765"/>
      <c r="U97" s="765"/>
      <c r="V97" s="765"/>
      <c r="W97" s="765"/>
      <c r="X97" s="765"/>
      <c r="Y97" s="422"/>
      <c r="Z97" s="423"/>
      <c r="AA97" s="423"/>
      <c r="AB97" s="423"/>
      <c r="AC97" s="423"/>
      <c r="AD97" s="423"/>
      <c r="AE97" s="423"/>
      <c r="AF97" s="423"/>
      <c r="AG97" s="423"/>
      <c r="AH97" s="423"/>
      <c r="AI97" s="423"/>
      <c r="AJ97" s="423"/>
      <c r="AK97" s="423"/>
      <c r="AL97" s="423"/>
      <c r="AM97" s="297"/>
    </row>
    <row r="98" spans="1:39" ht="15" hidden="1" outlineLevel="1">
      <c r="A98" s="516">
        <v>19</v>
      </c>
      <c r="B98" s="514"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775">
        <v>0</v>
      </c>
      <c r="Z98" s="764">
        <v>0.5</v>
      </c>
      <c r="AA98" s="764">
        <v>0.5</v>
      </c>
      <c r="AB98" s="764">
        <v>0</v>
      </c>
      <c r="AC98" s="764">
        <v>0</v>
      </c>
      <c r="AD98" s="764">
        <v>0</v>
      </c>
      <c r="AE98" s="764">
        <v>0</v>
      </c>
      <c r="AF98" s="414"/>
      <c r="AG98" s="414"/>
      <c r="AH98" s="414"/>
      <c r="AI98" s="414"/>
      <c r="AJ98" s="414"/>
      <c r="AK98" s="414"/>
      <c r="AL98" s="414"/>
      <c r="AM98" s="296">
        <f>SUM(Y98:AL98)</f>
        <v>1</v>
      </c>
    </row>
    <row r="99" spans="1:39" ht="15" hidden="1" outlineLevel="1">
      <c r="B99" s="294" t="s">
        <v>268</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0">
        <f>Y98</f>
        <v>0</v>
      </c>
      <c r="Z99" s="410">
        <f t="shared" ref="Z99:AL99" si="174">Z98</f>
        <v>0.5</v>
      </c>
      <c r="AA99" s="410">
        <f t="shared" si="174"/>
        <v>0.5</v>
      </c>
      <c r="AB99" s="410">
        <f t="shared" si="174"/>
        <v>0</v>
      </c>
      <c r="AC99" s="410">
        <f t="shared" si="174"/>
        <v>0</v>
      </c>
      <c r="AD99" s="410">
        <f t="shared" si="174"/>
        <v>0</v>
      </c>
      <c r="AE99" s="410">
        <f t="shared" si="174"/>
        <v>0</v>
      </c>
      <c r="AF99" s="410">
        <f t="shared" si="174"/>
        <v>0</v>
      </c>
      <c r="AG99" s="410">
        <f t="shared" si="174"/>
        <v>0</v>
      </c>
      <c r="AH99" s="410">
        <f t="shared" si="174"/>
        <v>0</v>
      </c>
      <c r="AI99" s="410">
        <f t="shared" si="174"/>
        <v>0</v>
      </c>
      <c r="AJ99" s="410">
        <f t="shared" si="174"/>
        <v>0</v>
      </c>
      <c r="AK99" s="410">
        <f t="shared" si="174"/>
        <v>0</v>
      </c>
      <c r="AL99" s="410">
        <f t="shared" si="174"/>
        <v>0</v>
      </c>
      <c r="AM99" s="297"/>
    </row>
    <row r="100" spans="1:39" ht="15" hidden="1" outlineLevel="1">
      <c r="B100" s="321"/>
      <c r="C100" s="291"/>
      <c r="D100" s="765"/>
      <c r="E100" s="765"/>
      <c r="F100" s="765"/>
      <c r="G100" s="765"/>
      <c r="H100" s="765"/>
      <c r="I100" s="765"/>
      <c r="J100" s="765"/>
      <c r="K100" s="765"/>
      <c r="L100" s="765"/>
      <c r="M100" s="765"/>
      <c r="N100" s="765"/>
      <c r="O100" s="765"/>
      <c r="P100" s="765"/>
      <c r="Q100" s="765"/>
      <c r="R100" s="765"/>
      <c r="S100" s="765"/>
      <c r="T100" s="765"/>
      <c r="U100" s="765"/>
      <c r="V100" s="765"/>
      <c r="W100" s="765"/>
      <c r="X100" s="765"/>
      <c r="Y100" s="411"/>
      <c r="Z100" s="411"/>
      <c r="AA100" s="411"/>
      <c r="AB100" s="411"/>
      <c r="AC100" s="411"/>
      <c r="AD100" s="411"/>
      <c r="AE100" s="411"/>
      <c r="AF100" s="411"/>
      <c r="AG100" s="411"/>
      <c r="AH100" s="411"/>
      <c r="AI100" s="411"/>
      <c r="AJ100" s="411"/>
      <c r="AK100" s="411"/>
      <c r="AL100" s="411"/>
      <c r="AM100" s="306"/>
    </row>
    <row r="101" spans="1:39" ht="15" hidden="1" outlineLevel="1">
      <c r="A101" s="516">
        <v>20</v>
      </c>
      <c r="B101" s="514"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775">
        <v>1</v>
      </c>
      <c r="Z101" s="764">
        <v>0</v>
      </c>
      <c r="AA101" s="764">
        <v>0</v>
      </c>
      <c r="AB101" s="764">
        <v>0</v>
      </c>
      <c r="AC101" s="764">
        <v>0</v>
      </c>
      <c r="AD101" s="764">
        <v>0</v>
      </c>
      <c r="AE101" s="764">
        <v>0</v>
      </c>
      <c r="AF101" s="414"/>
      <c r="AG101" s="414"/>
      <c r="AH101" s="414"/>
      <c r="AI101" s="414"/>
      <c r="AJ101" s="414"/>
      <c r="AK101" s="414"/>
      <c r="AL101" s="414"/>
      <c r="AM101" s="296">
        <f>SUM(Y101:AL101)</f>
        <v>1</v>
      </c>
    </row>
    <row r="102" spans="1:39" ht="15" hidden="1" outlineLevel="1">
      <c r="B102" s="294" t="s">
        <v>268</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0">
        <f t="shared" ref="Y102:AL102" si="175">Y101</f>
        <v>1</v>
      </c>
      <c r="Z102" s="410">
        <f t="shared" si="175"/>
        <v>0</v>
      </c>
      <c r="AA102" s="410">
        <f t="shared" si="175"/>
        <v>0</v>
      </c>
      <c r="AB102" s="410">
        <f t="shared" si="175"/>
        <v>0</v>
      </c>
      <c r="AC102" s="410">
        <f t="shared" si="175"/>
        <v>0</v>
      </c>
      <c r="AD102" s="410">
        <f t="shared" si="175"/>
        <v>0</v>
      </c>
      <c r="AE102" s="410">
        <f t="shared" si="175"/>
        <v>0</v>
      </c>
      <c r="AF102" s="410">
        <f t="shared" si="175"/>
        <v>0</v>
      </c>
      <c r="AG102" s="410">
        <f t="shared" si="175"/>
        <v>0</v>
      </c>
      <c r="AH102" s="410">
        <f t="shared" si="175"/>
        <v>0</v>
      </c>
      <c r="AI102" s="410">
        <f t="shared" si="175"/>
        <v>0</v>
      </c>
      <c r="AJ102" s="410">
        <f t="shared" si="175"/>
        <v>0</v>
      </c>
      <c r="AK102" s="410">
        <f t="shared" si="175"/>
        <v>0</v>
      </c>
      <c r="AL102" s="410">
        <f t="shared" si="175"/>
        <v>0</v>
      </c>
      <c r="AM102" s="306"/>
    </row>
    <row r="103" spans="1:39" ht="15" hidden="1" outlineLevel="1">
      <c r="B103" s="322"/>
      <c r="C103" s="300"/>
      <c r="D103" s="765"/>
      <c r="E103" s="765"/>
      <c r="F103" s="765"/>
      <c r="G103" s="765"/>
      <c r="H103" s="765"/>
      <c r="I103" s="765"/>
      <c r="J103" s="765"/>
      <c r="K103" s="765"/>
      <c r="L103" s="765"/>
      <c r="M103" s="765"/>
      <c r="N103" s="774"/>
      <c r="O103" s="765"/>
      <c r="P103" s="765"/>
      <c r="Q103" s="765"/>
      <c r="R103" s="765"/>
      <c r="S103" s="765"/>
      <c r="T103" s="765"/>
      <c r="U103" s="765"/>
      <c r="V103" s="765"/>
      <c r="W103" s="765"/>
      <c r="X103" s="765"/>
      <c r="Y103" s="411"/>
      <c r="Z103" s="411"/>
      <c r="AA103" s="411"/>
      <c r="AB103" s="411"/>
      <c r="AC103" s="411"/>
      <c r="AD103" s="411"/>
      <c r="AE103" s="411"/>
      <c r="AF103" s="411"/>
      <c r="AG103" s="411"/>
      <c r="AH103" s="411"/>
      <c r="AI103" s="411"/>
      <c r="AJ103" s="411"/>
      <c r="AK103" s="411"/>
      <c r="AL103" s="411"/>
      <c r="AM103" s="306"/>
    </row>
    <row r="104" spans="1:39" ht="15" hidden="1" outlineLevel="1">
      <c r="B104" s="512" t="s">
        <v>504</v>
      </c>
      <c r="C104" s="291"/>
      <c r="D104" s="765"/>
      <c r="E104" s="765"/>
      <c r="F104" s="765"/>
      <c r="G104" s="765"/>
      <c r="H104" s="765"/>
      <c r="I104" s="765"/>
      <c r="J104" s="765"/>
      <c r="K104" s="765"/>
      <c r="L104" s="765"/>
      <c r="M104" s="765"/>
      <c r="N104" s="765"/>
      <c r="O104" s="765"/>
      <c r="P104" s="765"/>
      <c r="Q104" s="765"/>
      <c r="R104" s="765"/>
      <c r="S104" s="765"/>
      <c r="T104" s="765"/>
      <c r="U104" s="765"/>
      <c r="V104" s="765"/>
      <c r="W104" s="765"/>
      <c r="X104" s="765"/>
      <c r="Y104" s="421"/>
      <c r="Z104" s="424"/>
      <c r="AA104" s="424"/>
      <c r="AB104" s="424"/>
      <c r="AC104" s="424"/>
      <c r="AD104" s="424"/>
      <c r="AE104" s="424"/>
      <c r="AF104" s="424"/>
      <c r="AG104" s="424"/>
      <c r="AH104" s="424"/>
      <c r="AI104" s="424"/>
      <c r="AJ104" s="424"/>
      <c r="AK104" s="424"/>
      <c r="AL104" s="424"/>
      <c r="AM104" s="306"/>
    </row>
    <row r="105" spans="1:39" ht="15" hidden="1" outlineLevel="1">
      <c r="B105" s="288" t="s">
        <v>500</v>
      </c>
      <c r="C105" s="291"/>
      <c r="D105" s="765"/>
      <c r="E105" s="765"/>
      <c r="F105" s="765"/>
      <c r="G105" s="765"/>
      <c r="H105" s="765"/>
      <c r="I105" s="765"/>
      <c r="J105" s="765"/>
      <c r="K105" s="765"/>
      <c r="L105" s="765"/>
      <c r="M105" s="765"/>
      <c r="N105" s="765"/>
      <c r="O105" s="765"/>
      <c r="P105" s="765"/>
      <c r="Q105" s="765"/>
      <c r="R105" s="765"/>
      <c r="S105" s="765"/>
      <c r="T105" s="765"/>
      <c r="U105" s="765"/>
      <c r="V105" s="765"/>
      <c r="W105" s="765"/>
      <c r="X105" s="765"/>
      <c r="Y105" s="421"/>
      <c r="Z105" s="424"/>
      <c r="AA105" s="424"/>
      <c r="AB105" s="424"/>
      <c r="AC105" s="424"/>
      <c r="AD105" s="424"/>
      <c r="AE105" s="424"/>
      <c r="AF105" s="424"/>
      <c r="AG105" s="424"/>
      <c r="AH105" s="424"/>
      <c r="AI105" s="424"/>
      <c r="AJ105" s="424"/>
      <c r="AK105" s="424"/>
      <c r="AL105" s="424"/>
      <c r="AM105" s="306"/>
    </row>
    <row r="106" spans="1:39" ht="15" hidden="1" outlineLevel="1">
      <c r="A106" s="516">
        <v>21</v>
      </c>
      <c r="B106" s="514" t="s">
        <v>113</v>
      </c>
      <c r="C106" s="291" t="s">
        <v>25</v>
      </c>
      <c r="D106" s="295"/>
      <c r="E106" s="295"/>
      <c r="F106" s="295"/>
      <c r="G106" s="295"/>
      <c r="H106" s="295"/>
      <c r="I106" s="295"/>
      <c r="J106" s="295"/>
      <c r="K106" s="295"/>
      <c r="L106" s="295"/>
      <c r="M106" s="295"/>
      <c r="N106" s="765"/>
      <c r="O106" s="295"/>
      <c r="P106" s="295"/>
      <c r="Q106" s="295"/>
      <c r="R106" s="295"/>
      <c r="S106" s="295"/>
      <c r="T106" s="295"/>
      <c r="U106" s="295"/>
      <c r="V106" s="295"/>
      <c r="W106" s="295"/>
      <c r="X106" s="295"/>
      <c r="Y106" s="519">
        <v>1</v>
      </c>
      <c r="Z106" s="764">
        <v>0</v>
      </c>
      <c r="AA106" s="764">
        <v>0</v>
      </c>
      <c r="AB106" s="764">
        <v>0</v>
      </c>
      <c r="AC106" s="764">
        <v>0</v>
      </c>
      <c r="AD106" s="764">
        <v>0</v>
      </c>
      <c r="AE106" s="764">
        <v>0</v>
      </c>
      <c r="AF106" s="409"/>
      <c r="AG106" s="409"/>
      <c r="AH106" s="409"/>
      <c r="AI106" s="409"/>
      <c r="AJ106" s="409"/>
      <c r="AK106" s="409"/>
      <c r="AL106" s="409"/>
      <c r="AM106" s="296">
        <f>SUM(Y106:AL106)</f>
        <v>1</v>
      </c>
    </row>
    <row r="107" spans="1:39" ht="15" hidden="1" outlineLevel="1">
      <c r="B107" s="294" t="s">
        <v>268</v>
      </c>
      <c r="C107" s="291" t="s">
        <v>163</v>
      </c>
      <c r="D107" s="295"/>
      <c r="E107" s="295"/>
      <c r="F107" s="295"/>
      <c r="G107" s="295"/>
      <c r="H107" s="295"/>
      <c r="I107" s="295"/>
      <c r="J107" s="295"/>
      <c r="K107" s="295"/>
      <c r="L107" s="295"/>
      <c r="M107" s="295"/>
      <c r="N107" s="765"/>
      <c r="O107" s="295"/>
      <c r="P107" s="295"/>
      <c r="Q107" s="295"/>
      <c r="R107" s="295"/>
      <c r="S107" s="295"/>
      <c r="T107" s="295"/>
      <c r="U107" s="295"/>
      <c r="V107" s="295"/>
      <c r="W107" s="295"/>
      <c r="X107" s="295"/>
      <c r="Y107" s="410">
        <f>Y106</f>
        <v>1</v>
      </c>
      <c r="Z107" s="410">
        <f t="shared" ref="Z107" si="176">Z106</f>
        <v>0</v>
      </c>
      <c r="AA107" s="410">
        <f t="shared" ref="AA107" si="177">AA106</f>
        <v>0</v>
      </c>
      <c r="AB107" s="410">
        <f t="shared" ref="AB107" si="178">AB106</f>
        <v>0</v>
      </c>
      <c r="AC107" s="410">
        <f t="shared" ref="AC107" si="179">AC106</f>
        <v>0</v>
      </c>
      <c r="AD107" s="410">
        <f t="shared" ref="AD107" si="180">AD106</f>
        <v>0</v>
      </c>
      <c r="AE107" s="410">
        <f t="shared" ref="AE107" si="181">AE106</f>
        <v>0</v>
      </c>
      <c r="AF107" s="410">
        <f t="shared" ref="AF107" si="182">AF106</f>
        <v>0</v>
      </c>
      <c r="AG107" s="410">
        <f t="shared" ref="AG107" si="183">AG106</f>
        <v>0</v>
      </c>
      <c r="AH107" s="410">
        <f t="shared" ref="AH107" si="184">AH106</f>
        <v>0</v>
      </c>
      <c r="AI107" s="410">
        <f t="shared" ref="AI107" si="185">AI106</f>
        <v>0</v>
      </c>
      <c r="AJ107" s="410">
        <f t="shared" ref="AJ107" si="186">AJ106</f>
        <v>0</v>
      </c>
      <c r="AK107" s="410">
        <f t="shared" ref="AK107" si="187">AK106</f>
        <v>0</v>
      </c>
      <c r="AL107" s="410">
        <f t="shared" ref="AL107" si="188">AL106</f>
        <v>0</v>
      </c>
      <c r="AM107" s="306"/>
    </row>
    <row r="108" spans="1:39" ht="15" hidden="1" outlineLevel="1">
      <c r="B108" s="294"/>
      <c r="C108" s="291"/>
      <c r="D108" s="765"/>
      <c r="E108" s="765"/>
      <c r="F108" s="765"/>
      <c r="G108" s="765"/>
      <c r="H108" s="765"/>
      <c r="I108" s="765"/>
      <c r="J108" s="765"/>
      <c r="K108" s="765"/>
      <c r="L108" s="765"/>
      <c r="M108" s="765"/>
      <c r="N108" s="765"/>
      <c r="O108" s="765"/>
      <c r="P108" s="765"/>
      <c r="Q108" s="765"/>
      <c r="R108" s="765"/>
      <c r="S108" s="765"/>
      <c r="T108" s="765"/>
      <c r="U108" s="765"/>
      <c r="V108" s="765"/>
      <c r="W108" s="765"/>
      <c r="X108" s="765"/>
      <c r="Y108" s="421"/>
      <c r="Z108" s="424"/>
      <c r="AA108" s="424"/>
      <c r="AB108" s="424"/>
      <c r="AC108" s="424"/>
      <c r="AD108" s="424"/>
      <c r="AE108" s="424"/>
      <c r="AF108" s="424"/>
      <c r="AG108" s="424"/>
      <c r="AH108" s="424"/>
      <c r="AI108" s="424"/>
      <c r="AJ108" s="424"/>
      <c r="AK108" s="424"/>
      <c r="AL108" s="424"/>
      <c r="AM108" s="306"/>
    </row>
    <row r="109" spans="1:39" ht="30" hidden="1" outlineLevel="1">
      <c r="A109" s="516">
        <v>22</v>
      </c>
      <c r="B109" s="514" t="s">
        <v>114</v>
      </c>
      <c r="C109" s="291" t="s">
        <v>25</v>
      </c>
      <c r="D109" s="295"/>
      <c r="E109" s="295"/>
      <c r="F109" s="295"/>
      <c r="G109" s="295"/>
      <c r="H109" s="295"/>
      <c r="I109" s="295"/>
      <c r="J109" s="295"/>
      <c r="K109" s="295"/>
      <c r="L109" s="295"/>
      <c r="M109" s="295"/>
      <c r="N109" s="765"/>
      <c r="O109" s="295"/>
      <c r="P109" s="295"/>
      <c r="Q109" s="295"/>
      <c r="R109" s="295"/>
      <c r="S109" s="295"/>
      <c r="T109" s="295"/>
      <c r="U109" s="295"/>
      <c r="V109" s="295"/>
      <c r="W109" s="295"/>
      <c r="X109" s="295"/>
      <c r="Y109" s="519">
        <v>1</v>
      </c>
      <c r="Z109" s="764">
        <v>0</v>
      </c>
      <c r="AA109" s="764">
        <v>0</v>
      </c>
      <c r="AB109" s="764">
        <v>0</v>
      </c>
      <c r="AC109" s="764">
        <v>0</v>
      </c>
      <c r="AD109" s="764">
        <v>0</v>
      </c>
      <c r="AE109" s="764">
        <v>0</v>
      </c>
      <c r="AF109" s="409"/>
      <c r="AG109" s="409"/>
      <c r="AH109" s="409"/>
      <c r="AI109" s="409"/>
      <c r="AJ109" s="409"/>
      <c r="AK109" s="409"/>
      <c r="AL109" s="409"/>
      <c r="AM109" s="296">
        <f>SUM(Y109:AL109)</f>
        <v>1</v>
      </c>
    </row>
    <row r="110" spans="1:39" ht="15" hidden="1" outlineLevel="1">
      <c r="B110" s="294" t="s">
        <v>268</v>
      </c>
      <c r="C110" s="291" t="s">
        <v>163</v>
      </c>
      <c r="D110" s="295"/>
      <c r="E110" s="295"/>
      <c r="F110" s="295"/>
      <c r="G110" s="295"/>
      <c r="H110" s="295"/>
      <c r="I110" s="295"/>
      <c r="J110" s="295"/>
      <c r="K110" s="295"/>
      <c r="L110" s="295"/>
      <c r="M110" s="295"/>
      <c r="N110" s="765"/>
      <c r="O110" s="295"/>
      <c r="P110" s="295"/>
      <c r="Q110" s="295"/>
      <c r="R110" s="295"/>
      <c r="S110" s="295"/>
      <c r="T110" s="295"/>
      <c r="U110" s="295"/>
      <c r="V110" s="295"/>
      <c r="W110" s="295"/>
      <c r="X110" s="295"/>
      <c r="Y110" s="410">
        <f>Y109</f>
        <v>1</v>
      </c>
      <c r="Z110" s="410">
        <f t="shared" ref="Z110" si="189">Z109</f>
        <v>0</v>
      </c>
      <c r="AA110" s="410">
        <f t="shared" ref="AA110" si="190">AA109</f>
        <v>0</v>
      </c>
      <c r="AB110" s="410">
        <f t="shared" ref="AB110" si="191">AB109</f>
        <v>0</v>
      </c>
      <c r="AC110" s="410">
        <f t="shared" ref="AC110" si="192">AC109</f>
        <v>0</v>
      </c>
      <c r="AD110" s="410">
        <f t="shared" ref="AD110" si="193">AD109</f>
        <v>0</v>
      </c>
      <c r="AE110" s="410">
        <f t="shared" ref="AE110" si="194">AE109</f>
        <v>0</v>
      </c>
      <c r="AF110" s="410">
        <f t="shared" ref="AF110" si="195">AF109</f>
        <v>0</v>
      </c>
      <c r="AG110" s="410">
        <f t="shared" ref="AG110" si="196">AG109</f>
        <v>0</v>
      </c>
      <c r="AH110" s="410">
        <f t="shared" ref="AH110" si="197">AH109</f>
        <v>0</v>
      </c>
      <c r="AI110" s="410">
        <f t="shared" ref="AI110" si="198">AI109</f>
        <v>0</v>
      </c>
      <c r="AJ110" s="410">
        <f t="shared" ref="AJ110" si="199">AJ109</f>
        <v>0</v>
      </c>
      <c r="AK110" s="410">
        <f t="shared" ref="AK110" si="200">AK109</f>
        <v>0</v>
      </c>
      <c r="AL110" s="410">
        <f t="shared" ref="AL110" si="201">AL109</f>
        <v>0</v>
      </c>
      <c r="AM110" s="306"/>
    </row>
    <row r="111" spans="1:39" ht="15" hidden="1" outlineLevel="1">
      <c r="B111" s="294"/>
      <c r="C111" s="291"/>
      <c r="D111" s="765"/>
      <c r="E111" s="765"/>
      <c r="F111" s="765"/>
      <c r="G111" s="765"/>
      <c r="H111" s="765"/>
      <c r="I111" s="765"/>
      <c r="J111" s="765"/>
      <c r="K111" s="765"/>
      <c r="L111" s="765"/>
      <c r="M111" s="765"/>
      <c r="N111" s="765"/>
      <c r="O111" s="765"/>
      <c r="P111" s="765"/>
      <c r="Q111" s="765"/>
      <c r="R111" s="765"/>
      <c r="S111" s="765"/>
      <c r="T111" s="765"/>
      <c r="U111" s="765"/>
      <c r="V111" s="765"/>
      <c r="W111" s="765"/>
      <c r="X111" s="765"/>
      <c r="Y111" s="421"/>
      <c r="Z111" s="424"/>
      <c r="AA111" s="424"/>
      <c r="AB111" s="424"/>
      <c r="AC111" s="424"/>
      <c r="AD111" s="424"/>
      <c r="AE111" s="424"/>
      <c r="AF111" s="424"/>
      <c r="AG111" s="424"/>
      <c r="AH111" s="424"/>
      <c r="AI111" s="424"/>
      <c r="AJ111" s="424"/>
      <c r="AK111" s="424"/>
      <c r="AL111" s="424"/>
      <c r="AM111" s="306"/>
    </row>
    <row r="112" spans="1:39" ht="15" hidden="1" outlineLevel="1">
      <c r="A112" s="516">
        <v>23</v>
      </c>
      <c r="B112" s="514" t="s">
        <v>115</v>
      </c>
      <c r="C112" s="291" t="s">
        <v>25</v>
      </c>
      <c r="D112" s="295"/>
      <c r="E112" s="295"/>
      <c r="F112" s="295"/>
      <c r="G112" s="295"/>
      <c r="H112" s="295"/>
      <c r="I112" s="295"/>
      <c r="J112" s="295"/>
      <c r="K112" s="295"/>
      <c r="L112" s="295"/>
      <c r="M112" s="295"/>
      <c r="N112" s="765"/>
      <c r="O112" s="295"/>
      <c r="P112" s="295"/>
      <c r="Q112" s="295"/>
      <c r="R112" s="295"/>
      <c r="S112" s="295"/>
      <c r="T112" s="295"/>
      <c r="U112" s="295"/>
      <c r="V112" s="295"/>
      <c r="W112" s="295"/>
      <c r="X112" s="295"/>
      <c r="Y112" s="519">
        <v>1</v>
      </c>
      <c r="Z112" s="764">
        <v>0</v>
      </c>
      <c r="AA112" s="764">
        <v>0</v>
      </c>
      <c r="AB112" s="764">
        <v>0</v>
      </c>
      <c r="AC112" s="764">
        <v>0</v>
      </c>
      <c r="AD112" s="764">
        <v>0</v>
      </c>
      <c r="AE112" s="764">
        <v>0</v>
      </c>
      <c r="AF112" s="409"/>
      <c r="AG112" s="409"/>
      <c r="AH112" s="409"/>
      <c r="AI112" s="409"/>
      <c r="AJ112" s="409"/>
      <c r="AK112" s="409"/>
      <c r="AL112" s="409"/>
      <c r="AM112" s="296">
        <f>SUM(Y112:AL112)</f>
        <v>1</v>
      </c>
    </row>
    <row r="113" spans="1:39" ht="15" hidden="1" outlineLevel="1">
      <c r="B113" s="294" t="s">
        <v>268</v>
      </c>
      <c r="C113" s="291" t="s">
        <v>163</v>
      </c>
      <c r="D113" s="295"/>
      <c r="E113" s="295"/>
      <c r="F113" s="295"/>
      <c r="G113" s="295"/>
      <c r="H113" s="295"/>
      <c r="I113" s="295"/>
      <c r="J113" s="295"/>
      <c r="K113" s="295"/>
      <c r="L113" s="295"/>
      <c r="M113" s="295"/>
      <c r="N113" s="765"/>
      <c r="O113" s="295"/>
      <c r="P113" s="295"/>
      <c r="Q113" s="295"/>
      <c r="R113" s="295"/>
      <c r="S113" s="295"/>
      <c r="T113" s="295"/>
      <c r="U113" s="295"/>
      <c r="V113" s="295"/>
      <c r="W113" s="295"/>
      <c r="X113" s="295"/>
      <c r="Y113" s="410">
        <f>Y112</f>
        <v>1</v>
      </c>
      <c r="Z113" s="410">
        <f t="shared" ref="Z113" si="202">Z112</f>
        <v>0</v>
      </c>
      <c r="AA113" s="410">
        <f t="shared" ref="AA113" si="203">AA112</f>
        <v>0</v>
      </c>
      <c r="AB113" s="410">
        <f t="shared" ref="AB113" si="204">AB112</f>
        <v>0</v>
      </c>
      <c r="AC113" s="410">
        <f t="shared" ref="AC113" si="205">AC112</f>
        <v>0</v>
      </c>
      <c r="AD113" s="410">
        <f t="shared" ref="AD113" si="206">AD112</f>
        <v>0</v>
      </c>
      <c r="AE113" s="410">
        <f t="shared" ref="AE113" si="207">AE112</f>
        <v>0</v>
      </c>
      <c r="AF113" s="410">
        <f t="shared" ref="AF113" si="208">AF112</f>
        <v>0</v>
      </c>
      <c r="AG113" s="410">
        <f t="shared" ref="AG113" si="209">AG112</f>
        <v>0</v>
      </c>
      <c r="AH113" s="410">
        <f t="shared" ref="AH113" si="210">AH112</f>
        <v>0</v>
      </c>
      <c r="AI113" s="410">
        <f t="shared" ref="AI113" si="211">AI112</f>
        <v>0</v>
      </c>
      <c r="AJ113" s="410">
        <f t="shared" ref="AJ113" si="212">AJ112</f>
        <v>0</v>
      </c>
      <c r="AK113" s="410">
        <f t="shared" ref="AK113" si="213">AK112</f>
        <v>0</v>
      </c>
      <c r="AL113" s="410">
        <f t="shared" ref="AL113" si="214">AL112</f>
        <v>0</v>
      </c>
      <c r="AM113" s="306"/>
    </row>
    <row r="114" spans="1:39" ht="15" hidden="1" outlineLevel="1">
      <c r="B114" s="321"/>
      <c r="C114" s="291"/>
      <c r="D114" s="765"/>
      <c r="E114" s="765"/>
      <c r="F114" s="765"/>
      <c r="G114" s="765"/>
      <c r="H114" s="765"/>
      <c r="I114" s="765"/>
      <c r="J114" s="765"/>
      <c r="K114" s="765"/>
      <c r="L114" s="765"/>
      <c r="M114" s="765"/>
      <c r="N114" s="765"/>
      <c r="O114" s="765"/>
      <c r="P114" s="765"/>
      <c r="Q114" s="765"/>
      <c r="R114" s="765"/>
      <c r="S114" s="765"/>
      <c r="T114" s="765"/>
      <c r="U114" s="765"/>
      <c r="V114" s="765"/>
      <c r="W114" s="765"/>
      <c r="X114" s="765"/>
      <c r="Y114" s="421"/>
      <c r="Z114" s="424"/>
      <c r="AA114" s="424"/>
      <c r="AB114" s="424"/>
      <c r="AC114" s="424"/>
      <c r="AD114" s="424"/>
      <c r="AE114" s="424"/>
      <c r="AF114" s="424"/>
      <c r="AG114" s="424"/>
      <c r="AH114" s="424"/>
      <c r="AI114" s="424"/>
      <c r="AJ114" s="424"/>
      <c r="AK114" s="424"/>
      <c r="AL114" s="424"/>
      <c r="AM114" s="306"/>
    </row>
    <row r="115" spans="1:39" ht="15" hidden="1" outlineLevel="1">
      <c r="A115" s="516">
        <v>24</v>
      </c>
      <c r="B115" s="514" t="s">
        <v>116</v>
      </c>
      <c r="C115" s="291" t="s">
        <v>25</v>
      </c>
      <c r="D115" s="295"/>
      <c r="E115" s="295"/>
      <c r="F115" s="295"/>
      <c r="G115" s="295"/>
      <c r="H115" s="295"/>
      <c r="I115" s="295"/>
      <c r="J115" s="295"/>
      <c r="K115" s="295"/>
      <c r="L115" s="295"/>
      <c r="M115" s="295"/>
      <c r="N115" s="765"/>
      <c r="O115" s="295"/>
      <c r="P115" s="295"/>
      <c r="Q115" s="295"/>
      <c r="R115" s="295"/>
      <c r="S115" s="295"/>
      <c r="T115" s="295"/>
      <c r="U115" s="295"/>
      <c r="V115" s="295"/>
      <c r="W115" s="295"/>
      <c r="X115" s="295"/>
      <c r="Y115" s="519">
        <v>1</v>
      </c>
      <c r="Z115" s="764">
        <v>0</v>
      </c>
      <c r="AA115" s="764">
        <v>0</v>
      </c>
      <c r="AB115" s="764">
        <v>0</v>
      </c>
      <c r="AC115" s="764">
        <v>0</v>
      </c>
      <c r="AD115" s="764">
        <v>0</v>
      </c>
      <c r="AE115" s="764">
        <v>0</v>
      </c>
      <c r="AF115" s="409"/>
      <c r="AG115" s="409"/>
      <c r="AH115" s="409"/>
      <c r="AI115" s="409"/>
      <c r="AJ115" s="409"/>
      <c r="AK115" s="409"/>
      <c r="AL115" s="409"/>
      <c r="AM115" s="296">
        <f>SUM(Y115:AL115)</f>
        <v>1</v>
      </c>
    </row>
    <row r="116" spans="1:39" ht="15" hidden="1" outlineLevel="1">
      <c r="B116" s="294" t="s">
        <v>268</v>
      </c>
      <c r="C116" s="291" t="s">
        <v>163</v>
      </c>
      <c r="D116" s="295"/>
      <c r="E116" s="295"/>
      <c r="F116" s="295"/>
      <c r="G116" s="295"/>
      <c r="H116" s="295"/>
      <c r="I116" s="295"/>
      <c r="J116" s="295"/>
      <c r="K116" s="295"/>
      <c r="L116" s="295"/>
      <c r="M116" s="295"/>
      <c r="N116" s="765"/>
      <c r="O116" s="295"/>
      <c r="P116" s="295"/>
      <c r="Q116" s="295"/>
      <c r="R116" s="295"/>
      <c r="S116" s="295"/>
      <c r="T116" s="295"/>
      <c r="U116" s="295"/>
      <c r="V116" s="295"/>
      <c r="W116" s="295"/>
      <c r="X116" s="295"/>
      <c r="Y116" s="410">
        <f>Y115</f>
        <v>1</v>
      </c>
      <c r="Z116" s="410">
        <f t="shared" ref="Z116" si="215">Z115</f>
        <v>0</v>
      </c>
      <c r="AA116" s="410">
        <f t="shared" ref="AA116" si="216">AA115</f>
        <v>0</v>
      </c>
      <c r="AB116" s="410">
        <f t="shared" ref="AB116" si="217">AB115</f>
        <v>0</v>
      </c>
      <c r="AC116" s="410">
        <f t="shared" ref="AC116" si="218">AC115</f>
        <v>0</v>
      </c>
      <c r="AD116" s="410">
        <f t="shared" ref="AD116" si="219">AD115</f>
        <v>0</v>
      </c>
      <c r="AE116" s="410">
        <f t="shared" ref="AE116" si="220">AE115</f>
        <v>0</v>
      </c>
      <c r="AF116" s="410">
        <f t="shared" ref="AF116" si="221">AF115</f>
        <v>0</v>
      </c>
      <c r="AG116" s="410">
        <f t="shared" ref="AG116" si="222">AG115</f>
        <v>0</v>
      </c>
      <c r="AH116" s="410">
        <f t="shared" ref="AH116" si="223">AH115</f>
        <v>0</v>
      </c>
      <c r="AI116" s="410">
        <f t="shared" ref="AI116" si="224">AI115</f>
        <v>0</v>
      </c>
      <c r="AJ116" s="410">
        <f t="shared" ref="AJ116" si="225">AJ115</f>
        <v>0</v>
      </c>
      <c r="AK116" s="410">
        <f t="shared" ref="AK116" si="226">AK115</f>
        <v>0</v>
      </c>
      <c r="AL116" s="410">
        <f t="shared" ref="AL116" si="227">AL115</f>
        <v>0</v>
      </c>
      <c r="AM116" s="306"/>
    </row>
    <row r="117" spans="1:39" ht="15" hidden="1" outlineLevel="1">
      <c r="B117" s="294"/>
      <c r="C117" s="291"/>
      <c r="D117" s="765"/>
      <c r="E117" s="765"/>
      <c r="F117" s="765"/>
      <c r="G117" s="765"/>
      <c r="H117" s="765"/>
      <c r="I117" s="765"/>
      <c r="J117" s="765"/>
      <c r="K117" s="765"/>
      <c r="L117" s="765"/>
      <c r="M117" s="765"/>
      <c r="N117" s="765"/>
      <c r="O117" s="765"/>
      <c r="P117" s="765"/>
      <c r="Q117" s="765"/>
      <c r="R117" s="765"/>
      <c r="S117" s="765"/>
      <c r="T117" s="765"/>
      <c r="U117" s="765"/>
      <c r="V117" s="765"/>
      <c r="W117" s="765"/>
      <c r="X117" s="765"/>
      <c r="Y117" s="411"/>
      <c r="Z117" s="424"/>
      <c r="AA117" s="424"/>
      <c r="AB117" s="424"/>
      <c r="AC117" s="424"/>
      <c r="AD117" s="424"/>
      <c r="AE117" s="424"/>
      <c r="AF117" s="424"/>
      <c r="AG117" s="424"/>
      <c r="AH117" s="424"/>
      <c r="AI117" s="424"/>
      <c r="AJ117" s="424"/>
      <c r="AK117" s="424"/>
      <c r="AL117" s="424"/>
      <c r="AM117" s="306"/>
    </row>
    <row r="118" spans="1:39" ht="15" hidden="1" outlineLevel="1">
      <c r="B118" s="288" t="s">
        <v>501</v>
      </c>
      <c r="C118" s="291"/>
      <c r="D118" s="765"/>
      <c r="E118" s="765"/>
      <c r="F118" s="765"/>
      <c r="G118" s="765"/>
      <c r="H118" s="765"/>
      <c r="I118" s="765"/>
      <c r="J118" s="765"/>
      <c r="K118" s="765"/>
      <c r="L118" s="765"/>
      <c r="M118" s="765"/>
      <c r="N118" s="765"/>
      <c r="O118" s="765"/>
      <c r="P118" s="765"/>
      <c r="Q118" s="765"/>
      <c r="R118" s="765"/>
      <c r="S118" s="765"/>
      <c r="T118" s="765"/>
      <c r="U118" s="765"/>
      <c r="V118" s="765"/>
      <c r="W118" s="765"/>
      <c r="X118" s="765"/>
      <c r="Y118" s="411"/>
      <c r="Z118" s="424"/>
      <c r="AA118" s="424"/>
      <c r="AB118" s="424"/>
      <c r="AC118" s="424"/>
      <c r="AD118" s="424"/>
      <c r="AE118" s="424"/>
      <c r="AF118" s="424"/>
      <c r="AG118" s="424"/>
      <c r="AH118" s="424"/>
      <c r="AI118" s="424"/>
      <c r="AJ118" s="424"/>
      <c r="AK118" s="424"/>
      <c r="AL118" s="424"/>
      <c r="AM118" s="306"/>
    </row>
    <row r="119" spans="1:39" ht="15" hidden="1" outlineLevel="1">
      <c r="A119" s="516">
        <v>25</v>
      </c>
      <c r="B119" s="514" t="s">
        <v>117</v>
      </c>
      <c r="C119" s="291" t="s">
        <v>25</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775">
        <v>0</v>
      </c>
      <c r="Z119" s="764">
        <v>0.5</v>
      </c>
      <c r="AA119" s="764">
        <v>0.5</v>
      </c>
      <c r="AB119" s="764">
        <v>0</v>
      </c>
      <c r="AC119" s="764">
        <v>0</v>
      </c>
      <c r="AD119" s="764">
        <v>0</v>
      </c>
      <c r="AE119" s="764">
        <v>0</v>
      </c>
      <c r="AF119" s="414"/>
      <c r="AG119" s="414"/>
      <c r="AH119" s="414"/>
      <c r="AI119" s="414"/>
      <c r="AJ119" s="414"/>
      <c r="AK119" s="414"/>
      <c r="AL119" s="414"/>
      <c r="AM119" s="296">
        <f>SUM(Y119:AL119)</f>
        <v>1</v>
      </c>
    </row>
    <row r="120" spans="1:39" ht="15" hidden="1" outlineLevel="1">
      <c r="B120" s="294" t="s">
        <v>268</v>
      </c>
      <c r="C120" s="291" t="s">
        <v>163</v>
      </c>
      <c r="D120" s="295"/>
      <c r="E120" s="295"/>
      <c r="F120" s="295"/>
      <c r="G120" s="295"/>
      <c r="H120" s="295"/>
      <c r="I120" s="295"/>
      <c r="J120" s="295"/>
      <c r="K120" s="295"/>
      <c r="L120" s="295"/>
      <c r="M120" s="295"/>
      <c r="N120" s="295">
        <f>N119</f>
        <v>12</v>
      </c>
      <c r="O120" s="295"/>
      <c r="P120" s="295"/>
      <c r="Q120" s="295"/>
      <c r="R120" s="295"/>
      <c r="S120" s="295"/>
      <c r="T120" s="295"/>
      <c r="U120" s="295"/>
      <c r="V120" s="295"/>
      <c r="W120" s="295"/>
      <c r="X120" s="295"/>
      <c r="Y120" s="410">
        <f>Y119</f>
        <v>0</v>
      </c>
      <c r="Z120" s="410">
        <f t="shared" ref="Z120" si="228">Z119</f>
        <v>0.5</v>
      </c>
      <c r="AA120" s="410">
        <f t="shared" ref="AA120" si="229">AA119</f>
        <v>0.5</v>
      </c>
      <c r="AB120" s="410">
        <f t="shared" ref="AB120" si="230">AB119</f>
        <v>0</v>
      </c>
      <c r="AC120" s="410">
        <f t="shared" ref="AC120" si="231">AC119</f>
        <v>0</v>
      </c>
      <c r="AD120" s="410">
        <f t="shared" ref="AD120" si="232">AD119</f>
        <v>0</v>
      </c>
      <c r="AE120" s="410">
        <f t="shared" ref="AE120" si="233">AE119</f>
        <v>0</v>
      </c>
      <c r="AF120" s="410">
        <f t="shared" ref="AF120" si="234">AF119</f>
        <v>0</v>
      </c>
      <c r="AG120" s="410">
        <f t="shared" ref="AG120" si="235">AG119</f>
        <v>0</v>
      </c>
      <c r="AH120" s="410">
        <f t="shared" ref="AH120" si="236">AH119</f>
        <v>0</v>
      </c>
      <c r="AI120" s="410">
        <f t="shared" ref="AI120" si="237">AI119</f>
        <v>0</v>
      </c>
      <c r="AJ120" s="410">
        <f t="shared" ref="AJ120" si="238">AJ119</f>
        <v>0</v>
      </c>
      <c r="AK120" s="410">
        <f t="shared" ref="AK120" si="239">AK119</f>
        <v>0</v>
      </c>
      <c r="AL120" s="410">
        <f t="shared" ref="AL120" si="240">AL119</f>
        <v>0</v>
      </c>
      <c r="AM120" s="306"/>
    </row>
    <row r="121" spans="1:39" ht="15" hidden="1" outlineLevel="1">
      <c r="B121" s="294"/>
      <c r="C121" s="291"/>
      <c r="D121" s="765"/>
      <c r="E121" s="765"/>
      <c r="F121" s="765"/>
      <c r="G121" s="765"/>
      <c r="H121" s="765"/>
      <c r="I121" s="765"/>
      <c r="J121" s="765"/>
      <c r="K121" s="765"/>
      <c r="L121" s="765"/>
      <c r="M121" s="765"/>
      <c r="N121" s="765"/>
      <c r="O121" s="765"/>
      <c r="P121" s="765"/>
      <c r="Q121" s="765"/>
      <c r="R121" s="765"/>
      <c r="S121" s="765"/>
      <c r="T121" s="765"/>
      <c r="U121" s="765"/>
      <c r="V121" s="765"/>
      <c r="W121" s="765"/>
      <c r="X121" s="765"/>
      <c r="Y121" s="411"/>
      <c r="Z121" s="424"/>
      <c r="AA121" s="424"/>
      <c r="AB121" s="424"/>
      <c r="AC121" s="424"/>
      <c r="AD121" s="424"/>
      <c r="AE121" s="424"/>
      <c r="AF121" s="424"/>
      <c r="AG121" s="424"/>
      <c r="AH121" s="424"/>
      <c r="AI121" s="424"/>
      <c r="AJ121" s="424"/>
      <c r="AK121" s="424"/>
      <c r="AL121" s="424"/>
      <c r="AM121" s="306"/>
    </row>
    <row r="122" spans="1:39" ht="15" hidden="1" outlineLevel="1">
      <c r="A122" s="516">
        <v>26</v>
      </c>
      <c r="B122" s="514" t="s">
        <v>118</v>
      </c>
      <c r="C122" s="291" t="s">
        <v>25</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775">
        <v>0</v>
      </c>
      <c r="Z122" s="780">
        <v>0.11817983615760591</v>
      </c>
      <c r="AA122" s="780">
        <v>0.89541703564248609</v>
      </c>
      <c r="AB122" s="764">
        <v>0</v>
      </c>
      <c r="AC122" s="780">
        <v>0</v>
      </c>
      <c r="AD122" s="764">
        <v>0</v>
      </c>
      <c r="AE122" s="764">
        <v>0</v>
      </c>
      <c r="AF122" s="414"/>
      <c r="AG122" s="414"/>
      <c r="AH122" s="414"/>
      <c r="AI122" s="414"/>
      <c r="AJ122" s="414"/>
      <c r="AK122" s="414"/>
      <c r="AL122" s="414"/>
      <c r="AM122" s="296">
        <f>SUM(Y122:AL122)</f>
        <v>1.0135968718000921</v>
      </c>
    </row>
    <row r="123" spans="1:39" ht="15" hidden="1" outlineLevel="1">
      <c r="B123" s="294" t="s">
        <v>268</v>
      </c>
      <c r="C123" s="291" t="s">
        <v>163</v>
      </c>
      <c r="D123" s="295">
        <v>295301</v>
      </c>
      <c r="E123" s="295">
        <v>295301</v>
      </c>
      <c r="F123" s="295">
        <v>295301</v>
      </c>
      <c r="G123" s="295">
        <v>295301</v>
      </c>
      <c r="H123" s="295">
        <v>295301</v>
      </c>
      <c r="I123" s="295">
        <v>295301</v>
      </c>
      <c r="J123" s="295">
        <v>295301</v>
      </c>
      <c r="K123" s="295">
        <v>295301</v>
      </c>
      <c r="L123" s="295">
        <v>295301</v>
      </c>
      <c r="M123" s="295">
        <v>295301</v>
      </c>
      <c r="N123" s="295">
        <f>N122</f>
        <v>12</v>
      </c>
      <c r="O123" s="295"/>
      <c r="P123" s="295"/>
      <c r="Q123" s="295"/>
      <c r="R123" s="295"/>
      <c r="S123" s="295"/>
      <c r="T123" s="295"/>
      <c r="U123" s="295"/>
      <c r="V123" s="295"/>
      <c r="W123" s="295"/>
      <c r="X123" s="295"/>
      <c r="Y123" s="410">
        <f>Y122</f>
        <v>0</v>
      </c>
      <c r="Z123" s="410">
        <f t="shared" ref="Z123" si="241">Z122</f>
        <v>0.11817983615760591</v>
      </c>
      <c r="AA123" s="410">
        <f t="shared" ref="AA123" si="242">AA122</f>
        <v>0.89541703564248609</v>
      </c>
      <c r="AB123" s="410">
        <f t="shared" ref="AB123" si="243">AB122</f>
        <v>0</v>
      </c>
      <c r="AC123" s="410">
        <f t="shared" ref="AC123" si="244">AC122</f>
        <v>0</v>
      </c>
      <c r="AD123" s="410">
        <f t="shared" ref="AD123" si="245">AD122</f>
        <v>0</v>
      </c>
      <c r="AE123" s="410">
        <f t="shared" ref="AE123" si="246">AE122</f>
        <v>0</v>
      </c>
      <c r="AF123" s="410">
        <f t="shared" ref="AF123" si="247">AF122</f>
        <v>0</v>
      </c>
      <c r="AG123" s="410">
        <f t="shared" ref="AG123" si="248">AG122</f>
        <v>0</v>
      </c>
      <c r="AH123" s="410">
        <f t="shared" ref="AH123" si="249">AH122</f>
        <v>0</v>
      </c>
      <c r="AI123" s="410">
        <f t="shared" ref="AI123" si="250">AI122</f>
        <v>0</v>
      </c>
      <c r="AJ123" s="410">
        <f t="shared" ref="AJ123" si="251">AJ122</f>
        <v>0</v>
      </c>
      <c r="AK123" s="410">
        <f t="shared" ref="AK123" si="252">AK122</f>
        <v>0</v>
      </c>
      <c r="AL123" s="410">
        <f t="shared" ref="AL123" si="253">AL122</f>
        <v>0</v>
      </c>
      <c r="AM123" s="306"/>
    </row>
    <row r="124" spans="1:39" ht="15" hidden="1" outlineLevel="1">
      <c r="B124" s="294"/>
      <c r="C124" s="291"/>
      <c r="D124" s="765"/>
      <c r="E124" s="765"/>
      <c r="F124" s="765"/>
      <c r="G124" s="765"/>
      <c r="H124" s="765"/>
      <c r="I124" s="765"/>
      <c r="J124" s="765"/>
      <c r="K124" s="765"/>
      <c r="L124" s="765"/>
      <c r="M124" s="765"/>
      <c r="N124" s="765"/>
      <c r="O124" s="765"/>
      <c r="P124" s="765"/>
      <c r="Q124" s="765"/>
      <c r="R124" s="765"/>
      <c r="S124" s="765"/>
      <c r="T124" s="765"/>
      <c r="U124" s="765"/>
      <c r="V124" s="765"/>
      <c r="W124" s="765"/>
      <c r="X124" s="765"/>
      <c r="Y124" s="411"/>
      <c r="Z124" s="424"/>
      <c r="AA124" s="424"/>
      <c r="AB124" s="424"/>
      <c r="AC124" s="424"/>
      <c r="AD124" s="424"/>
      <c r="AE124" s="424"/>
      <c r="AF124" s="424"/>
      <c r="AG124" s="424"/>
      <c r="AH124" s="424"/>
      <c r="AI124" s="424"/>
      <c r="AJ124" s="424"/>
      <c r="AK124" s="424"/>
      <c r="AL124" s="424"/>
      <c r="AM124" s="306"/>
    </row>
    <row r="125" spans="1:39" ht="30" hidden="1" outlineLevel="1">
      <c r="A125" s="516">
        <v>27</v>
      </c>
      <c r="B125" s="514" t="s">
        <v>119</v>
      </c>
      <c r="C125" s="291" t="s">
        <v>25</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775">
        <v>0</v>
      </c>
      <c r="Z125" s="764">
        <v>0.5</v>
      </c>
      <c r="AA125" s="764">
        <v>0.5</v>
      </c>
      <c r="AB125" s="764">
        <v>0</v>
      </c>
      <c r="AC125" s="764">
        <v>0</v>
      </c>
      <c r="AD125" s="764">
        <v>0</v>
      </c>
      <c r="AE125" s="764">
        <v>0</v>
      </c>
      <c r="AF125" s="414"/>
      <c r="AG125" s="414"/>
      <c r="AH125" s="414"/>
      <c r="AI125" s="414"/>
      <c r="AJ125" s="414"/>
      <c r="AK125" s="414"/>
      <c r="AL125" s="414"/>
      <c r="AM125" s="296">
        <f>SUM(Y125:AL125)</f>
        <v>1</v>
      </c>
    </row>
    <row r="126" spans="1:39" ht="15" hidden="1" outlineLevel="1">
      <c r="B126" s="294" t="s">
        <v>268</v>
      </c>
      <c r="C126" s="291" t="s">
        <v>163</v>
      </c>
      <c r="D126" s="295"/>
      <c r="E126" s="295"/>
      <c r="F126" s="295"/>
      <c r="G126" s="295"/>
      <c r="H126" s="295"/>
      <c r="I126" s="295"/>
      <c r="J126" s="295"/>
      <c r="K126" s="295"/>
      <c r="L126" s="295"/>
      <c r="M126" s="295"/>
      <c r="N126" s="295">
        <f>N125</f>
        <v>12</v>
      </c>
      <c r="O126" s="295"/>
      <c r="P126" s="295"/>
      <c r="Q126" s="295"/>
      <c r="R126" s="295"/>
      <c r="S126" s="295"/>
      <c r="T126" s="295"/>
      <c r="U126" s="295"/>
      <c r="V126" s="295"/>
      <c r="W126" s="295"/>
      <c r="X126" s="295"/>
      <c r="Y126" s="410">
        <f>Y125</f>
        <v>0</v>
      </c>
      <c r="Z126" s="410">
        <f t="shared" ref="Z126" si="254">Z125</f>
        <v>0.5</v>
      </c>
      <c r="AA126" s="410">
        <f t="shared" ref="AA126" si="255">AA125</f>
        <v>0.5</v>
      </c>
      <c r="AB126" s="410">
        <f t="shared" ref="AB126" si="256">AB125</f>
        <v>0</v>
      </c>
      <c r="AC126" s="410">
        <f t="shared" ref="AC126" si="257">AC125</f>
        <v>0</v>
      </c>
      <c r="AD126" s="410">
        <f t="shared" ref="AD126" si="258">AD125</f>
        <v>0</v>
      </c>
      <c r="AE126" s="410">
        <f t="shared" ref="AE126" si="259">AE125</f>
        <v>0</v>
      </c>
      <c r="AF126" s="410">
        <f t="shared" ref="AF126" si="260">AF125</f>
        <v>0</v>
      </c>
      <c r="AG126" s="410">
        <f t="shared" ref="AG126" si="261">AG125</f>
        <v>0</v>
      </c>
      <c r="AH126" s="410">
        <f t="shared" ref="AH126" si="262">AH125</f>
        <v>0</v>
      </c>
      <c r="AI126" s="410">
        <f t="shared" ref="AI126" si="263">AI125</f>
        <v>0</v>
      </c>
      <c r="AJ126" s="410">
        <f t="shared" ref="AJ126" si="264">AJ125</f>
        <v>0</v>
      </c>
      <c r="AK126" s="410">
        <f t="shared" ref="AK126" si="265">AK125</f>
        <v>0</v>
      </c>
      <c r="AL126" s="410">
        <f t="shared" ref="AL126" si="266">AL125</f>
        <v>0</v>
      </c>
      <c r="AM126" s="306"/>
    </row>
    <row r="127" spans="1:39" ht="15" hidden="1" outlineLevel="1">
      <c r="B127" s="294"/>
      <c r="C127" s="291"/>
      <c r="D127" s="765"/>
      <c r="E127" s="765"/>
      <c r="F127" s="765"/>
      <c r="G127" s="765"/>
      <c r="H127" s="765"/>
      <c r="I127" s="765"/>
      <c r="J127" s="765"/>
      <c r="K127" s="765"/>
      <c r="L127" s="765"/>
      <c r="M127" s="765"/>
      <c r="N127" s="765"/>
      <c r="O127" s="765"/>
      <c r="P127" s="765"/>
      <c r="Q127" s="765"/>
      <c r="R127" s="765"/>
      <c r="S127" s="765"/>
      <c r="T127" s="765"/>
      <c r="U127" s="765"/>
      <c r="V127" s="765"/>
      <c r="W127" s="765"/>
      <c r="X127" s="765"/>
      <c r="Y127" s="411"/>
      <c r="Z127" s="424"/>
      <c r="AA127" s="424"/>
      <c r="AB127" s="424"/>
      <c r="AC127" s="424"/>
      <c r="AD127" s="424"/>
      <c r="AE127" s="424"/>
      <c r="AF127" s="424"/>
      <c r="AG127" s="424"/>
      <c r="AH127" s="424"/>
      <c r="AI127" s="424"/>
      <c r="AJ127" s="424"/>
      <c r="AK127" s="424"/>
      <c r="AL127" s="424"/>
      <c r="AM127" s="306"/>
    </row>
    <row r="128" spans="1:39" ht="30" hidden="1" outlineLevel="1">
      <c r="A128" s="516">
        <v>28</v>
      </c>
      <c r="B128" s="514" t="s">
        <v>120</v>
      </c>
      <c r="C128" s="291" t="s">
        <v>25</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775">
        <v>0</v>
      </c>
      <c r="Z128" s="764">
        <v>0</v>
      </c>
      <c r="AA128" s="764">
        <v>0</v>
      </c>
      <c r="AB128" s="764">
        <v>1</v>
      </c>
      <c r="AC128" s="764">
        <v>0</v>
      </c>
      <c r="AD128" s="764">
        <v>0</v>
      </c>
      <c r="AE128" s="764">
        <v>0</v>
      </c>
      <c r="AF128" s="414"/>
      <c r="AG128" s="414"/>
      <c r="AH128" s="414"/>
      <c r="AI128" s="414"/>
      <c r="AJ128" s="414"/>
      <c r="AK128" s="414"/>
      <c r="AL128" s="414"/>
      <c r="AM128" s="296">
        <f>SUM(Y128:AL128)</f>
        <v>1</v>
      </c>
    </row>
    <row r="129" spans="1:39" ht="15" hidden="1" outlineLevel="1">
      <c r="B129" s="294" t="s">
        <v>268</v>
      </c>
      <c r="C129" s="291" t="s">
        <v>163</v>
      </c>
      <c r="D129" s="295"/>
      <c r="E129" s="295"/>
      <c r="F129" s="295"/>
      <c r="G129" s="295"/>
      <c r="H129" s="295"/>
      <c r="I129" s="295"/>
      <c r="J129" s="295"/>
      <c r="K129" s="295"/>
      <c r="L129" s="295"/>
      <c r="M129" s="295"/>
      <c r="N129" s="295">
        <f>N128</f>
        <v>12</v>
      </c>
      <c r="O129" s="295"/>
      <c r="P129" s="295"/>
      <c r="Q129" s="295"/>
      <c r="R129" s="295"/>
      <c r="S129" s="295"/>
      <c r="T129" s="295"/>
      <c r="U129" s="295"/>
      <c r="V129" s="295"/>
      <c r="W129" s="295"/>
      <c r="X129" s="295"/>
      <c r="Y129" s="410">
        <f>Y128</f>
        <v>0</v>
      </c>
      <c r="Z129" s="410">
        <f t="shared" ref="Z129" si="267">Z128</f>
        <v>0</v>
      </c>
      <c r="AA129" s="410">
        <f t="shared" ref="AA129" si="268">AA128</f>
        <v>0</v>
      </c>
      <c r="AB129" s="410">
        <f t="shared" ref="AB129" si="269">AB128</f>
        <v>1</v>
      </c>
      <c r="AC129" s="410">
        <f t="shared" ref="AC129" si="270">AC128</f>
        <v>0</v>
      </c>
      <c r="AD129" s="410">
        <f t="shared" ref="AD129" si="271">AD128</f>
        <v>0</v>
      </c>
      <c r="AE129" s="410">
        <f t="shared" ref="AE129" si="272">AE128</f>
        <v>0</v>
      </c>
      <c r="AF129" s="410">
        <f t="shared" ref="AF129" si="273">AF128</f>
        <v>0</v>
      </c>
      <c r="AG129" s="410">
        <f t="shared" ref="AG129" si="274">AG128</f>
        <v>0</v>
      </c>
      <c r="AH129" s="410">
        <f t="shared" ref="AH129" si="275">AH128</f>
        <v>0</v>
      </c>
      <c r="AI129" s="410">
        <f t="shared" ref="AI129" si="276">AI128</f>
        <v>0</v>
      </c>
      <c r="AJ129" s="410">
        <f t="shared" ref="AJ129" si="277">AJ128</f>
        <v>0</v>
      </c>
      <c r="AK129" s="410">
        <f t="shared" ref="AK129" si="278">AK128</f>
        <v>0</v>
      </c>
      <c r="AL129" s="410">
        <f t="shared" ref="AL129" si="279">AL128</f>
        <v>0</v>
      </c>
      <c r="AM129" s="306"/>
    </row>
    <row r="130" spans="1:39" ht="15" hidden="1" outlineLevel="1">
      <c r="B130" s="294"/>
      <c r="C130" s="291"/>
      <c r="D130" s="765"/>
      <c r="E130" s="765"/>
      <c r="F130" s="765"/>
      <c r="G130" s="765"/>
      <c r="H130" s="765"/>
      <c r="I130" s="765"/>
      <c r="J130" s="765"/>
      <c r="K130" s="765"/>
      <c r="L130" s="765"/>
      <c r="M130" s="765"/>
      <c r="N130" s="765"/>
      <c r="O130" s="765"/>
      <c r="P130" s="765"/>
      <c r="Q130" s="765"/>
      <c r="R130" s="765"/>
      <c r="S130" s="765"/>
      <c r="T130" s="765"/>
      <c r="U130" s="765"/>
      <c r="V130" s="765"/>
      <c r="W130" s="765"/>
      <c r="X130" s="765"/>
      <c r="Y130" s="411"/>
      <c r="Z130" s="424"/>
      <c r="AA130" s="424"/>
      <c r="AB130" s="424"/>
      <c r="AC130" s="424"/>
      <c r="AD130" s="424"/>
      <c r="AE130" s="424"/>
      <c r="AF130" s="424"/>
      <c r="AG130" s="424"/>
      <c r="AH130" s="424"/>
      <c r="AI130" s="424"/>
      <c r="AJ130" s="424"/>
      <c r="AK130" s="424"/>
      <c r="AL130" s="424"/>
      <c r="AM130" s="306"/>
    </row>
    <row r="131" spans="1:39" ht="30" hidden="1" outlineLevel="1">
      <c r="A131" s="516">
        <v>29</v>
      </c>
      <c r="B131" s="514" t="s">
        <v>121</v>
      </c>
      <c r="C131" s="291" t="s">
        <v>25</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775">
        <v>0</v>
      </c>
      <c r="Z131" s="764">
        <v>0.5</v>
      </c>
      <c r="AA131" s="764">
        <v>0.5</v>
      </c>
      <c r="AB131" s="764">
        <v>0</v>
      </c>
      <c r="AC131" s="764">
        <v>0</v>
      </c>
      <c r="AD131" s="764">
        <v>0</v>
      </c>
      <c r="AE131" s="764">
        <v>0</v>
      </c>
      <c r="AF131" s="414"/>
      <c r="AG131" s="414"/>
      <c r="AH131" s="414"/>
      <c r="AI131" s="414"/>
      <c r="AJ131" s="414"/>
      <c r="AK131" s="414"/>
      <c r="AL131" s="414"/>
      <c r="AM131" s="296">
        <f>SUM(Y131:AL131)</f>
        <v>1</v>
      </c>
    </row>
    <row r="132" spans="1:39" ht="15" hidden="1" outlineLevel="1">
      <c r="B132" s="294" t="s">
        <v>268</v>
      </c>
      <c r="C132" s="291" t="s">
        <v>163</v>
      </c>
      <c r="D132" s="295"/>
      <c r="E132" s="295"/>
      <c r="F132" s="295"/>
      <c r="G132" s="295"/>
      <c r="H132" s="295"/>
      <c r="I132" s="295"/>
      <c r="J132" s="295"/>
      <c r="K132" s="295"/>
      <c r="L132" s="295"/>
      <c r="M132" s="295"/>
      <c r="N132" s="295">
        <f>N131</f>
        <v>3</v>
      </c>
      <c r="O132" s="295"/>
      <c r="P132" s="295"/>
      <c r="Q132" s="295"/>
      <c r="R132" s="295"/>
      <c r="S132" s="295"/>
      <c r="T132" s="295"/>
      <c r="U132" s="295"/>
      <c r="V132" s="295"/>
      <c r="W132" s="295"/>
      <c r="X132" s="295"/>
      <c r="Y132" s="410">
        <f>Y131</f>
        <v>0</v>
      </c>
      <c r="Z132" s="410">
        <f t="shared" ref="Z132" si="280">Z131</f>
        <v>0.5</v>
      </c>
      <c r="AA132" s="410">
        <f t="shared" ref="AA132" si="281">AA131</f>
        <v>0.5</v>
      </c>
      <c r="AB132" s="410">
        <f t="shared" ref="AB132" si="282">AB131</f>
        <v>0</v>
      </c>
      <c r="AC132" s="410">
        <f t="shared" ref="AC132" si="283">AC131</f>
        <v>0</v>
      </c>
      <c r="AD132" s="410">
        <f t="shared" ref="AD132" si="284">AD131</f>
        <v>0</v>
      </c>
      <c r="AE132" s="410">
        <f t="shared" ref="AE132" si="285">AE131</f>
        <v>0</v>
      </c>
      <c r="AF132" s="410">
        <f t="shared" ref="AF132" si="286">AF131</f>
        <v>0</v>
      </c>
      <c r="AG132" s="410">
        <f t="shared" ref="AG132" si="287">AG131</f>
        <v>0</v>
      </c>
      <c r="AH132" s="410">
        <f t="shared" ref="AH132" si="288">AH131</f>
        <v>0</v>
      </c>
      <c r="AI132" s="410">
        <f t="shared" ref="AI132" si="289">AI131</f>
        <v>0</v>
      </c>
      <c r="AJ132" s="410">
        <f t="shared" ref="AJ132" si="290">AJ131</f>
        <v>0</v>
      </c>
      <c r="AK132" s="410">
        <f t="shared" ref="AK132" si="291">AK131</f>
        <v>0</v>
      </c>
      <c r="AL132" s="410">
        <f t="shared" ref="AL132" si="292">AL131</f>
        <v>0</v>
      </c>
      <c r="AM132" s="306"/>
    </row>
    <row r="133" spans="1:39" ht="15" hidden="1" outlineLevel="1">
      <c r="B133" s="294"/>
      <c r="C133" s="291"/>
      <c r="D133" s="765"/>
      <c r="E133" s="765"/>
      <c r="F133" s="765"/>
      <c r="G133" s="765"/>
      <c r="H133" s="765"/>
      <c r="I133" s="765"/>
      <c r="J133" s="765"/>
      <c r="K133" s="765"/>
      <c r="L133" s="765"/>
      <c r="M133" s="765"/>
      <c r="N133" s="765"/>
      <c r="O133" s="765"/>
      <c r="P133" s="765"/>
      <c r="Q133" s="765"/>
      <c r="R133" s="765"/>
      <c r="S133" s="765"/>
      <c r="T133" s="765"/>
      <c r="U133" s="765"/>
      <c r="V133" s="765"/>
      <c r="W133" s="765"/>
      <c r="X133" s="765"/>
      <c r="Y133" s="411"/>
      <c r="Z133" s="424"/>
      <c r="AA133" s="424"/>
      <c r="AB133" s="424"/>
      <c r="AC133" s="424"/>
      <c r="AD133" s="424"/>
      <c r="AE133" s="424"/>
      <c r="AF133" s="424"/>
      <c r="AG133" s="424"/>
      <c r="AH133" s="424"/>
      <c r="AI133" s="424"/>
      <c r="AJ133" s="424"/>
      <c r="AK133" s="424"/>
      <c r="AL133" s="424"/>
      <c r="AM133" s="306"/>
    </row>
    <row r="134" spans="1:39" ht="30" hidden="1" outlineLevel="1">
      <c r="A134" s="516">
        <v>30</v>
      </c>
      <c r="B134" s="514" t="s">
        <v>122</v>
      </c>
      <c r="C134" s="291" t="s">
        <v>25</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775">
        <v>0</v>
      </c>
      <c r="Z134" s="764">
        <v>0.5</v>
      </c>
      <c r="AA134" s="764">
        <v>0.5</v>
      </c>
      <c r="AB134" s="764">
        <v>0</v>
      </c>
      <c r="AC134" s="764">
        <v>0</v>
      </c>
      <c r="AD134" s="764">
        <v>0</v>
      </c>
      <c r="AE134" s="764">
        <v>0</v>
      </c>
      <c r="AF134" s="414"/>
      <c r="AG134" s="414"/>
      <c r="AH134" s="414"/>
      <c r="AI134" s="414"/>
      <c r="AJ134" s="414"/>
      <c r="AK134" s="414"/>
      <c r="AL134" s="414"/>
      <c r="AM134" s="296">
        <f>SUM(Y134:AL134)</f>
        <v>1</v>
      </c>
    </row>
    <row r="135" spans="1:39" ht="15" hidden="1" outlineLevel="1">
      <c r="B135" s="294" t="s">
        <v>268</v>
      </c>
      <c r="C135" s="291" t="s">
        <v>163</v>
      </c>
      <c r="D135" s="295"/>
      <c r="E135" s="295"/>
      <c r="F135" s="295"/>
      <c r="G135" s="295"/>
      <c r="H135" s="295"/>
      <c r="I135" s="295"/>
      <c r="J135" s="295"/>
      <c r="K135" s="295"/>
      <c r="L135" s="295"/>
      <c r="M135" s="295"/>
      <c r="N135" s="295">
        <f>N134</f>
        <v>12</v>
      </c>
      <c r="O135" s="295"/>
      <c r="P135" s="295"/>
      <c r="Q135" s="295"/>
      <c r="R135" s="295"/>
      <c r="S135" s="295"/>
      <c r="T135" s="295"/>
      <c r="U135" s="295"/>
      <c r="V135" s="295"/>
      <c r="W135" s="295"/>
      <c r="X135" s="295"/>
      <c r="Y135" s="410">
        <f>Y134</f>
        <v>0</v>
      </c>
      <c r="Z135" s="410">
        <f t="shared" ref="Z135" si="293">Z134</f>
        <v>0.5</v>
      </c>
      <c r="AA135" s="410">
        <f t="shared" ref="AA135" si="294">AA134</f>
        <v>0.5</v>
      </c>
      <c r="AB135" s="410">
        <f t="shared" ref="AB135" si="295">AB134</f>
        <v>0</v>
      </c>
      <c r="AC135" s="410">
        <f t="shared" ref="AC135" si="296">AC134</f>
        <v>0</v>
      </c>
      <c r="AD135" s="410">
        <f t="shared" ref="AD135" si="297">AD134</f>
        <v>0</v>
      </c>
      <c r="AE135" s="410">
        <f t="shared" ref="AE135" si="298">AE134</f>
        <v>0</v>
      </c>
      <c r="AF135" s="410">
        <f t="shared" ref="AF135" si="299">AF134</f>
        <v>0</v>
      </c>
      <c r="AG135" s="410">
        <f t="shared" ref="AG135" si="300">AG134</f>
        <v>0</v>
      </c>
      <c r="AH135" s="410">
        <f t="shared" ref="AH135" si="301">AH134</f>
        <v>0</v>
      </c>
      <c r="AI135" s="410">
        <f t="shared" ref="AI135" si="302">AI134</f>
        <v>0</v>
      </c>
      <c r="AJ135" s="410">
        <f t="shared" ref="AJ135" si="303">AJ134</f>
        <v>0</v>
      </c>
      <c r="AK135" s="410">
        <f t="shared" ref="AK135" si="304">AK134</f>
        <v>0</v>
      </c>
      <c r="AL135" s="410">
        <f t="shared" ref="AL135" si="305">AL134</f>
        <v>0</v>
      </c>
      <c r="AM135" s="306"/>
    </row>
    <row r="136" spans="1:39" ht="15" hidden="1" outlineLevel="1">
      <c r="B136" s="294"/>
      <c r="C136" s="291"/>
      <c r="D136" s="765"/>
      <c r="E136" s="765"/>
      <c r="F136" s="765"/>
      <c r="G136" s="765"/>
      <c r="H136" s="765"/>
      <c r="I136" s="765"/>
      <c r="J136" s="765"/>
      <c r="K136" s="765"/>
      <c r="L136" s="765"/>
      <c r="M136" s="765"/>
      <c r="N136" s="765"/>
      <c r="O136" s="765"/>
      <c r="P136" s="765"/>
      <c r="Q136" s="765"/>
      <c r="R136" s="765"/>
      <c r="S136" s="765"/>
      <c r="T136" s="765"/>
      <c r="U136" s="765"/>
      <c r="V136" s="765"/>
      <c r="W136" s="765"/>
      <c r="X136" s="765"/>
      <c r="Y136" s="411"/>
      <c r="Z136" s="424"/>
      <c r="AA136" s="424"/>
      <c r="AB136" s="424"/>
      <c r="AC136" s="424"/>
      <c r="AD136" s="424"/>
      <c r="AE136" s="424"/>
      <c r="AF136" s="424"/>
      <c r="AG136" s="424"/>
      <c r="AH136" s="424"/>
      <c r="AI136" s="424"/>
      <c r="AJ136" s="424"/>
      <c r="AK136" s="424"/>
      <c r="AL136" s="424"/>
      <c r="AM136" s="306"/>
    </row>
    <row r="137" spans="1:39" ht="30" hidden="1" outlineLevel="1">
      <c r="A137" s="516">
        <v>31</v>
      </c>
      <c r="B137" s="514" t="s">
        <v>123</v>
      </c>
      <c r="C137" s="291" t="s">
        <v>25</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775">
        <v>0</v>
      </c>
      <c r="Z137" s="764">
        <v>0.5</v>
      </c>
      <c r="AA137" s="764">
        <v>0.5</v>
      </c>
      <c r="AB137" s="764">
        <v>0</v>
      </c>
      <c r="AC137" s="764">
        <v>0</v>
      </c>
      <c r="AD137" s="764">
        <v>0</v>
      </c>
      <c r="AE137" s="764">
        <v>0</v>
      </c>
      <c r="AF137" s="414"/>
      <c r="AG137" s="414"/>
      <c r="AH137" s="414"/>
      <c r="AI137" s="414"/>
      <c r="AJ137" s="414"/>
      <c r="AK137" s="414"/>
      <c r="AL137" s="414"/>
      <c r="AM137" s="296">
        <f>SUM(Y137:AL137)</f>
        <v>1</v>
      </c>
    </row>
    <row r="138" spans="1:39" ht="15" hidden="1" outlineLevel="1">
      <c r="B138" s="294" t="s">
        <v>268</v>
      </c>
      <c r="C138" s="291" t="s">
        <v>163</v>
      </c>
      <c r="D138" s="295"/>
      <c r="E138" s="295"/>
      <c r="F138" s="295"/>
      <c r="G138" s="295"/>
      <c r="H138" s="295"/>
      <c r="I138" s="295"/>
      <c r="J138" s="295"/>
      <c r="K138" s="295"/>
      <c r="L138" s="295"/>
      <c r="M138" s="295"/>
      <c r="N138" s="295">
        <f>N137</f>
        <v>12</v>
      </c>
      <c r="O138" s="295"/>
      <c r="P138" s="295"/>
      <c r="Q138" s="295"/>
      <c r="R138" s="295"/>
      <c r="S138" s="295"/>
      <c r="T138" s="295"/>
      <c r="U138" s="295"/>
      <c r="V138" s="295"/>
      <c r="W138" s="295"/>
      <c r="X138" s="295"/>
      <c r="Y138" s="410">
        <f>Y137</f>
        <v>0</v>
      </c>
      <c r="Z138" s="410">
        <f t="shared" ref="Z138" si="306">Z137</f>
        <v>0.5</v>
      </c>
      <c r="AA138" s="410">
        <f t="shared" ref="AA138" si="307">AA137</f>
        <v>0.5</v>
      </c>
      <c r="AB138" s="410">
        <f t="shared" ref="AB138" si="308">AB137</f>
        <v>0</v>
      </c>
      <c r="AC138" s="410">
        <f t="shared" ref="AC138" si="309">AC137</f>
        <v>0</v>
      </c>
      <c r="AD138" s="410">
        <f t="shared" ref="AD138" si="310">AD137</f>
        <v>0</v>
      </c>
      <c r="AE138" s="410">
        <f t="shared" ref="AE138" si="311">AE137</f>
        <v>0</v>
      </c>
      <c r="AF138" s="410">
        <f t="shared" ref="AF138" si="312">AF137</f>
        <v>0</v>
      </c>
      <c r="AG138" s="410">
        <f t="shared" ref="AG138" si="313">AG137</f>
        <v>0</v>
      </c>
      <c r="AH138" s="410">
        <f t="shared" ref="AH138" si="314">AH137</f>
        <v>0</v>
      </c>
      <c r="AI138" s="410">
        <f t="shared" ref="AI138" si="315">AI137</f>
        <v>0</v>
      </c>
      <c r="AJ138" s="410">
        <f t="shared" ref="AJ138" si="316">AJ137</f>
        <v>0</v>
      </c>
      <c r="AK138" s="410">
        <f t="shared" ref="AK138" si="317">AK137</f>
        <v>0</v>
      </c>
      <c r="AL138" s="410">
        <f t="shared" ref="AL138" si="318">AL137</f>
        <v>0</v>
      </c>
      <c r="AM138" s="306"/>
    </row>
    <row r="139" spans="1:39" ht="15" hidden="1" outlineLevel="1">
      <c r="B139" s="514"/>
      <c r="C139" s="291"/>
      <c r="D139" s="765"/>
      <c r="E139" s="765"/>
      <c r="F139" s="765"/>
      <c r="G139" s="765"/>
      <c r="H139" s="765"/>
      <c r="I139" s="765"/>
      <c r="J139" s="765"/>
      <c r="K139" s="765"/>
      <c r="L139" s="765"/>
      <c r="M139" s="765"/>
      <c r="N139" s="765"/>
      <c r="O139" s="765"/>
      <c r="P139" s="765"/>
      <c r="Q139" s="765"/>
      <c r="R139" s="765"/>
      <c r="S139" s="765"/>
      <c r="T139" s="765"/>
      <c r="U139" s="765"/>
      <c r="V139" s="765"/>
      <c r="W139" s="765"/>
      <c r="X139" s="765"/>
      <c r="Y139" s="411"/>
      <c r="Z139" s="424"/>
      <c r="AA139" s="424"/>
      <c r="AB139" s="424"/>
      <c r="AC139" s="424"/>
      <c r="AD139" s="424"/>
      <c r="AE139" s="424"/>
      <c r="AF139" s="424"/>
      <c r="AG139" s="424"/>
      <c r="AH139" s="424"/>
      <c r="AI139" s="424"/>
      <c r="AJ139" s="424"/>
      <c r="AK139" s="424"/>
      <c r="AL139" s="424"/>
      <c r="AM139" s="306"/>
    </row>
    <row r="140" spans="1:39" ht="15.75" hidden="1" customHeight="1" outlineLevel="1">
      <c r="A140" s="516">
        <v>32</v>
      </c>
      <c r="B140" s="514" t="s">
        <v>124</v>
      </c>
      <c r="C140" s="291" t="s">
        <v>25</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775">
        <v>0</v>
      </c>
      <c r="Z140" s="764">
        <v>0.5</v>
      </c>
      <c r="AA140" s="764">
        <v>0.5</v>
      </c>
      <c r="AB140" s="764">
        <v>0</v>
      </c>
      <c r="AC140" s="764">
        <v>0</v>
      </c>
      <c r="AD140" s="764">
        <v>0</v>
      </c>
      <c r="AE140" s="764">
        <v>0</v>
      </c>
      <c r="AF140" s="414"/>
      <c r="AG140" s="414"/>
      <c r="AH140" s="414"/>
      <c r="AI140" s="414"/>
      <c r="AJ140" s="414"/>
      <c r="AK140" s="414"/>
      <c r="AL140" s="414"/>
      <c r="AM140" s="296">
        <f>SUM(Y140:AL140)</f>
        <v>1</v>
      </c>
    </row>
    <row r="141" spans="1:39" ht="15" hidden="1" outlineLevel="1">
      <c r="B141" s="294" t="s">
        <v>268</v>
      </c>
      <c r="C141" s="291" t="s">
        <v>163</v>
      </c>
      <c r="D141" s="295"/>
      <c r="E141" s="295"/>
      <c r="F141" s="295"/>
      <c r="G141" s="295"/>
      <c r="H141" s="295"/>
      <c r="I141" s="295"/>
      <c r="J141" s="295"/>
      <c r="K141" s="295"/>
      <c r="L141" s="295"/>
      <c r="M141" s="295"/>
      <c r="N141" s="295">
        <f>N140</f>
        <v>12</v>
      </c>
      <c r="O141" s="295"/>
      <c r="P141" s="295"/>
      <c r="Q141" s="295"/>
      <c r="R141" s="295"/>
      <c r="S141" s="295"/>
      <c r="T141" s="295"/>
      <c r="U141" s="295"/>
      <c r="V141" s="295"/>
      <c r="W141" s="295"/>
      <c r="X141" s="295"/>
      <c r="Y141" s="410">
        <f>Y140</f>
        <v>0</v>
      </c>
      <c r="Z141" s="410">
        <f t="shared" ref="Z141" si="319">Z140</f>
        <v>0.5</v>
      </c>
      <c r="AA141" s="410">
        <f t="shared" ref="AA141" si="320">AA140</f>
        <v>0.5</v>
      </c>
      <c r="AB141" s="410">
        <f t="shared" ref="AB141" si="321">AB140</f>
        <v>0</v>
      </c>
      <c r="AC141" s="410">
        <f t="shared" ref="AC141" si="322">AC140</f>
        <v>0</v>
      </c>
      <c r="AD141" s="410">
        <f t="shared" ref="AD141" si="323">AD140</f>
        <v>0</v>
      </c>
      <c r="AE141" s="410">
        <f t="shared" ref="AE141" si="324">AE140</f>
        <v>0</v>
      </c>
      <c r="AF141" s="410">
        <f t="shared" ref="AF141" si="325">AF140</f>
        <v>0</v>
      </c>
      <c r="AG141" s="410">
        <f t="shared" ref="AG141" si="326">AG140</f>
        <v>0</v>
      </c>
      <c r="AH141" s="410">
        <f t="shared" ref="AH141" si="327">AH140</f>
        <v>0</v>
      </c>
      <c r="AI141" s="410">
        <f t="shared" ref="AI141" si="328">AI140</f>
        <v>0</v>
      </c>
      <c r="AJ141" s="410">
        <f t="shared" ref="AJ141" si="329">AJ140</f>
        <v>0</v>
      </c>
      <c r="AK141" s="410">
        <f t="shared" ref="AK141" si="330">AK140</f>
        <v>0</v>
      </c>
      <c r="AL141" s="410">
        <f t="shared" ref="AL141" si="331">AL140</f>
        <v>0</v>
      </c>
      <c r="AM141" s="306"/>
    </row>
    <row r="142" spans="1:39" ht="15" hidden="1" outlineLevel="1">
      <c r="B142" s="514"/>
      <c r="C142" s="291"/>
      <c r="D142" s="765"/>
      <c r="E142" s="765"/>
      <c r="F142" s="765"/>
      <c r="G142" s="765"/>
      <c r="H142" s="765"/>
      <c r="I142" s="765"/>
      <c r="J142" s="765"/>
      <c r="K142" s="765"/>
      <c r="L142" s="765"/>
      <c r="M142" s="765"/>
      <c r="N142" s="765"/>
      <c r="O142" s="765"/>
      <c r="P142" s="765"/>
      <c r="Q142" s="765"/>
      <c r="R142" s="765"/>
      <c r="S142" s="765"/>
      <c r="T142" s="765"/>
      <c r="U142" s="765"/>
      <c r="V142" s="765"/>
      <c r="W142" s="765"/>
      <c r="X142" s="765"/>
      <c r="Y142" s="411"/>
      <c r="Z142" s="424"/>
      <c r="AA142" s="424"/>
      <c r="AB142" s="424"/>
      <c r="AC142" s="424"/>
      <c r="AD142" s="424"/>
      <c r="AE142" s="424"/>
      <c r="AF142" s="424"/>
      <c r="AG142" s="424"/>
      <c r="AH142" s="424"/>
      <c r="AI142" s="424"/>
      <c r="AJ142" s="424"/>
      <c r="AK142" s="424"/>
      <c r="AL142" s="424"/>
      <c r="AM142" s="306"/>
    </row>
    <row r="143" spans="1:39" ht="15" hidden="1" outlineLevel="1">
      <c r="B143" s="288" t="s">
        <v>502</v>
      </c>
      <c r="C143" s="291"/>
      <c r="D143" s="765"/>
      <c r="E143" s="765"/>
      <c r="F143" s="765"/>
      <c r="G143" s="765"/>
      <c r="H143" s="765"/>
      <c r="I143" s="765"/>
      <c r="J143" s="765"/>
      <c r="K143" s="765"/>
      <c r="L143" s="765"/>
      <c r="M143" s="765"/>
      <c r="N143" s="765"/>
      <c r="O143" s="765"/>
      <c r="P143" s="765"/>
      <c r="Q143" s="765"/>
      <c r="R143" s="765"/>
      <c r="S143" s="765"/>
      <c r="T143" s="765"/>
      <c r="U143" s="765"/>
      <c r="V143" s="765"/>
      <c r="W143" s="765"/>
      <c r="X143" s="765"/>
      <c r="Y143" s="411"/>
      <c r="Z143" s="424"/>
      <c r="AA143" s="424"/>
      <c r="AB143" s="424"/>
      <c r="AC143" s="424"/>
      <c r="AD143" s="424"/>
      <c r="AE143" s="424"/>
      <c r="AF143" s="424"/>
      <c r="AG143" s="424"/>
      <c r="AH143" s="424"/>
      <c r="AI143" s="424"/>
      <c r="AJ143" s="424"/>
      <c r="AK143" s="424"/>
      <c r="AL143" s="424"/>
      <c r="AM143" s="306"/>
    </row>
    <row r="144" spans="1:39" ht="15" hidden="1" outlineLevel="1">
      <c r="A144" s="516">
        <v>33</v>
      </c>
      <c r="B144" s="514" t="s">
        <v>125</v>
      </c>
      <c r="C144" s="291" t="s">
        <v>25</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775">
        <v>1</v>
      </c>
      <c r="Z144" s="764">
        <v>0</v>
      </c>
      <c r="AA144" s="764">
        <v>0</v>
      </c>
      <c r="AB144" s="764">
        <v>0</v>
      </c>
      <c r="AC144" s="764">
        <v>0</v>
      </c>
      <c r="AD144" s="764">
        <v>0</v>
      </c>
      <c r="AE144" s="764">
        <v>0</v>
      </c>
      <c r="AF144" s="414"/>
      <c r="AG144" s="414"/>
      <c r="AH144" s="414"/>
      <c r="AI144" s="414"/>
      <c r="AJ144" s="414"/>
      <c r="AK144" s="414"/>
      <c r="AL144" s="414"/>
      <c r="AM144" s="296">
        <f>SUM(Y144:AL144)</f>
        <v>1</v>
      </c>
    </row>
    <row r="145" spans="1:39" ht="15" hidden="1" outlineLevel="1">
      <c r="B145" s="294" t="s">
        <v>268</v>
      </c>
      <c r="C145" s="291" t="s">
        <v>163</v>
      </c>
      <c r="D145" s="295"/>
      <c r="E145" s="295"/>
      <c r="F145" s="295"/>
      <c r="G145" s="295"/>
      <c r="H145" s="295"/>
      <c r="I145" s="295"/>
      <c r="J145" s="295"/>
      <c r="K145" s="295"/>
      <c r="L145" s="295"/>
      <c r="M145" s="295"/>
      <c r="N145" s="295">
        <f>N144</f>
        <v>0</v>
      </c>
      <c r="O145" s="295"/>
      <c r="P145" s="295"/>
      <c r="Q145" s="295"/>
      <c r="R145" s="295"/>
      <c r="S145" s="295"/>
      <c r="T145" s="295"/>
      <c r="U145" s="295"/>
      <c r="V145" s="295"/>
      <c r="W145" s="295"/>
      <c r="X145" s="295"/>
      <c r="Y145" s="410">
        <f>Y144</f>
        <v>1</v>
      </c>
      <c r="Z145" s="410">
        <f t="shared" ref="Z145" si="332">Z144</f>
        <v>0</v>
      </c>
      <c r="AA145" s="410">
        <f t="shared" ref="AA145" si="333">AA144</f>
        <v>0</v>
      </c>
      <c r="AB145" s="410">
        <f t="shared" ref="AB145" si="334">AB144</f>
        <v>0</v>
      </c>
      <c r="AC145" s="410">
        <f t="shared" ref="AC145" si="335">AC144</f>
        <v>0</v>
      </c>
      <c r="AD145" s="410">
        <f t="shared" ref="AD145" si="336">AD144</f>
        <v>0</v>
      </c>
      <c r="AE145" s="410">
        <f t="shared" ref="AE145" si="337">AE144</f>
        <v>0</v>
      </c>
      <c r="AF145" s="410">
        <f t="shared" ref="AF145" si="338">AF144</f>
        <v>0</v>
      </c>
      <c r="AG145" s="410">
        <f t="shared" ref="AG145" si="339">AG144</f>
        <v>0</v>
      </c>
      <c r="AH145" s="410">
        <f t="shared" ref="AH145" si="340">AH144</f>
        <v>0</v>
      </c>
      <c r="AI145" s="410">
        <f t="shared" ref="AI145" si="341">AI144</f>
        <v>0</v>
      </c>
      <c r="AJ145" s="410">
        <f t="shared" ref="AJ145" si="342">AJ144</f>
        <v>0</v>
      </c>
      <c r="AK145" s="410">
        <f t="shared" ref="AK145" si="343">AK144</f>
        <v>0</v>
      </c>
      <c r="AL145" s="410">
        <f t="shared" ref="AL145" si="344">AL144</f>
        <v>0</v>
      </c>
      <c r="AM145" s="306"/>
    </row>
    <row r="146" spans="1:39" ht="15" hidden="1" outlineLevel="1">
      <c r="B146" s="514"/>
      <c r="C146" s="291"/>
      <c r="D146" s="765"/>
      <c r="E146" s="765"/>
      <c r="F146" s="765"/>
      <c r="G146" s="765"/>
      <c r="H146" s="765"/>
      <c r="I146" s="765"/>
      <c r="J146" s="765"/>
      <c r="K146" s="765"/>
      <c r="L146" s="765"/>
      <c r="M146" s="765"/>
      <c r="N146" s="765"/>
      <c r="O146" s="765"/>
      <c r="P146" s="765"/>
      <c r="Q146" s="765"/>
      <c r="R146" s="765"/>
      <c r="S146" s="765"/>
      <c r="T146" s="765"/>
      <c r="U146" s="765"/>
      <c r="V146" s="765"/>
      <c r="W146" s="765"/>
      <c r="X146" s="765"/>
      <c r="Y146" s="411"/>
      <c r="Z146" s="424"/>
      <c r="AA146" s="424"/>
      <c r="AB146" s="424"/>
      <c r="AC146" s="424"/>
      <c r="AD146" s="424"/>
      <c r="AE146" s="424"/>
      <c r="AF146" s="424"/>
      <c r="AG146" s="424"/>
      <c r="AH146" s="424"/>
      <c r="AI146" s="424"/>
      <c r="AJ146" s="424"/>
      <c r="AK146" s="424"/>
      <c r="AL146" s="424"/>
      <c r="AM146" s="306"/>
    </row>
    <row r="147" spans="1:39" ht="15" hidden="1" outlineLevel="1">
      <c r="A147" s="516">
        <v>34</v>
      </c>
      <c r="B147" s="514" t="s">
        <v>126</v>
      </c>
      <c r="C147" s="291" t="s">
        <v>25</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775">
        <v>1</v>
      </c>
      <c r="Z147" s="764">
        <v>0</v>
      </c>
      <c r="AA147" s="764">
        <v>0</v>
      </c>
      <c r="AB147" s="764">
        <v>0</v>
      </c>
      <c r="AC147" s="764">
        <v>0</v>
      </c>
      <c r="AD147" s="764">
        <v>0</v>
      </c>
      <c r="AE147" s="764">
        <v>0</v>
      </c>
      <c r="AF147" s="414"/>
      <c r="AG147" s="414"/>
      <c r="AH147" s="414"/>
      <c r="AI147" s="414"/>
      <c r="AJ147" s="414"/>
      <c r="AK147" s="414"/>
      <c r="AL147" s="414"/>
      <c r="AM147" s="296">
        <f>SUM(Y147:AL147)</f>
        <v>1</v>
      </c>
    </row>
    <row r="148" spans="1:39" ht="15" hidden="1" outlineLevel="1">
      <c r="B148" s="294" t="s">
        <v>268</v>
      </c>
      <c r="C148" s="291" t="s">
        <v>163</v>
      </c>
      <c r="D148" s="295"/>
      <c r="E148" s="295"/>
      <c r="F148" s="295"/>
      <c r="G148" s="295"/>
      <c r="H148" s="295"/>
      <c r="I148" s="295"/>
      <c r="J148" s="295"/>
      <c r="K148" s="295"/>
      <c r="L148" s="295"/>
      <c r="M148" s="295"/>
      <c r="N148" s="295">
        <f>N147</f>
        <v>0</v>
      </c>
      <c r="O148" s="295"/>
      <c r="P148" s="295"/>
      <c r="Q148" s="295"/>
      <c r="R148" s="295"/>
      <c r="S148" s="295"/>
      <c r="T148" s="295"/>
      <c r="U148" s="295"/>
      <c r="V148" s="295"/>
      <c r="W148" s="295"/>
      <c r="X148" s="295"/>
      <c r="Y148" s="410">
        <f>Y147</f>
        <v>1</v>
      </c>
      <c r="Z148" s="410">
        <f t="shared" ref="Z148" si="345">Z147</f>
        <v>0</v>
      </c>
      <c r="AA148" s="410">
        <f t="shared" ref="AA148" si="346">AA147</f>
        <v>0</v>
      </c>
      <c r="AB148" s="410">
        <f t="shared" ref="AB148" si="347">AB147</f>
        <v>0</v>
      </c>
      <c r="AC148" s="410">
        <f t="shared" ref="AC148" si="348">AC147</f>
        <v>0</v>
      </c>
      <c r="AD148" s="410">
        <f t="shared" ref="AD148" si="349">AD147</f>
        <v>0</v>
      </c>
      <c r="AE148" s="410">
        <f t="shared" ref="AE148" si="350">AE147</f>
        <v>0</v>
      </c>
      <c r="AF148" s="410">
        <f t="shared" ref="AF148" si="351">AF147</f>
        <v>0</v>
      </c>
      <c r="AG148" s="410">
        <f t="shared" ref="AG148" si="352">AG147</f>
        <v>0</v>
      </c>
      <c r="AH148" s="410">
        <f t="shared" ref="AH148" si="353">AH147</f>
        <v>0</v>
      </c>
      <c r="AI148" s="410">
        <f t="shared" ref="AI148" si="354">AI147</f>
        <v>0</v>
      </c>
      <c r="AJ148" s="410">
        <f t="shared" ref="AJ148" si="355">AJ147</f>
        <v>0</v>
      </c>
      <c r="AK148" s="410">
        <f t="shared" ref="AK148" si="356">AK147</f>
        <v>0</v>
      </c>
      <c r="AL148" s="410">
        <f t="shared" ref="AL148" si="357">AL147</f>
        <v>0</v>
      </c>
      <c r="AM148" s="306"/>
    </row>
    <row r="149" spans="1:39" ht="15" hidden="1" outlineLevel="1">
      <c r="B149" s="514"/>
      <c r="C149" s="291"/>
      <c r="D149" s="765"/>
      <c r="E149" s="765"/>
      <c r="F149" s="765"/>
      <c r="G149" s="765"/>
      <c r="H149" s="765"/>
      <c r="I149" s="765"/>
      <c r="J149" s="765"/>
      <c r="K149" s="765"/>
      <c r="L149" s="765"/>
      <c r="M149" s="765"/>
      <c r="N149" s="765"/>
      <c r="O149" s="765"/>
      <c r="P149" s="765"/>
      <c r="Q149" s="765"/>
      <c r="R149" s="765"/>
      <c r="S149" s="765"/>
      <c r="T149" s="765"/>
      <c r="U149" s="765"/>
      <c r="V149" s="765"/>
      <c r="W149" s="765"/>
      <c r="X149" s="765"/>
      <c r="Y149" s="411"/>
      <c r="Z149" s="424"/>
      <c r="AA149" s="424"/>
      <c r="AB149" s="424"/>
      <c r="AC149" s="424"/>
      <c r="AD149" s="424"/>
      <c r="AE149" s="424"/>
      <c r="AF149" s="424"/>
      <c r="AG149" s="424"/>
      <c r="AH149" s="424"/>
      <c r="AI149" s="424"/>
      <c r="AJ149" s="424"/>
      <c r="AK149" s="424"/>
      <c r="AL149" s="424"/>
      <c r="AM149" s="306"/>
    </row>
    <row r="150" spans="1:39" ht="15" hidden="1" outlineLevel="1">
      <c r="A150" s="516">
        <v>35</v>
      </c>
      <c r="B150" s="514" t="s">
        <v>127</v>
      </c>
      <c r="C150" s="291" t="s">
        <v>25</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775">
        <v>1</v>
      </c>
      <c r="Z150" s="764">
        <v>0</v>
      </c>
      <c r="AA150" s="764">
        <v>0</v>
      </c>
      <c r="AB150" s="764">
        <v>0</v>
      </c>
      <c r="AC150" s="764">
        <v>0</v>
      </c>
      <c r="AD150" s="764">
        <v>0</v>
      </c>
      <c r="AE150" s="764">
        <v>0</v>
      </c>
      <c r="AF150" s="414"/>
      <c r="AG150" s="414"/>
      <c r="AH150" s="414"/>
      <c r="AI150" s="414"/>
      <c r="AJ150" s="414"/>
      <c r="AK150" s="414"/>
      <c r="AL150" s="414"/>
      <c r="AM150" s="296">
        <f>SUM(Y150:AL150)</f>
        <v>1</v>
      </c>
    </row>
    <row r="151" spans="1:39" ht="15" hidden="1" outlineLevel="1">
      <c r="B151" s="294" t="s">
        <v>268</v>
      </c>
      <c r="C151" s="291" t="s">
        <v>163</v>
      </c>
      <c r="D151" s="295"/>
      <c r="E151" s="295"/>
      <c r="F151" s="295"/>
      <c r="G151" s="295"/>
      <c r="H151" s="295"/>
      <c r="I151" s="295"/>
      <c r="J151" s="295"/>
      <c r="K151" s="295"/>
      <c r="L151" s="295"/>
      <c r="M151" s="295"/>
      <c r="N151" s="295">
        <f>N150</f>
        <v>0</v>
      </c>
      <c r="O151" s="295"/>
      <c r="P151" s="295"/>
      <c r="Q151" s="295"/>
      <c r="R151" s="295"/>
      <c r="S151" s="295"/>
      <c r="T151" s="295"/>
      <c r="U151" s="295"/>
      <c r="V151" s="295"/>
      <c r="W151" s="295"/>
      <c r="X151" s="295"/>
      <c r="Y151" s="410">
        <f>Y150</f>
        <v>1</v>
      </c>
      <c r="Z151" s="410">
        <f t="shared" ref="Z151" si="358">Z150</f>
        <v>0</v>
      </c>
      <c r="AA151" s="410">
        <f t="shared" ref="AA151" si="359">AA150</f>
        <v>0</v>
      </c>
      <c r="AB151" s="410">
        <f t="shared" ref="AB151" si="360">AB150</f>
        <v>0</v>
      </c>
      <c r="AC151" s="410">
        <f t="shared" ref="AC151" si="361">AC150</f>
        <v>0</v>
      </c>
      <c r="AD151" s="410">
        <f t="shared" ref="AD151" si="362">AD150</f>
        <v>0</v>
      </c>
      <c r="AE151" s="410">
        <f t="shared" ref="AE151" si="363">AE150</f>
        <v>0</v>
      </c>
      <c r="AF151" s="410">
        <f t="shared" ref="AF151" si="364">AF150</f>
        <v>0</v>
      </c>
      <c r="AG151" s="410">
        <f t="shared" ref="AG151" si="365">AG150</f>
        <v>0</v>
      </c>
      <c r="AH151" s="410">
        <f t="shared" ref="AH151" si="366">AH150</f>
        <v>0</v>
      </c>
      <c r="AI151" s="410">
        <f t="shared" ref="AI151" si="367">AI150</f>
        <v>0</v>
      </c>
      <c r="AJ151" s="410">
        <f t="shared" ref="AJ151" si="368">AJ150</f>
        <v>0</v>
      </c>
      <c r="AK151" s="410">
        <f t="shared" ref="AK151" si="369">AK150</f>
        <v>0</v>
      </c>
      <c r="AL151" s="410">
        <f t="shared" ref="AL151" si="370">AL150</f>
        <v>0</v>
      </c>
      <c r="AM151" s="306"/>
    </row>
    <row r="152" spans="1:39" ht="15" hidden="1" outlineLevel="1">
      <c r="B152" s="294"/>
      <c r="C152" s="291"/>
      <c r="D152" s="765"/>
      <c r="E152" s="765"/>
      <c r="F152" s="765"/>
      <c r="G152" s="765"/>
      <c r="H152" s="765"/>
      <c r="I152" s="765"/>
      <c r="J152" s="765"/>
      <c r="K152" s="765"/>
      <c r="L152" s="765"/>
      <c r="M152" s="765"/>
      <c r="N152" s="765"/>
      <c r="O152" s="765"/>
      <c r="P152" s="765"/>
      <c r="Q152" s="765"/>
      <c r="R152" s="765"/>
      <c r="S152" s="765"/>
      <c r="T152" s="765"/>
      <c r="U152" s="765"/>
      <c r="V152" s="765"/>
      <c r="W152" s="765"/>
      <c r="X152" s="765"/>
      <c r="Y152" s="411"/>
      <c r="Z152" s="424"/>
      <c r="AA152" s="424"/>
      <c r="AB152" s="424"/>
      <c r="AC152" s="424"/>
      <c r="AD152" s="424"/>
      <c r="AE152" s="424"/>
      <c r="AF152" s="424"/>
      <c r="AG152" s="424"/>
      <c r="AH152" s="424"/>
      <c r="AI152" s="424"/>
      <c r="AJ152" s="424"/>
      <c r="AK152" s="424"/>
      <c r="AL152" s="424"/>
      <c r="AM152" s="306"/>
    </row>
    <row r="153" spans="1:39" ht="15" hidden="1" outlineLevel="1">
      <c r="B153" s="288" t="s">
        <v>503</v>
      </c>
      <c r="C153" s="291"/>
      <c r="D153" s="765"/>
      <c r="E153" s="765"/>
      <c r="F153" s="765"/>
      <c r="G153" s="765"/>
      <c r="H153" s="765"/>
      <c r="I153" s="765"/>
      <c r="J153" s="765"/>
      <c r="K153" s="765"/>
      <c r="L153" s="765"/>
      <c r="M153" s="765"/>
      <c r="N153" s="765"/>
      <c r="O153" s="765"/>
      <c r="P153" s="765"/>
      <c r="Q153" s="765"/>
      <c r="R153" s="765"/>
      <c r="S153" s="765"/>
      <c r="T153" s="765"/>
      <c r="U153" s="765"/>
      <c r="V153" s="765"/>
      <c r="W153" s="765"/>
      <c r="X153" s="765"/>
      <c r="Y153" s="411"/>
      <c r="Z153" s="424"/>
      <c r="AA153" s="424"/>
      <c r="AB153" s="424"/>
      <c r="AC153" s="424"/>
      <c r="AD153" s="424"/>
      <c r="AE153" s="424"/>
      <c r="AF153" s="424"/>
      <c r="AG153" s="424"/>
      <c r="AH153" s="424"/>
      <c r="AI153" s="424"/>
      <c r="AJ153" s="424"/>
      <c r="AK153" s="424"/>
      <c r="AL153" s="424"/>
      <c r="AM153" s="306"/>
    </row>
    <row r="154" spans="1:39" ht="45" hidden="1" outlineLevel="1">
      <c r="A154" s="516">
        <v>36</v>
      </c>
      <c r="B154" s="514" t="s">
        <v>128</v>
      </c>
      <c r="C154" s="291" t="s">
        <v>25</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775">
        <v>0</v>
      </c>
      <c r="Z154" s="764">
        <v>0.5</v>
      </c>
      <c r="AA154" s="764">
        <v>0.5</v>
      </c>
      <c r="AB154" s="764">
        <v>0</v>
      </c>
      <c r="AC154" s="764">
        <v>0</v>
      </c>
      <c r="AD154" s="764">
        <v>0</v>
      </c>
      <c r="AE154" s="764">
        <v>0</v>
      </c>
      <c r="AF154" s="414"/>
      <c r="AG154" s="414"/>
      <c r="AH154" s="414"/>
      <c r="AI154" s="414"/>
      <c r="AJ154" s="414"/>
      <c r="AK154" s="414"/>
      <c r="AL154" s="414"/>
      <c r="AM154" s="296">
        <f>SUM(Y154:AL154)</f>
        <v>1</v>
      </c>
    </row>
    <row r="155" spans="1:39" ht="15" hidden="1" outlineLevel="1">
      <c r="B155" s="294" t="s">
        <v>268</v>
      </c>
      <c r="C155" s="291" t="s">
        <v>163</v>
      </c>
      <c r="D155" s="295"/>
      <c r="E155" s="295"/>
      <c r="F155" s="295"/>
      <c r="G155" s="295"/>
      <c r="H155" s="295"/>
      <c r="I155" s="295"/>
      <c r="J155" s="295"/>
      <c r="K155" s="295"/>
      <c r="L155" s="295"/>
      <c r="M155" s="295"/>
      <c r="N155" s="295">
        <f>N154</f>
        <v>12</v>
      </c>
      <c r="O155" s="295"/>
      <c r="P155" s="295"/>
      <c r="Q155" s="295"/>
      <c r="R155" s="295"/>
      <c r="S155" s="295"/>
      <c r="T155" s="295"/>
      <c r="U155" s="295"/>
      <c r="V155" s="295"/>
      <c r="W155" s="295"/>
      <c r="X155" s="295"/>
      <c r="Y155" s="410">
        <f>Y154</f>
        <v>0</v>
      </c>
      <c r="Z155" s="410">
        <f t="shared" ref="Z155" si="371">Z154</f>
        <v>0.5</v>
      </c>
      <c r="AA155" s="410">
        <f t="shared" ref="AA155" si="372">AA154</f>
        <v>0.5</v>
      </c>
      <c r="AB155" s="410">
        <f t="shared" ref="AB155" si="373">AB154</f>
        <v>0</v>
      </c>
      <c r="AC155" s="410">
        <f t="shared" ref="AC155" si="374">AC154</f>
        <v>0</v>
      </c>
      <c r="AD155" s="410">
        <f t="shared" ref="AD155" si="375">AD154</f>
        <v>0</v>
      </c>
      <c r="AE155" s="410">
        <f t="shared" ref="AE155" si="376">AE154</f>
        <v>0</v>
      </c>
      <c r="AF155" s="410">
        <f t="shared" ref="AF155" si="377">AF154</f>
        <v>0</v>
      </c>
      <c r="AG155" s="410">
        <f t="shared" ref="AG155" si="378">AG154</f>
        <v>0</v>
      </c>
      <c r="AH155" s="410">
        <f t="shared" ref="AH155" si="379">AH154</f>
        <v>0</v>
      </c>
      <c r="AI155" s="410">
        <f t="shared" ref="AI155" si="380">AI154</f>
        <v>0</v>
      </c>
      <c r="AJ155" s="410">
        <f t="shared" ref="AJ155" si="381">AJ154</f>
        <v>0</v>
      </c>
      <c r="AK155" s="410">
        <f t="shared" ref="AK155" si="382">AK154</f>
        <v>0</v>
      </c>
      <c r="AL155" s="410">
        <f t="shared" ref="AL155" si="383">AL154</f>
        <v>0</v>
      </c>
      <c r="AM155" s="306"/>
    </row>
    <row r="156" spans="1:39" ht="15" hidden="1" outlineLevel="1">
      <c r="B156" s="514"/>
      <c r="C156" s="291"/>
      <c r="D156" s="765"/>
      <c r="E156" s="765"/>
      <c r="F156" s="765"/>
      <c r="G156" s="765"/>
      <c r="H156" s="765"/>
      <c r="I156" s="765"/>
      <c r="J156" s="765"/>
      <c r="K156" s="765"/>
      <c r="L156" s="765"/>
      <c r="M156" s="765"/>
      <c r="N156" s="765"/>
      <c r="O156" s="765"/>
      <c r="P156" s="765"/>
      <c r="Q156" s="765"/>
      <c r="R156" s="765"/>
      <c r="S156" s="765"/>
      <c r="T156" s="765"/>
      <c r="U156" s="765"/>
      <c r="V156" s="765"/>
      <c r="W156" s="765"/>
      <c r="X156" s="765"/>
      <c r="Y156" s="411"/>
      <c r="Z156" s="424"/>
      <c r="AA156" s="424"/>
      <c r="AB156" s="424"/>
      <c r="AC156" s="424"/>
      <c r="AD156" s="424"/>
      <c r="AE156" s="424"/>
      <c r="AF156" s="424"/>
      <c r="AG156" s="424"/>
      <c r="AH156" s="424"/>
      <c r="AI156" s="424"/>
      <c r="AJ156" s="424"/>
      <c r="AK156" s="424"/>
      <c r="AL156" s="424"/>
      <c r="AM156" s="306"/>
    </row>
    <row r="157" spans="1:39" ht="30" hidden="1" outlineLevel="1">
      <c r="A157" s="516">
        <v>37</v>
      </c>
      <c r="B157" s="514" t="s">
        <v>129</v>
      </c>
      <c r="C157" s="291" t="s">
        <v>25</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775">
        <v>0</v>
      </c>
      <c r="Z157" s="764">
        <v>0.5</v>
      </c>
      <c r="AA157" s="764">
        <v>0.5</v>
      </c>
      <c r="AB157" s="764">
        <v>0</v>
      </c>
      <c r="AC157" s="764">
        <v>0</v>
      </c>
      <c r="AD157" s="764">
        <v>0</v>
      </c>
      <c r="AE157" s="764">
        <v>0</v>
      </c>
      <c r="AF157" s="414"/>
      <c r="AG157" s="414"/>
      <c r="AH157" s="414"/>
      <c r="AI157" s="414"/>
      <c r="AJ157" s="414"/>
      <c r="AK157" s="414"/>
      <c r="AL157" s="414"/>
      <c r="AM157" s="296">
        <f>SUM(Y157:AL157)</f>
        <v>1</v>
      </c>
    </row>
    <row r="158" spans="1:39" ht="15" hidden="1" outlineLevel="1">
      <c r="B158" s="294" t="s">
        <v>268</v>
      </c>
      <c r="C158" s="291" t="s">
        <v>163</v>
      </c>
      <c r="D158" s="295"/>
      <c r="E158" s="295"/>
      <c r="F158" s="295"/>
      <c r="G158" s="295"/>
      <c r="H158" s="295"/>
      <c r="I158" s="295"/>
      <c r="J158" s="295"/>
      <c r="K158" s="295"/>
      <c r="L158" s="295"/>
      <c r="M158" s="295"/>
      <c r="N158" s="295">
        <f>N157</f>
        <v>12</v>
      </c>
      <c r="O158" s="295"/>
      <c r="P158" s="295"/>
      <c r="Q158" s="295"/>
      <c r="R158" s="295"/>
      <c r="S158" s="295"/>
      <c r="T158" s="295"/>
      <c r="U158" s="295"/>
      <c r="V158" s="295"/>
      <c r="W158" s="295"/>
      <c r="X158" s="295"/>
      <c r="Y158" s="410">
        <f>Y157</f>
        <v>0</v>
      </c>
      <c r="Z158" s="410">
        <f t="shared" ref="Z158" si="384">Z157</f>
        <v>0.5</v>
      </c>
      <c r="AA158" s="410">
        <f t="shared" ref="AA158" si="385">AA157</f>
        <v>0.5</v>
      </c>
      <c r="AB158" s="410">
        <f t="shared" ref="AB158" si="386">AB157</f>
        <v>0</v>
      </c>
      <c r="AC158" s="410">
        <f t="shared" ref="AC158" si="387">AC157</f>
        <v>0</v>
      </c>
      <c r="AD158" s="410">
        <f t="shared" ref="AD158" si="388">AD157</f>
        <v>0</v>
      </c>
      <c r="AE158" s="410">
        <f t="shared" ref="AE158" si="389">AE157</f>
        <v>0</v>
      </c>
      <c r="AF158" s="410">
        <f t="shared" ref="AF158" si="390">AF157</f>
        <v>0</v>
      </c>
      <c r="AG158" s="410">
        <f t="shared" ref="AG158" si="391">AG157</f>
        <v>0</v>
      </c>
      <c r="AH158" s="410">
        <f t="shared" ref="AH158" si="392">AH157</f>
        <v>0</v>
      </c>
      <c r="AI158" s="410">
        <f t="shared" ref="AI158" si="393">AI157</f>
        <v>0</v>
      </c>
      <c r="AJ158" s="410">
        <f t="shared" ref="AJ158" si="394">AJ157</f>
        <v>0</v>
      </c>
      <c r="AK158" s="410">
        <f t="shared" ref="AK158" si="395">AK157</f>
        <v>0</v>
      </c>
      <c r="AL158" s="410">
        <f t="shared" ref="AL158" si="396">AL157</f>
        <v>0</v>
      </c>
      <c r="AM158" s="306"/>
    </row>
    <row r="159" spans="1:39" ht="15" hidden="1" outlineLevel="1">
      <c r="B159" s="514"/>
      <c r="C159" s="291"/>
      <c r="D159" s="765"/>
      <c r="E159" s="765"/>
      <c r="F159" s="765"/>
      <c r="G159" s="765"/>
      <c r="H159" s="765"/>
      <c r="I159" s="765"/>
      <c r="J159" s="765"/>
      <c r="K159" s="765"/>
      <c r="L159" s="765"/>
      <c r="M159" s="765"/>
      <c r="N159" s="765"/>
      <c r="O159" s="765"/>
      <c r="P159" s="765"/>
      <c r="Q159" s="765"/>
      <c r="R159" s="765"/>
      <c r="S159" s="765"/>
      <c r="T159" s="765"/>
      <c r="U159" s="765"/>
      <c r="V159" s="765"/>
      <c r="W159" s="765"/>
      <c r="X159" s="765"/>
      <c r="Y159" s="411"/>
      <c r="Z159" s="424"/>
      <c r="AA159" s="424"/>
      <c r="AB159" s="424"/>
      <c r="AC159" s="424"/>
      <c r="AD159" s="424"/>
      <c r="AE159" s="424"/>
      <c r="AF159" s="424"/>
      <c r="AG159" s="424"/>
      <c r="AH159" s="424"/>
      <c r="AI159" s="424"/>
      <c r="AJ159" s="424"/>
      <c r="AK159" s="424"/>
      <c r="AL159" s="424"/>
      <c r="AM159" s="306"/>
    </row>
    <row r="160" spans="1:39" ht="15" hidden="1" outlineLevel="1">
      <c r="A160" s="516">
        <v>38</v>
      </c>
      <c r="B160" s="514" t="s">
        <v>130</v>
      </c>
      <c r="C160" s="291" t="s">
        <v>25</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775">
        <v>0</v>
      </c>
      <c r="Z160" s="764">
        <v>0.5</v>
      </c>
      <c r="AA160" s="764">
        <v>0.5</v>
      </c>
      <c r="AB160" s="764">
        <v>0</v>
      </c>
      <c r="AC160" s="764">
        <v>0</v>
      </c>
      <c r="AD160" s="764">
        <v>0</v>
      </c>
      <c r="AE160" s="764">
        <v>0</v>
      </c>
      <c r="AF160" s="414"/>
      <c r="AG160" s="414"/>
      <c r="AH160" s="414"/>
      <c r="AI160" s="414"/>
      <c r="AJ160" s="414"/>
      <c r="AK160" s="414"/>
      <c r="AL160" s="414"/>
      <c r="AM160" s="296">
        <f>SUM(Y160:AL160)</f>
        <v>1</v>
      </c>
    </row>
    <row r="161" spans="1:39" ht="15" hidden="1" outlineLevel="1">
      <c r="B161" s="294" t="s">
        <v>268</v>
      </c>
      <c r="C161" s="291" t="s">
        <v>163</v>
      </c>
      <c r="D161" s="295"/>
      <c r="E161" s="295"/>
      <c r="F161" s="295"/>
      <c r="G161" s="295"/>
      <c r="H161" s="295"/>
      <c r="I161" s="295"/>
      <c r="J161" s="295"/>
      <c r="K161" s="295"/>
      <c r="L161" s="295"/>
      <c r="M161" s="295"/>
      <c r="N161" s="295">
        <f>N160</f>
        <v>12</v>
      </c>
      <c r="O161" s="295"/>
      <c r="P161" s="295"/>
      <c r="Q161" s="295"/>
      <c r="R161" s="295"/>
      <c r="S161" s="295"/>
      <c r="T161" s="295"/>
      <c r="U161" s="295"/>
      <c r="V161" s="295"/>
      <c r="W161" s="295"/>
      <c r="X161" s="295"/>
      <c r="Y161" s="410">
        <f>Y160</f>
        <v>0</v>
      </c>
      <c r="Z161" s="410">
        <f t="shared" ref="Z161" si="397">Z160</f>
        <v>0.5</v>
      </c>
      <c r="AA161" s="410">
        <f t="shared" ref="AA161" si="398">AA160</f>
        <v>0.5</v>
      </c>
      <c r="AB161" s="410">
        <f t="shared" ref="AB161" si="399">AB160</f>
        <v>0</v>
      </c>
      <c r="AC161" s="410">
        <f t="shared" ref="AC161" si="400">AC160</f>
        <v>0</v>
      </c>
      <c r="AD161" s="410">
        <f t="shared" ref="AD161" si="401">AD160</f>
        <v>0</v>
      </c>
      <c r="AE161" s="410">
        <f t="shared" ref="AE161" si="402">AE160</f>
        <v>0</v>
      </c>
      <c r="AF161" s="410">
        <f t="shared" ref="AF161" si="403">AF160</f>
        <v>0</v>
      </c>
      <c r="AG161" s="410">
        <f t="shared" ref="AG161" si="404">AG160</f>
        <v>0</v>
      </c>
      <c r="AH161" s="410">
        <f t="shared" ref="AH161" si="405">AH160</f>
        <v>0</v>
      </c>
      <c r="AI161" s="410">
        <f t="shared" ref="AI161" si="406">AI160</f>
        <v>0</v>
      </c>
      <c r="AJ161" s="410">
        <f t="shared" ref="AJ161" si="407">AJ160</f>
        <v>0</v>
      </c>
      <c r="AK161" s="410">
        <f t="shared" ref="AK161" si="408">AK160</f>
        <v>0</v>
      </c>
      <c r="AL161" s="410">
        <f t="shared" ref="AL161" si="409">AL160</f>
        <v>0</v>
      </c>
      <c r="AM161" s="306"/>
    </row>
    <row r="162" spans="1:39" ht="15" hidden="1" outlineLevel="1">
      <c r="B162" s="514"/>
      <c r="C162" s="291"/>
      <c r="D162" s="765"/>
      <c r="E162" s="765"/>
      <c r="F162" s="765"/>
      <c r="G162" s="765"/>
      <c r="H162" s="765"/>
      <c r="I162" s="765"/>
      <c r="J162" s="765"/>
      <c r="K162" s="765"/>
      <c r="L162" s="765"/>
      <c r="M162" s="765"/>
      <c r="N162" s="765"/>
      <c r="O162" s="765"/>
      <c r="P162" s="765"/>
      <c r="Q162" s="765"/>
      <c r="R162" s="765"/>
      <c r="S162" s="765"/>
      <c r="T162" s="765"/>
      <c r="U162" s="765"/>
      <c r="V162" s="765"/>
      <c r="W162" s="765"/>
      <c r="X162" s="765"/>
      <c r="Y162" s="411"/>
      <c r="Z162" s="424"/>
      <c r="AA162" s="424"/>
      <c r="AB162" s="424"/>
      <c r="AC162" s="424"/>
      <c r="AD162" s="424"/>
      <c r="AE162" s="424"/>
      <c r="AF162" s="424"/>
      <c r="AG162" s="424"/>
      <c r="AH162" s="424"/>
      <c r="AI162" s="424"/>
      <c r="AJ162" s="424"/>
      <c r="AK162" s="424"/>
      <c r="AL162" s="424"/>
      <c r="AM162" s="306"/>
    </row>
    <row r="163" spans="1:39" ht="30" hidden="1" outlineLevel="1">
      <c r="A163" s="516">
        <v>39</v>
      </c>
      <c r="B163" s="514" t="s">
        <v>131</v>
      </c>
      <c r="C163" s="291" t="s">
        <v>25</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775">
        <v>0</v>
      </c>
      <c r="Z163" s="764">
        <v>0.5</v>
      </c>
      <c r="AA163" s="764">
        <v>0.5</v>
      </c>
      <c r="AB163" s="764">
        <v>0</v>
      </c>
      <c r="AC163" s="764">
        <v>0</v>
      </c>
      <c r="AD163" s="764">
        <v>0</v>
      </c>
      <c r="AE163" s="764">
        <v>0</v>
      </c>
      <c r="AF163" s="414"/>
      <c r="AG163" s="414"/>
      <c r="AH163" s="414"/>
      <c r="AI163" s="414"/>
      <c r="AJ163" s="414"/>
      <c r="AK163" s="414"/>
      <c r="AL163" s="414"/>
      <c r="AM163" s="296">
        <f>SUM(Y163:AL163)</f>
        <v>1</v>
      </c>
    </row>
    <row r="164" spans="1:39" ht="15" hidden="1" outlineLevel="1">
      <c r="B164" s="294" t="s">
        <v>268</v>
      </c>
      <c r="C164" s="291" t="s">
        <v>163</v>
      </c>
      <c r="D164" s="295"/>
      <c r="E164" s="295"/>
      <c r="F164" s="295"/>
      <c r="G164" s="295"/>
      <c r="H164" s="295"/>
      <c r="I164" s="295"/>
      <c r="J164" s="295"/>
      <c r="K164" s="295"/>
      <c r="L164" s="295"/>
      <c r="M164" s="295"/>
      <c r="N164" s="295">
        <f>N163</f>
        <v>12</v>
      </c>
      <c r="O164" s="295"/>
      <c r="P164" s="295"/>
      <c r="Q164" s="295"/>
      <c r="R164" s="295"/>
      <c r="S164" s="295"/>
      <c r="T164" s="295"/>
      <c r="U164" s="295"/>
      <c r="V164" s="295"/>
      <c r="W164" s="295"/>
      <c r="X164" s="295"/>
      <c r="Y164" s="410">
        <f>Y163</f>
        <v>0</v>
      </c>
      <c r="Z164" s="410">
        <f t="shared" ref="Z164" si="410">Z163</f>
        <v>0.5</v>
      </c>
      <c r="AA164" s="410">
        <f t="shared" ref="AA164" si="411">AA163</f>
        <v>0.5</v>
      </c>
      <c r="AB164" s="410">
        <f t="shared" ref="AB164" si="412">AB163</f>
        <v>0</v>
      </c>
      <c r="AC164" s="410">
        <f t="shared" ref="AC164" si="413">AC163</f>
        <v>0</v>
      </c>
      <c r="AD164" s="410">
        <f t="shared" ref="AD164" si="414">AD163</f>
        <v>0</v>
      </c>
      <c r="AE164" s="410">
        <f t="shared" ref="AE164" si="415">AE163</f>
        <v>0</v>
      </c>
      <c r="AF164" s="410">
        <f t="shared" ref="AF164" si="416">AF163</f>
        <v>0</v>
      </c>
      <c r="AG164" s="410">
        <f t="shared" ref="AG164" si="417">AG163</f>
        <v>0</v>
      </c>
      <c r="AH164" s="410">
        <f t="shared" ref="AH164" si="418">AH163</f>
        <v>0</v>
      </c>
      <c r="AI164" s="410">
        <f t="shared" ref="AI164" si="419">AI163</f>
        <v>0</v>
      </c>
      <c r="AJ164" s="410">
        <f t="shared" ref="AJ164" si="420">AJ163</f>
        <v>0</v>
      </c>
      <c r="AK164" s="410">
        <f t="shared" ref="AK164" si="421">AK163</f>
        <v>0</v>
      </c>
      <c r="AL164" s="410">
        <f t="shared" ref="AL164" si="422">AL163</f>
        <v>0</v>
      </c>
      <c r="AM164" s="306"/>
    </row>
    <row r="165" spans="1:39" ht="15" hidden="1" outlineLevel="1">
      <c r="B165" s="514"/>
      <c r="C165" s="291"/>
      <c r="D165" s="765"/>
      <c r="E165" s="765"/>
      <c r="F165" s="765"/>
      <c r="G165" s="765"/>
      <c r="H165" s="765"/>
      <c r="I165" s="765"/>
      <c r="J165" s="765"/>
      <c r="K165" s="765"/>
      <c r="L165" s="765"/>
      <c r="M165" s="765"/>
      <c r="N165" s="765"/>
      <c r="O165" s="765"/>
      <c r="P165" s="765"/>
      <c r="Q165" s="765"/>
      <c r="R165" s="765"/>
      <c r="S165" s="765"/>
      <c r="T165" s="765"/>
      <c r="U165" s="765"/>
      <c r="V165" s="765"/>
      <c r="W165" s="765"/>
      <c r="X165" s="765"/>
      <c r="Y165" s="411"/>
      <c r="Z165" s="424"/>
      <c r="AA165" s="424"/>
      <c r="AB165" s="424"/>
      <c r="AC165" s="424"/>
      <c r="AD165" s="424"/>
      <c r="AE165" s="424"/>
      <c r="AF165" s="424"/>
      <c r="AG165" s="424"/>
      <c r="AH165" s="424"/>
      <c r="AI165" s="424"/>
      <c r="AJ165" s="424"/>
      <c r="AK165" s="424"/>
      <c r="AL165" s="424"/>
      <c r="AM165" s="306"/>
    </row>
    <row r="166" spans="1:39" ht="30" hidden="1" outlineLevel="1">
      <c r="A166" s="516">
        <v>40</v>
      </c>
      <c r="B166" s="514" t="s">
        <v>132</v>
      </c>
      <c r="C166" s="291" t="s">
        <v>25</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775">
        <v>0</v>
      </c>
      <c r="Z166" s="764">
        <v>0.5</v>
      </c>
      <c r="AA166" s="764">
        <v>0.5</v>
      </c>
      <c r="AB166" s="764">
        <v>0</v>
      </c>
      <c r="AC166" s="764">
        <v>0</v>
      </c>
      <c r="AD166" s="764">
        <v>0</v>
      </c>
      <c r="AE166" s="764">
        <v>0</v>
      </c>
      <c r="AF166" s="414"/>
      <c r="AG166" s="414"/>
      <c r="AH166" s="414"/>
      <c r="AI166" s="414"/>
      <c r="AJ166" s="414"/>
      <c r="AK166" s="414"/>
      <c r="AL166" s="414"/>
      <c r="AM166" s="296">
        <f>SUM(Y166:AL166)</f>
        <v>1</v>
      </c>
    </row>
    <row r="167" spans="1:39" ht="15" hidden="1" outlineLevel="1">
      <c r="B167" s="294" t="s">
        <v>268</v>
      </c>
      <c r="C167" s="291" t="s">
        <v>163</v>
      </c>
      <c r="D167" s="295"/>
      <c r="E167" s="295"/>
      <c r="F167" s="295"/>
      <c r="G167" s="295"/>
      <c r="H167" s="295"/>
      <c r="I167" s="295"/>
      <c r="J167" s="295"/>
      <c r="K167" s="295"/>
      <c r="L167" s="295"/>
      <c r="M167" s="295"/>
      <c r="N167" s="295">
        <f>N166</f>
        <v>12</v>
      </c>
      <c r="O167" s="295"/>
      <c r="P167" s="295"/>
      <c r="Q167" s="295"/>
      <c r="R167" s="295"/>
      <c r="S167" s="295"/>
      <c r="T167" s="295"/>
      <c r="U167" s="295"/>
      <c r="V167" s="295"/>
      <c r="W167" s="295"/>
      <c r="X167" s="295"/>
      <c r="Y167" s="410">
        <f>Y166</f>
        <v>0</v>
      </c>
      <c r="Z167" s="410">
        <f t="shared" ref="Z167" si="423">Z166</f>
        <v>0.5</v>
      </c>
      <c r="AA167" s="410">
        <f t="shared" ref="AA167" si="424">AA166</f>
        <v>0.5</v>
      </c>
      <c r="AB167" s="410">
        <f t="shared" ref="AB167" si="425">AB166</f>
        <v>0</v>
      </c>
      <c r="AC167" s="410">
        <f t="shared" ref="AC167" si="426">AC166</f>
        <v>0</v>
      </c>
      <c r="AD167" s="410">
        <f t="shared" ref="AD167" si="427">AD166</f>
        <v>0</v>
      </c>
      <c r="AE167" s="410">
        <f t="shared" ref="AE167" si="428">AE166</f>
        <v>0</v>
      </c>
      <c r="AF167" s="410">
        <f t="shared" ref="AF167" si="429">AF166</f>
        <v>0</v>
      </c>
      <c r="AG167" s="410">
        <f t="shared" ref="AG167" si="430">AG166</f>
        <v>0</v>
      </c>
      <c r="AH167" s="410">
        <f t="shared" ref="AH167" si="431">AH166</f>
        <v>0</v>
      </c>
      <c r="AI167" s="410">
        <f t="shared" ref="AI167" si="432">AI166</f>
        <v>0</v>
      </c>
      <c r="AJ167" s="410">
        <f t="shared" ref="AJ167" si="433">AJ166</f>
        <v>0</v>
      </c>
      <c r="AK167" s="410">
        <f t="shared" ref="AK167" si="434">AK166</f>
        <v>0</v>
      </c>
      <c r="AL167" s="410">
        <f t="shared" ref="AL167" si="435">AL166</f>
        <v>0</v>
      </c>
      <c r="AM167" s="306"/>
    </row>
    <row r="168" spans="1:39" ht="15" hidden="1" outlineLevel="1">
      <c r="B168" s="514"/>
      <c r="C168" s="291"/>
      <c r="D168" s="765"/>
      <c r="E168" s="765"/>
      <c r="F168" s="765"/>
      <c r="G168" s="765"/>
      <c r="H168" s="765"/>
      <c r="I168" s="765"/>
      <c r="J168" s="765"/>
      <c r="K168" s="765"/>
      <c r="L168" s="765"/>
      <c r="M168" s="765"/>
      <c r="N168" s="765"/>
      <c r="O168" s="765"/>
      <c r="P168" s="765"/>
      <c r="Q168" s="765"/>
      <c r="R168" s="765"/>
      <c r="S168" s="765"/>
      <c r="T168" s="765"/>
      <c r="U168" s="765"/>
      <c r="V168" s="765"/>
      <c r="W168" s="765"/>
      <c r="X168" s="765"/>
      <c r="Y168" s="411"/>
      <c r="Z168" s="424"/>
      <c r="AA168" s="424"/>
      <c r="AB168" s="424"/>
      <c r="AC168" s="424"/>
      <c r="AD168" s="424"/>
      <c r="AE168" s="424"/>
      <c r="AF168" s="424"/>
      <c r="AG168" s="424"/>
      <c r="AH168" s="424"/>
      <c r="AI168" s="424"/>
      <c r="AJ168" s="424"/>
      <c r="AK168" s="424"/>
      <c r="AL168" s="424"/>
      <c r="AM168" s="306"/>
    </row>
    <row r="169" spans="1:39" ht="30" hidden="1" outlineLevel="1">
      <c r="A169" s="516">
        <v>41</v>
      </c>
      <c r="B169" s="514" t="s">
        <v>133</v>
      </c>
      <c r="C169" s="291" t="s">
        <v>25</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775">
        <v>0</v>
      </c>
      <c r="Z169" s="764">
        <v>0.5</v>
      </c>
      <c r="AA169" s="764">
        <v>0.5</v>
      </c>
      <c r="AB169" s="764">
        <v>0</v>
      </c>
      <c r="AC169" s="764">
        <v>0</v>
      </c>
      <c r="AD169" s="764">
        <v>0</v>
      </c>
      <c r="AE169" s="764">
        <v>0</v>
      </c>
      <c r="AF169" s="414"/>
      <c r="AG169" s="414"/>
      <c r="AH169" s="414"/>
      <c r="AI169" s="414"/>
      <c r="AJ169" s="414"/>
      <c r="AK169" s="414"/>
      <c r="AL169" s="414"/>
      <c r="AM169" s="296">
        <f>SUM(Y169:AL169)</f>
        <v>1</v>
      </c>
    </row>
    <row r="170" spans="1:39" ht="15" hidden="1" outlineLevel="1">
      <c r="B170" s="294" t="s">
        <v>268</v>
      </c>
      <c r="C170" s="291" t="s">
        <v>163</v>
      </c>
      <c r="D170" s="295"/>
      <c r="E170" s="295"/>
      <c r="F170" s="295"/>
      <c r="G170" s="295"/>
      <c r="H170" s="295"/>
      <c r="I170" s="295"/>
      <c r="J170" s="295"/>
      <c r="K170" s="295"/>
      <c r="L170" s="295"/>
      <c r="M170" s="295"/>
      <c r="N170" s="295">
        <f>N169</f>
        <v>12</v>
      </c>
      <c r="O170" s="295"/>
      <c r="P170" s="295"/>
      <c r="Q170" s="295"/>
      <c r="R170" s="295"/>
      <c r="S170" s="295"/>
      <c r="T170" s="295"/>
      <c r="U170" s="295"/>
      <c r="V170" s="295"/>
      <c r="W170" s="295"/>
      <c r="X170" s="295"/>
      <c r="Y170" s="410">
        <f>Y169</f>
        <v>0</v>
      </c>
      <c r="Z170" s="410">
        <f t="shared" ref="Z170" si="436">Z169</f>
        <v>0.5</v>
      </c>
      <c r="AA170" s="410">
        <f t="shared" ref="AA170" si="437">AA169</f>
        <v>0.5</v>
      </c>
      <c r="AB170" s="410">
        <f t="shared" ref="AB170" si="438">AB169</f>
        <v>0</v>
      </c>
      <c r="AC170" s="410">
        <f t="shared" ref="AC170" si="439">AC169</f>
        <v>0</v>
      </c>
      <c r="AD170" s="410">
        <f t="shared" ref="AD170" si="440">AD169</f>
        <v>0</v>
      </c>
      <c r="AE170" s="410">
        <f t="shared" ref="AE170" si="441">AE169</f>
        <v>0</v>
      </c>
      <c r="AF170" s="410">
        <f t="shared" ref="AF170" si="442">AF169</f>
        <v>0</v>
      </c>
      <c r="AG170" s="410">
        <f t="shared" ref="AG170" si="443">AG169</f>
        <v>0</v>
      </c>
      <c r="AH170" s="410">
        <f t="shared" ref="AH170" si="444">AH169</f>
        <v>0</v>
      </c>
      <c r="AI170" s="410">
        <f t="shared" ref="AI170" si="445">AI169</f>
        <v>0</v>
      </c>
      <c r="AJ170" s="410">
        <f t="shared" ref="AJ170" si="446">AJ169</f>
        <v>0</v>
      </c>
      <c r="AK170" s="410">
        <f t="shared" ref="AK170" si="447">AK169</f>
        <v>0</v>
      </c>
      <c r="AL170" s="410">
        <f t="shared" ref="AL170" si="448">AL169</f>
        <v>0</v>
      </c>
      <c r="AM170" s="306"/>
    </row>
    <row r="171" spans="1:39" ht="15" hidden="1" outlineLevel="1">
      <c r="B171" s="514"/>
      <c r="C171" s="291"/>
      <c r="D171" s="765"/>
      <c r="E171" s="765"/>
      <c r="F171" s="765"/>
      <c r="G171" s="765"/>
      <c r="H171" s="765"/>
      <c r="I171" s="765"/>
      <c r="J171" s="765"/>
      <c r="K171" s="765"/>
      <c r="L171" s="765"/>
      <c r="M171" s="765"/>
      <c r="N171" s="765"/>
      <c r="O171" s="765"/>
      <c r="P171" s="765"/>
      <c r="Q171" s="765"/>
      <c r="R171" s="765"/>
      <c r="S171" s="765"/>
      <c r="T171" s="765"/>
      <c r="U171" s="765"/>
      <c r="V171" s="765"/>
      <c r="W171" s="765"/>
      <c r="X171" s="765"/>
      <c r="Y171" s="411"/>
      <c r="Z171" s="424"/>
      <c r="AA171" s="424"/>
      <c r="AB171" s="424"/>
      <c r="AC171" s="424"/>
      <c r="AD171" s="424"/>
      <c r="AE171" s="424"/>
      <c r="AF171" s="424"/>
      <c r="AG171" s="424"/>
      <c r="AH171" s="424"/>
      <c r="AI171" s="424"/>
      <c r="AJ171" s="424"/>
      <c r="AK171" s="424"/>
      <c r="AL171" s="424"/>
      <c r="AM171" s="306"/>
    </row>
    <row r="172" spans="1:39" ht="30" hidden="1" outlineLevel="1">
      <c r="A172" s="516">
        <v>42</v>
      </c>
      <c r="B172" s="514" t="s">
        <v>134</v>
      </c>
      <c r="C172" s="291" t="s">
        <v>25</v>
      </c>
      <c r="D172" s="295"/>
      <c r="E172" s="295"/>
      <c r="F172" s="295"/>
      <c r="G172" s="295"/>
      <c r="H172" s="295"/>
      <c r="I172" s="295"/>
      <c r="J172" s="295"/>
      <c r="K172" s="295"/>
      <c r="L172" s="295"/>
      <c r="M172" s="295"/>
      <c r="N172" s="765"/>
      <c r="O172" s="295"/>
      <c r="P172" s="295"/>
      <c r="Q172" s="295"/>
      <c r="R172" s="295"/>
      <c r="S172" s="295"/>
      <c r="T172" s="295"/>
      <c r="U172" s="295"/>
      <c r="V172" s="295"/>
      <c r="W172" s="295"/>
      <c r="X172" s="295"/>
      <c r="Y172" s="775">
        <v>0</v>
      </c>
      <c r="Z172" s="764">
        <v>0.5</v>
      </c>
      <c r="AA172" s="764">
        <v>0.5</v>
      </c>
      <c r="AB172" s="764">
        <v>0</v>
      </c>
      <c r="AC172" s="764">
        <v>0</v>
      </c>
      <c r="AD172" s="764">
        <v>0</v>
      </c>
      <c r="AE172" s="764">
        <v>0</v>
      </c>
      <c r="AF172" s="414"/>
      <c r="AG172" s="414"/>
      <c r="AH172" s="414"/>
      <c r="AI172" s="414"/>
      <c r="AJ172" s="414"/>
      <c r="AK172" s="414"/>
      <c r="AL172" s="414"/>
      <c r="AM172" s="296">
        <f>SUM(Y172:AL172)</f>
        <v>1</v>
      </c>
    </row>
    <row r="173" spans="1:39" ht="15" hidden="1" outlineLevel="1">
      <c r="B173" s="294" t="s">
        <v>268</v>
      </c>
      <c r="C173" s="291" t="s">
        <v>163</v>
      </c>
      <c r="D173" s="295"/>
      <c r="E173" s="295"/>
      <c r="F173" s="295"/>
      <c r="G173" s="295"/>
      <c r="H173" s="295"/>
      <c r="I173" s="295"/>
      <c r="J173" s="295"/>
      <c r="K173" s="295"/>
      <c r="L173" s="295"/>
      <c r="M173" s="295"/>
      <c r="N173" s="767"/>
      <c r="O173" s="295"/>
      <c r="P173" s="295"/>
      <c r="Q173" s="295"/>
      <c r="R173" s="295"/>
      <c r="S173" s="295"/>
      <c r="T173" s="295"/>
      <c r="U173" s="295"/>
      <c r="V173" s="295"/>
      <c r="W173" s="295"/>
      <c r="X173" s="295"/>
      <c r="Y173" s="410">
        <f>Y172</f>
        <v>0</v>
      </c>
      <c r="Z173" s="410">
        <f t="shared" ref="Z173" si="449">Z172</f>
        <v>0.5</v>
      </c>
      <c r="AA173" s="410">
        <f t="shared" ref="AA173" si="450">AA172</f>
        <v>0.5</v>
      </c>
      <c r="AB173" s="410">
        <f t="shared" ref="AB173" si="451">AB172</f>
        <v>0</v>
      </c>
      <c r="AC173" s="410">
        <f t="shared" ref="AC173" si="452">AC172</f>
        <v>0</v>
      </c>
      <c r="AD173" s="410">
        <f t="shared" ref="AD173" si="453">AD172</f>
        <v>0</v>
      </c>
      <c r="AE173" s="410">
        <f t="shared" ref="AE173" si="454">AE172</f>
        <v>0</v>
      </c>
      <c r="AF173" s="410">
        <f t="shared" ref="AF173" si="455">AF172</f>
        <v>0</v>
      </c>
      <c r="AG173" s="410">
        <f t="shared" ref="AG173" si="456">AG172</f>
        <v>0</v>
      </c>
      <c r="AH173" s="410">
        <f t="shared" ref="AH173" si="457">AH172</f>
        <v>0</v>
      </c>
      <c r="AI173" s="410">
        <f t="shared" ref="AI173" si="458">AI172</f>
        <v>0</v>
      </c>
      <c r="AJ173" s="410">
        <f t="shared" ref="AJ173" si="459">AJ172</f>
        <v>0</v>
      </c>
      <c r="AK173" s="410">
        <f t="shared" ref="AK173" si="460">AK172</f>
        <v>0</v>
      </c>
      <c r="AL173" s="410">
        <f t="shared" ref="AL173" si="461">AL172</f>
        <v>0</v>
      </c>
      <c r="AM173" s="306"/>
    </row>
    <row r="174" spans="1:39" ht="15" hidden="1" outlineLevel="1">
      <c r="B174" s="514"/>
      <c r="C174" s="291"/>
      <c r="D174" s="765"/>
      <c r="E174" s="765"/>
      <c r="F174" s="765"/>
      <c r="G174" s="765"/>
      <c r="H174" s="765"/>
      <c r="I174" s="765"/>
      <c r="J174" s="765"/>
      <c r="K174" s="765"/>
      <c r="L174" s="765"/>
      <c r="M174" s="765"/>
      <c r="N174" s="765"/>
      <c r="O174" s="765"/>
      <c r="P174" s="765"/>
      <c r="Q174" s="765"/>
      <c r="R174" s="765"/>
      <c r="S174" s="765"/>
      <c r="T174" s="765"/>
      <c r="U174" s="765"/>
      <c r="V174" s="765"/>
      <c r="W174" s="765"/>
      <c r="X174" s="765"/>
      <c r="Y174" s="411"/>
      <c r="Z174" s="424"/>
      <c r="AA174" s="424"/>
      <c r="AB174" s="424"/>
      <c r="AC174" s="424"/>
      <c r="AD174" s="424"/>
      <c r="AE174" s="424"/>
      <c r="AF174" s="424"/>
      <c r="AG174" s="424"/>
      <c r="AH174" s="424"/>
      <c r="AI174" s="424"/>
      <c r="AJ174" s="424"/>
      <c r="AK174" s="424"/>
      <c r="AL174" s="424"/>
      <c r="AM174" s="306"/>
    </row>
    <row r="175" spans="1:39" ht="15" hidden="1" outlineLevel="1">
      <c r="A175" s="516">
        <v>43</v>
      </c>
      <c r="B175" s="514" t="s">
        <v>135</v>
      </c>
      <c r="C175" s="291" t="s">
        <v>25</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775">
        <v>0</v>
      </c>
      <c r="Z175" s="764">
        <v>0.5</v>
      </c>
      <c r="AA175" s="764">
        <v>0.5</v>
      </c>
      <c r="AB175" s="764">
        <v>0</v>
      </c>
      <c r="AC175" s="764">
        <v>0</v>
      </c>
      <c r="AD175" s="764">
        <v>0</v>
      </c>
      <c r="AE175" s="764">
        <v>0</v>
      </c>
      <c r="AF175" s="414"/>
      <c r="AG175" s="414"/>
      <c r="AH175" s="414"/>
      <c r="AI175" s="414"/>
      <c r="AJ175" s="414"/>
      <c r="AK175" s="414"/>
      <c r="AL175" s="414"/>
      <c r="AM175" s="296">
        <f>SUM(Y175:AL175)</f>
        <v>1</v>
      </c>
    </row>
    <row r="176" spans="1:39" ht="15" hidden="1" outlineLevel="1">
      <c r="B176" s="294" t="s">
        <v>268</v>
      </c>
      <c r="C176" s="291" t="s">
        <v>163</v>
      </c>
      <c r="D176" s="295"/>
      <c r="E176" s="295"/>
      <c r="F176" s="295"/>
      <c r="G176" s="295"/>
      <c r="H176" s="295"/>
      <c r="I176" s="295"/>
      <c r="J176" s="295"/>
      <c r="K176" s="295"/>
      <c r="L176" s="295"/>
      <c r="M176" s="295"/>
      <c r="N176" s="295">
        <f>N175</f>
        <v>12</v>
      </c>
      <c r="O176" s="295"/>
      <c r="P176" s="295"/>
      <c r="Q176" s="295"/>
      <c r="R176" s="295"/>
      <c r="S176" s="295"/>
      <c r="T176" s="295"/>
      <c r="U176" s="295"/>
      <c r="V176" s="295"/>
      <c r="W176" s="295"/>
      <c r="X176" s="295"/>
      <c r="Y176" s="410">
        <f>Y175</f>
        <v>0</v>
      </c>
      <c r="Z176" s="410">
        <f t="shared" ref="Z176" si="462">Z175</f>
        <v>0.5</v>
      </c>
      <c r="AA176" s="410">
        <f t="shared" ref="AA176" si="463">AA175</f>
        <v>0.5</v>
      </c>
      <c r="AB176" s="410">
        <f t="shared" ref="AB176" si="464">AB175</f>
        <v>0</v>
      </c>
      <c r="AC176" s="410">
        <f t="shared" ref="AC176" si="465">AC175</f>
        <v>0</v>
      </c>
      <c r="AD176" s="410">
        <f t="shared" ref="AD176" si="466">AD175</f>
        <v>0</v>
      </c>
      <c r="AE176" s="410">
        <f t="shared" ref="AE176" si="467">AE175</f>
        <v>0</v>
      </c>
      <c r="AF176" s="410">
        <f t="shared" ref="AF176" si="468">AF175</f>
        <v>0</v>
      </c>
      <c r="AG176" s="410">
        <f t="shared" ref="AG176" si="469">AG175</f>
        <v>0</v>
      </c>
      <c r="AH176" s="410">
        <f t="shared" ref="AH176" si="470">AH175</f>
        <v>0</v>
      </c>
      <c r="AI176" s="410">
        <f t="shared" ref="AI176" si="471">AI175</f>
        <v>0</v>
      </c>
      <c r="AJ176" s="410">
        <f t="shared" ref="AJ176" si="472">AJ175</f>
        <v>0</v>
      </c>
      <c r="AK176" s="410">
        <f t="shared" ref="AK176" si="473">AK175</f>
        <v>0</v>
      </c>
      <c r="AL176" s="410">
        <f t="shared" ref="AL176" si="474">AL175</f>
        <v>0</v>
      </c>
      <c r="AM176" s="306"/>
    </row>
    <row r="177" spans="1:39" ht="15" hidden="1" outlineLevel="1">
      <c r="B177" s="514"/>
      <c r="C177" s="291"/>
      <c r="D177" s="765"/>
      <c r="E177" s="765"/>
      <c r="F177" s="765"/>
      <c r="G177" s="765"/>
      <c r="H177" s="765"/>
      <c r="I177" s="765"/>
      <c r="J177" s="765"/>
      <c r="K177" s="765"/>
      <c r="L177" s="765"/>
      <c r="M177" s="765"/>
      <c r="N177" s="765"/>
      <c r="O177" s="765"/>
      <c r="P177" s="765"/>
      <c r="Q177" s="765"/>
      <c r="R177" s="765"/>
      <c r="S177" s="765"/>
      <c r="T177" s="765"/>
      <c r="U177" s="765"/>
      <c r="V177" s="765"/>
      <c r="W177" s="765"/>
      <c r="X177" s="765"/>
      <c r="Y177" s="411"/>
      <c r="Z177" s="424"/>
      <c r="AA177" s="424"/>
      <c r="AB177" s="424"/>
      <c r="AC177" s="424"/>
      <c r="AD177" s="424"/>
      <c r="AE177" s="424"/>
      <c r="AF177" s="424"/>
      <c r="AG177" s="424"/>
      <c r="AH177" s="424"/>
      <c r="AI177" s="424"/>
      <c r="AJ177" s="424"/>
      <c r="AK177" s="424"/>
      <c r="AL177" s="424"/>
      <c r="AM177" s="306"/>
    </row>
    <row r="178" spans="1:39" ht="45" hidden="1" outlineLevel="1">
      <c r="A178" s="516">
        <v>44</v>
      </c>
      <c r="B178" s="514" t="s">
        <v>136</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775">
        <v>0</v>
      </c>
      <c r="Z178" s="764">
        <v>0.5</v>
      </c>
      <c r="AA178" s="764">
        <v>0.5</v>
      </c>
      <c r="AB178" s="764">
        <v>0</v>
      </c>
      <c r="AC178" s="764">
        <v>0</v>
      </c>
      <c r="AD178" s="764">
        <v>0</v>
      </c>
      <c r="AE178" s="764">
        <v>0</v>
      </c>
      <c r="AF178" s="414"/>
      <c r="AG178" s="414"/>
      <c r="AH178" s="414"/>
      <c r="AI178" s="414"/>
      <c r="AJ178" s="414"/>
      <c r="AK178" s="414"/>
      <c r="AL178" s="414"/>
      <c r="AM178" s="296">
        <f>SUM(Y178:AL178)</f>
        <v>1</v>
      </c>
    </row>
    <row r="179" spans="1:39" ht="15" hidden="1" outlineLevel="1">
      <c r="B179" s="294" t="s">
        <v>268</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0">
        <f>Y178</f>
        <v>0</v>
      </c>
      <c r="Z179" s="410">
        <f t="shared" ref="Z179" si="475">Z178</f>
        <v>0.5</v>
      </c>
      <c r="AA179" s="410">
        <f t="shared" ref="AA179" si="476">AA178</f>
        <v>0.5</v>
      </c>
      <c r="AB179" s="410">
        <f t="shared" ref="AB179" si="477">AB178</f>
        <v>0</v>
      </c>
      <c r="AC179" s="410">
        <f t="shared" ref="AC179" si="478">AC178</f>
        <v>0</v>
      </c>
      <c r="AD179" s="410">
        <f t="shared" ref="AD179" si="479">AD178</f>
        <v>0</v>
      </c>
      <c r="AE179" s="410">
        <f t="shared" ref="AE179" si="480">AE178</f>
        <v>0</v>
      </c>
      <c r="AF179" s="410">
        <f t="shared" ref="AF179" si="481">AF178</f>
        <v>0</v>
      </c>
      <c r="AG179" s="410">
        <f t="shared" ref="AG179" si="482">AG178</f>
        <v>0</v>
      </c>
      <c r="AH179" s="410">
        <f t="shared" ref="AH179" si="483">AH178</f>
        <v>0</v>
      </c>
      <c r="AI179" s="410">
        <f t="shared" ref="AI179" si="484">AI178</f>
        <v>0</v>
      </c>
      <c r="AJ179" s="410">
        <f t="shared" ref="AJ179" si="485">AJ178</f>
        <v>0</v>
      </c>
      <c r="AK179" s="410">
        <f t="shared" ref="AK179" si="486">AK178</f>
        <v>0</v>
      </c>
      <c r="AL179" s="410">
        <f t="shared" ref="AL179" si="487">AL178</f>
        <v>0</v>
      </c>
      <c r="AM179" s="306"/>
    </row>
    <row r="180" spans="1:39" ht="15" hidden="1" outlineLevel="1">
      <c r="B180" s="514"/>
      <c r="C180" s="291"/>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411"/>
      <c r="Z180" s="424"/>
      <c r="AA180" s="424"/>
      <c r="AB180" s="424"/>
      <c r="AC180" s="424"/>
      <c r="AD180" s="424"/>
      <c r="AE180" s="424"/>
      <c r="AF180" s="424"/>
      <c r="AG180" s="424"/>
      <c r="AH180" s="424"/>
      <c r="AI180" s="424"/>
      <c r="AJ180" s="424"/>
      <c r="AK180" s="424"/>
      <c r="AL180" s="424"/>
      <c r="AM180" s="306"/>
    </row>
    <row r="181" spans="1:39" ht="30" hidden="1" outlineLevel="1">
      <c r="A181" s="516">
        <v>45</v>
      </c>
      <c r="B181" s="514" t="s">
        <v>137</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775">
        <v>0</v>
      </c>
      <c r="Z181" s="764">
        <v>0.5</v>
      </c>
      <c r="AA181" s="764">
        <v>0.5</v>
      </c>
      <c r="AB181" s="764">
        <v>0</v>
      </c>
      <c r="AC181" s="764">
        <v>0</v>
      </c>
      <c r="AD181" s="764">
        <v>0</v>
      </c>
      <c r="AE181" s="764">
        <v>0</v>
      </c>
      <c r="AF181" s="414"/>
      <c r="AG181" s="414"/>
      <c r="AH181" s="414"/>
      <c r="AI181" s="414"/>
      <c r="AJ181" s="414"/>
      <c r="AK181" s="414"/>
      <c r="AL181" s="414"/>
      <c r="AM181" s="296">
        <f>SUM(Y181:AL181)</f>
        <v>1</v>
      </c>
    </row>
    <row r="182" spans="1:39" ht="15" hidden="1" outlineLevel="1">
      <c r="B182" s="294" t="s">
        <v>268</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0">
        <f>Y181</f>
        <v>0</v>
      </c>
      <c r="Z182" s="410">
        <f t="shared" ref="Z182" si="488">Z181</f>
        <v>0.5</v>
      </c>
      <c r="AA182" s="410">
        <f t="shared" ref="AA182" si="489">AA181</f>
        <v>0.5</v>
      </c>
      <c r="AB182" s="410">
        <f t="shared" ref="AB182" si="490">AB181</f>
        <v>0</v>
      </c>
      <c r="AC182" s="410">
        <f t="shared" ref="AC182" si="491">AC181</f>
        <v>0</v>
      </c>
      <c r="AD182" s="410">
        <f t="shared" ref="AD182" si="492">AD181</f>
        <v>0</v>
      </c>
      <c r="AE182" s="410">
        <f t="shared" ref="AE182" si="493">AE181</f>
        <v>0</v>
      </c>
      <c r="AF182" s="410">
        <f t="shared" ref="AF182" si="494">AF181</f>
        <v>0</v>
      </c>
      <c r="AG182" s="410">
        <f t="shared" ref="AG182" si="495">AG181</f>
        <v>0</v>
      </c>
      <c r="AH182" s="410">
        <f t="shared" ref="AH182" si="496">AH181</f>
        <v>0</v>
      </c>
      <c r="AI182" s="410">
        <f t="shared" ref="AI182" si="497">AI181</f>
        <v>0</v>
      </c>
      <c r="AJ182" s="410">
        <f t="shared" ref="AJ182" si="498">AJ181</f>
        <v>0</v>
      </c>
      <c r="AK182" s="410">
        <f t="shared" ref="AK182" si="499">AK181</f>
        <v>0</v>
      </c>
      <c r="AL182" s="410">
        <f t="shared" ref="AL182" si="500">AL181</f>
        <v>0</v>
      </c>
      <c r="AM182" s="306"/>
    </row>
    <row r="183" spans="1:39" ht="15" hidden="1" outlineLevel="1">
      <c r="B183" s="514"/>
      <c r="C183" s="291"/>
      <c r="D183" s="765"/>
      <c r="E183" s="765"/>
      <c r="F183" s="765"/>
      <c r="G183" s="765"/>
      <c r="H183" s="765"/>
      <c r="I183" s="765"/>
      <c r="J183" s="765"/>
      <c r="K183" s="765"/>
      <c r="L183" s="765"/>
      <c r="M183" s="765"/>
      <c r="N183" s="765"/>
      <c r="O183" s="765"/>
      <c r="P183" s="765"/>
      <c r="Q183" s="765"/>
      <c r="R183" s="765"/>
      <c r="S183" s="765"/>
      <c r="T183" s="765"/>
      <c r="U183" s="765"/>
      <c r="V183" s="765"/>
      <c r="W183" s="765"/>
      <c r="X183" s="765"/>
      <c r="Y183" s="411"/>
      <c r="Z183" s="424"/>
      <c r="AA183" s="424"/>
      <c r="AB183" s="424"/>
      <c r="AC183" s="424"/>
      <c r="AD183" s="424"/>
      <c r="AE183" s="424"/>
      <c r="AF183" s="424"/>
      <c r="AG183" s="424"/>
      <c r="AH183" s="424"/>
      <c r="AI183" s="424"/>
      <c r="AJ183" s="424"/>
      <c r="AK183" s="424"/>
      <c r="AL183" s="424"/>
      <c r="AM183" s="306"/>
    </row>
    <row r="184" spans="1:39" ht="30" hidden="1" outlineLevel="1">
      <c r="A184" s="516">
        <v>46</v>
      </c>
      <c r="B184" s="514" t="s">
        <v>138</v>
      </c>
      <c r="C184" s="291" t="s">
        <v>25</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775">
        <v>0</v>
      </c>
      <c r="Z184" s="764">
        <v>0.5</v>
      </c>
      <c r="AA184" s="764">
        <v>0.5</v>
      </c>
      <c r="AB184" s="764">
        <v>0</v>
      </c>
      <c r="AC184" s="764">
        <v>0</v>
      </c>
      <c r="AD184" s="764">
        <v>0</v>
      </c>
      <c r="AE184" s="764">
        <v>0</v>
      </c>
      <c r="AF184" s="414"/>
      <c r="AG184" s="414"/>
      <c r="AH184" s="414"/>
      <c r="AI184" s="414"/>
      <c r="AJ184" s="414"/>
      <c r="AK184" s="414"/>
      <c r="AL184" s="414"/>
      <c r="AM184" s="296">
        <f>SUM(Y184:AL184)</f>
        <v>1</v>
      </c>
    </row>
    <row r="185" spans="1:39" ht="15" hidden="1" outlineLevel="1">
      <c r="B185" s="294" t="s">
        <v>268</v>
      </c>
      <c r="C185" s="291" t="s">
        <v>163</v>
      </c>
      <c r="D185" s="295"/>
      <c r="E185" s="295"/>
      <c r="F185" s="295"/>
      <c r="G185" s="295"/>
      <c r="H185" s="295"/>
      <c r="I185" s="295"/>
      <c r="J185" s="295"/>
      <c r="K185" s="295"/>
      <c r="L185" s="295"/>
      <c r="M185" s="295"/>
      <c r="N185" s="295">
        <f>N184</f>
        <v>12</v>
      </c>
      <c r="O185" s="295"/>
      <c r="P185" s="295"/>
      <c r="Q185" s="295"/>
      <c r="R185" s="295"/>
      <c r="S185" s="295"/>
      <c r="T185" s="295"/>
      <c r="U185" s="295"/>
      <c r="V185" s="295"/>
      <c r="W185" s="295"/>
      <c r="X185" s="295"/>
      <c r="Y185" s="410">
        <f>Y184</f>
        <v>0</v>
      </c>
      <c r="Z185" s="410">
        <f t="shared" ref="Z185" si="501">Z184</f>
        <v>0.5</v>
      </c>
      <c r="AA185" s="410">
        <f t="shared" ref="AA185" si="502">AA184</f>
        <v>0.5</v>
      </c>
      <c r="AB185" s="410">
        <f t="shared" ref="AB185" si="503">AB184</f>
        <v>0</v>
      </c>
      <c r="AC185" s="410">
        <f t="shared" ref="AC185" si="504">AC184</f>
        <v>0</v>
      </c>
      <c r="AD185" s="410">
        <f t="shared" ref="AD185" si="505">AD184</f>
        <v>0</v>
      </c>
      <c r="AE185" s="410">
        <f t="shared" ref="AE185" si="506">AE184</f>
        <v>0</v>
      </c>
      <c r="AF185" s="410">
        <f t="shared" ref="AF185" si="507">AF184</f>
        <v>0</v>
      </c>
      <c r="AG185" s="410">
        <f t="shared" ref="AG185" si="508">AG184</f>
        <v>0</v>
      </c>
      <c r="AH185" s="410">
        <f t="shared" ref="AH185" si="509">AH184</f>
        <v>0</v>
      </c>
      <c r="AI185" s="410">
        <f t="shared" ref="AI185" si="510">AI184</f>
        <v>0</v>
      </c>
      <c r="AJ185" s="410">
        <f t="shared" ref="AJ185" si="511">AJ184</f>
        <v>0</v>
      </c>
      <c r="AK185" s="410">
        <f t="shared" ref="AK185" si="512">AK184</f>
        <v>0</v>
      </c>
      <c r="AL185" s="410">
        <f t="shared" ref="AL185" si="513">AL184</f>
        <v>0</v>
      </c>
      <c r="AM185" s="306"/>
    </row>
    <row r="186" spans="1:39" ht="15" hidden="1" outlineLevel="1">
      <c r="B186" s="514"/>
      <c r="C186" s="291"/>
      <c r="D186" s="765"/>
      <c r="E186" s="765"/>
      <c r="F186" s="765"/>
      <c r="G186" s="765"/>
      <c r="H186" s="765"/>
      <c r="I186" s="765"/>
      <c r="J186" s="765"/>
      <c r="K186" s="765"/>
      <c r="L186" s="765"/>
      <c r="M186" s="765"/>
      <c r="N186" s="765"/>
      <c r="O186" s="765"/>
      <c r="P186" s="765"/>
      <c r="Q186" s="765"/>
      <c r="R186" s="765"/>
      <c r="S186" s="765"/>
      <c r="T186" s="765"/>
      <c r="U186" s="765"/>
      <c r="V186" s="765"/>
      <c r="W186" s="765"/>
      <c r="X186" s="765"/>
      <c r="Y186" s="411"/>
      <c r="Z186" s="424"/>
      <c r="AA186" s="424"/>
      <c r="AB186" s="424"/>
      <c r="AC186" s="424"/>
      <c r="AD186" s="424"/>
      <c r="AE186" s="424"/>
      <c r="AF186" s="424"/>
      <c r="AG186" s="424"/>
      <c r="AH186" s="424"/>
      <c r="AI186" s="424"/>
      <c r="AJ186" s="424"/>
      <c r="AK186" s="424"/>
      <c r="AL186" s="424"/>
      <c r="AM186" s="306"/>
    </row>
    <row r="187" spans="1:39" ht="30" hidden="1" outlineLevel="1">
      <c r="A187" s="516">
        <v>47</v>
      </c>
      <c r="B187" s="514" t="s">
        <v>139</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775">
        <v>0</v>
      </c>
      <c r="Z187" s="764">
        <v>0.5</v>
      </c>
      <c r="AA187" s="764">
        <v>0.5</v>
      </c>
      <c r="AB187" s="764">
        <v>0</v>
      </c>
      <c r="AC187" s="764">
        <v>0</v>
      </c>
      <c r="AD187" s="764">
        <v>0</v>
      </c>
      <c r="AE187" s="764">
        <v>0</v>
      </c>
      <c r="AF187" s="414"/>
      <c r="AG187" s="414"/>
      <c r="AH187" s="414"/>
      <c r="AI187" s="414"/>
      <c r="AJ187" s="414"/>
      <c r="AK187" s="414"/>
      <c r="AL187" s="414"/>
      <c r="AM187" s="296">
        <f>SUM(Y187:AL187)</f>
        <v>1</v>
      </c>
    </row>
    <row r="188" spans="1:39" ht="15" hidden="1" outlineLevel="1">
      <c r="B188" s="294" t="s">
        <v>268</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0">
        <f>Y187</f>
        <v>0</v>
      </c>
      <c r="Z188" s="410">
        <f t="shared" ref="Z188" si="514">Z187</f>
        <v>0.5</v>
      </c>
      <c r="AA188" s="410">
        <f t="shared" ref="AA188" si="515">AA187</f>
        <v>0.5</v>
      </c>
      <c r="AB188" s="410">
        <f t="shared" ref="AB188" si="516">AB187</f>
        <v>0</v>
      </c>
      <c r="AC188" s="410">
        <f t="shared" ref="AC188" si="517">AC187</f>
        <v>0</v>
      </c>
      <c r="AD188" s="410">
        <f t="shared" ref="AD188" si="518">AD187</f>
        <v>0</v>
      </c>
      <c r="AE188" s="410">
        <f t="shared" ref="AE188" si="519">AE187</f>
        <v>0</v>
      </c>
      <c r="AF188" s="410">
        <f t="shared" ref="AF188" si="520">AF187</f>
        <v>0</v>
      </c>
      <c r="AG188" s="410">
        <f t="shared" ref="AG188" si="521">AG187</f>
        <v>0</v>
      </c>
      <c r="AH188" s="410">
        <f t="shared" ref="AH188" si="522">AH187</f>
        <v>0</v>
      </c>
      <c r="AI188" s="410">
        <f t="shared" ref="AI188" si="523">AI187</f>
        <v>0</v>
      </c>
      <c r="AJ188" s="410">
        <f t="shared" ref="AJ188" si="524">AJ187</f>
        <v>0</v>
      </c>
      <c r="AK188" s="410">
        <f t="shared" ref="AK188" si="525">AK187</f>
        <v>0</v>
      </c>
      <c r="AL188" s="410">
        <f t="shared" ref="AL188" si="526">AL187</f>
        <v>0</v>
      </c>
      <c r="AM188" s="306"/>
    </row>
    <row r="189" spans="1:39" ht="15" hidden="1" outlineLevel="1">
      <c r="B189" s="514"/>
      <c r="C189" s="291"/>
      <c r="D189" s="765"/>
      <c r="E189" s="765"/>
      <c r="F189" s="765"/>
      <c r="G189" s="765"/>
      <c r="H189" s="765"/>
      <c r="I189" s="765"/>
      <c r="J189" s="765"/>
      <c r="K189" s="765"/>
      <c r="L189" s="765"/>
      <c r="M189" s="765"/>
      <c r="N189" s="765"/>
      <c r="O189" s="765"/>
      <c r="P189" s="765"/>
      <c r="Q189" s="765"/>
      <c r="R189" s="765"/>
      <c r="S189" s="765"/>
      <c r="T189" s="765"/>
      <c r="U189" s="765"/>
      <c r="V189" s="765"/>
      <c r="W189" s="765"/>
      <c r="X189" s="765"/>
      <c r="Y189" s="411"/>
      <c r="Z189" s="424"/>
      <c r="AA189" s="424"/>
      <c r="AB189" s="424"/>
      <c r="AC189" s="424"/>
      <c r="AD189" s="424"/>
      <c r="AE189" s="424"/>
      <c r="AF189" s="424"/>
      <c r="AG189" s="424"/>
      <c r="AH189" s="424"/>
      <c r="AI189" s="424"/>
      <c r="AJ189" s="424"/>
      <c r="AK189" s="424"/>
      <c r="AL189" s="424"/>
      <c r="AM189" s="306"/>
    </row>
    <row r="190" spans="1:39" ht="30" hidden="1" outlineLevel="1">
      <c r="A190" s="516">
        <v>48</v>
      </c>
      <c r="B190" s="514" t="s">
        <v>140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775">
        <v>0</v>
      </c>
      <c r="Z190" s="764">
        <v>0.5</v>
      </c>
      <c r="AA190" s="764">
        <v>0.5</v>
      </c>
      <c r="AB190" s="764">
        <v>0</v>
      </c>
      <c r="AC190" s="764">
        <v>0</v>
      </c>
      <c r="AD190" s="764">
        <v>0</v>
      </c>
      <c r="AE190" s="764">
        <v>0</v>
      </c>
      <c r="AF190" s="414"/>
      <c r="AG190" s="414"/>
      <c r="AH190" s="414"/>
      <c r="AI190" s="414"/>
      <c r="AJ190" s="414"/>
      <c r="AK190" s="414"/>
      <c r="AL190" s="414"/>
      <c r="AM190" s="296">
        <f>SUM(Y190:AL190)</f>
        <v>1</v>
      </c>
    </row>
    <row r="191" spans="1:39" ht="15" hidden="1" outlineLevel="1">
      <c r="B191" s="294" t="s">
        <v>268</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0">
        <f>Y190</f>
        <v>0</v>
      </c>
      <c r="Z191" s="410">
        <f t="shared" ref="Z191" si="527">Z190</f>
        <v>0.5</v>
      </c>
      <c r="AA191" s="410">
        <f t="shared" ref="AA191" si="528">AA190</f>
        <v>0.5</v>
      </c>
      <c r="AB191" s="410">
        <f t="shared" ref="AB191" si="529">AB190</f>
        <v>0</v>
      </c>
      <c r="AC191" s="410">
        <f t="shared" ref="AC191" si="530">AC190</f>
        <v>0</v>
      </c>
      <c r="AD191" s="410">
        <f t="shared" ref="AD191" si="531">AD190</f>
        <v>0</v>
      </c>
      <c r="AE191" s="410">
        <f t="shared" ref="AE191" si="532">AE190</f>
        <v>0</v>
      </c>
      <c r="AF191" s="410">
        <f t="shared" ref="AF191" si="533">AF190</f>
        <v>0</v>
      </c>
      <c r="AG191" s="410">
        <f t="shared" ref="AG191" si="534">AG190</f>
        <v>0</v>
      </c>
      <c r="AH191" s="410">
        <f t="shared" ref="AH191" si="535">AH190</f>
        <v>0</v>
      </c>
      <c r="AI191" s="410">
        <f t="shared" ref="AI191" si="536">AI190</f>
        <v>0</v>
      </c>
      <c r="AJ191" s="410">
        <f t="shared" ref="AJ191" si="537">AJ190</f>
        <v>0</v>
      </c>
      <c r="AK191" s="410">
        <f t="shared" ref="AK191" si="538">AK190</f>
        <v>0</v>
      </c>
      <c r="AL191" s="410">
        <f t="shared" ref="AL191" si="539">AL190</f>
        <v>0</v>
      </c>
      <c r="AM191" s="306"/>
    </row>
    <row r="192" spans="1:39" ht="15" hidden="1" outlineLevel="1">
      <c r="B192" s="514"/>
      <c r="C192" s="291"/>
      <c r="D192" s="765"/>
      <c r="E192" s="765"/>
      <c r="F192" s="765"/>
      <c r="G192" s="765"/>
      <c r="H192" s="765"/>
      <c r="I192" s="765"/>
      <c r="J192" s="765"/>
      <c r="K192" s="765"/>
      <c r="L192" s="765"/>
      <c r="M192" s="765"/>
      <c r="N192" s="765"/>
      <c r="O192" s="765"/>
      <c r="P192" s="765"/>
      <c r="Q192" s="765"/>
      <c r="R192" s="765"/>
      <c r="S192" s="765"/>
      <c r="T192" s="765"/>
      <c r="U192" s="765"/>
      <c r="V192" s="765"/>
      <c r="W192" s="765"/>
      <c r="X192" s="765"/>
      <c r="Y192" s="411"/>
      <c r="Z192" s="424"/>
      <c r="AA192" s="424"/>
      <c r="AB192" s="424"/>
      <c r="AC192" s="424"/>
      <c r="AD192" s="424"/>
      <c r="AE192" s="424"/>
      <c r="AF192" s="424"/>
      <c r="AG192" s="424"/>
      <c r="AH192" s="424"/>
      <c r="AI192" s="424"/>
      <c r="AJ192" s="424"/>
      <c r="AK192" s="424"/>
      <c r="AL192" s="424"/>
      <c r="AM192" s="306"/>
    </row>
    <row r="193" spans="1:39" ht="30" hidden="1" outlineLevel="1">
      <c r="A193" s="516">
        <v>49</v>
      </c>
      <c r="B193" s="514" t="s">
        <v>141</v>
      </c>
      <c r="C193" s="291" t="s">
        <v>25</v>
      </c>
      <c r="D193" s="295"/>
      <c r="E193" s="295"/>
      <c r="F193" s="295"/>
      <c r="G193" s="295"/>
      <c r="H193" s="295"/>
      <c r="I193" s="295"/>
      <c r="J193" s="295"/>
      <c r="K193" s="295"/>
      <c r="L193" s="295"/>
      <c r="M193" s="295"/>
      <c r="N193" s="295">
        <v>12</v>
      </c>
      <c r="O193" s="295"/>
      <c r="P193" s="295"/>
      <c r="Q193" s="295"/>
      <c r="R193" s="295"/>
      <c r="S193" s="295"/>
      <c r="T193" s="295"/>
      <c r="U193" s="295"/>
      <c r="V193" s="295"/>
      <c r="W193" s="295"/>
      <c r="X193" s="295"/>
      <c r="Y193" s="775">
        <v>0</v>
      </c>
      <c r="Z193" s="764">
        <v>0.5</v>
      </c>
      <c r="AA193" s="764">
        <v>0.5</v>
      </c>
      <c r="AB193" s="764">
        <v>0</v>
      </c>
      <c r="AC193" s="764">
        <v>0</v>
      </c>
      <c r="AD193" s="764">
        <v>0</v>
      </c>
      <c r="AE193" s="764">
        <v>0</v>
      </c>
      <c r="AF193" s="414"/>
      <c r="AG193" s="414"/>
      <c r="AH193" s="414"/>
      <c r="AI193" s="414"/>
      <c r="AJ193" s="414"/>
      <c r="AK193" s="414"/>
      <c r="AL193" s="414"/>
      <c r="AM193" s="296">
        <f>SUM(Y193:AL193)</f>
        <v>1</v>
      </c>
    </row>
    <row r="194" spans="1:39" ht="15" hidden="1" outlineLevel="1">
      <c r="B194" s="294" t="s">
        <v>268</v>
      </c>
      <c r="C194" s="291" t="s">
        <v>163</v>
      </c>
      <c r="D194" s="295"/>
      <c r="E194" s="295"/>
      <c r="F194" s="295"/>
      <c r="G194" s="295"/>
      <c r="H194" s="295"/>
      <c r="I194" s="295"/>
      <c r="J194" s="295"/>
      <c r="K194" s="295"/>
      <c r="L194" s="295"/>
      <c r="M194" s="295"/>
      <c r="N194" s="295">
        <f>N193</f>
        <v>12</v>
      </c>
      <c r="O194" s="295"/>
      <c r="P194" s="295"/>
      <c r="Q194" s="295"/>
      <c r="R194" s="295"/>
      <c r="S194" s="295"/>
      <c r="T194" s="295"/>
      <c r="U194" s="295"/>
      <c r="V194" s="295"/>
      <c r="W194" s="295"/>
      <c r="X194" s="295"/>
      <c r="Y194" s="410">
        <f>Y193</f>
        <v>0</v>
      </c>
      <c r="Z194" s="410">
        <f t="shared" ref="Z194" si="540">Z193</f>
        <v>0.5</v>
      </c>
      <c r="AA194" s="410">
        <f t="shared" ref="AA194" si="541">AA193</f>
        <v>0.5</v>
      </c>
      <c r="AB194" s="410">
        <f t="shared" ref="AB194" si="542">AB193</f>
        <v>0</v>
      </c>
      <c r="AC194" s="410">
        <f t="shared" ref="AC194" si="543">AC193</f>
        <v>0</v>
      </c>
      <c r="AD194" s="410">
        <f t="shared" ref="AD194" si="544">AD193</f>
        <v>0</v>
      </c>
      <c r="AE194" s="410">
        <f t="shared" ref="AE194" si="545">AE193</f>
        <v>0</v>
      </c>
      <c r="AF194" s="410">
        <f t="shared" ref="AF194" si="546">AF193</f>
        <v>0</v>
      </c>
      <c r="AG194" s="410">
        <f t="shared" ref="AG194" si="547">AG193</f>
        <v>0</v>
      </c>
      <c r="AH194" s="410">
        <f t="shared" ref="AH194" si="548">AH193</f>
        <v>0</v>
      </c>
      <c r="AI194" s="410">
        <f t="shared" ref="AI194" si="549">AI193</f>
        <v>0</v>
      </c>
      <c r="AJ194" s="410">
        <f t="shared" ref="AJ194" si="550">AJ193</f>
        <v>0</v>
      </c>
      <c r="AK194" s="410">
        <f t="shared" ref="AK194" si="551">AK193</f>
        <v>0</v>
      </c>
      <c r="AL194" s="410">
        <f t="shared" ref="AL194" si="552">AL193</f>
        <v>0</v>
      </c>
      <c r="AM194" s="306"/>
    </row>
    <row r="195" spans="1:39" ht="15" hidden="1" outlineLevel="1">
      <c r="B195" s="294"/>
      <c r="C195" s="305"/>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301"/>
      <c r="Z195" s="301"/>
      <c r="AA195" s="301"/>
      <c r="AB195" s="301"/>
      <c r="AC195" s="301"/>
      <c r="AD195" s="301"/>
      <c r="AE195" s="301"/>
      <c r="AF195" s="301"/>
      <c r="AG195" s="301"/>
      <c r="AH195" s="301"/>
      <c r="AI195" s="301"/>
      <c r="AJ195" s="301"/>
      <c r="AK195" s="301"/>
      <c r="AL195" s="301"/>
      <c r="AM195" s="306"/>
    </row>
    <row r="196" spans="1:39" ht="15" collapsed="1">
      <c r="B196" s="326" t="s">
        <v>272</v>
      </c>
      <c r="C196" s="328"/>
      <c r="D196" s="328">
        <f>SUM(D38:D194)</f>
        <v>7905733</v>
      </c>
      <c r="E196" s="328"/>
      <c r="F196" s="328"/>
      <c r="G196" s="328"/>
      <c r="H196" s="328"/>
      <c r="I196" s="328"/>
      <c r="J196" s="328"/>
      <c r="K196" s="328"/>
      <c r="L196" s="328"/>
      <c r="M196" s="328"/>
      <c r="N196" s="328"/>
      <c r="O196" s="328">
        <f>SUM(O38:O194)</f>
        <v>928</v>
      </c>
      <c r="P196" s="328"/>
      <c r="Q196" s="328"/>
      <c r="R196" s="328"/>
      <c r="S196" s="328"/>
      <c r="T196" s="328"/>
      <c r="U196" s="328"/>
      <c r="V196" s="328"/>
      <c r="W196" s="328"/>
      <c r="X196" s="328"/>
      <c r="Y196" s="328">
        <f>IF(Y36="kWh",SUMPRODUCT(D38:D194,Y38:Y194))</f>
        <v>833191</v>
      </c>
      <c r="Z196" s="328">
        <f>IF(Z36="kWh",SUMPRODUCT(D38:D194,Z38:Z194))</f>
        <v>776998.41191364056</v>
      </c>
      <c r="AA196" s="328">
        <f>IF(AA36="kw",SUMPRODUCT(N38:N194,O38:O194,AA38:AA194),SUMPRODUCT(D38:D194,AA38:AA194))</f>
        <v>7278.3899198655345</v>
      </c>
      <c r="AB196" s="328">
        <f>IF(AB36="kw",SUMPRODUCT(N38:N194,O38:O194,AB38:AB194),SUMPRODUCT(D38:D194,AB38:AB194))</f>
        <v>0</v>
      </c>
      <c r="AC196" s="328">
        <f>IF(AC36="kw",SUMPRODUCT(N38:N194,O38:O194,AC38:AC194),SUMPRODUCT(D38:D194,AC38:AC194))</f>
        <v>0</v>
      </c>
      <c r="AD196" s="784">
        <f>'8.  Streetlighting'!F46+'8.  Streetlighting'!F115+'8.  Streetlighting'!F184</f>
        <v>110.37908303915196</v>
      </c>
      <c r="AE196" s="328">
        <f>IF(AE36="kw",SUMPRODUCT(N38:N194,O38:O194,AE38:AE194),SUMPRODUCT(D38:D194,AE38:AE194))</f>
        <v>0</v>
      </c>
      <c r="AF196" s="328">
        <f>IF(AF36="kw",SUMPRODUCT(N38:N194,O38:O194,AF38:AF194),SUMPRODUCT(D38:D194,AF38:AF194))</f>
        <v>0</v>
      </c>
      <c r="AG196" s="328">
        <f>IF(AG36="kw",SUMPRODUCT(N38:N194,O38:O194,AG38:AG194),SUMPRODUCT(D38:D194,AG38:AG194))</f>
        <v>0</v>
      </c>
      <c r="AH196" s="328">
        <f>IF(AH36="kw",SUMPRODUCT(N38:N194,O38:O194,AH38:AH194),SUMPRODUCT(D38:D194,AH38:AH194))</f>
        <v>0</v>
      </c>
      <c r="AI196" s="328">
        <f>IF(AI36="kw",SUMPRODUCT(N38:N194,O38:O194,AI38:AI194),SUMPRODUCT(D38:D194,AI38:AI194))</f>
        <v>0</v>
      </c>
      <c r="AJ196" s="328">
        <f>IF(AJ36="kw",SUMPRODUCT(N38:N194,O38:O194,AJ38:AJ194),SUMPRODUCT(D38:D194,AJ38:AJ194))</f>
        <v>0</v>
      </c>
      <c r="AK196" s="328">
        <f>IF(AK36="kw",SUMPRODUCT(N38:N194,O38:O194,AK38:AK194),SUMPRODUCT(D38:D194,AK38:AK194))</f>
        <v>0</v>
      </c>
      <c r="AL196" s="328">
        <f>IF(AL36="kw",SUMPRODUCT(N38:N194,O38:O194,AL38:AL194),SUMPRODUCT(D38:D194,AL38:AL194))</f>
        <v>0</v>
      </c>
      <c r="AM196" s="329"/>
    </row>
    <row r="197" spans="1:39" ht="15">
      <c r="B197" s="390" t="s">
        <v>273</v>
      </c>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f>HLOOKUP(Y35,'2. LRAMVA Threshold'!$B$42:$Q$53,7,FALSE)</f>
        <v>1026191</v>
      </c>
      <c r="Z197" s="391">
        <f>HLOOKUP(Z35,'2. LRAMVA Threshold'!$B$42:$Q$53,7,FALSE)</f>
        <v>467426</v>
      </c>
      <c r="AA197" s="391">
        <f>HLOOKUP(AA35,'2. LRAMVA Threshold'!$B$42:$Q$53,7,FALSE)</f>
        <v>7880</v>
      </c>
      <c r="AB197" s="391">
        <f>HLOOKUP(AB35,'2. LRAMVA Threshold'!$B$42:$Q$53,7,FALSE)</f>
        <v>287</v>
      </c>
      <c r="AC197" s="391">
        <f>HLOOKUP(AC35,'2. LRAMVA Threshold'!$B$42:$Q$53,7,FALSE)</f>
        <v>2</v>
      </c>
      <c r="AD197" s="391">
        <f>HLOOKUP(AD35,'2. LRAMVA Threshold'!$B$42:$Q$53,7,FALSE)</f>
        <v>92</v>
      </c>
      <c r="AE197" s="391">
        <f>HLOOKUP(AE35,'2. LRAMVA Threshold'!$B$42:$Q$53,7,FALSE)</f>
        <v>4414</v>
      </c>
      <c r="AF197" s="391">
        <f>HLOOKUP(AF35,'2. LRAMVA Threshold'!$B$42:$Q$53,7,FALSE)</f>
        <v>0</v>
      </c>
      <c r="AG197" s="391">
        <f>HLOOKUP(AG35,'2. LRAMVA Threshold'!$B$42:$Q$53,7,FALSE)</f>
        <v>0</v>
      </c>
      <c r="AH197" s="391">
        <f>HLOOKUP(AH35,'2. LRAMVA Threshold'!$B$42:$Q$53,7,FALSE)</f>
        <v>0</v>
      </c>
      <c r="AI197" s="391">
        <f>HLOOKUP(AI35,'2. LRAMVA Threshold'!$B$42:$Q$53,7,FALSE)</f>
        <v>0</v>
      </c>
      <c r="AJ197" s="391">
        <f>HLOOKUP(AJ35,'2. LRAMVA Threshold'!$B$42:$Q$53,7,FALSE)</f>
        <v>0</v>
      </c>
      <c r="AK197" s="391">
        <f>HLOOKUP(AK35,'2. LRAMVA Threshold'!$B$42:$Q$53,7,FALSE)</f>
        <v>0</v>
      </c>
      <c r="AL197" s="391">
        <f>HLOOKUP(AL35,'2. LRAMVA Threshold'!$B$42:$Q$53,7,FALSE)</f>
        <v>0</v>
      </c>
      <c r="AM197" s="392"/>
    </row>
    <row r="198" spans="1:39" ht="15">
      <c r="B198" s="515"/>
      <c r="C198" s="431"/>
      <c r="D198" s="432"/>
      <c r="E198" s="432"/>
      <c r="F198" s="432"/>
      <c r="G198" s="432"/>
      <c r="H198" s="432"/>
      <c r="I198" s="432"/>
      <c r="J198" s="432"/>
      <c r="K198" s="432"/>
      <c r="L198" s="432"/>
      <c r="M198" s="432"/>
      <c r="N198" s="432"/>
      <c r="O198" s="433"/>
      <c r="P198" s="432"/>
      <c r="Q198" s="432"/>
      <c r="R198" s="432"/>
      <c r="S198" s="434"/>
      <c r="T198" s="434"/>
      <c r="U198" s="434"/>
      <c r="V198" s="434"/>
      <c r="W198" s="432"/>
      <c r="X198" s="432"/>
      <c r="Y198" s="435"/>
      <c r="Z198" s="435"/>
      <c r="AA198" s="435"/>
      <c r="AB198" s="435"/>
      <c r="AC198" s="435"/>
      <c r="AD198" s="435"/>
      <c r="AE198" s="435"/>
      <c r="AF198" s="398"/>
      <c r="AG198" s="398"/>
      <c r="AH198" s="398"/>
      <c r="AI198" s="398"/>
      <c r="AJ198" s="398"/>
      <c r="AK198" s="398"/>
      <c r="AL198" s="398"/>
      <c r="AM198" s="399"/>
    </row>
    <row r="199" spans="1:39" ht="15">
      <c r="B199" s="323" t="s">
        <v>168</v>
      </c>
      <c r="C199" s="337"/>
      <c r="D199" s="337"/>
      <c r="E199" s="375"/>
      <c r="F199" s="375"/>
      <c r="G199" s="375"/>
      <c r="H199" s="375"/>
      <c r="I199" s="375"/>
      <c r="J199" s="375"/>
      <c r="K199" s="375"/>
      <c r="L199" s="375"/>
      <c r="M199" s="375"/>
      <c r="N199" s="375"/>
      <c r="O199" s="291"/>
      <c r="P199" s="339"/>
      <c r="Q199" s="339"/>
      <c r="R199" s="339"/>
      <c r="S199" s="338"/>
      <c r="T199" s="338"/>
      <c r="U199" s="338"/>
      <c r="V199" s="338"/>
      <c r="W199" s="339"/>
      <c r="X199" s="339"/>
      <c r="Y199" s="340">
        <f>HLOOKUP(Y$35,'3.  Distribution Rates'!$C$122:$P$133,7,FALSE)</f>
        <v>1.6500000000000001E-2</v>
      </c>
      <c r="Z199" s="340">
        <f>HLOOKUP(Z$35,'3.  Distribution Rates'!$C$122:$P$133,7,FALSE)</f>
        <v>1.5100000000000001E-2</v>
      </c>
      <c r="AA199" s="340">
        <f>HLOOKUP(AA$35,'3.  Distribution Rates'!$C$122:$P$133,7,FALSE)</f>
        <v>2.4156</v>
      </c>
      <c r="AB199" s="340">
        <f>HLOOKUP(AB$35,'3.  Distribution Rates'!$C$122:$P$133,7,FALSE)</f>
        <v>1.0914999999999999</v>
      </c>
      <c r="AC199" s="340">
        <f>HLOOKUP(AC$35,'3.  Distribution Rates'!$C$122:$P$133,7,FALSE)</f>
        <v>3.6065999999999998</v>
      </c>
      <c r="AD199" s="340">
        <f>HLOOKUP(AD$35,'3.  Distribution Rates'!$C$122:$P$133,7,FALSE)</f>
        <v>3.8809999999999998</v>
      </c>
      <c r="AE199" s="340">
        <f>HLOOKUP(AE$35,'3.  Distribution Rates'!$C$122:$P$133,7,FALSE)</f>
        <v>0</v>
      </c>
      <c r="AF199" s="340">
        <f>HLOOKUP(AF$35,'3.  Distribution Rates'!$C$122:$P$133,7,FALSE)</f>
        <v>0</v>
      </c>
      <c r="AG199" s="340">
        <f>HLOOKUP(AG$35,'3.  Distribution Rates'!$C$122:$P$133,7,FALSE)</f>
        <v>0</v>
      </c>
      <c r="AH199" s="340">
        <f>HLOOKUP(AH$35,'3.  Distribution Rates'!$C$122:$P$133,7,FALSE)</f>
        <v>0</v>
      </c>
      <c r="AI199" s="340">
        <f>HLOOKUP(AI$35,'3.  Distribution Rates'!$C$122:$P$133,7,FALSE)</f>
        <v>0</v>
      </c>
      <c r="AJ199" s="340">
        <f>HLOOKUP(AJ$35,'3.  Distribution Rates'!$C$122:$P$133,7,FALSE)</f>
        <v>0</v>
      </c>
      <c r="AK199" s="340">
        <f>HLOOKUP(AK$35,'3.  Distribution Rates'!$C$122:$P$133,7,FALSE)</f>
        <v>0</v>
      </c>
      <c r="AL199" s="340">
        <f>HLOOKUP(AL$35,'3.  Distribution Rates'!$C$122:$P$133,7,FALSE)</f>
        <v>0</v>
      </c>
      <c r="AM199" s="347"/>
    </row>
    <row r="200" spans="1:39" ht="15">
      <c r="B200" s="323" t="s">
        <v>149</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7">
        <f>'4.  2011-2014 LRAM'!Y138*Y199</f>
        <v>7951.9256719062523</v>
      </c>
      <c r="Z200" s="377">
        <f>'4.  2011-2014 LRAM'!Z138*Z199</f>
        <v>10044.299875993913</v>
      </c>
      <c r="AA200" s="377">
        <f>'4.  2011-2014 LRAM'!AA138*AA199</f>
        <v>12584.012547455373</v>
      </c>
      <c r="AB200" s="377">
        <f>'4.  2011-2014 LRAM'!AB138*AB199</f>
        <v>7196.9405672552502</v>
      </c>
      <c r="AC200" s="377">
        <f>'4.  2011-2014 LRAM'!AC138*AC199</f>
        <v>0</v>
      </c>
      <c r="AD200" s="377">
        <f>'4.  2011-2014 LRAM'!AD138*AD199</f>
        <v>0</v>
      </c>
      <c r="AE200" s="377">
        <f>'4.  2011-2014 LRAM'!AE138*AE199</f>
        <v>0</v>
      </c>
      <c r="AF200" s="377">
        <f>'4.  2011-2014 LRAM'!AF138*AF199</f>
        <v>0</v>
      </c>
      <c r="AG200" s="377">
        <f>'4.  2011-2014 LRAM'!AG138*AG199</f>
        <v>0</v>
      </c>
      <c r="AH200" s="377">
        <f>'4.  2011-2014 LRAM'!AH138*AH199</f>
        <v>0</v>
      </c>
      <c r="AI200" s="377">
        <f>'4.  2011-2014 LRAM'!AI138*AI199</f>
        <v>0</v>
      </c>
      <c r="AJ200" s="377">
        <f>'4.  2011-2014 LRAM'!AJ138*AJ199</f>
        <v>0</v>
      </c>
      <c r="AK200" s="377">
        <f>'4.  2011-2014 LRAM'!AK138*AK199</f>
        <v>0</v>
      </c>
      <c r="AL200" s="377">
        <f>'4.  2011-2014 LRAM'!AL138*AL199</f>
        <v>0</v>
      </c>
      <c r="AM200" s="615">
        <f>SUM(Y200:AL200)</f>
        <v>37777.178662610793</v>
      </c>
    </row>
    <row r="201" spans="1:39" ht="15">
      <c r="B201" s="323" t="s">
        <v>150</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LRAM'!Y267*Y199</f>
        <v>5959.237579842611</v>
      </c>
      <c r="Z201" s="377">
        <f>'4.  2011-2014 LRAM'!Z267*Z199</f>
        <v>5811.8125610735769</v>
      </c>
      <c r="AA201" s="377">
        <f>'4.  2011-2014 LRAM'!AA267*AA199</f>
        <v>11543.09823644117</v>
      </c>
      <c r="AB201" s="377">
        <f>'4.  2011-2014 LRAM'!AB267*AB199</f>
        <v>0</v>
      </c>
      <c r="AC201" s="377">
        <f>'4.  2011-2014 LRAM'!AC267*AC199</f>
        <v>0</v>
      </c>
      <c r="AD201" s="377">
        <f>'4.  2011-2014 LRAM'!AD267*AD199</f>
        <v>0</v>
      </c>
      <c r="AE201" s="377">
        <f>'4.  2011-2014 LRAM'!AE267*AE199</f>
        <v>0</v>
      </c>
      <c r="AF201" s="377">
        <f>'4.  2011-2014 LRAM'!AF267*AF199</f>
        <v>0</v>
      </c>
      <c r="AG201" s="377">
        <f>'4.  2011-2014 LRAM'!AG267*AG199</f>
        <v>0</v>
      </c>
      <c r="AH201" s="377">
        <f>'4.  2011-2014 LRAM'!AH267*AH199</f>
        <v>0</v>
      </c>
      <c r="AI201" s="377">
        <f>'4.  2011-2014 LRAM'!AI267*AI199</f>
        <v>0</v>
      </c>
      <c r="AJ201" s="377">
        <f>'4.  2011-2014 LRAM'!AJ267*AJ199</f>
        <v>0</v>
      </c>
      <c r="AK201" s="377">
        <f>'4.  2011-2014 LRAM'!AK267*AK199</f>
        <v>0</v>
      </c>
      <c r="AL201" s="377">
        <f>'4.  2011-2014 LRAM'!AL267*AL199</f>
        <v>0</v>
      </c>
      <c r="AM201" s="615">
        <f>SUM(Y201:AL201)</f>
        <v>23314.148377357356</v>
      </c>
    </row>
    <row r="202" spans="1:39" ht="15">
      <c r="B202" s="323" t="s">
        <v>151</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LRAM'!Y396*Y199</f>
        <v>8846.577674847269</v>
      </c>
      <c r="Z202" s="377">
        <f>'4.  2011-2014 LRAM'!Z396*Z199</f>
        <v>14759.123930050258</v>
      </c>
      <c r="AA202" s="377">
        <f>'4.  2011-2014 LRAM'!AA396*AA199</f>
        <v>11528.116464849312</v>
      </c>
      <c r="AB202" s="377">
        <f>'4.  2011-2014 LRAM'!AB396*AB199</f>
        <v>0</v>
      </c>
      <c r="AC202" s="377">
        <f>'4.  2011-2014 LRAM'!AC396*AC199</f>
        <v>0</v>
      </c>
      <c r="AD202" s="377">
        <f>'4.  2011-2014 LRAM'!AD396*AD199</f>
        <v>0</v>
      </c>
      <c r="AE202" s="377">
        <f>'4.  2011-2014 LRAM'!AE396*AE199</f>
        <v>0</v>
      </c>
      <c r="AF202" s="377">
        <f>'4.  2011-2014 LRAM'!AF396*AF199</f>
        <v>0</v>
      </c>
      <c r="AG202" s="377">
        <f>'4.  2011-2014 LRAM'!AG396*AG199</f>
        <v>0</v>
      </c>
      <c r="AH202" s="377">
        <f>'4.  2011-2014 LRAM'!AH396*AH199</f>
        <v>0</v>
      </c>
      <c r="AI202" s="377">
        <f>'4.  2011-2014 LRAM'!AI396*AI199</f>
        <v>0</v>
      </c>
      <c r="AJ202" s="377">
        <f>'4.  2011-2014 LRAM'!AJ396*AJ199</f>
        <v>0</v>
      </c>
      <c r="AK202" s="377">
        <f>'4.  2011-2014 LRAM'!AK396*AK199</f>
        <v>0</v>
      </c>
      <c r="AL202" s="377">
        <f>'4.  2011-2014 LRAM'!AL396*AL199</f>
        <v>0</v>
      </c>
      <c r="AM202" s="615">
        <f>SUM(Y202:AL202)</f>
        <v>35133.818069746842</v>
      </c>
    </row>
    <row r="203" spans="1:39" ht="15">
      <c r="B203" s="323" t="s">
        <v>152</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'4.  2011-2014 LRAM'!Y526*Y199</f>
        <v>13139.378301960289</v>
      </c>
      <c r="Z203" s="377">
        <f>'4.  2011-2014 LRAM'!Z526*Z199</f>
        <v>10701.065306644219</v>
      </c>
      <c r="AA203" s="377">
        <f>'4.  2011-2014 LRAM'!AA526*AA199</f>
        <v>16110.511213606709</v>
      </c>
      <c r="AB203" s="377">
        <f>'4.  2011-2014 LRAM'!AB526*AB199</f>
        <v>0</v>
      </c>
      <c r="AC203" s="377">
        <f>'4.  2011-2014 LRAM'!AC526*AC199</f>
        <v>0</v>
      </c>
      <c r="AD203" s="377">
        <f>'4.  2011-2014 LRAM'!AD526*AD199</f>
        <v>0</v>
      </c>
      <c r="AE203" s="377">
        <f>'4.  2011-2014 LRAM'!AE526*AE199</f>
        <v>0</v>
      </c>
      <c r="AF203" s="377">
        <f>'4.  2011-2014 LRAM'!AF526*AF199</f>
        <v>0</v>
      </c>
      <c r="AG203" s="377">
        <f>'4.  2011-2014 LRAM'!AG526*AG199</f>
        <v>0</v>
      </c>
      <c r="AH203" s="377">
        <f>'4.  2011-2014 LRAM'!AH526*AH199</f>
        <v>0</v>
      </c>
      <c r="AI203" s="377">
        <f>'4.  2011-2014 LRAM'!AI526*AI199</f>
        <v>0</v>
      </c>
      <c r="AJ203" s="377">
        <f>'4.  2011-2014 LRAM'!AJ526*AJ199</f>
        <v>0</v>
      </c>
      <c r="AK203" s="377">
        <f>'4.  2011-2014 LRAM'!AK526*AK199</f>
        <v>0</v>
      </c>
      <c r="AL203" s="377">
        <f>'4.  2011-2014 LRAM'!AL526*AL199</f>
        <v>0</v>
      </c>
      <c r="AM203" s="615">
        <f>SUM(Y203:AL203)</f>
        <v>39950.954822211221</v>
      </c>
    </row>
    <row r="204" spans="1:39" ht="15">
      <c r="B204" s="323" t="s">
        <v>153</v>
      </c>
      <c r="C204" s="344"/>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7">
        <f>Y196*Y199</f>
        <v>13747.6515</v>
      </c>
      <c r="Z204" s="377">
        <f>Z196*Z199</f>
        <v>11732.676019895973</v>
      </c>
      <c r="AA204" s="377">
        <f>AA196*AA199</f>
        <v>17581.678690427183</v>
      </c>
      <c r="AB204" s="377">
        <f t="shared" ref="AB204:AL204" si="553">AB196*AB199</f>
        <v>0</v>
      </c>
      <c r="AC204" s="377">
        <f t="shared" si="553"/>
        <v>0</v>
      </c>
      <c r="AD204" s="377">
        <f t="shared" si="553"/>
        <v>428.38122127494876</v>
      </c>
      <c r="AE204" s="377">
        <f t="shared" si="553"/>
        <v>0</v>
      </c>
      <c r="AF204" s="377">
        <f t="shared" si="553"/>
        <v>0</v>
      </c>
      <c r="AG204" s="377">
        <f t="shared" si="553"/>
        <v>0</v>
      </c>
      <c r="AH204" s="377">
        <f t="shared" si="553"/>
        <v>0</v>
      </c>
      <c r="AI204" s="377">
        <f t="shared" si="553"/>
        <v>0</v>
      </c>
      <c r="AJ204" s="377">
        <f t="shared" si="553"/>
        <v>0</v>
      </c>
      <c r="AK204" s="377">
        <f t="shared" si="553"/>
        <v>0</v>
      </c>
      <c r="AL204" s="377">
        <f t="shared" si="553"/>
        <v>0</v>
      </c>
      <c r="AM204" s="615">
        <f>SUM(Y204:AL204)</f>
        <v>43490.387431598108</v>
      </c>
    </row>
    <row r="205" spans="1:39" ht="15">
      <c r="B205" s="348" t="s">
        <v>269</v>
      </c>
      <c r="C205" s="344"/>
      <c r="D205" s="335"/>
      <c r="E205" s="333"/>
      <c r="F205" s="333"/>
      <c r="G205" s="333"/>
      <c r="H205" s="333"/>
      <c r="I205" s="333"/>
      <c r="J205" s="333"/>
      <c r="K205" s="333"/>
      <c r="L205" s="333"/>
      <c r="M205" s="333"/>
      <c r="N205" s="333"/>
      <c r="O205" s="300"/>
      <c r="P205" s="333"/>
      <c r="Q205" s="333"/>
      <c r="R205" s="333"/>
      <c r="S205" s="335"/>
      <c r="T205" s="335"/>
      <c r="U205" s="335"/>
      <c r="V205" s="335"/>
      <c r="W205" s="333"/>
      <c r="X205" s="333"/>
      <c r="Y205" s="345">
        <f>SUM(Y200:Y204)</f>
        <v>49644.770728556417</v>
      </c>
      <c r="Z205" s="345">
        <f>SUM(Z200:Z204)</f>
        <v>53048.977693657944</v>
      </c>
      <c r="AA205" s="345">
        <f t="shared" ref="AA205:AE205" si="554">SUM(AA200:AA204)</f>
        <v>69347.417152779744</v>
      </c>
      <c r="AB205" s="345">
        <f t="shared" si="554"/>
        <v>7196.9405672552502</v>
      </c>
      <c r="AC205" s="345">
        <f t="shared" si="554"/>
        <v>0</v>
      </c>
      <c r="AD205" s="345">
        <f t="shared" si="554"/>
        <v>428.38122127494876</v>
      </c>
      <c r="AE205" s="345">
        <f t="shared" si="554"/>
        <v>0</v>
      </c>
      <c r="AF205" s="345">
        <f>SUM(AF200:AF204)</f>
        <v>0</v>
      </c>
      <c r="AG205" s="345">
        <f>SUM(AG200:AG204)</f>
        <v>0</v>
      </c>
      <c r="AH205" s="345">
        <f t="shared" ref="AH205:AL205" si="555">SUM(AH200:AH204)</f>
        <v>0</v>
      </c>
      <c r="AI205" s="345">
        <f t="shared" si="555"/>
        <v>0</v>
      </c>
      <c r="AJ205" s="345">
        <f t="shared" si="555"/>
        <v>0</v>
      </c>
      <c r="AK205" s="345">
        <f t="shared" si="555"/>
        <v>0</v>
      </c>
      <c r="AL205" s="345">
        <f t="shared" si="555"/>
        <v>0</v>
      </c>
      <c r="AM205" s="406">
        <f>SUM(AM200:AM204)</f>
        <v>179666.48736352433</v>
      </c>
    </row>
    <row r="206" spans="1:39" ht="15">
      <c r="B206" s="348" t="s">
        <v>270</v>
      </c>
      <c r="C206" s="344"/>
      <c r="D206" s="349"/>
      <c r="E206" s="333"/>
      <c r="F206" s="333"/>
      <c r="G206" s="333"/>
      <c r="H206" s="333"/>
      <c r="I206" s="333"/>
      <c r="J206" s="333"/>
      <c r="K206" s="333"/>
      <c r="L206" s="333"/>
      <c r="M206" s="333"/>
      <c r="N206" s="333"/>
      <c r="O206" s="300"/>
      <c r="P206" s="333"/>
      <c r="Q206" s="333"/>
      <c r="R206" s="333"/>
      <c r="S206" s="335"/>
      <c r="T206" s="335"/>
      <c r="U206" s="335"/>
      <c r="V206" s="335"/>
      <c r="W206" s="333"/>
      <c r="X206" s="333"/>
      <c r="Y206" s="346">
        <f>Y197*Y199</f>
        <v>16932.1515</v>
      </c>
      <c r="Z206" s="346">
        <f t="shared" ref="Z206:AE206" si="556">Z197*Z199</f>
        <v>7058.1325999999999</v>
      </c>
      <c r="AA206" s="346">
        <f t="shared" si="556"/>
        <v>19034.928</v>
      </c>
      <c r="AB206" s="346">
        <f t="shared" si="556"/>
        <v>313.26049999999998</v>
      </c>
      <c r="AC206" s="346">
        <f t="shared" si="556"/>
        <v>7.2131999999999996</v>
      </c>
      <c r="AD206" s="346">
        <f t="shared" si="556"/>
        <v>357.05199999999996</v>
      </c>
      <c r="AE206" s="346">
        <f t="shared" si="556"/>
        <v>0</v>
      </c>
      <c r="AF206" s="346">
        <f>AF197*AF199</f>
        <v>0</v>
      </c>
      <c r="AG206" s="346">
        <f t="shared" ref="AG206:AL206" si="557">AG197*AG199</f>
        <v>0</v>
      </c>
      <c r="AH206" s="346">
        <f t="shared" si="557"/>
        <v>0</v>
      </c>
      <c r="AI206" s="346">
        <f t="shared" si="557"/>
        <v>0</v>
      </c>
      <c r="AJ206" s="346">
        <f t="shared" si="557"/>
        <v>0</v>
      </c>
      <c r="AK206" s="346">
        <f t="shared" si="557"/>
        <v>0</v>
      </c>
      <c r="AL206" s="346">
        <f t="shared" si="557"/>
        <v>0</v>
      </c>
      <c r="AM206" s="406">
        <f>SUM(Y206:AL206)</f>
        <v>43702.737800000003</v>
      </c>
    </row>
    <row r="207" spans="1:39" ht="15">
      <c r="B207" s="348" t="s">
        <v>271</v>
      </c>
      <c r="C207" s="344"/>
      <c r="D207" s="349"/>
      <c r="E207" s="333"/>
      <c r="F207" s="333"/>
      <c r="G207" s="333"/>
      <c r="H207" s="333"/>
      <c r="I207" s="333"/>
      <c r="J207" s="333"/>
      <c r="K207" s="333"/>
      <c r="L207" s="333"/>
      <c r="M207" s="333"/>
      <c r="N207" s="333"/>
      <c r="O207" s="300"/>
      <c r="P207" s="333"/>
      <c r="Q207" s="333"/>
      <c r="R207" s="333"/>
      <c r="S207" s="349"/>
      <c r="T207" s="349"/>
      <c r="U207" s="349"/>
      <c r="V207" s="349"/>
      <c r="W207" s="333"/>
      <c r="X207" s="333"/>
      <c r="Y207" s="350"/>
      <c r="Z207" s="350"/>
      <c r="AA207" s="350"/>
      <c r="AB207" s="350"/>
      <c r="AC207" s="350"/>
      <c r="AD207" s="350"/>
      <c r="AE207" s="350"/>
      <c r="AF207" s="350"/>
      <c r="AG207" s="350"/>
      <c r="AH207" s="350"/>
      <c r="AI207" s="350"/>
      <c r="AJ207" s="350"/>
      <c r="AK207" s="350"/>
      <c r="AL207" s="350"/>
      <c r="AM207" s="406">
        <f>AM205-AM206</f>
        <v>135963.74956352432</v>
      </c>
    </row>
    <row r="208" spans="1:39" ht="15">
      <c r="B208" s="323"/>
      <c r="C208" s="349"/>
      <c r="D208" s="349"/>
      <c r="E208" s="333"/>
      <c r="F208" s="333"/>
      <c r="G208" s="333"/>
      <c r="H208" s="333"/>
      <c r="I208" s="333"/>
      <c r="J208" s="333"/>
      <c r="K208" s="333"/>
      <c r="L208" s="333"/>
      <c r="M208" s="333"/>
      <c r="N208" s="333"/>
      <c r="O208" s="300"/>
      <c r="P208" s="333"/>
      <c r="Q208" s="333"/>
      <c r="R208" s="333"/>
      <c r="S208" s="349"/>
      <c r="T208" s="344"/>
      <c r="U208" s="349"/>
      <c r="V208" s="349"/>
      <c r="W208" s="333"/>
      <c r="X208" s="333"/>
      <c r="Y208" s="351"/>
      <c r="Z208" s="351"/>
      <c r="AA208" s="351"/>
      <c r="AB208" s="351"/>
      <c r="AC208" s="351"/>
      <c r="AD208" s="351"/>
      <c r="AE208" s="351"/>
      <c r="AF208" s="351"/>
      <c r="AG208" s="351"/>
      <c r="AH208" s="351"/>
      <c r="AI208" s="351"/>
      <c r="AJ208" s="351"/>
      <c r="AK208" s="351"/>
      <c r="AL208" s="351"/>
      <c r="AM208" s="347"/>
    </row>
    <row r="209" spans="1:39" ht="15">
      <c r="B209" s="294" t="s">
        <v>144</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SUMPRODUCT(E38:E194,Y38:Y194)</f>
        <v>820410</v>
      </c>
      <c r="Z209" s="291">
        <f>SUMPRODUCT(E38:E194,Z38:Z194)</f>
        <v>776997.41191364056</v>
      </c>
      <c r="AA209" s="291">
        <f>IF(AA36="kw",SUMPRODUCT(N38:N194,P38:P194,AA38:AA194),SUMPRODUCT(E38:E194,AA38:AA194))</f>
        <v>7278.3899198655345</v>
      </c>
      <c r="AB209" s="291">
        <f>IF(AB36="kw",SUMPRODUCT(N38:N194,P38:P194,AB38:AB194),SUMPRODUCT(E38:E194,AB38:AB194))</f>
        <v>0</v>
      </c>
      <c r="AC209" s="291">
        <f>IF(AC36="kw",SUMPRODUCT(N38:N194,P38:P194,AC38:AC194),SUMPRODUCT(E38:E194,AC38:AC194))</f>
        <v>0</v>
      </c>
      <c r="AD209" s="785">
        <f>SUM('8.  Streetlighting'!F46,'8.  Streetlighting'!F115,'8.  Streetlighting'!F184)</f>
        <v>110.37908303915196</v>
      </c>
      <c r="AE209" s="291">
        <f>IF(AE36="kw",SUMPRODUCT(N38:N194,P38:P194,AE38:AE194),SUMPRODUCT(E38:E194,AE38:AE194))</f>
        <v>0</v>
      </c>
      <c r="AF209" s="291">
        <f>IF(AF36="kw",SUMPRODUCT(N38:N194,P38:P194,AF38:AF194),SUMPRODUCT(E38:E194,AF38:AF194))</f>
        <v>0</v>
      </c>
      <c r="AG209" s="291">
        <f>IF(AG36="kw",SUMPRODUCT(N38:N194,P38:P194,AG38:AG194),SUMPRODUCT(E38:E194,AG38:AG194))</f>
        <v>0</v>
      </c>
      <c r="AH209" s="291">
        <f>IF(AH36="kw",SUMPRODUCT(N38:N194,P38:P194,AH38:AH194),SUMPRODUCT(E38:E194,AH38:AH194))</f>
        <v>0</v>
      </c>
      <c r="AI209" s="291">
        <f>IF(AI36="kw",SUMPRODUCT(N38:N194,P38:P194,AI38:AI194),SUMPRODUCT(E38:E194,AI38:AI194))</f>
        <v>0</v>
      </c>
      <c r="AJ209" s="291">
        <f>IF(AJ36="kw",SUMPRODUCT(N38:N194,P38:P194,AJ38:AJ194),SUMPRODUCT(E38:E194,AJ38:AJ194))</f>
        <v>0</v>
      </c>
      <c r="AK209" s="291">
        <f>IF(AK36="kw",SUMPRODUCT(N38:N194,P38:P194,AK38:AK194),SUMPRODUCT(E38:E194,AK38:AK194))</f>
        <v>0</v>
      </c>
      <c r="AL209" s="291">
        <f>IF(AL36="kw",SUMPRODUCT(N38:N194,P38:P194,AL38:AL194),SUMPRODUCT(E38:E194,AL38:AL194))</f>
        <v>0</v>
      </c>
      <c r="AM209" s="347"/>
    </row>
    <row r="210" spans="1:39" ht="15">
      <c r="B210" s="294" t="s">
        <v>145</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SUMPRODUCT(F38:F194,Y38:Y194)</f>
        <v>819430</v>
      </c>
      <c r="Z210" s="291">
        <f>SUMPRODUCT(F38:F194,Z38:Z194)</f>
        <v>776998.41191364056</v>
      </c>
      <c r="AA210" s="291">
        <f>IF(AA36="kw",SUMPRODUCT(N38:N194,Q38:Q194,AA38:AA194),SUMPRODUCT(F38:F194,AA38:AA194))</f>
        <v>7278.3899198655345</v>
      </c>
      <c r="AB210" s="291">
        <f>IF(AB36="kw",SUMPRODUCT(N38:N194,Q38:Q194,AB38:AB194),SUMPRODUCT(F38:F194,AB38:AB194))</f>
        <v>0</v>
      </c>
      <c r="AC210" s="291">
        <f>IF(AC36="kw",SUMPRODUCT(N38:N194,Q38:Q194,AC38:AC194),SUMPRODUCT(F38:F194,AC38:AC194))</f>
        <v>0</v>
      </c>
      <c r="AD210" s="785">
        <f>SUM('8.  Streetlighting'!F47,'8.  Streetlighting'!F116,'8.  Streetlighting'!F185)</f>
        <v>110.37908303915196</v>
      </c>
      <c r="AE210" s="291">
        <f>IF(AE36="kw",SUMPRODUCT(N38:N194,Q38:Q194,AE38:AE194),SUMPRODUCT(F38:F194,AE38:AE194))</f>
        <v>0</v>
      </c>
      <c r="AF210" s="291">
        <f>IF(AF36="kw",SUMPRODUCT(N38:N194,Q38:Q194,AF38:AF194),SUMPRODUCT(F38:F194,AF38:AF194))</f>
        <v>0</v>
      </c>
      <c r="AG210" s="291">
        <f>IF(AG36="kw",SUMPRODUCT(N38:N194,Q38:Q194,AG38:AG194),SUMPRODUCT(F38:F194,AG38:AG194))</f>
        <v>0</v>
      </c>
      <c r="AH210" s="291">
        <f>IF(AH36="kw",SUMPRODUCT(N38:N194,Q38:Q194,AH38:AH194),SUMPRODUCT(F38:F194,AH38:AH194))</f>
        <v>0</v>
      </c>
      <c r="AI210" s="291">
        <f>IF(AI36="kw",SUMPRODUCT(N38:N194,Q38:Q194,AI38:AI194),SUMPRODUCT(F38:F194,AI38:AI194))</f>
        <v>0</v>
      </c>
      <c r="AJ210" s="291">
        <f>IF(AJ36="kw",SUMPRODUCT(N38:N194,Q38:Q194,AJ38:AJ194),SUMPRODUCT(F38:F194,AJ38:AJ194))</f>
        <v>0</v>
      </c>
      <c r="AK210" s="291">
        <f>IF(AK36="kw",SUMPRODUCT(N38:N194,Q38:Q194,AK38:AK194),SUMPRODUCT(F38:F194,AK38:AK194))</f>
        <v>0</v>
      </c>
      <c r="AL210" s="291">
        <f>IF(AL36="kw",SUMPRODUCT(N38:N194,Q38:Q194,AL38:AL194),SUMPRODUCT(F38:F194,AL38:AL194))</f>
        <v>0</v>
      </c>
      <c r="AM210" s="336"/>
    </row>
    <row r="211" spans="1:39" ht="15">
      <c r="B211" s="294" t="s">
        <v>146</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SUMPRODUCT(G38:G194,Y38:Y194)</f>
        <v>817931</v>
      </c>
      <c r="Z211" s="291">
        <f>SUMPRODUCT(G38:G194,Z38:Z194)</f>
        <v>784255.41191364056</v>
      </c>
      <c r="AA211" s="291">
        <f>IF(AA36="kw",SUMPRODUCT(N38:N194,R38:R194,AA38:AA194),SUMPRODUCT(G38:G194,AA38:AA194))</f>
        <v>7278.3899198655345</v>
      </c>
      <c r="AB211" s="291">
        <f>IF(AB36="kw",SUMPRODUCT(N38:N194,R38:R194,AB38:AB194),SUMPRODUCT(G38:G194,AB38:AB194))</f>
        <v>0</v>
      </c>
      <c r="AC211" s="291">
        <f>IF(AC36="kw",SUMPRODUCT(N38:N194,R38:R194,AC38:AC194),SUMPRODUCT(G38:G194,AC38:AC194))</f>
        <v>0</v>
      </c>
      <c r="AD211" s="785">
        <f>SUM('8.  Streetlighting'!F48,'8.  Streetlighting'!F117,'8.  Streetlighting'!F186)</f>
        <v>110.37908303915196</v>
      </c>
      <c r="AE211" s="291">
        <f>IF(AE36="kw",SUMPRODUCT(N38:N194,R38:R194,AE38:AE194),SUMPRODUCT(G38:G194,AE38:AE194))</f>
        <v>0</v>
      </c>
      <c r="AF211" s="291">
        <f>IF(AF36="kw",SUMPRODUCT(N38:N194,R38:R194,AF38:AF194),SUMPRODUCT(G38:G194,AF38:AF194))</f>
        <v>0</v>
      </c>
      <c r="AG211" s="291">
        <f>IF(AG36="kw",SUMPRODUCT(N38:N194,R38:R194,AG38:AG194),SUMPRODUCT(G38:G194,AG38:AG194))</f>
        <v>0</v>
      </c>
      <c r="AH211" s="291">
        <f>IF(AH36="kw",SUMPRODUCT(N38:N194,R38:R194,AH38:AH194),SUMPRODUCT(G38:G194,AH38:AH194))</f>
        <v>0</v>
      </c>
      <c r="AI211" s="291">
        <f>IF(AI36="kw",SUMPRODUCT(N38:N194,R38:R194,AI38:AI194),SUMPRODUCT(G38:G194,AI38:AI194))</f>
        <v>0</v>
      </c>
      <c r="AJ211" s="291">
        <f>IF(AJ36="kw",SUMPRODUCT(N38:N194,R38:R194,AJ38:AJ194),SUMPRODUCT(G38:G194,AJ38:AJ194))</f>
        <v>0</v>
      </c>
      <c r="AK211" s="291">
        <f>IF(AK36="kw",SUMPRODUCT(N38:N194,R38:R194,AK38:AK194),SUMPRODUCT(G38:G194,AK38:AK194))</f>
        <v>0</v>
      </c>
      <c r="AL211" s="291">
        <f>IF(AL36="kw",SUMPRODUCT(N38:N194,R38:R194,AL38:AL194),SUMPRODUCT(G38:G194,AL38:AL194))</f>
        <v>0</v>
      </c>
      <c r="AM211" s="336"/>
    </row>
    <row r="212" spans="1:39" ht="15">
      <c r="B212" s="294" t="s">
        <v>147</v>
      </c>
      <c r="C212" s="304"/>
      <c r="D212" s="279"/>
      <c r="E212" s="279"/>
      <c r="F212" s="279"/>
      <c r="G212" s="279"/>
      <c r="H212" s="279"/>
      <c r="I212" s="279"/>
      <c r="J212" s="279"/>
      <c r="K212" s="279"/>
      <c r="L212" s="279"/>
      <c r="M212" s="279"/>
      <c r="N212" s="279"/>
      <c r="O212" s="356"/>
      <c r="P212" s="279"/>
      <c r="Q212" s="279"/>
      <c r="R212" s="279"/>
      <c r="S212" s="304"/>
      <c r="T212" s="309"/>
      <c r="U212" s="309"/>
      <c r="V212" s="279"/>
      <c r="W212" s="279"/>
      <c r="X212" s="309"/>
      <c r="Y212" s="291">
        <f>SUMPRODUCT(H38:H194,Y38:Y194)</f>
        <v>799727</v>
      </c>
      <c r="Z212" s="291">
        <f>SUMPRODUCT(H38:H194,Z38:Z194)</f>
        <v>784256.04827727692</v>
      </c>
      <c r="AA212" s="291">
        <f>IF(AA36="kw",SUMPRODUCT(N38:N194,S38:S194,AA38:AA194),SUMPRODUCT(H38:H194,AA38:AA194))</f>
        <v>7278.3899198655345</v>
      </c>
      <c r="AB212" s="291">
        <f>IF(AB36="kw",SUMPRODUCT(N38:N194,S38:S194,AB38:AB194),SUMPRODUCT(H38:H194,AB38:AB194))</f>
        <v>0</v>
      </c>
      <c r="AC212" s="291">
        <f>IF(AC36="kw",SUMPRODUCT(N38:N194,S38:S194,AC38:AC194),SUMPRODUCT(H38:H194,AC38:AC194))</f>
        <v>0</v>
      </c>
      <c r="AD212" s="785">
        <f>SUM('8.  Streetlighting'!F49,'8.  Streetlighting'!F118,'8.  Streetlighting'!F187)</f>
        <v>110.37908303915196</v>
      </c>
      <c r="AE212" s="291">
        <f>IF(AE36="kw",SUMPRODUCT(N38:N194,S38:S194,AE38:AE194),SUMPRODUCT(H38:H194,AE38:AE194))</f>
        <v>0</v>
      </c>
      <c r="AF212" s="291">
        <f>IF(AF36="kw",SUMPRODUCT(N38:N194,S38:S194,AF38:AF194),SUMPRODUCT(H38:H194,AF38:AF194))</f>
        <v>0</v>
      </c>
      <c r="AG212" s="291">
        <f>IF(AG36="kw",SUMPRODUCT(N38:N194,S38:S194,AG38:AG194),SUMPRODUCT(H38:H194,AG38:AG194))</f>
        <v>0</v>
      </c>
      <c r="AH212" s="291">
        <f>IF(AH36="kw",SUMPRODUCT(N38:N194,S38:S194,AH38:AH194),SUMPRODUCT(H38:H194,AH38:AH194))</f>
        <v>0</v>
      </c>
      <c r="AI212" s="291">
        <f>IF(AI36="kw",SUMPRODUCT(N38:N194,S38:S194,AI38:AI194),SUMPRODUCT(H38:H194,AI38:AI194))</f>
        <v>0</v>
      </c>
      <c r="AJ212" s="291">
        <f>IF(AJ36="kw",SUMPRODUCT(N38:N194,S38:S194,AJ38:AJ194),SUMPRODUCT(H38:H194,AJ38:AJ194))</f>
        <v>0</v>
      </c>
      <c r="AK212" s="291">
        <f>IF(AK36="kw",SUMPRODUCT(N38:N194,S38:S194,AK38:AK194),SUMPRODUCT(H38:H194,AK38:AK194))</f>
        <v>0</v>
      </c>
      <c r="AL212" s="291">
        <f>IF(AL36="kw",SUMPRODUCT(N38:N194,S38:S194,AL38:AL194),SUMPRODUCT(H38:H194,AL38:AL194))</f>
        <v>0</v>
      </c>
      <c r="AM212" s="336"/>
    </row>
    <row r="213" spans="1:39" ht="15">
      <c r="B213" s="436" t="s">
        <v>148</v>
      </c>
      <c r="C213" s="363"/>
      <c r="D213" s="383"/>
      <c r="E213" s="383"/>
      <c r="F213" s="383"/>
      <c r="G213" s="383"/>
      <c r="H213" s="383"/>
      <c r="I213" s="383"/>
      <c r="J213" s="383"/>
      <c r="K213" s="383"/>
      <c r="L213" s="383"/>
      <c r="M213" s="383"/>
      <c r="N213" s="383"/>
      <c r="O213" s="382"/>
      <c r="P213" s="383"/>
      <c r="Q213" s="383"/>
      <c r="R213" s="383"/>
      <c r="S213" s="363"/>
      <c r="T213" s="384"/>
      <c r="U213" s="384"/>
      <c r="V213" s="383"/>
      <c r="W213" s="383"/>
      <c r="X213" s="384"/>
      <c r="Y213" s="325">
        <f>SUMPRODUCT(I38:I194,Y38:Y194)</f>
        <v>772460</v>
      </c>
      <c r="Z213" s="325">
        <f>SUMPRODUCT(I38:I194,Z38:Z194)</f>
        <v>784775.95654610416</v>
      </c>
      <c r="AA213" s="325">
        <f>IF(AA36="kw",SUMPRODUCT(N38:N194,T38:T194,AA38:AA194),SUMPRODUCT(I38:I194,AA38:AA194))</f>
        <v>7278.3899198655345</v>
      </c>
      <c r="AB213" s="325">
        <f>IF(AB36="kw",SUMPRODUCT(N38:N194,T38:T194,AB38:AB194),SUMPRODUCT(I38:I194,AB38:AB194))</f>
        <v>0</v>
      </c>
      <c r="AC213" s="325">
        <f>IF(AC36="kw",SUMPRODUCT(N38:N194,T38:T194,AC38:AC194),SUMPRODUCT(I38:I194,AC38:AC194))</f>
        <v>0</v>
      </c>
      <c r="AD213" s="786">
        <f>SUM('8.  Streetlighting'!F50,'8.  Streetlighting'!F119,'8.  Streetlighting'!F188)</f>
        <v>110.37908303915196</v>
      </c>
      <c r="AE213" s="325">
        <f>IF(AE36="kw",SUMPRODUCT(N38:N194,T38:T194,AE38:AE194),SUMPRODUCT(I38:I194,AE38:AE194))</f>
        <v>0</v>
      </c>
      <c r="AF213" s="325">
        <f>IF(AF36="kw",SUMPRODUCT(N38:N194,T38:T194,AF38:AF194),SUMPRODUCT(I38:I194,AF38:AF194))</f>
        <v>0</v>
      </c>
      <c r="AG213" s="325">
        <f>IF(AG36="kw",SUMPRODUCT(N38:N194,T38:T194,AG38:AG194),SUMPRODUCT(I38:I194,AG38:AG194))</f>
        <v>0</v>
      </c>
      <c r="AH213" s="325">
        <f>IF(AH36="kw",SUMPRODUCT(N38:N194,T38:T194,AH38:AH194),SUMPRODUCT(I38:I194,AH38:AH194))</f>
        <v>0</v>
      </c>
      <c r="AI213" s="325">
        <f>IF(AI36="kw",SUMPRODUCT(N38:N194,T38:T194,AI38:AI194),SUMPRODUCT(I38:I194,AI38:AI194))</f>
        <v>0</v>
      </c>
      <c r="AJ213" s="325">
        <f>IF(AJ36="kw",SUMPRODUCT(N38:N194,T38:T194,AJ38:AJ194),SUMPRODUCT(I38:I194,AJ38:AJ194))</f>
        <v>0</v>
      </c>
      <c r="AK213" s="325">
        <f>IF(AK36="kw",SUMPRODUCT(N38:N194,T38:T194,AK38:AK194),SUMPRODUCT(I38:I194,AK38:AK194))</f>
        <v>0</v>
      </c>
      <c r="AL213" s="325">
        <f>IF(AL36="kw",SUMPRODUCT(N38:N194,T38:T194,AL38:AL194),SUMPRODUCT(I38:I194,AL38:AL194))</f>
        <v>0</v>
      </c>
      <c r="AM213" s="385"/>
    </row>
    <row r="214" spans="1:39" ht="20.25" customHeight="1">
      <c r="B214" s="367" t="s">
        <v>586</v>
      </c>
      <c r="C214" s="386"/>
      <c r="D214" s="387"/>
      <c r="E214" s="387"/>
      <c r="F214" s="387"/>
      <c r="G214" s="387"/>
      <c r="H214" s="387"/>
      <c r="I214" s="387"/>
      <c r="J214" s="387"/>
      <c r="K214" s="387"/>
      <c r="L214" s="387"/>
      <c r="M214" s="387"/>
      <c r="N214" s="387"/>
      <c r="O214" s="387"/>
      <c r="P214" s="387"/>
      <c r="Q214" s="387"/>
      <c r="R214" s="387"/>
      <c r="S214" s="370"/>
      <c r="T214" s="371"/>
      <c r="U214" s="387"/>
      <c r="V214" s="387"/>
      <c r="W214" s="387"/>
      <c r="X214" s="387"/>
      <c r="Y214" s="408"/>
      <c r="Z214" s="408"/>
      <c r="AA214" s="408"/>
      <c r="AB214" s="408"/>
      <c r="AC214" s="408"/>
      <c r="AD214" s="408"/>
      <c r="AE214" s="408"/>
      <c r="AF214" s="408"/>
      <c r="AG214" s="408"/>
      <c r="AH214" s="408"/>
      <c r="AI214" s="408"/>
      <c r="AJ214" s="408"/>
      <c r="AK214" s="408"/>
      <c r="AL214" s="408"/>
      <c r="AM214" s="388"/>
    </row>
    <row r="215" spans="1:39" ht="15.75">
      <c r="B215" s="437"/>
    </row>
    <row r="216" spans="1:39" ht="15.75">
      <c r="B216" s="437"/>
    </row>
    <row r="217" spans="1:39" ht="15.4">
      <c r="B217" s="280" t="s">
        <v>274</v>
      </c>
      <c r="C217" s="281"/>
      <c r="D217" s="576" t="s">
        <v>528</v>
      </c>
      <c r="E217" s="253"/>
      <c r="F217" s="576"/>
      <c r="G217" s="253"/>
      <c r="H217" s="253"/>
      <c r="I217" s="253"/>
      <c r="J217" s="253"/>
      <c r="K217" s="253"/>
      <c r="L217" s="253"/>
      <c r="M217" s="253"/>
      <c r="N217" s="253"/>
      <c r="O217" s="281"/>
      <c r="P217" s="253"/>
      <c r="Q217" s="253"/>
      <c r="R217" s="253"/>
      <c r="S217" s="253"/>
      <c r="T217" s="253"/>
      <c r="U217" s="253"/>
      <c r="V217" s="253"/>
      <c r="W217" s="253"/>
      <c r="X217" s="253"/>
      <c r="Y217" s="270"/>
      <c r="Z217" s="267"/>
      <c r="AA217" s="267"/>
      <c r="AB217" s="267"/>
      <c r="AC217" s="267"/>
      <c r="AD217" s="267"/>
      <c r="AE217" s="267"/>
      <c r="AF217" s="267"/>
      <c r="AG217" s="267"/>
      <c r="AH217" s="267"/>
      <c r="AI217" s="267"/>
      <c r="AJ217" s="267"/>
      <c r="AK217" s="267"/>
      <c r="AL217" s="267"/>
      <c r="AM217" s="282"/>
    </row>
    <row r="218" spans="1:39" ht="34.5" customHeight="1">
      <c r="B218" s="918" t="s">
        <v>211</v>
      </c>
      <c r="C218" s="920" t="s">
        <v>33</v>
      </c>
      <c r="D218" s="284" t="s">
        <v>423</v>
      </c>
      <c r="E218" s="922" t="s">
        <v>209</v>
      </c>
      <c r="F218" s="923"/>
      <c r="G218" s="923"/>
      <c r="H218" s="923"/>
      <c r="I218" s="923"/>
      <c r="J218" s="923"/>
      <c r="K218" s="923"/>
      <c r="L218" s="923"/>
      <c r="M218" s="924"/>
      <c r="N218" s="928" t="s">
        <v>213</v>
      </c>
      <c r="O218" s="284" t="s">
        <v>424</v>
      </c>
      <c r="P218" s="922" t="s">
        <v>212</v>
      </c>
      <c r="Q218" s="923"/>
      <c r="R218" s="923"/>
      <c r="S218" s="923"/>
      <c r="T218" s="923"/>
      <c r="U218" s="923"/>
      <c r="V218" s="923"/>
      <c r="W218" s="923"/>
      <c r="X218" s="924"/>
      <c r="Y218" s="925" t="s">
        <v>244</v>
      </c>
      <c r="Z218" s="926"/>
      <c r="AA218" s="926"/>
      <c r="AB218" s="926"/>
      <c r="AC218" s="926"/>
      <c r="AD218" s="926"/>
      <c r="AE218" s="926"/>
      <c r="AF218" s="926"/>
      <c r="AG218" s="926"/>
      <c r="AH218" s="926"/>
      <c r="AI218" s="926"/>
      <c r="AJ218" s="926"/>
      <c r="AK218" s="926"/>
      <c r="AL218" s="926"/>
      <c r="AM218" s="927"/>
    </row>
    <row r="219" spans="1:39" ht="60.75" customHeight="1">
      <c r="B219" s="919"/>
      <c r="C219" s="921"/>
      <c r="D219" s="285">
        <v>2016</v>
      </c>
      <c r="E219" s="285">
        <v>2017</v>
      </c>
      <c r="F219" s="285">
        <v>2018</v>
      </c>
      <c r="G219" s="285">
        <v>2019</v>
      </c>
      <c r="H219" s="285">
        <v>2020</v>
      </c>
      <c r="I219" s="285">
        <v>2021</v>
      </c>
      <c r="J219" s="285">
        <v>2022</v>
      </c>
      <c r="K219" s="285">
        <v>2023</v>
      </c>
      <c r="L219" s="285">
        <v>2024</v>
      </c>
      <c r="M219" s="285">
        <v>2025</v>
      </c>
      <c r="N219" s="929"/>
      <c r="O219" s="285">
        <v>2016</v>
      </c>
      <c r="P219" s="285">
        <v>2017</v>
      </c>
      <c r="Q219" s="285">
        <v>2018</v>
      </c>
      <c r="R219" s="285">
        <v>2019</v>
      </c>
      <c r="S219" s="285">
        <v>2020</v>
      </c>
      <c r="T219" s="285">
        <v>2021</v>
      </c>
      <c r="U219" s="285">
        <v>2022</v>
      </c>
      <c r="V219" s="285">
        <v>2023</v>
      </c>
      <c r="W219" s="285">
        <v>2024</v>
      </c>
      <c r="X219" s="285">
        <v>2025</v>
      </c>
      <c r="Y219" s="285" t="str">
        <f>'1.  LRAMVA Summary'!D52</f>
        <v>Residential</v>
      </c>
      <c r="Z219" s="285" t="str">
        <f>'1.  LRAMVA Summary'!E52</f>
        <v>GS&lt;50 kW</v>
      </c>
      <c r="AA219" s="285" t="str">
        <f>'1.  LRAMVA Summary'!F52</f>
        <v>General Service 50 to 4,999 kW</v>
      </c>
      <c r="AB219" s="285" t="str">
        <f>'1.  LRAMVA Summary'!G52</f>
        <v>Large User</v>
      </c>
      <c r="AC219" s="285" t="str">
        <f>'1.  LRAMVA Summary'!H52</f>
        <v>Sentinel Lighting</v>
      </c>
      <c r="AD219" s="285" t="str">
        <f>'1.  LRAMVA Summary'!I52</f>
        <v>Street Lighting</v>
      </c>
      <c r="AE219" s="285" t="str">
        <f>'1.  LRAMVA Summary'!J52</f>
        <v>Unmetered Scattered Load</v>
      </c>
      <c r="AF219" s="285" t="str">
        <f>'1.  LRAMVA Summary'!K52</f>
        <v/>
      </c>
      <c r="AG219" s="285" t="str">
        <f>'1.  LRAMVA Summary'!L52</f>
        <v/>
      </c>
      <c r="AH219" s="285" t="str">
        <f>'1.  LRAMVA Summary'!M52</f>
        <v/>
      </c>
      <c r="AI219" s="285" t="str">
        <f>'1.  LRAMVA Summary'!N52</f>
        <v/>
      </c>
      <c r="AJ219" s="285" t="str">
        <f>'1.  LRAMVA Summary'!O52</f>
        <v/>
      </c>
      <c r="AK219" s="285" t="str">
        <f>'1.  LRAMVA Summary'!P52</f>
        <v/>
      </c>
      <c r="AL219" s="285" t="str">
        <f>'1.  LRAMVA Summary'!Q52</f>
        <v/>
      </c>
      <c r="AM219" s="287" t="str">
        <f>'1.  LRAMVA Summary'!R52</f>
        <v>Total</v>
      </c>
    </row>
    <row r="220" spans="1:39" ht="15.75" customHeight="1">
      <c r="B220" s="512" t="s">
        <v>505</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t="str">
        <f>'1.  LRAMVA Summary'!D53</f>
        <v>kWh</v>
      </c>
      <c r="Z220" s="291" t="str">
        <f>'1.  LRAMVA Summary'!E53</f>
        <v>kWh</v>
      </c>
      <c r="AA220" s="291" t="str">
        <f>'1.  LRAMVA Summary'!F53</f>
        <v>kW</v>
      </c>
      <c r="AB220" s="291" t="str">
        <f>'1.  LRAMVA Summary'!G53</f>
        <v>kW</v>
      </c>
      <c r="AC220" s="291" t="str">
        <f>'1.  LRAMVA Summary'!H53</f>
        <v>kW</v>
      </c>
      <c r="AD220" s="291" t="str">
        <f>'1.  LRAMVA Summary'!I53</f>
        <v>kW</v>
      </c>
      <c r="AE220" s="291" t="str">
        <f>'1.  LRAMVA Summary'!J53</f>
        <v>kWh</v>
      </c>
      <c r="AF220" s="291">
        <f>'1.  LRAMVA Summary'!K53</f>
        <v>0</v>
      </c>
      <c r="AG220" s="291">
        <f>'1.  LRAMVA Summary'!L53</f>
        <v>0</v>
      </c>
      <c r="AH220" s="291">
        <f>'1.  LRAMVA Summary'!M53</f>
        <v>0</v>
      </c>
      <c r="AI220" s="291">
        <f>'1.  LRAMVA Summary'!N53</f>
        <v>0</v>
      </c>
      <c r="AJ220" s="291">
        <f>'1.  LRAMVA Summary'!O53</f>
        <v>0</v>
      </c>
      <c r="AK220" s="291">
        <f>'1.  LRAMVA Summary'!P53</f>
        <v>0</v>
      </c>
      <c r="AL220" s="291">
        <f>'1.  LRAMVA Summary'!Q53</f>
        <v>0</v>
      </c>
      <c r="AM220" s="292"/>
    </row>
    <row r="221" spans="1:39" ht="15" hidden="1" outlineLevel="1">
      <c r="B221" s="288" t="s">
        <v>498</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c r="Z221" s="291"/>
      <c r="AA221" s="291"/>
      <c r="AB221" s="291"/>
      <c r="AC221" s="291"/>
      <c r="AD221" s="291"/>
      <c r="AE221" s="291"/>
      <c r="AF221" s="291"/>
      <c r="AG221" s="291"/>
      <c r="AH221" s="291"/>
      <c r="AI221" s="291"/>
      <c r="AJ221" s="291"/>
      <c r="AK221" s="291"/>
      <c r="AL221" s="291"/>
      <c r="AM221" s="292"/>
    </row>
    <row r="222" spans="1:39" ht="15" hidden="1" outlineLevel="1">
      <c r="A222" s="516">
        <v>1</v>
      </c>
      <c r="B222" s="514" t="s">
        <v>95</v>
      </c>
      <c r="C222" s="291" t="s">
        <v>25</v>
      </c>
      <c r="D222" s="295"/>
      <c r="E222" s="295"/>
      <c r="F222" s="295"/>
      <c r="G222" s="295"/>
      <c r="H222" s="295"/>
      <c r="I222" s="295"/>
      <c r="J222" s="295"/>
      <c r="K222" s="295"/>
      <c r="L222" s="295"/>
      <c r="M222" s="295"/>
      <c r="N222" s="765"/>
      <c r="O222" s="295"/>
      <c r="P222" s="295"/>
      <c r="Q222" s="295"/>
      <c r="R222" s="295"/>
      <c r="S222" s="295"/>
      <c r="T222" s="295"/>
      <c r="U222" s="295"/>
      <c r="V222" s="295"/>
      <c r="W222" s="295"/>
      <c r="X222" s="295"/>
      <c r="Y222" s="764">
        <v>1</v>
      </c>
      <c r="Z222" s="764">
        <v>0</v>
      </c>
      <c r="AA222" s="764">
        <v>0</v>
      </c>
      <c r="AB222" s="764">
        <v>0</v>
      </c>
      <c r="AC222" s="764">
        <v>0</v>
      </c>
      <c r="AD222" s="764">
        <v>0</v>
      </c>
      <c r="AE222" s="764">
        <v>0</v>
      </c>
      <c r="AF222" s="764"/>
      <c r="AG222" s="764"/>
      <c r="AH222" s="764"/>
      <c r="AI222" s="764"/>
      <c r="AJ222" s="764"/>
      <c r="AK222" s="764"/>
      <c r="AL222" s="764"/>
      <c r="AM222" s="296">
        <f>SUM(Y222:AL222)</f>
        <v>1</v>
      </c>
    </row>
    <row r="223" spans="1:39" ht="15" hidden="1" outlineLevel="1">
      <c r="B223" s="294" t="s">
        <v>290</v>
      </c>
      <c r="C223" s="291" t="s">
        <v>163</v>
      </c>
      <c r="D223" s="295"/>
      <c r="E223" s="295"/>
      <c r="F223" s="295"/>
      <c r="G223" s="295"/>
      <c r="H223" s="295"/>
      <c r="I223" s="295"/>
      <c r="J223" s="295"/>
      <c r="K223" s="295"/>
      <c r="L223" s="295"/>
      <c r="M223" s="295"/>
      <c r="N223" s="767"/>
      <c r="O223" s="295"/>
      <c r="P223" s="295"/>
      <c r="Q223" s="295"/>
      <c r="R223" s="295"/>
      <c r="S223" s="295"/>
      <c r="T223" s="295"/>
      <c r="U223" s="295"/>
      <c r="V223" s="295"/>
      <c r="W223" s="295"/>
      <c r="X223" s="295"/>
      <c r="Y223" s="788">
        <f>Y222</f>
        <v>1</v>
      </c>
      <c r="Z223" s="788">
        <f t="shared" ref="Z223:AL223" si="558">Z222</f>
        <v>0</v>
      </c>
      <c r="AA223" s="788">
        <f t="shared" si="558"/>
        <v>0</v>
      </c>
      <c r="AB223" s="788">
        <f t="shared" si="558"/>
        <v>0</v>
      </c>
      <c r="AC223" s="788">
        <f t="shared" si="558"/>
        <v>0</v>
      </c>
      <c r="AD223" s="788">
        <f t="shared" si="558"/>
        <v>0</v>
      </c>
      <c r="AE223" s="788">
        <f t="shared" si="558"/>
        <v>0</v>
      </c>
      <c r="AF223" s="788">
        <f t="shared" si="558"/>
        <v>0</v>
      </c>
      <c r="AG223" s="788">
        <f t="shared" si="558"/>
        <v>0</v>
      </c>
      <c r="AH223" s="788">
        <f t="shared" si="558"/>
        <v>0</v>
      </c>
      <c r="AI223" s="788">
        <f t="shared" si="558"/>
        <v>0</v>
      </c>
      <c r="AJ223" s="788">
        <f t="shared" si="558"/>
        <v>0</v>
      </c>
      <c r="AK223" s="788">
        <f t="shared" si="558"/>
        <v>0</v>
      </c>
      <c r="AL223" s="788">
        <f t="shared" si="558"/>
        <v>0</v>
      </c>
      <c r="AM223" s="297"/>
    </row>
    <row r="224" spans="1:39" ht="15" hidden="1" outlineLevel="1">
      <c r="B224" s="298"/>
      <c r="C224" s="299"/>
      <c r="D224" s="777"/>
      <c r="E224" s="777"/>
      <c r="F224" s="777"/>
      <c r="G224" s="777"/>
      <c r="H224" s="777"/>
      <c r="I224" s="777"/>
      <c r="J224" s="777"/>
      <c r="K224" s="777"/>
      <c r="L224" s="777"/>
      <c r="M224" s="777"/>
      <c r="N224" s="774"/>
      <c r="O224" s="777"/>
      <c r="P224" s="777"/>
      <c r="Q224" s="777"/>
      <c r="R224" s="777"/>
      <c r="S224" s="777"/>
      <c r="T224" s="777"/>
      <c r="U224" s="777"/>
      <c r="V224" s="777"/>
      <c r="W224" s="777"/>
      <c r="X224" s="777"/>
      <c r="Y224" s="789"/>
      <c r="Z224" s="790"/>
      <c r="AA224" s="790"/>
      <c r="AB224" s="790"/>
      <c r="AC224" s="790"/>
      <c r="AD224" s="790"/>
      <c r="AE224" s="790"/>
      <c r="AF224" s="790"/>
      <c r="AG224" s="790"/>
      <c r="AH224" s="790"/>
      <c r="AI224" s="790"/>
      <c r="AJ224" s="790"/>
      <c r="AK224" s="790"/>
      <c r="AL224" s="790"/>
      <c r="AM224" s="302"/>
    </row>
    <row r="225" spans="1:39" ht="15" hidden="1" outlineLevel="1">
      <c r="A225" s="516">
        <v>2</v>
      </c>
      <c r="B225" s="514" t="s">
        <v>96</v>
      </c>
      <c r="C225" s="291" t="s">
        <v>25</v>
      </c>
      <c r="D225" s="295"/>
      <c r="E225" s="295"/>
      <c r="F225" s="295"/>
      <c r="G225" s="295"/>
      <c r="H225" s="295"/>
      <c r="I225" s="295"/>
      <c r="J225" s="295"/>
      <c r="K225" s="295"/>
      <c r="L225" s="295"/>
      <c r="M225" s="295"/>
      <c r="N225" s="765"/>
      <c r="O225" s="295"/>
      <c r="P225" s="295"/>
      <c r="Q225" s="295"/>
      <c r="R225" s="295"/>
      <c r="S225" s="295"/>
      <c r="T225" s="295"/>
      <c r="U225" s="295"/>
      <c r="V225" s="295"/>
      <c r="W225" s="295"/>
      <c r="X225" s="295"/>
      <c r="Y225" s="764">
        <v>1</v>
      </c>
      <c r="Z225" s="764">
        <v>0</v>
      </c>
      <c r="AA225" s="764">
        <v>0</v>
      </c>
      <c r="AB225" s="764">
        <v>0</v>
      </c>
      <c r="AC225" s="764">
        <v>0</v>
      </c>
      <c r="AD225" s="764">
        <v>0</v>
      </c>
      <c r="AE225" s="764">
        <v>0</v>
      </c>
      <c r="AF225" s="764"/>
      <c r="AG225" s="764"/>
      <c r="AH225" s="764"/>
      <c r="AI225" s="764"/>
      <c r="AJ225" s="764"/>
      <c r="AK225" s="764"/>
      <c r="AL225" s="764"/>
      <c r="AM225" s="296">
        <f>SUM(Y225:AL225)</f>
        <v>1</v>
      </c>
    </row>
    <row r="226" spans="1:39" ht="15" hidden="1" outlineLevel="1">
      <c r="B226" s="294" t="s">
        <v>290</v>
      </c>
      <c r="C226" s="291" t="s">
        <v>163</v>
      </c>
      <c r="D226" s="295"/>
      <c r="E226" s="295"/>
      <c r="F226" s="295"/>
      <c r="G226" s="295"/>
      <c r="H226" s="295"/>
      <c r="I226" s="295"/>
      <c r="J226" s="295"/>
      <c r="K226" s="295"/>
      <c r="L226" s="295"/>
      <c r="M226" s="295"/>
      <c r="N226" s="767"/>
      <c r="O226" s="295"/>
      <c r="P226" s="295"/>
      <c r="Q226" s="295"/>
      <c r="R226" s="295"/>
      <c r="S226" s="295"/>
      <c r="T226" s="295"/>
      <c r="U226" s="295"/>
      <c r="V226" s="295"/>
      <c r="W226" s="295"/>
      <c r="X226" s="295"/>
      <c r="Y226" s="788">
        <f>Y225</f>
        <v>1</v>
      </c>
      <c r="Z226" s="788">
        <f t="shared" ref="Z226:AL226" si="559">Z225</f>
        <v>0</v>
      </c>
      <c r="AA226" s="788">
        <f t="shared" si="559"/>
        <v>0</v>
      </c>
      <c r="AB226" s="788">
        <f t="shared" si="559"/>
        <v>0</v>
      </c>
      <c r="AC226" s="788">
        <f t="shared" si="559"/>
        <v>0</v>
      </c>
      <c r="AD226" s="788">
        <f t="shared" si="559"/>
        <v>0</v>
      </c>
      <c r="AE226" s="788">
        <f t="shared" si="559"/>
        <v>0</v>
      </c>
      <c r="AF226" s="788">
        <f t="shared" si="559"/>
        <v>0</v>
      </c>
      <c r="AG226" s="788">
        <f t="shared" si="559"/>
        <v>0</v>
      </c>
      <c r="AH226" s="788">
        <f t="shared" si="559"/>
        <v>0</v>
      </c>
      <c r="AI226" s="788">
        <f t="shared" si="559"/>
        <v>0</v>
      </c>
      <c r="AJ226" s="788">
        <f t="shared" si="559"/>
        <v>0</v>
      </c>
      <c r="AK226" s="788">
        <f t="shared" si="559"/>
        <v>0</v>
      </c>
      <c r="AL226" s="788">
        <f t="shared" si="559"/>
        <v>0</v>
      </c>
      <c r="AM226" s="297"/>
    </row>
    <row r="227" spans="1:39" ht="15" hidden="1" outlineLevel="1">
      <c r="B227" s="298"/>
      <c r="C227" s="299"/>
      <c r="D227" s="770"/>
      <c r="E227" s="770"/>
      <c r="F227" s="770"/>
      <c r="G227" s="770"/>
      <c r="H227" s="770"/>
      <c r="I227" s="770"/>
      <c r="J227" s="770"/>
      <c r="K227" s="770"/>
      <c r="L227" s="770"/>
      <c r="M227" s="770"/>
      <c r="N227" s="774"/>
      <c r="O227" s="770"/>
      <c r="P227" s="770"/>
      <c r="Q227" s="770"/>
      <c r="R227" s="770"/>
      <c r="S227" s="770"/>
      <c r="T227" s="770"/>
      <c r="U227" s="770"/>
      <c r="V227" s="770"/>
      <c r="W227" s="770"/>
      <c r="X227" s="770"/>
      <c r="Y227" s="789"/>
      <c r="Z227" s="790"/>
      <c r="AA227" s="790"/>
      <c r="AB227" s="790"/>
      <c r="AC227" s="790"/>
      <c r="AD227" s="790"/>
      <c r="AE227" s="790"/>
      <c r="AF227" s="790"/>
      <c r="AG227" s="790"/>
      <c r="AH227" s="790"/>
      <c r="AI227" s="790"/>
      <c r="AJ227" s="790"/>
      <c r="AK227" s="790"/>
      <c r="AL227" s="790"/>
      <c r="AM227" s="302"/>
    </row>
    <row r="228" spans="1:39" ht="15" hidden="1" outlineLevel="1">
      <c r="A228" s="516">
        <v>3</v>
      </c>
      <c r="B228" s="514" t="s">
        <v>97</v>
      </c>
      <c r="C228" s="291" t="s">
        <v>25</v>
      </c>
      <c r="D228" s="295"/>
      <c r="E228" s="295"/>
      <c r="F228" s="295"/>
      <c r="G228" s="295"/>
      <c r="H228" s="295"/>
      <c r="I228" s="295"/>
      <c r="J228" s="295"/>
      <c r="K228" s="295"/>
      <c r="L228" s="295"/>
      <c r="M228" s="295"/>
      <c r="N228" s="765"/>
      <c r="O228" s="295"/>
      <c r="P228" s="295"/>
      <c r="Q228" s="295"/>
      <c r="R228" s="295"/>
      <c r="S228" s="295"/>
      <c r="T228" s="295"/>
      <c r="U228" s="295"/>
      <c r="V228" s="295"/>
      <c r="W228" s="295"/>
      <c r="X228" s="295"/>
      <c r="Y228" s="764">
        <v>1</v>
      </c>
      <c r="Z228" s="764">
        <v>0</v>
      </c>
      <c r="AA228" s="764">
        <v>0</v>
      </c>
      <c r="AB228" s="764">
        <v>0</v>
      </c>
      <c r="AC228" s="764">
        <v>0</v>
      </c>
      <c r="AD228" s="764">
        <v>0</v>
      </c>
      <c r="AE228" s="764">
        <v>0</v>
      </c>
      <c r="AF228" s="764"/>
      <c r="AG228" s="764"/>
      <c r="AH228" s="764"/>
      <c r="AI228" s="764"/>
      <c r="AJ228" s="764"/>
      <c r="AK228" s="764"/>
      <c r="AL228" s="764"/>
      <c r="AM228" s="296">
        <f>SUM(Y228:AL228)</f>
        <v>1</v>
      </c>
    </row>
    <row r="229" spans="1:39" ht="15" hidden="1" outlineLevel="1">
      <c r="B229" s="294" t="s">
        <v>290</v>
      </c>
      <c r="C229" s="291" t="s">
        <v>163</v>
      </c>
      <c r="D229" s="295"/>
      <c r="E229" s="295"/>
      <c r="F229" s="295"/>
      <c r="G229" s="295"/>
      <c r="H229" s="295"/>
      <c r="I229" s="295"/>
      <c r="J229" s="295"/>
      <c r="K229" s="295"/>
      <c r="L229" s="295"/>
      <c r="M229" s="295"/>
      <c r="N229" s="767"/>
      <c r="O229" s="295"/>
      <c r="P229" s="295"/>
      <c r="Q229" s="295"/>
      <c r="R229" s="295"/>
      <c r="S229" s="295"/>
      <c r="T229" s="295"/>
      <c r="U229" s="295"/>
      <c r="V229" s="295"/>
      <c r="W229" s="295"/>
      <c r="X229" s="295"/>
      <c r="Y229" s="788">
        <f>Y228</f>
        <v>1</v>
      </c>
      <c r="Z229" s="788">
        <f t="shared" ref="Z229:AL229" si="560">Z228</f>
        <v>0</v>
      </c>
      <c r="AA229" s="788">
        <f t="shared" si="560"/>
        <v>0</v>
      </c>
      <c r="AB229" s="788">
        <f t="shared" si="560"/>
        <v>0</v>
      </c>
      <c r="AC229" s="788">
        <f t="shared" si="560"/>
        <v>0</v>
      </c>
      <c r="AD229" s="788">
        <f t="shared" si="560"/>
        <v>0</v>
      </c>
      <c r="AE229" s="788">
        <f t="shared" si="560"/>
        <v>0</v>
      </c>
      <c r="AF229" s="788">
        <f t="shared" si="560"/>
        <v>0</v>
      </c>
      <c r="AG229" s="788">
        <f t="shared" si="560"/>
        <v>0</v>
      </c>
      <c r="AH229" s="788">
        <f t="shared" si="560"/>
        <v>0</v>
      </c>
      <c r="AI229" s="788">
        <f t="shared" si="560"/>
        <v>0</v>
      </c>
      <c r="AJ229" s="788">
        <f t="shared" si="560"/>
        <v>0</v>
      </c>
      <c r="AK229" s="788">
        <f t="shared" si="560"/>
        <v>0</v>
      </c>
      <c r="AL229" s="788">
        <f t="shared" si="560"/>
        <v>0</v>
      </c>
      <c r="AM229" s="297"/>
    </row>
    <row r="230" spans="1:39" ht="15" hidden="1" outlineLevel="1">
      <c r="B230" s="294"/>
      <c r="C230" s="305"/>
      <c r="D230" s="765"/>
      <c r="E230" s="765"/>
      <c r="F230" s="765"/>
      <c r="G230" s="765"/>
      <c r="H230" s="765"/>
      <c r="I230" s="765"/>
      <c r="J230" s="765"/>
      <c r="K230" s="765"/>
      <c r="L230" s="765"/>
      <c r="M230" s="765"/>
      <c r="N230" s="765"/>
      <c r="O230" s="765"/>
      <c r="P230" s="765"/>
      <c r="Q230" s="765"/>
      <c r="R230" s="765"/>
      <c r="S230" s="765"/>
      <c r="T230" s="765"/>
      <c r="U230" s="765"/>
      <c r="V230" s="765"/>
      <c r="W230" s="765"/>
      <c r="X230" s="765"/>
      <c r="Y230" s="789"/>
      <c r="Z230" s="789"/>
      <c r="AA230" s="789"/>
      <c r="AB230" s="789"/>
      <c r="AC230" s="789"/>
      <c r="AD230" s="789"/>
      <c r="AE230" s="789"/>
      <c r="AF230" s="789"/>
      <c r="AG230" s="789"/>
      <c r="AH230" s="789"/>
      <c r="AI230" s="789"/>
      <c r="AJ230" s="789"/>
      <c r="AK230" s="789"/>
      <c r="AL230" s="789"/>
      <c r="AM230" s="306"/>
    </row>
    <row r="231" spans="1:39" ht="15" hidden="1" outlineLevel="1">
      <c r="A231" s="516">
        <v>4</v>
      </c>
      <c r="B231" s="514" t="s">
        <v>676</v>
      </c>
      <c r="C231" s="291" t="s">
        <v>25</v>
      </c>
      <c r="D231" s="295"/>
      <c r="E231" s="295"/>
      <c r="F231" s="295"/>
      <c r="G231" s="295"/>
      <c r="H231" s="295"/>
      <c r="I231" s="295"/>
      <c r="J231" s="295"/>
      <c r="K231" s="295"/>
      <c r="L231" s="295"/>
      <c r="M231" s="295"/>
      <c r="N231" s="765"/>
      <c r="O231" s="295"/>
      <c r="P231" s="295"/>
      <c r="Q231" s="295"/>
      <c r="R231" s="295"/>
      <c r="S231" s="295"/>
      <c r="T231" s="295"/>
      <c r="U231" s="295"/>
      <c r="V231" s="295"/>
      <c r="W231" s="295"/>
      <c r="X231" s="295"/>
      <c r="Y231" s="764">
        <v>1</v>
      </c>
      <c r="Z231" s="764">
        <v>0</v>
      </c>
      <c r="AA231" s="764">
        <v>0</v>
      </c>
      <c r="AB231" s="764">
        <v>0</v>
      </c>
      <c r="AC231" s="764">
        <v>0</v>
      </c>
      <c r="AD231" s="764">
        <v>0</v>
      </c>
      <c r="AE231" s="764">
        <v>0</v>
      </c>
      <c r="AF231" s="764"/>
      <c r="AG231" s="764"/>
      <c r="AH231" s="764"/>
      <c r="AI231" s="764"/>
      <c r="AJ231" s="764"/>
      <c r="AK231" s="764"/>
      <c r="AL231" s="764"/>
      <c r="AM231" s="296">
        <f>SUM(Y231:AL231)</f>
        <v>1</v>
      </c>
    </row>
    <row r="232" spans="1:39" ht="15" hidden="1" outlineLevel="1">
      <c r="B232" s="294" t="s">
        <v>290</v>
      </c>
      <c r="C232" s="291" t="s">
        <v>163</v>
      </c>
      <c r="D232" s="295"/>
      <c r="E232" s="295"/>
      <c r="F232" s="295"/>
      <c r="G232" s="295"/>
      <c r="H232" s="295"/>
      <c r="I232" s="295"/>
      <c r="J232" s="295"/>
      <c r="K232" s="295"/>
      <c r="L232" s="295"/>
      <c r="M232" s="295"/>
      <c r="N232" s="767"/>
      <c r="O232" s="295"/>
      <c r="P232" s="295"/>
      <c r="Q232" s="295"/>
      <c r="R232" s="295"/>
      <c r="S232" s="295"/>
      <c r="T232" s="295"/>
      <c r="U232" s="295"/>
      <c r="V232" s="295"/>
      <c r="W232" s="295"/>
      <c r="X232" s="295"/>
      <c r="Y232" s="788">
        <f>Y231</f>
        <v>1</v>
      </c>
      <c r="Z232" s="788">
        <f t="shared" ref="Z232:AL232" si="561">Z231</f>
        <v>0</v>
      </c>
      <c r="AA232" s="788">
        <f t="shared" si="561"/>
        <v>0</v>
      </c>
      <c r="AB232" s="788">
        <f t="shared" si="561"/>
        <v>0</v>
      </c>
      <c r="AC232" s="788">
        <f t="shared" si="561"/>
        <v>0</v>
      </c>
      <c r="AD232" s="788">
        <f t="shared" si="561"/>
        <v>0</v>
      </c>
      <c r="AE232" s="788">
        <f t="shared" si="561"/>
        <v>0</v>
      </c>
      <c r="AF232" s="788">
        <f t="shared" si="561"/>
        <v>0</v>
      </c>
      <c r="AG232" s="788">
        <f t="shared" si="561"/>
        <v>0</v>
      </c>
      <c r="AH232" s="788">
        <f t="shared" si="561"/>
        <v>0</v>
      </c>
      <c r="AI232" s="788">
        <f t="shared" si="561"/>
        <v>0</v>
      </c>
      <c r="AJ232" s="788">
        <f t="shared" si="561"/>
        <v>0</v>
      </c>
      <c r="AK232" s="788">
        <f t="shared" si="561"/>
        <v>0</v>
      </c>
      <c r="AL232" s="788">
        <f t="shared" si="561"/>
        <v>0</v>
      </c>
      <c r="AM232" s="297"/>
    </row>
    <row r="233" spans="1:39" ht="15" hidden="1" outlineLevel="1">
      <c r="B233" s="294"/>
      <c r="C233" s="305"/>
      <c r="D233" s="770"/>
      <c r="E233" s="770"/>
      <c r="F233" s="770"/>
      <c r="G233" s="770"/>
      <c r="H233" s="770"/>
      <c r="I233" s="770"/>
      <c r="J233" s="770"/>
      <c r="K233" s="770"/>
      <c r="L233" s="770"/>
      <c r="M233" s="770"/>
      <c r="N233" s="765"/>
      <c r="O233" s="770"/>
      <c r="P233" s="770"/>
      <c r="Q233" s="770"/>
      <c r="R233" s="770"/>
      <c r="S233" s="770"/>
      <c r="T233" s="770"/>
      <c r="U233" s="770"/>
      <c r="V233" s="770"/>
      <c r="W233" s="770"/>
      <c r="X233" s="770"/>
      <c r="Y233" s="789"/>
      <c r="Z233" s="789"/>
      <c r="AA233" s="789"/>
      <c r="AB233" s="789"/>
      <c r="AC233" s="789"/>
      <c r="AD233" s="789"/>
      <c r="AE233" s="789"/>
      <c r="AF233" s="789"/>
      <c r="AG233" s="789"/>
      <c r="AH233" s="789"/>
      <c r="AI233" s="789"/>
      <c r="AJ233" s="789"/>
      <c r="AK233" s="789"/>
      <c r="AL233" s="789"/>
      <c r="AM233" s="306"/>
    </row>
    <row r="234" spans="1:39" ht="30" hidden="1" outlineLevel="1">
      <c r="A234" s="516">
        <v>5</v>
      </c>
      <c r="B234" s="514" t="s">
        <v>98</v>
      </c>
      <c r="C234" s="291" t="s">
        <v>25</v>
      </c>
      <c r="D234" s="295"/>
      <c r="E234" s="295"/>
      <c r="F234" s="295"/>
      <c r="G234" s="295"/>
      <c r="H234" s="295"/>
      <c r="I234" s="295"/>
      <c r="J234" s="295"/>
      <c r="K234" s="295"/>
      <c r="L234" s="295"/>
      <c r="M234" s="295"/>
      <c r="N234" s="765"/>
      <c r="O234" s="295"/>
      <c r="P234" s="295"/>
      <c r="Q234" s="295"/>
      <c r="R234" s="295"/>
      <c r="S234" s="295"/>
      <c r="T234" s="295"/>
      <c r="U234" s="295"/>
      <c r="V234" s="295"/>
      <c r="W234" s="295"/>
      <c r="X234" s="295"/>
      <c r="Y234" s="764">
        <v>1</v>
      </c>
      <c r="Z234" s="764">
        <v>0</v>
      </c>
      <c r="AA234" s="764">
        <v>0</v>
      </c>
      <c r="AB234" s="764">
        <v>0</v>
      </c>
      <c r="AC234" s="764">
        <v>0</v>
      </c>
      <c r="AD234" s="764">
        <v>0</v>
      </c>
      <c r="AE234" s="764">
        <v>0</v>
      </c>
      <c r="AF234" s="764"/>
      <c r="AG234" s="764"/>
      <c r="AH234" s="764"/>
      <c r="AI234" s="764"/>
      <c r="AJ234" s="764"/>
      <c r="AK234" s="764"/>
      <c r="AL234" s="764"/>
      <c r="AM234" s="296">
        <f>SUM(Y234:AL234)</f>
        <v>1</v>
      </c>
    </row>
    <row r="235" spans="1:39" ht="15" hidden="1" outlineLevel="1">
      <c r="B235" s="294" t="s">
        <v>290</v>
      </c>
      <c r="C235" s="291" t="s">
        <v>163</v>
      </c>
      <c r="D235" s="295"/>
      <c r="E235" s="295"/>
      <c r="F235" s="295"/>
      <c r="G235" s="295"/>
      <c r="H235" s="295"/>
      <c r="I235" s="295"/>
      <c r="J235" s="295"/>
      <c r="K235" s="295"/>
      <c r="L235" s="295"/>
      <c r="M235" s="295"/>
      <c r="N235" s="767"/>
      <c r="O235" s="295"/>
      <c r="P235" s="295"/>
      <c r="Q235" s="295"/>
      <c r="R235" s="295"/>
      <c r="S235" s="295"/>
      <c r="T235" s="295"/>
      <c r="U235" s="295"/>
      <c r="V235" s="295"/>
      <c r="W235" s="295"/>
      <c r="X235" s="295"/>
      <c r="Y235" s="788">
        <f>Y234</f>
        <v>1</v>
      </c>
      <c r="Z235" s="788">
        <f t="shared" ref="Z235:AL235" si="562">Z234</f>
        <v>0</v>
      </c>
      <c r="AA235" s="788">
        <f t="shared" si="562"/>
        <v>0</v>
      </c>
      <c r="AB235" s="788">
        <f t="shared" si="562"/>
        <v>0</v>
      </c>
      <c r="AC235" s="788">
        <f t="shared" si="562"/>
        <v>0</v>
      </c>
      <c r="AD235" s="788">
        <f t="shared" si="562"/>
        <v>0</v>
      </c>
      <c r="AE235" s="788">
        <f t="shared" si="562"/>
        <v>0</v>
      </c>
      <c r="AF235" s="788">
        <f t="shared" si="562"/>
        <v>0</v>
      </c>
      <c r="AG235" s="788">
        <f t="shared" si="562"/>
        <v>0</v>
      </c>
      <c r="AH235" s="788">
        <f t="shared" si="562"/>
        <v>0</v>
      </c>
      <c r="AI235" s="788">
        <f t="shared" si="562"/>
        <v>0</v>
      </c>
      <c r="AJ235" s="788">
        <f t="shared" si="562"/>
        <v>0</v>
      </c>
      <c r="AK235" s="788">
        <f t="shared" si="562"/>
        <v>0</v>
      </c>
      <c r="AL235" s="788">
        <f t="shared" si="562"/>
        <v>0</v>
      </c>
      <c r="AM235" s="297"/>
    </row>
    <row r="236" spans="1:39" ht="15" hidden="1" outlineLevel="1">
      <c r="B236" s="294"/>
      <c r="C236" s="291"/>
      <c r="D236" s="765"/>
      <c r="E236" s="765"/>
      <c r="F236" s="765"/>
      <c r="G236" s="765"/>
      <c r="H236" s="765"/>
      <c r="I236" s="765"/>
      <c r="J236" s="765"/>
      <c r="K236" s="765"/>
      <c r="L236" s="765"/>
      <c r="M236" s="765"/>
      <c r="N236" s="765"/>
      <c r="O236" s="765"/>
      <c r="P236" s="765"/>
      <c r="Q236" s="765"/>
      <c r="R236" s="765"/>
      <c r="S236" s="765"/>
      <c r="T236" s="765"/>
      <c r="U236" s="765"/>
      <c r="V236" s="765"/>
      <c r="W236" s="765"/>
      <c r="X236" s="765"/>
      <c r="Y236" s="791"/>
      <c r="Z236" s="792"/>
      <c r="AA236" s="792"/>
      <c r="AB236" s="792"/>
      <c r="AC236" s="792"/>
      <c r="AD236" s="792"/>
      <c r="AE236" s="792"/>
      <c r="AF236" s="792"/>
      <c r="AG236" s="792"/>
      <c r="AH236" s="792"/>
      <c r="AI236" s="792"/>
      <c r="AJ236" s="792"/>
      <c r="AK236" s="792"/>
      <c r="AL236" s="792"/>
      <c r="AM236" s="297"/>
    </row>
    <row r="237" spans="1:39" ht="15" hidden="1" outlineLevel="1">
      <c r="B237" s="318" t="s">
        <v>499</v>
      </c>
      <c r="C237" s="289"/>
      <c r="D237" s="769"/>
      <c r="E237" s="769"/>
      <c r="F237" s="769"/>
      <c r="G237" s="769"/>
      <c r="H237" s="769"/>
      <c r="I237" s="769"/>
      <c r="J237" s="769"/>
      <c r="K237" s="769"/>
      <c r="L237" s="769"/>
      <c r="M237" s="769"/>
      <c r="N237" s="768"/>
      <c r="O237" s="769"/>
      <c r="P237" s="769"/>
      <c r="Q237" s="769"/>
      <c r="R237" s="769"/>
      <c r="S237" s="769"/>
      <c r="T237" s="769"/>
      <c r="U237" s="769"/>
      <c r="V237" s="769"/>
      <c r="W237" s="769"/>
      <c r="X237" s="769"/>
      <c r="Y237" s="793"/>
      <c r="Z237" s="793"/>
      <c r="AA237" s="793"/>
      <c r="AB237" s="793"/>
      <c r="AC237" s="793"/>
      <c r="AD237" s="793"/>
      <c r="AE237" s="793"/>
      <c r="AF237" s="793"/>
      <c r="AG237" s="793"/>
      <c r="AH237" s="793"/>
      <c r="AI237" s="793"/>
      <c r="AJ237" s="793"/>
      <c r="AK237" s="793"/>
      <c r="AL237" s="793"/>
      <c r="AM237" s="292"/>
    </row>
    <row r="238" spans="1:39" ht="15" hidden="1" outlineLevel="1">
      <c r="A238" s="516">
        <v>6</v>
      </c>
      <c r="B238" s="514" t="s">
        <v>99</v>
      </c>
      <c r="C238" s="291" t="s">
        <v>25</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4">
        <v>0</v>
      </c>
      <c r="Z238" s="764">
        <v>0</v>
      </c>
      <c r="AA238" s="764">
        <v>1</v>
      </c>
      <c r="AB238" s="764">
        <v>0</v>
      </c>
      <c r="AC238" s="764">
        <v>0</v>
      </c>
      <c r="AD238" s="764">
        <v>0</v>
      </c>
      <c r="AE238" s="764">
        <v>0</v>
      </c>
      <c r="AF238" s="414"/>
      <c r="AG238" s="414"/>
      <c r="AH238" s="414"/>
      <c r="AI238" s="414"/>
      <c r="AJ238" s="414"/>
      <c r="AK238" s="414"/>
      <c r="AL238" s="414"/>
      <c r="AM238" s="296">
        <f>SUM(Y238:AL238)</f>
        <v>1</v>
      </c>
    </row>
    <row r="239" spans="1:39" ht="15" hidden="1" outlineLevel="1">
      <c r="B239" s="294" t="s">
        <v>290</v>
      </c>
      <c r="C239" s="291" t="s">
        <v>163</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788">
        <f>Y238</f>
        <v>0</v>
      </c>
      <c r="Z239" s="788">
        <f t="shared" ref="Z239:AL239" si="563">Z238</f>
        <v>0</v>
      </c>
      <c r="AA239" s="788">
        <f t="shared" si="563"/>
        <v>1</v>
      </c>
      <c r="AB239" s="788">
        <f t="shared" si="563"/>
        <v>0</v>
      </c>
      <c r="AC239" s="788">
        <f t="shared" si="563"/>
        <v>0</v>
      </c>
      <c r="AD239" s="788">
        <f t="shared" si="563"/>
        <v>0</v>
      </c>
      <c r="AE239" s="788">
        <f t="shared" si="563"/>
        <v>0</v>
      </c>
      <c r="AF239" s="788">
        <f t="shared" si="563"/>
        <v>0</v>
      </c>
      <c r="AG239" s="788">
        <f t="shared" si="563"/>
        <v>0</v>
      </c>
      <c r="AH239" s="788">
        <f t="shared" si="563"/>
        <v>0</v>
      </c>
      <c r="AI239" s="788">
        <f t="shared" si="563"/>
        <v>0</v>
      </c>
      <c r="AJ239" s="788">
        <f t="shared" si="563"/>
        <v>0</v>
      </c>
      <c r="AK239" s="788">
        <f t="shared" si="563"/>
        <v>0</v>
      </c>
      <c r="AL239" s="788">
        <f t="shared" si="563"/>
        <v>0</v>
      </c>
      <c r="AM239" s="311"/>
    </row>
    <row r="240" spans="1:39" ht="15" hidden="1" outlineLevel="1">
      <c r="B240" s="310"/>
      <c r="C240" s="312"/>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415"/>
      <c r="Z240" s="415"/>
      <c r="AA240" s="415"/>
      <c r="AB240" s="415"/>
      <c r="AC240" s="415"/>
      <c r="AD240" s="415"/>
      <c r="AE240" s="415"/>
      <c r="AF240" s="415"/>
      <c r="AG240" s="415"/>
      <c r="AH240" s="415"/>
      <c r="AI240" s="415"/>
      <c r="AJ240" s="415"/>
      <c r="AK240" s="415"/>
      <c r="AL240" s="415"/>
      <c r="AM240" s="313"/>
    </row>
    <row r="241" spans="1:39" ht="30" hidden="1" outlineLevel="1">
      <c r="A241" s="516">
        <v>7</v>
      </c>
      <c r="B241" s="514" t="s">
        <v>100</v>
      </c>
      <c r="C241" s="291" t="s">
        <v>25</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4">
        <v>0</v>
      </c>
      <c r="Z241" s="764">
        <v>3.0333391803130535E-3</v>
      </c>
      <c r="AA241" s="764">
        <v>0.99471617864959883</v>
      </c>
      <c r="AB241" s="764">
        <v>0</v>
      </c>
      <c r="AC241" s="764">
        <v>0</v>
      </c>
      <c r="AD241" s="764">
        <v>0</v>
      </c>
      <c r="AE241" s="764">
        <v>0</v>
      </c>
      <c r="AF241" s="414"/>
      <c r="AG241" s="414"/>
      <c r="AH241" s="414"/>
      <c r="AI241" s="414"/>
      <c r="AJ241" s="414"/>
      <c r="AK241" s="414"/>
      <c r="AL241" s="414"/>
      <c r="AM241" s="296">
        <f>SUM(Y241:AL241)</f>
        <v>0.99774951782991184</v>
      </c>
    </row>
    <row r="242" spans="1:39" ht="15" hidden="1" outlineLevel="1">
      <c r="B242" s="294" t="s">
        <v>290</v>
      </c>
      <c r="C242" s="291" t="s">
        <v>163</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788">
        <f>Y241</f>
        <v>0</v>
      </c>
      <c r="Z242" s="788">
        <f t="shared" ref="Z242:AL242" si="564">Z241</f>
        <v>3.0333391803130535E-3</v>
      </c>
      <c r="AA242" s="788">
        <f t="shared" si="564"/>
        <v>0.99471617864959883</v>
      </c>
      <c r="AB242" s="788">
        <f t="shared" si="564"/>
        <v>0</v>
      </c>
      <c r="AC242" s="788">
        <f t="shared" si="564"/>
        <v>0</v>
      </c>
      <c r="AD242" s="788">
        <f t="shared" si="564"/>
        <v>0</v>
      </c>
      <c r="AE242" s="788">
        <f t="shared" si="564"/>
        <v>0</v>
      </c>
      <c r="AF242" s="788">
        <f t="shared" si="564"/>
        <v>0</v>
      </c>
      <c r="AG242" s="788">
        <f t="shared" si="564"/>
        <v>0</v>
      </c>
      <c r="AH242" s="788">
        <f t="shared" si="564"/>
        <v>0</v>
      </c>
      <c r="AI242" s="788">
        <f t="shared" si="564"/>
        <v>0</v>
      </c>
      <c r="AJ242" s="788">
        <f t="shared" si="564"/>
        <v>0</v>
      </c>
      <c r="AK242" s="788">
        <f t="shared" si="564"/>
        <v>0</v>
      </c>
      <c r="AL242" s="788">
        <f t="shared" si="564"/>
        <v>0</v>
      </c>
      <c r="AM242" s="311"/>
    </row>
    <row r="243" spans="1:39" ht="15" hidden="1" outlineLevel="1">
      <c r="B243" s="314"/>
      <c r="C243" s="312"/>
      <c r="D243" s="765"/>
      <c r="E243" s="765"/>
      <c r="F243" s="765"/>
      <c r="G243" s="765"/>
      <c r="H243" s="765"/>
      <c r="I243" s="765"/>
      <c r="J243" s="765"/>
      <c r="K243" s="765"/>
      <c r="L243" s="765"/>
      <c r="M243" s="765"/>
      <c r="N243" s="765"/>
      <c r="O243" s="765"/>
      <c r="P243" s="765"/>
      <c r="Q243" s="765"/>
      <c r="R243" s="765"/>
      <c r="S243" s="765"/>
      <c r="T243" s="765"/>
      <c r="U243" s="765"/>
      <c r="V243" s="765"/>
      <c r="W243" s="765"/>
      <c r="X243" s="765"/>
      <c r="Y243" s="415"/>
      <c r="Z243" s="416"/>
      <c r="AA243" s="415"/>
      <c r="AB243" s="415"/>
      <c r="AC243" s="415"/>
      <c r="AD243" s="415"/>
      <c r="AE243" s="415"/>
      <c r="AF243" s="415"/>
      <c r="AG243" s="415"/>
      <c r="AH243" s="415"/>
      <c r="AI243" s="415"/>
      <c r="AJ243" s="415"/>
      <c r="AK243" s="415"/>
      <c r="AL243" s="415"/>
      <c r="AM243" s="313"/>
    </row>
    <row r="244" spans="1:39" ht="30" hidden="1" outlineLevel="1">
      <c r="A244" s="516">
        <v>8</v>
      </c>
      <c r="B244" s="514" t="s">
        <v>101</v>
      </c>
      <c r="C244" s="291" t="s">
        <v>25</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4">
        <v>0</v>
      </c>
      <c r="Z244" s="764">
        <v>1</v>
      </c>
      <c r="AA244" s="764">
        <v>0</v>
      </c>
      <c r="AB244" s="764">
        <v>0</v>
      </c>
      <c r="AC244" s="764">
        <v>0</v>
      </c>
      <c r="AD244" s="764">
        <v>0</v>
      </c>
      <c r="AE244" s="764">
        <v>0</v>
      </c>
      <c r="AF244" s="414"/>
      <c r="AG244" s="414"/>
      <c r="AH244" s="414"/>
      <c r="AI244" s="414"/>
      <c r="AJ244" s="414"/>
      <c r="AK244" s="414"/>
      <c r="AL244" s="414"/>
      <c r="AM244" s="296">
        <f>SUM(Y244:AL244)</f>
        <v>1</v>
      </c>
    </row>
    <row r="245" spans="1:39" ht="15" hidden="1" outlineLevel="1">
      <c r="B245" s="294" t="s">
        <v>290</v>
      </c>
      <c r="C245" s="291" t="s">
        <v>163</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788">
        <f>Y244</f>
        <v>0</v>
      </c>
      <c r="Z245" s="788">
        <f t="shared" ref="Z245:AL245" si="565">Z244</f>
        <v>1</v>
      </c>
      <c r="AA245" s="788">
        <f t="shared" si="565"/>
        <v>0</v>
      </c>
      <c r="AB245" s="788">
        <f t="shared" si="565"/>
        <v>0</v>
      </c>
      <c r="AC245" s="788">
        <f t="shared" si="565"/>
        <v>0</v>
      </c>
      <c r="AD245" s="788">
        <f t="shared" si="565"/>
        <v>0</v>
      </c>
      <c r="AE245" s="788">
        <f t="shared" si="565"/>
        <v>0</v>
      </c>
      <c r="AF245" s="788">
        <f t="shared" si="565"/>
        <v>0</v>
      </c>
      <c r="AG245" s="788">
        <f t="shared" si="565"/>
        <v>0</v>
      </c>
      <c r="AH245" s="788">
        <f t="shared" si="565"/>
        <v>0</v>
      </c>
      <c r="AI245" s="788">
        <f t="shared" si="565"/>
        <v>0</v>
      </c>
      <c r="AJ245" s="788">
        <f t="shared" si="565"/>
        <v>0</v>
      </c>
      <c r="AK245" s="788">
        <f t="shared" si="565"/>
        <v>0</v>
      </c>
      <c r="AL245" s="788">
        <f t="shared" si="565"/>
        <v>0</v>
      </c>
      <c r="AM245" s="311"/>
    </row>
    <row r="246" spans="1:39" ht="15" hidden="1" outlineLevel="1">
      <c r="B246" s="314"/>
      <c r="C246" s="312"/>
      <c r="D246" s="771"/>
      <c r="E246" s="771"/>
      <c r="F246" s="771"/>
      <c r="G246" s="771"/>
      <c r="H246" s="771"/>
      <c r="I246" s="771"/>
      <c r="J246" s="771"/>
      <c r="K246" s="771"/>
      <c r="L246" s="771"/>
      <c r="M246" s="771"/>
      <c r="N246" s="765"/>
      <c r="O246" s="771"/>
      <c r="P246" s="771"/>
      <c r="Q246" s="771"/>
      <c r="R246" s="771"/>
      <c r="S246" s="771"/>
      <c r="T246" s="771"/>
      <c r="U246" s="771"/>
      <c r="V246" s="771"/>
      <c r="W246" s="771"/>
      <c r="X246" s="771"/>
      <c r="Y246" s="415"/>
      <c r="Z246" s="416"/>
      <c r="AA246" s="415"/>
      <c r="AB246" s="415"/>
      <c r="AC246" s="415"/>
      <c r="AD246" s="415"/>
      <c r="AE246" s="415"/>
      <c r="AF246" s="415"/>
      <c r="AG246" s="415"/>
      <c r="AH246" s="415"/>
      <c r="AI246" s="415"/>
      <c r="AJ246" s="415"/>
      <c r="AK246" s="415"/>
      <c r="AL246" s="415"/>
      <c r="AM246" s="313"/>
    </row>
    <row r="247" spans="1:39" ht="30" hidden="1" outlineLevel="1">
      <c r="A247" s="516">
        <v>9</v>
      </c>
      <c r="B247" s="514" t="s">
        <v>102</v>
      </c>
      <c r="C247" s="291" t="s">
        <v>25</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4">
        <v>0</v>
      </c>
      <c r="Z247" s="764">
        <v>0</v>
      </c>
      <c r="AA247" s="764">
        <v>1</v>
      </c>
      <c r="AB247" s="764">
        <v>0</v>
      </c>
      <c r="AC247" s="764">
        <v>0</v>
      </c>
      <c r="AD247" s="764">
        <v>0</v>
      </c>
      <c r="AE247" s="764">
        <v>0</v>
      </c>
      <c r="AF247" s="414"/>
      <c r="AG247" s="414"/>
      <c r="AH247" s="414"/>
      <c r="AI247" s="414"/>
      <c r="AJ247" s="414"/>
      <c r="AK247" s="414"/>
      <c r="AL247" s="414"/>
      <c r="AM247" s="296">
        <f>SUM(Y247:AL247)</f>
        <v>1</v>
      </c>
    </row>
    <row r="248" spans="1:39" ht="15" hidden="1" outlineLevel="1">
      <c r="B248" s="294" t="s">
        <v>290</v>
      </c>
      <c r="C248" s="291" t="s">
        <v>163</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788">
        <f>Y247</f>
        <v>0</v>
      </c>
      <c r="Z248" s="788">
        <f t="shared" ref="Z248:AL248" si="566">Z247</f>
        <v>0</v>
      </c>
      <c r="AA248" s="788">
        <f t="shared" si="566"/>
        <v>1</v>
      </c>
      <c r="AB248" s="788">
        <f t="shared" si="566"/>
        <v>0</v>
      </c>
      <c r="AC248" s="788">
        <f t="shared" si="566"/>
        <v>0</v>
      </c>
      <c r="AD248" s="788">
        <f t="shared" si="566"/>
        <v>0</v>
      </c>
      <c r="AE248" s="788">
        <f t="shared" si="566"/>
        <v>0</v>
      </c>
      <c r="AF248" s="788">
        <f t="shared" si="566"/>
        <v>0</v>
      </c>
      <c r="AG248" s="788">
        <f t="shared" si="566"/>
        <v>0</v>
      </c>
      <c r="AH248" s="788">
        <f t="shared" si="566"/>
        <v>0</v>
      </c>
      <c r="AI248" s="788">
        <f t="shared" si="566"/>
        <v>0</v>
      </c>
      <c r="AJ248" s="788">
        <f t="shared" si="566"/>
        <v>0</v>
      </c>
      <c r="AK248" s="788">
        <f t="shared" si="566"/>
        <v>0</v>
      </c>
      <c r="AL248" s="788">
        <f t="shared" si="566"/>
        <v>0</v>
      </c>
      <c r="AM248" s="311"/>
    </row>
    <row r="249" spans="1:39" ht="15" hidden="1" outlineLevel="1">
      <c r="B249" s="314"/>
      <c r="C249" s="312"/>
      <c r="D249" s="771"/>
      <c r="E249" s="771"/>
      <c r="F249" s="771"/>
      <c r="G249" s="771"/>
      <c r="H249" s="771"/>
      <c r="I249" s="771"/>
      <c r="J249" s="771"/>
      <c r="K249" s="771"/>
      <c r="L249" s="771"/>
      <c r="M249" s="771"/>
      <c r="N249" s="765"/>
      <c r="O249" s="771"/>
      <c r="P249" s="771"/>
      <c r="Q249" s="771"/>
      <c r="R249" s="771"/>
      <c r="S249" s="771"/>
      <c r="T249" s="771"/>
      <c r="U249" s="771"/>
      <c r="V249" s="771"/>
      <c r="W249" s="771"/>
      <c r="X249" s="771"/>
      <c r="Y249" s="415"/>
      <c r="Z249" s="415"/>
      <c r="AA249" s="415"/>
      <c r="AB249" s="415"/>
      <c r="AC249" s="415"/>
      <c r="AD249" s="415"/>
      <c r="AE249" s="415"/>
      <c r="AF249" s="415"/>
      <c r="AG249" s="415"/>
      <c r="AH249" s="415"/>
      <c r="AI249" s="415"/>
      <c r="AJ249" s="415"/>
      <c r="AK249" s="415"/>
      <c r="AL249" s="415"/>
      <c r="AM249" s="313"/>
    </row>
    <row r="250" spans="1:39" ht="30" hidden="1" outlineLevel="1">
      <c r="A250" s="516">
        <v>10</v>
      </c>
      <c r="B250" s="514" t="s">
        <v>103</v>
      </c>
      <c r="C250" s="291" t="s">
        <v>25</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4">
        <v>0</v>
      </c>
      <c r="Z250" s="764">
        <v>0</v>
      </c>
      <c r="AA250" s="764">
        <v>1</v>
      </c>
      <c r="AB250" s="764">
        <v>0</v>
      </c>
      <c r="AC250" s="764">
        <v>0</v>
      </c>
      <c r="AD250" s="764">
        <v>0</v>
      </c>
      <c r="AE250" s="764">
        <v>0</v>
      </c>
      <c r="AF250" s="414"/>
      <c r="AG250" s="414"/>
      <c r="AH250" s="414"/>
      <c r="AI250" s="414"/>
      <c r="AJ250" s="414"/>
      <c r="AK250" s="414"/>
      <c r="AL250" s="414"/>
      <c r="AM250" s="296">
        <f>SUM(Y250:AL250)</f>
        <v>1</v>
      </c>
    </row>
    <row r="251" spans="1:39" ht="15" hidden="1" outlineLevel="1">
      <c r="B251" s="294" t="s">
        <v>290</v>
      </c>
      <c r="C251" s="291" t="s">
        <v>163</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788">
        <f>Y250</f>
        <v>0</v>
      </c>
      <c r="Z251" s="788">
        <f t="shared" ref="Z251:AL251" si="567">Z250</f>
        <v>0</v>
      </c>
      <c r="AA251" s="788">
        <f t="shared" si="567"/>
        <v>1</v>
      </c>
      <c r="AB251" s="788">
        <f t="shared" si="567"/>
        <v>0</v>
      </c>
      <c r="AC251" s="788">
        <f t="shared" si="567"/>
        <v>0</v>
      </c>
      <c r="AD251" s="788">
        <f t="shared" si="567"/>
        <v>0</v>
      </c>
      <c r="AE251" s="788">
        <f t="shared" si="567"/>
        <v>0</v>
      </c>
      <c r="AF251" s="788">
        <f t="shared" si="567"/>
        <v>0</v>
      </c>
      <c r="AG251" s="788">
        <f t="shared" si="567"/>
        <v>0</v>
      </c>
      <c r="AH251" s="788">
        <f t="shared" si="567"/>
        <v>0</v>
      </c>
      <c r="AI251" s="788">
        <f t="shared" si="567"/>
        <v>0</v>
      </c>
      <c r="AJ251" s="788">
        <f t="shared" si="567"/>
        <v>0</v>
      </c>
      <c r="AK251" s="788">
        <f t="shared" si="567"/>
        <v>0</v>
      </c>
      <c r="AL251" s="788">
        <f t="shared" si="567"/>
        <v>0</v>
      </c>
      <c r="AM251" s="311"/>
    </row>
    <row r="252" spans="1:39" ht="15" hidden="1" outlineLevel="1">
      <c r="B252" s="314"/>
      <c r="C252" s="312"/>
      <c r="D252" s="771"/>
      <c r="E252" s="771"/>
      <c r="F252" s="771"/>
      <c r="G252" s="771"/>
      <c r="H252" s="771"/>
      <c r="I252" s="771"/>
      <c r="J252" s="771"/>
      <c r="K252" s="771"/>
      <c r="L252" s="771"/>
      <c r="M252" s="771"/>
      <c r="N252" s="765"/>
      <c r="O252" s="771"/>
      <c r="P252" s="771"/>
      <c r="Q252" s="771"/>
      <c r="R252" s="771"/>
      <c r="S252" s="771"/>
      <c r="T252" s="771"/>
      <c r="U252" s="771"/>
      <c r="V252" s="771"/>
      <c r="W252" s="771"/>
      <c r="X252" s="771"/>
      <c r="Y252" s="415"/>
      <c r="Z252" s="416"/>
      <c r="AA252" s="415"/>
      <c r="AB252" s="415"/>
      <c r="AC252" s="415"/>
      <c r="AD252" s="415"/>
      <c r="AE252" s="415"/>
      <c r="AF252" s="415"/>
      <c r="AG252" s="415"/>
      <c r="AH252" s="415"/>
      <c r="AI252" s="415"/>
      <c r="AJ252" s="415"/>
      <c r="AK252" s="415"/>
      <c r="AL252" s="415"/>
      <c r="AM252" s="313"/>
    </row>
    <row r="253" spans="1:39" ht="15" hidden="1" outlineLevel="1">
      <c r="B253" s="288" t="s">
        <v>10</v>
      </c>
      <c r="C253" s="289"/>
      <c r="D253" s="769"/>
      <c r="E253" s="769"/>
      <c r="F253" s="769"/>
      <c r="G253" s="769"/>
      <c r="H253" s="769"/>
      <c r="I253" s="769"/>
      <c r="J253" s="769"/>
      <c r="K253" s="769"/>
      <c r="L253" s="769"/>
      <c r="M253" s="769"/>
      <c r="N253" s="768"/>
      <c r="O253" s="769"/>
      <c r="P253" s="769"/>
      <c r="Q253" s="769"/>
      <c r="R253" s="769"/>
      <c r="S253" s="769"/>
      <c r="T253" s="769"/>
      <c r="U253" s="769"/>
      <c r="V253" s="769"/>
      <c r="W253" s="769"/>
      <c r="X253" s="769"/>
      <c r="Y253" s="793"/>
      <c r="Z253" s="793"/>
      <c r="AA253" s="793"/>
      <c r="AB253" s="793"/>
      <c r="AC253" s="793"/>
      <c r="AD253" s="793"/>
      <c r="AE253" s="793"/>
      <c r="AF253" s="793"/>
      <c r="AG253" s="793"/>
      <c r="AH253" s="793"/>
      <c r="AI253" s="793"/>
      <c r="AJ253" s="793"/>
      <c r="AK253" s="793"/>
      <c r="AL253" s="793"/>
      <c r="AM253" s="292"/>
    </row>
    <row r="254" spans="1:39" ht="30" hidden="1" outlineLevel="1">
      <c r="A254" s="516">
        <v>11</v>
      </c>
      <c r="B254" s="514" t="s">
        <v>104</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775">
        <v>0</v>
      </c>
      <c r="Z254" s="764">
        <v>0</v>
      </c>
      <c r="AA254" s="764">
        <v>1</v>
      </c>
      <c r="AB254" s="764">
        <v>0</v>
      </c>
      <c r="AC254" s="764">
        <v>0</v>
      </c>
      <c r="AD254" s="764">
        <v>0</v>
      </c>
      <c r="AE254" s="764">
        <v>0</v>
      </c>
      <c r="AF254" s="414"/>
      <c r="AG254" s="414"/>
      <c r="AH254" s="414"/>
      <c r="AI254" s="414"/>
      <c r="AJ254" s="414"/>
      <c r="AK254" s="414"/>
      <c r="AL254" s="414"/>
      <c r="AM254" s="296">
        <f>SUM(Y254:AL254)</f>
        <v>1</v>
      </c>
    </row>
    <row r="255" spans="1:39" ht="15" hidden="1" outlineLevel="1">
      <c r="B255" s="294" t="s">
        <v>290</v>
      </c>
      <c r="C255" s="291" t="s">
        <v>163</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788">
        <f>Y254</f>
        <v>0</v>
      </c>
      <c r="Z255" s="788">
        <f t="shared" ref="Z255:AL255" si="568">Z254</f>
        <v>0</v>
      </c>
      <c r="AA255" s="788">
        <f t="shared" si="568"/>
        <v>1</v>
      </c>
      <c r="AB255" s="788">
        <f t="shared" si="568"/>
        <v>0</v>
      </c>
      <c r="AC255" s="788">
        <f t="shared" si="568"/>
        <v>0</v>
      </c>
      <c r="AD255" s="788">
        <f t="shared" si="568"/>
        <v>0</v>
      </c>
      <c r="AE255" s="788">
        <f t="shared" si="568"/>
        <v>0</v>
      </c>
      <c r="AF255" s="788">
        <f t="shared" si="568"/>
        <v>0</v>
      </c>
      <c r="AG255" s="788">
        <f t="shared" si="568"/>
        <v>0</v>
      </c>
      <c r="AH255" s="788">
        <f t="shared" si="568"/>
        <v>0</v>
      </c>
      <c r="AI255" s="788">
        <f t="shared" si="568"/>
        <v>0</v>
      </c>
      <c r="AJ255" s="788">
        <f t="shared" si="568"/>
        <v>0</v>
      </c>
      <c r="AK255" s="788">
        <f t="shared" si="568"/>
        <v>0</v>
      </c>
      <c r="AL255" s="788">
        <f t="shared" si="568"/>
        <v>0</v>
      </c>
      <c r="AM255" s="297"/>
    </row>
    <row r="256" spans="1:39" ht="15" hidden="1" outlineLevel="1">
      <c r="B256" s="315"/>
      <c r="C256" s="305"/>
      <c r="D256" s="765"/>
      <c r="E256" s="765"/>
      <c r="F256" s="765"/>
      <c r="G256" s="765"/>
      <c r="H256" s="765"/>
      <c r="I256" s="765"/>
      <c r="J256" s="765"/>
      <c r="K256" s="765"/>
      <c r="L256" s="765"/>
      <c r="M256" s="765"/>
      <c r="N256" s="765"/>
      <c r="O256" s="765"/>
      <c r="P256" s="765"/>
      <c r="Q256" s="765"/>
      <c r="R256" s="765"/>
      <c r="S256" s="765"/>
      <c r="T256" s="765"/>
      <c r="U256" s="765"/>
      <c r="V256" s="765"/>
      <c r="W256" s="765"/>
      <c r="X256" s="765"/>
      <c r="Y256" s="789"/>
      <c r="Z256" s="794"/>
      <c r="AA256" s="794"/>
      <c r="AB256" s="794"/>
      <c r="AC256" s="794"/>
      <c r="AD256" s="794"/>
      <c r="AE256" s="794"/>
      <c r="AF256" s="794"/>
      <c r="AG256" s="794"/>
      <c r="AH256" s="794"/>
      <c r="AI256" s="794"/>
      <c r="AJ256" s="794"/>
      <c r="AK256" s="794"/>
      <c r="AL256" s="794"/>
      <c r="AM256" s="306"/>
    </row>
    <row r="257" spans="1:40" ht="30" hidden="1" outlineLevel="1">
      <c r="A257" s="516">
        <v>12</v>
      </c>
      <c r="B257" s="514" t="s">
        <v>105</v>
      </c>
      <c r="C257" s="291" t="s">
        <v>25</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764">
        <v>0</v>
      </c>
      <c r="Z257" s="764">
        <v>0</v>
      </c>
      <c r="AA257" s="764">
        <v>1</v>
      </c>
      <c r="AB257" s="764">
        <v>0</v>
      </c>
      <c r="AC257" s="764">
        <v>0</v>
      </c>
      <c r="AD257" s="764">
        <v>0</v>
      </c>
      <c r="AE257" s="764">
        <v>0</v>
      </c>
      <c r="AF257" s="414"/>
      <c r="AG257" s="414"/>
      <c r="AH257" s="414"/>
      <c r="AI257" s="414"/>
      <c r="AJ257" s="414"/>
      <c r="AK257" s="414"/>
      <c r="AL257" s="414"/>
      <c r="AM257" s="296">
        <f>SUM(Y257:AL257)</f>
        <v>1</v>
      </c>
    </row>
    <row r="258" spans="1:40" ht="15" hidden="1" outlineLevel="1">
      <c r="B258" s="294" t="s">
        <v>290</v>
      </c>
      <c r="C258" s="291" t="s">
        <v>163</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788">
        <f>Y257</f>
        <v>0</v>
      </c>
      <c r="Z258" s="788">
        <f t="shared" ref="Z258:AL258" si="569">Z257</f>
        <v>0</v>
      </c>
      <c r="AA258" s="788">
        <f t="shared" si="569"/>
        <v>1</v>
      </c>
      <c r="AB258" s="788">
        <f t="shared" si="569"/>
        <v>0</v>
      </c>
      <c r="AC258" s="788">
        <f t="shared" si="569"/>
        <v>0</v>
      </c>
      <c r="AD258" s="788">
        <f t="shared" si="569"/>
        <v>0</v>
      </c>
      <c r="AE258" s="788">
        <f t="shared" si="569"/>
        <v>0</v>
      </c>
      <c r="AF258" s="788">
        <f t="shared" si="569"/>
        <v>0</v>
      </c>
      <c r="AG258" s="788">
        <f t="shared" si="569"/>
        <v>0</v>
      </c>
      <c r="AH258" s="788">
        <f t="shared" si="569"/>
        <v>0</v>
      </c>
      <c r="AI258" s="788">
        <f t="shared" si="569"/>
        <v>0</v>
      </c>
      <c r="AJ258" s="788">
        <f t="shared" si="569"/>
        <v>0</v>
      </c>
      <c r="AK258" s="788">
        <f t="shared" si="569"/>
        <v>0</v>
      </c>
      <c r="AL258" s="788">
        <f t="shared" si="569"/>
        <v>0</v>
      </c>
      <c r="AM258" s="297"/>
    </row>
    <row r="259" spans="1:40" ht="15" hidden="1" outlineLevel="1">
      <c r="B259" s="315"/>
      <c r="C259" s="305"/>
      <c r="D259" s="765"/>
      <c r="E259" s="765"/>
      <c r="F259" s="765"/>
      <c r="G259" s="765"/>
      <c r="H259" s="765"/>
      <c r="I259" s="765"/>
      <c r="J259" s="765"/>
      <c r="K259" s="765"/>
      <c r="L259" s="765"/>
      <c r="M259" s="765"/>
      <c r="N259" s="765"/>
      <c r="O259" s="765"/>
      <c r="P259" s="765"/>
      <c r="Q259" s="765"/>
      <c r="R259" s="765"/>
      <c r="S259" s="765"/>
      <c r="T259" s="765"/>
      <c r="U259" s="765"/>
      <c r="V259" s="765"/>
      <c r="W259" s="765"/>
      <c r="X259" s="765"/>
      <c r="Y259" s="791"/>
      <c r="Z259" s="791"/>
      <c r="AA259" s="789"/>
      <c r="AB259" s="789"/>
      <c r="AC259" s="789"/>
      <c r="AD259" s="789"/>
      <c r="AE259" s="789"/>
      <c r="AF259" s="789"/>
      <c r="AG259" s="789"/>
      <c r="AH259" s="789"/>
      <c r="AI259" s="789"/>
      <c r="AJ259" s="789"/>
      <c r="AK259" s="789"/>
      <c r="AL259" s="789"/>
      <c r="AM259" s="306"/>
    </row>
    <row r="260" spans="1:40" ht="30" hidden="1" outlineLevel="1">
      <c r="A260" s="516">
        <v>13</v>
      </c>
      <c r="B260" s="514" t="s">
        <v>106</v>
      </c>
      <c r="C260" s="291" t="s">
        <v>25</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764">
        <v>0</v>
      </c>
      <c r="Z260" s="764">
        <v>0</v>
      </c>
      <c r="AA260" s="764">
        <v>1</v>
      </c>
      <c r="AB260" s="764">
        <v>0</v>
      </c>
      <c r="AC260" s="764">
        <v>0</v>
      </c>
      <c r="AD260" s="764">
        <v>0</v>
      </c>
      <c r="AE260" s="764">
        <v>0</v>
      </c>
      <c r="AF260" s="414"/>
      <c r="AG260" s="414"/>
      <c r="AH260" s="414"/>
      <c r="AI260" s="414"/>
      <c r="AJ260" s="414"/>
      <c r="AK260" s="414"/>
      <c r="AL260" s="414"/>
      <c r="AM260" s="296">
        <f>SUM(Y260:AL260)</f>
        <v>1</v>
      </c>
    </row>
    <row r="261" spans="1:40" ht="15" hidden="1" outlineLevel="1">
      <c r="B261" s="294" t="s">
        <v>290</v>
      </c>
      <c r="C261" s="291" t="s">
        <v>163</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788">
        <f>Y260</f>
        <v>0</v>
      </c>
      <c r="Z261" s="788">
        <f t="shared" ref="Z261:AL261" si="570">Z260</f>
        <v>0</v>
      </c>
      <c r="AA261" s="788">
        <f t="shared" si="570"/>
        <v>1</v>
      </c>
      <c r="AB261" s="788">
        <f t="shared" si="570"/>
        <v>0</v>
      </c>
      <c r="AC261" s="788">
        <f t="shared" si="570"/>
        <v>0</v>
      </c>
      <c r="AD261" s="788">
        <f t="shared" si="570"/>
        <v>0</v>
      </c>
      <c r="AE261" s="788">
        <f t="shared" si="570"/>
        <v>0</v>
      </c>
      <c r="AF261" s="788">
        <f t="shared" si="570"/>
        <v>0</v>
      </c>
      <c r="AG261" s="788">
        <f t="shared" si="570"/>
        <v>0</v>
      </c>
      <c r="AH261" s="788">
        <f t="shared" si="570"/>
        <v>0</v>
      </c>
      <c r="AI261" s="788">
        <f t="shared" si="570"/>
        <v>0</v>
      </c>
      <c r="AJ261" s="788">
        <f t="shared" si="570"/>
        <v>0</v>
      </c>
      <c r="AK261" s="788">
        <f t="shared" si="570"/>
        <v>0</v>
      </c>
      <c r="AL261" s="788">
        <f t="shared" si="570"/>
        <v>0</v>
      </c>
      <c r="AM261" s="306"/>
    </row>
    <row r="262" spans="1:40" ht="15" hidden="1" outlineLevel="1">
      <c r="B262" s="315"/>
      <c r="C262" s="305"/>
      <c r="D262" s="765"/>
      <c r="E262" s="765"/>
      <c r="F262" s="765"/>
      <c r="G262" s="765"/>
      <c r="H262" s="765"/>
      <c r="I262" s="765"/>
      <c r="J262" s="765"/>
      <c r="K262" s="765"/>
      <c r="L262" s="765"/>
      <c r="M262" s="765"/>
      <c r="N262" s="765"/>
      <c r="O262" s="765"/>
      <c r="P262" s="765"/>
      <c r="Q262" s="765"/>
      <c r="R262" s="765"/>
      <c r="S262" s="765"/>
      <c r="T262" s="765"/>
      <c r="U262" s="765"/>
      <c r="V262" s="765"/>
      <c r="W262" s="765"/>
      <c r="X262" s="765"/>
      <c r="Y262" s="789"/>
      <c r="Z262" s="789"/>
      <c r="AA262" s="789"/>
      <c r="AB262" s="789"/>
      <c r="AC262" s="789"/>
      <c r="AD262" s="789"/>
      <c r="AE262" s="789"/>
      <c r="AF262" s="789"/>
      <c r="AG262" s="789"/>
      <c r="AH262" s="789"/>
      <c r="AI262" s="789"/>
      <c r="AJ262" s="789"/>
      <c r="AK262" s="789"/>
      <c r="AL262" s="789"/>
      <c r="AM262" s="306"/>
    </row>
    <row r="263" spans="1:40" ht="15" hidden="1" outlineLevel="1">
      <c r="B263" s="288" t="s">
        <v>107</v>
      </c>
      <c r="C263" s="289"/>
      <c r="D263" s="768"/>
      <c r="E263" s="768"/>
      <c r="F263" s="768"/>
      <c r="G263" s="768"/>
      <c r="H263" s="768"/>
      <c r="I263" s="768"/>
      <c r="J263" s="768"/>
      <c r="K263" s="768"/>
      <c r="L263" s="768"/>
      <c r="M263" s="768"/>
      <c r="N263" s="768"/>
      <c r="O263" s="768"/>
      <c r="P263" s="769"/>
      <c r="Q263" s="769"/>
      <c r="R263" s="769"/>
      <c r="S263" s="769"/>
      <c r="T263" s="769"/>
      <c r="U263" s="769"/>
      <c r="V263" s="769"/>
      <c r="W263" s="769"/>
      <c r="X263" s="769"/>
      <c r="Y263" s="793"/>
      <c r="Z263" s="793"/>
      <c r="AA263" s="793"/>
      <c r="AB263" s="793"/>
      <c r="AC263" s="793"/>
      <c r="AD263" s="793"/>
      <c r="AE263" s="793"/>
      <c r="AF263" s="793"/>
      <c r="AG263" s="793"/>
      <c r="AH263" s="793"/>
      <c r="AI263" s="793"/>
      <c r="AJ263" s="793"/>
      <c r="AK263" s="793"/>
      <c r="AL263" s="793"/>
      <c r="AM263" s="292"/>
    </row>
    <row r="264" spans="1:40" ht="15" hidden="1" outlineLevel="1">
      <c r="A264" s="516">
        <v>14</v>
      </c>
      <c r="B264" s="315" t="s">
        <v>108</v>
      </c>
      <c r="C264" s="291" t="s">
        <v>25</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764">
        <v>1</v>
      </c>
      <c r="Z264" s="764">
        <v>0</v>
      </c>
      <c r="AA264" s="764">
        <v>0</v>
      </c>
      <c r="AB264" s="764">
        <v>0</v>
      </c>
      <c r="AC264" s="764">
        <v>0</v>
      </c>
      <c r="AD264" s="764">
        <v>0</v>
      </c>
      <c r="AE264" s="764">
        <v>0</v>
      </c>
      <c r="AF264" s="764"/>
      <c r="AG264" s="764"/>
      <c r="AH264" s="764"/>
      <c r="AI264" s="764"/>
      <c r="AJ264" s="764"/>
      <c r="AK264" s="764"/>
      <c r="AL264" s="764"/>
      <c r="AM264" s="296">
        <f>SUM(Y264:AL264)</f>
        <v>1</v>
      </c>
    </row>
    <row r="265" spans="1:40" ht="15" hidden="1" outlineLevel="1">
      <c r="B265" s="294" t="s">
        <v>290</v>
      </c>
      <c r="C265" s="291" t="s">
        <v>163</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788">
        <f>Y264</f>
        <v>1</v>
      </c>
      <c r="Z265" s="788">
        <f t="shared" ref="Z265:AL265" si="571">Z264</f>
        <v>0</v>
      </c>
      <c r="AA265" s="788">
        <f t="shared" si="571"/>
        <v>0</v>
      </c>
      <c r="AB265" s="788">
        <f t="shared" si="571"/>
        <v>0</v>
      </c>
      <c r="AC265" s="788">
        <f t="shared" si="571"/>
        <v>0</v>
      </c>
      <c r="AD265" s="788">
        <f t="shared" si="571"/>
        <v>0</v>
      </c>
      <c r="AE265" s="788">
        <f t="shared" si="571"/>
        <v>0</v>
      </c>
      <c r="AF265" s="788">
        <f t="shared" si="571"/>
        <v>0</v>
      </c>
      <c r="AG265" s="788">
        <f t="shared" si="571"/>
        <v>0</v>
      </c>
      <c r="AH265" s="788">
        <f t="shared" si="571"/>
        <v>0</v>
      </c>
      <c r="AI265" s="788">
        <f t="shared" si="571"/>
        <v>0</v>
      </c>
      <c r="AJ265" s="788">
        <f t="shared" si="571"/>
        <v>0</v>
      </c>
      <c r="AK265" s="788">
        <f t="shared" si="571"/>
        <v>0</v>
      </c>
      <c r="AL265" s="788">
        <f t="shared" si="571"/>
        <v>0</v>
      </c>
      <c r="AM265" s="297"/>
    </row>
    <row r="266" spans="1:40" ht="15" hidden="1" outlineLevel="1">
      <c r="A266" s="517"/>
      <c r="B266" s="315"/>
      <c r="C266" s="305"/>
      <c r="D266" s="765"/>
      <c r="E266" s="765"/>
      <c r="F266" s="765"/>
      <c r="G266" s="765"/>
      <c r="H266" s="765"/>
      <c r="I266" s="765"/>
      <c r="J266" s="765"/>
      <c r="K266" s="765"/>
      <c r="L266" s="765"/>
      <c r="M266" s="765"/>
      <c r="N266" s="767"/>
      <c r="O266" s="765"/>
      <c r="P266" s="765"/>
      <c r="Q266" s="765"/>
      <c r="R266" s="765"/>
      <c r="S266" s="765"/>
      <c r="T266" s="765"/>
      <c r="U266" s="765"/>
      <c r="V266" s="765"/>
      <c r="W266" s="765"/>
      <c r="X266" s="765"/>
      <c r="Y266" s="789"/>
      <c r="Z266" s="789"/>
      <c r="AA266" s="789"/>
      <c r="AB266" s="789"/>
      <c r="AC266" s="789"/>
      <c r="AD266" s="789"/>
      <c r="AE266" s="789"/>
      <c r="AF266" s="789"/>
      <c r="AG266" s="789"/>
      <c r="AH266" s="789"/>
      <c r="AI266" s="789"/>
      <c r="AJ266" s="789"/>
      <c r="AK266" s="789"/>
      <c r="AL266" s="789"/>
      <c r="AM266" s="301"/>
      <c r="AN266" s="616"/>
    </row>
    <row r="267" spans="1:40" s="309" customFormat="1" ht="15" hidden="1" outlineLevel="1">
      <c r="A267" s="517"/>
      <c r="B267" s="288" t="s">
        <v>491</v>
      </c>
      <c r="C267" s="291"/>
      <c r="D267" s="765"/>
      <c r="E267" s="765"/>
      <c r="F267" s="765"/>
      <c r="G267" s="765"/>
      <c r="H267" s="765"/>
      <c r="I267" s="765"/>
      <c r="J267" s="765"/>
      <c r="K267" s="765"/>
      <c r="L267" s="765"/>
      <c r="M267" s="765"/>
      <c r="N267" s="765"/>
      <c r="O267" s="765"/>
      <c r="P267" s="765"/>
      <c r="Q267" s="765"/>
      <c r="R267" s="765"/>
      <c r="S267" s="765"/>
      <c r="T267" s="765"/>
      <c r="U267" s="765"/>
      <c r="V267" s="765"/>
      <c r="W267" s="765"/>
      <c r="X267" s="765"/>
      <c r="Y267" s="789"/>
      <c r="Z267" s="789"/>
      <c r="AA267" s="789"/>
      <c r="AB267" s="789"/>
      <c r="AC267" s="789"/>
      <c r="AD267" s="789"/>
      <c r="AE267" s="415"/>
      <c r="AF267" s="415"/>
      <c r="AG267" s="415"/>
      <c r="AH267" s="415"/>
      <c r="AI267" s="415"/>
      <c r="AJ267" s="415"/>
      <c r="AK267" s="415"/>
      <c r="AL267" s="415"/>
      <c r="AM267" s="511"/>
      <c r="AN267" s="617"/>
    </row>
    <row r="268" spans="1:40" ht="15" hidden="1" outlineLevel="1">
      <c r="A268" s="516">
        <v>15</v>
      </c>
      <c r="B268" s="294" t="s">
        <v>496</v>
      </c>
      <c r="C268" s="291" t="s">
        <v>25</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764">
        <v>1</v>
      </c>
      <c r="Z268" s="764">
        <v>0</v>
      </c>
      <c r="AA268" s="764">
        <v>0</v>
      </c>
      <c r="AB268" s="764">
        <v>0</v>
      </c>
      <c r="AC268" s="764">
        <v>0</v>
      </c>
      <c r="AD268" s="764">
        <v>0</v>
      </c>
      <c r="AE268" s="764">
        <v>0</v>
      </c>
      <c r="AF268" s="764"/>
      <c r="AG268" s="764"/>
      <c r="AH268" s="764"/>
      <c r="AI268" s="764"/>
      <c r="AJ268" s="764"/>
      <c r="AK268" s="764"/>
      <c r="AL268" s="764"/>
      <c r="AM268" s="296">
        <f>SUM(Y268:AL268)</f>
        <v>1</v>
      </c>
    </row>
    <row r="269" spans="1:40" ht="15" hidden="1" outlineLevel="1">
      <c r="B269" s="294" t="s">
        <v>290</v>
      </c>
      <c r="C269" s="291" t="s">
        <v>163</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788">
        <f>Y268</f>
        <v>1</v>
      </c>
      <c r="Z269" s="788">
        <f t="shared" ref="Z269:AL269" si="572">Z268</f>
        <v>0</v>
      </c>
      <c r="AA269" s="788">
        <f t="shared" si="572"/>
        <v>0</v>
      </c>
      <c r="AB269" s="788">
        <f t="shared" si="572"/>
        <v>0</v>
      </c>
      <c r="AC269" s="788">
        <f t="shared" si="572"/>
        <v>0</v>
      </c>
      <c r="AD269" s="788">
        <f t="shared" si="572"/>
        <v>0</v>
      </c>
      <c r="AE269" s="788">
        <f t="shared" si="572"/>
        <v>0</v>
      </c>
      <c r="AF269" s="788">
        <f t="shared" si="572"/>
        <v>0</v>
      </c>
      <c r="AG269" s="788">
        <f t="shared" si="572"/>
        <v>0</v>
      </c>
      <c r="AH269" s="788">
        <f t="shared" si="572"/>
        <v>0</v>
      </c>
      <c r="AI269" s="788">
        <f t="shared" si="572"/>
        <v>0</v>
      </c>
      <c r="AJ269" s="788">
        <f t="shared" si="572"/>
        <v>0</v>
      </c>
      <c r="AK269" s="788">
        <f t="shared" si="572"/>
        <v>0</v>
      </c>
      <c r="AL269" s="788">
        <f t="shared" si="572"/>
        <v>0</v>
      </c>
      <c r="AM269" s="297"/>
    </row>
    <row r="270" spans="1:40" ht="15" hidden="1" outlineLevel="1">
      <c r="B270" s="315"/>
      <c r="C270" s="305"/>
      <c r="D270" s="765"/>
      <c r="E270" s="765"/>
      <c r="F270" s="765"/>
      <c r="G270" s="765"/>
      <c r="H270" s="765"/>
      <c r="I270" s="765"/>
      <c r="J270" s="765"/>
      <c r="K270" s="765"/>
      <c r="L270" s="765"/>
      <c r="M270" s="765"/>
      <c r="N270" s="765"/>
      <c r="O270" s="765"/>
      <c r="P270" s="765"/>
      <c r="Q270" s="765"/>
      <c r="R270" s="765"/>
      <c r="S270" s="765"/>
      <c r="T270" s="765"/>
      <c r="U270" s="765"/>
      <c r="V270" s="765"/>
      <c r="W270" s="765"/>
      <c r="X270" s="765"/>
      <c r="Y270" s="789"/>
      <c r="Z270" s="789"/>
      <c r="AA270" s="789"/>
      <c r="AB270" s="789"/>
      <c r="AC270" s="789"/>
      <c r="AD270" s="789"/>
      <c r="AE270" s="789"/>
      <c r="AF270" s="789"/>
      <c r="AG270" s="789"/>
      <c r="AH270" s="789"/>
      <c r="AI270" s="789"/>
      <c r="AJ270" s="789"/>
      <c r="AK270" s="789"/>
      <c r="AL270" s="789"/>
      <c r="AM270" s="306"/>
    </row>
    <row r="271" spans="1:40" s="283" customFormat="1" ht="15" hidden="1" outlineLevel="1">
      <c r="A271" s="516">
        <v>16</v>
      </c>
      <c r="B271" s="323" t="s">
        <v>492</v>
      </c>
      <c r="C271" s="291" t="s">
        <v>25</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764">
        <v>0</v>
      </c>
      <c r="Z271" s="764">
        <v>0</v>
      </c>
      <c r="AA271" s="764">
        <v>1</v>
      </c>
      <c r="AB271" s="764">
        <v>0</v>
      </c>
      <c r="AC271" s="764">
        <v>0</v>
      </c>
      <c r="AD271" s="764">
        <v>0</v>
      </c>
      <c r="AE271" s="764">
        <v>0</v>
      </c>
      <c r="AF271" s="764"/>
      <c r="AG271" s="764"/>
      <c r="AH271" s="764"/>
      <c r="AI271" s="764"/>
      <c r="AJ271" s="764"/>
      <c r="AK271" s="764"/>
      <c r="AL271" s="764"/>
      <c r="AM271" s="296">
        <f>SUM(Y271:AL271)</f>
        <v>1</v>
      </c>
    </row>
    <row r="272" spans="1:40" s="283" customFormat="1" ht="15" hidden="1" outlineLevel="1">
      <c r="A272" s="516"/>
      <c r="B272" s="323" t="s">
        <v>290</v>
      </c>
      <c r="C272" s="291" t="s">
        <v>163</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788">
        <f>Y271</f>
        <v>0</v>
      </c>
      <c r="Z272" s="788">
        <f t="shared" ref="Z272:AL272" si="573">Z271</f>
        <v>0</v>
      </c>
      <c r="AA272" s="788">
        <f t="shared" si="573"/>
        <v>1</v>
      </c>
      <c r="AB272" s="788">
        <f t="shared" si="573"/>
        <v>0</v>
      </c>
      <c r="AC272" s="788">
        <f t="shared" si="573"/>
        <v>0</v>
      </c>
      <c r="AD272" s="788">
        <f t="shared" si="573"/>
        <v>0</v>
      </c>
      <c r="AE272" s="788">
        <f t="shared" si="573"/>
        <v>0</v>
      </c>
      <c r="AF272" s="788">
        <f t="shared" si="573"/>
        <v>0</v>
      </c>
      <c r="AG272" s="788">
        <f t="shared" si="573"/>
        <v>0</v>
      </c>
      <c r="AH272" s="788">
        <f t="shared" si="573"/>
        <v>0</v>
      </c>
      <c r="AI272" s="788">
        <f t="shared" si="573"/>
        <v>0</v>
      </c>
      <c r="AJ272" s="788">
        <f t="shared" si="573"/>
        <v>0</v>
      </c>
      <c r="AK272" s="788">
        <f t="shared" si="573"/>
        <v>0</v>
      </c>
      <c r="AL272" s="788">
        <f t="shared" si="573"/>
        <v>0</v>
      </c>
      <c r="AM272" s="297"/>
    </row>
    <row r="273" spans="1:39" s="283" customFormat="1" ht="15" hidden="1" outlineLevel="1">
      <c r="A273" s="516"/>
      <c r="B273" s="323"/>
      <c r="C273" s="291"/>
      <c r="D273" s="765"/>
      <c r="E273" s="765"/>
      <c r="F273" s="765"/>
      <c r="G273" s="765"/>
      <c r="H273" s="765"/>
      <c r="I273" s="765"/>
      <c r="J273" s="765"/>
      <c r="K273" s="765"/>
      <c r="L273" s="765"/>
      <c r="M273" s="765"/>
      <c r="N273" s="765"/>
      <c r="O273" s="765"/>
      <c r="P273" s="765"/>
      <c r="Q273" s="765"/>
      <c r="R273" s="765"/>
      <c r="S273" s="765"/>
      <c r="T273" s="765"/>
      <c r="U273" s="765"/>
      <c r="V273" s="765"/>
      <c r="W273" s="765"/>
      <c r="X273" s="765"/>
      <c r="Y273" s="789"/>
      <c r="Z273" s="789"/>
      <c r="AA273" s="789"/>
      <c r="AB273" s="789"/>
      <c r="AC273" s="789"/>
      <c r="AD273" s="789"/>
      <c r="AE273" s="415"/>
      <c r="AF273" s="415"/>
      <c r="AG273" s="415"/>
      <c r="AH273" s="415"/>
      <c r="AI273" s="415"/>
      <c r="AJ273" s="415"/>
      <c r="AK273" s="415"/>
      <c r="AL273" s="415"/>
      <c r="AM273" s="313"/>
    </row>
    <row r="274" spans="1:39" ht="15" hidden="1" outlineLevel="1">
      <c r="B274" s="513" t="s">
        <v>497</v>
      </c>
      <c r="C274" s="319"/>
      <c r="D274" s="768"/>
      <c r="E274" s="769"/>
      <c r="F274" s="769"/>
      <c r="G274" s="769"/>
      <c r="H274" s="769"/>
      <c r="I274" s="769"/>
      <c r="J274" s="769"/>
      <c r="K274" s="769"/>
      <c r="L274" s="769"/>
      <c r="M274" s="769"/>
      <c r="N274" s="768"/>
      <c r="O274" s="769"/>
      <c r="P274" s="769"/>
      <c r="Q274" s="769"/>
      <c r="R274" s="769"/>
      <c r="S274" s="769"/>
      <c r="T274" s="769"/>
      <c r="U274" s="769"/>
      <c r="V274" s="769"/>
      <c r="W274" s="769"/>
      <c r="X274" s="769"/>
      <c r="Y274" s="793"/>
      <c r="Z274" s="793"/>
      <c r="AA274" s="793"/>
      <c r="AB274" s="793"/>
      <c r="AC274" s="793"/>
      <c r="AD274" s="793"/>
      <c r="AE274" s="793"/>
      <c r="AF274" s="793"/>
      <c r="AG274" s="793"/>
      <c r="AH274" s="793"/>
      <c r="AI274" s="793"/>
      <c r="AJ274" s="793"/>
      <c r="AK274" s="793"/>
      <c r="AL274" s="793"/>
      <c r="AM274" s="292"/>
    </row>
    <row r="275" spans="1:39" ht="15" hidden="1" outlineLevel="1">
      <c r="A275" s="516">
        <v>17</v>
      </c>
      <c r="B275" s="514" t="s">
        <v>112</v>
      </c>
      <c r="C275" s="291" t="s">
        <v>25</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775">
        <v>0</v>
      </c>
      <c r="Z275" s="764">
        <v>0</v>
      </c>
      <c r="AA275" s="764">
        <v>1</v>
      </c>
      <c r="AB275" s="764">
        <v>0</v>
      </c>
      <c r="AC275" s="764">
        <v>0</v>
      </c>
      <c r="AD275" s="764">
        <v>0</v>
      </c>
      <c r="AE275" s="764">
        <v>0</v>
      </c>
      <c r="AF275" s="414"/>
      <c r="AG275" s="414"/>
      <c r="AH275" s="414"/>
      <c r="AI275" s="414"/>
      <c r="AJ275" s="414"/>
      <c r="AK275" s="414"/>
      <c r="AL275" s="414"/>
      <c r="AM275" s="296">
        <f>SUM(Y275:AL275)</f>
        <v>1</v>
      </c>
    </row>
    <row r="276" spans="1:39" ht="15" hidden="1" outlineLevel="1">
      <c r="B276" s="294" t="s">
        <v>290</v>
      </c>
      <c r="C276" s="291" t="s">
        <v>163</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788">
        <f>Y275</f>
        <v>0</v>
      </c>
      <c r="Z276" s="788">
        <f t="shared" ref="Z276:AL276" si="574">Z275</f>
        <v>0</v>
      </c>
      <c r="AA276" s="788">
        <f t="shared" si="574"/>
        <v>1</v>
      </c>
      <c r="AB276" s="788">
        <f t="shared" si="574"/>
        <v>0</v>
      </c>
      <c r="AC276" s="788">
        <f t="shared" si="574"/>
        <v>0</v>
      </c>
      <c r="AD276" s="788">
        <f t="shared" si="574"/>
        <v>0</v>
      </c>
      <c r="AE276" s="788">
        <f t="shared" si="574"/>
        <v>0</v>
      </c>
      <c r="AF276" s="788">
        <f t="shared" si="574"/>
        <v>0</v>
      </c>
      <c r="AG276" s="788">
        <f t="shared" si="574"/>
        <v>0</v>
      </c>
      <c r="AH276" s="788">
        <f t="shared" si="574"/>
        <v>0</v>
      </c>
      <c r="AI276" s="788">
        <f t="shared" si="574"/>
        <v>0</v>
      </c>
      <c r="AJ276" s="788">
        <f t="shared" si="574"/>
        <v>0</v>
      </c>
      <c r="AK276" s="788">
        <f t="shared" si="574"/>
        <v>0</v>
      </c>
      <c r="AL276" s="788">
        <f t="shared" si="574"/>
        <v>0</v>
      </c>
      <c r="AM276" s="306"/>
    </row>
    <row r="277" spans="1:39" ht="15" hidden="1" outlineLevel="1">
      <c r="B277" s="294"/>
      <c r="C277" s="291"/>
      <c r="D277" s="765"/>
      <c r="E277" s="765"/>
      <c r="F277" s="765"/>
      <c r="G277" s="765"/>
      <c r="H277" s="765"/>
      <c r="I277" s="765"/>
      <c r="J277" s="765"/>
      <c r="K277" s="765"/>
      <c r="L277" s="765"/>
      <c r="M277" s="765"/>
      <c r="N277" s="765"/>
      <c r="O277" s="765"/>
      <c r="P277" s="765"/>
      <c r="Q277" s="765"/>
      <c r="R277" s="765"/>
      <c r="S277" s="765"/>
      <c r="T277" s="765"/>
      <c r="U277" s="765"/>
      <c r="V277" s="765"/>
      <c r="W277" s="765"/>
      <c r="X277" s="765"/>
      <c r="Y277" s="791"/>
      <c r="Z277" s="795"/>
      <c r="AA277" s="795"/>
      <c r="AB277" s="795"/>
      <c r="AC277" s="795"/>
      <c r="AD277" s="795"/>
      <c r="AE277" s="795"/>
      <c r="AF277" s="795"/>
      <c r="AG277" s="795"/>
      <c r="AH277" s="795"/>
      <c r="AI277" s="795"/>
      <c r="AJ277" s="795"/>
      <c r="AK277" s="795"/>
      <c r="AL277" s="795"/>
      <c r="AM277" s="306"/>
    </row>
    <row r="278" spans="1:39" ht="15" hidden="1" outlineLevel="1">
      <c r="A278" s="516">
        <v>18</v>
      </c>
      <c r="B278" s="514" t="s">
        <v>109</v>
      </c>
      <c r="C278" s="291" t="s">
        <v>25</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775">
        <v>0</v>
      </c>
      <c r="Z278" s="764">
        <v>0</v>
      </c>
      <c r="AA278" s="764">
        <v>1</v>
      </c>
      <c r="AB278" s="764">
        <v>0</v>
      </c>
      <c r="AC278" s="764">
        <v>0</v>
      </c>
      <c r="AD278" s="764">
        <v>0</v>
      </c>
      <c r="AE278" s="764">
        <v>0</v>
      </c>
      <c r="AF278" s="414"/>
      <c r="AG278" s="414"/>
      <c r="AH278" s="414"/>
      <c r="AI278" s="414"/>
      <c r="AJ278" s="414"/>
      <c r="AK278" s="414"/>
      <c r="AL278" s="414"/>
      <c r="AM278" s="296">
        <f>SUM(Y278:AL278)</f>
        <v>1</v>
      </c>
    </row>
    <row r="279" spans="1:39" ht="15" hidden="1" outlineLevel="1">
      <c r="B279" s="294" t="s">
        <v>290</v>
      </c>
      <c r="C279" s="291" t="s">
        <v>163</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788">
        <f>Y278</f>
        <v>0</v>
      </c>
      <c r="Z279" s="788">
        <f t="shared" ref="Z279:AL279" si="575">Z278</f>
        <v>0</v>
      </c>
      <c r="AA279" s="788">
        <f t="shared" si="575"/>
        <v>1</v>
      </c>
      <c r="AB279" s="788">
        <f t="shared" si="575"/>
        <v>0</v>
      </c>
      <c r="AC279" s="788">
        <f t="shared" si="575"/>
        <v>0</v>
      </c>
      <c r="AD279" s="788">
        <f t="shared" si="575"/>
        <v>0</v>
      </c>
      <c r="AE279" s="788">
        <f t="shared" si="575"/>
        <v>0</v>
      </c>
      <c r="AF279" s="788">
        <f t="shared" si="575"/>
        <v>0</v>
      </c>
      <c r="AG279" s="788">
        <f t="shared" si="575"/>
        <v>0</v>
      </c>
      <c r="AH279" s="788">
        <f t="shared" si="575"/>
        <v>0</v>
      </c>
      <c r="AI279" s="788">
        <f t="shared" si="575"/>
        <v>0</v>
      </c>
      <c r="AJ279" s="788">
        <f t="shared" si="575"/>
        <v>0</v>
      </c>
      <c r="AK279" s="788">
        <f t="shared" si="575"/>
        <v>0</v>
      </c>
      <c r="AL279" s="788">
        <f t="shared" si="575"/>
        <v>0</v>
      </c>
      <c r="AM279" s="306"/>
    </row>
    <row r="280" spans="1:39" ht="15" hidden="1" outlineLevel="1">
      <c r="B280" s="321"/>
      <c r="C280" s="291"/>
      <c r="D280" s="765"/>
      <c r="E280" s="765"/>
      <c r="F280" s="765"/>
      <c r="G280" s="765"/>
      <c r="H280" s="765"/>
      <c r="I280" s="765"/>
      <c r="J280" s="765"/>
      <c r="K280" s="765"/>
      <c r="L280" s="765"/>
      <c r="M280" s="765"/>
      <c r="N280" s="765"/>
      <c r="O280" s="765"/>
      <c r="P280" s="765"/>
      <c r="Q280" s="765"/>
      <c r="R280" s="765"/>
      <c r="S280" s="765"/>
      <c r="T280" s="765"/>
      <c r="U280" s="765"/>
      <c r="V280" s="765"/>
      <c r="W280" s="765"/>
      <c r="X280" s="765"/>
      <c r="Y280" s="792"/>
      <c r="Z280" s="796"/>
      <c r="AA280" s="796"/>
      <c r="AB280" s="796"/>
      <c r="AC280" s="796"/>
      <c r="AD280" s="796"/>
      <c r="AE280" s="796"/>
      <c r="AF280" s="796"/>
      <c r="AG280" s="796"/>
      <c r="AH280" s="796"/>
      <c r="AI280" s="796"/>
      <c r="AJ280" s="796"/>
      <c r="AK280" s="796"/>
      <c r="AL280" s="796"/>
      <c r="AM280" s="297"/>
    </row>
    <row r="281" spans="1:39" ht="15" hidden="1" outlineLevel="1">
      <c r="A281" s="516">
        <v>19</v>
      </c>
      <c r="B281" s="514" t="s">
        <v>111</v>
      </c>
      <c r="C281" s="291" t="s">
        <v>25</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775">
        <v>0</v>
      </c>
      <c r="Z281" s="764">
        <v>0</v>
      </c>
      <c r="AA281" s="764">
        <v>1</v>
      </c>
      <c r="AB281" s="764">
        <v>0</v>
      </c>
      <c r="AC281" s="764">
        <v>0</v>
      </c>
      <c r="AD281" s="764">
        <v>0</v>
      </c>
      <c r="AE281" s="764">
        <v>0</v>
      </c>
      <c r="AF281" s="414"/>
      <c r="AG281" s="414"/>
      <c r="AH281" s="414"/>
      <c r="AI281" s="414"/>
      <c r="AJ281" s="414"/>
      <c r="AK281" s="414"/>
      <c r="AL281" s="414"/>
      <c r="AM281" s="296">
        <f>SUM(Y281:AL281)</f>
        <v>1</v>
      </c>
    </row>
    <row r="282" spans="1:39" ht="15" hidden="1" outlineLevel="1">
      <c r="B282" s="294" t="s">
        <v>290</v>
      </c>
      <c r="C282" s="291" t="s">
        <v>163</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788">
        <f>Y281</f>
        <v>0</v>
      </c>
      <c r="Z282" s="788">
        <f t="shared" ref="Z282:AL282" si="576">Z281</f>
        <v>0</v>
      </c>
      <c r="AA282" s="788">
        <f t="shared" si="576"/>
        <v>1</v>
      </c>
      <c r="AB282" s="788">
        <f t="shared" si="576"/>
        <v>0</v>
      </c>
      <c r="AC282" s="788">
        <f t="shared" si="576"/>
        <v>0</v>
      </c>
      <c r="AD282" s="788">
        <f t="shared" si="576"/>
        <v>0</v>
      </c>
      <c r="AE282" s="788">
        <f t="shared" si="576"/>
        <v>0</v>
      </c>
      <c r="AF282" s="788">
        <f t="shared" si="576"/>
        <v>0</v>
      </c>
      <c r="AG282" s="788">
        <f t="shared" si="576"/>
        <v>0</v>
      </c>
      <c r="AH282" s="788">
        <f t="shared" si="576"/>
        <v>0</v>
      </c>
      <c r="AI282" s="788">
        <f t="shared" si="576"/>
        <v>0</v>
      </c>
      <c r="AJ282" s="788">
        <f t="shared" si="576"/>
        <v>0</v>
      </c>
      <c r="AK282" s="788">
        <f t="shared" si="576"/>
        <v>0</v>
      </c>
      <c r="AL282" s="788">
        <f t="shared" si="576"/>
        <v>0</v>
      </c>
      <c r="AM282" s="297"/>
    </row>
    <row r="283" spans="1:39" ht="15" hidden="1" outlineLevel="1">
      <c r="B283" s="321"/>
      <c r="C283" s="291"/>
      <c r="D283" s="765"/>
      <c r="E283" s="765"/>
      <c r="F283" s="765"/>
      <c r="G283" s="765"/>
      <c r="H283" s="765"/>
      <c r="I283" s="765"/>
      <c r="J283" s="765"/>
      <c r="K283" s="765"/>
      <c r="L283" s="765"/>
      <c r="M283" s="765"/>
      <c r="N283" s="765"/>
      <c r="O283" s="765"/>
      <c r="P283" s="765"/>
      <c r="Q283" s="765"/>
      <c r="R283" s="765"/>
      <c r="S283" s="765"/>
      <c r="T283" s="765"/>
      <c r="U283" s="765"/>
      <c r="V283" s="765"/>
      <c r="W283" s="765"/>
      <c r="X283" s="765"/>
      <c r="Y283" s="789"/>
      <c r="Z283" s="789"/>
      <c r="AA283" s="789"/>
      <c r="AB283" s="789"/>
      <c r="AC283" s="789"/>
      <c r="AD283" s="789"/>
      <c r="AE283" s="789"/>
      <c r="AF283" s="789"/>
      <c r="AG283" s="789"/>
      <c r="AH283" s="789"/>
      <c r="AI283" s="789"/>
      <c r="AJ283" s="789"/>
      <c r="AK283" s="789"/>
      <c r="AL283" s="789"/>
      <c r="AM283" s="306"/>
    </row>
    <row r="284" spans="1:39" ht="15" hidden="1" outlineLevel="1">
      <c r="A284" s="516">
        <v>20</v>
      </c>
      <c r="B284" s="514" t="s">
        <v>110</v>
      </c>
      <c r="C284" s="291" t="s">
        <v>25</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775">
        <v>1</v>
      </c>
      <c r="Z284" s="764">
        <v>0</v>
      </c>
      <c r="AA284" s="764">
        <v>0</v>
      </c>
      <c r="AB284" s="764">
        <v>0</v>
      </c>
      <c r="AC284" s="764">
        <v>0</v>
      </c>
      <c r="AD284" s="764">
        <v>0</v>
      </c>
      <c r="AE284" s="764">
        <v>0</v>
      </c>
      <c r="AF284" s="414"/>
      <c r="AG284" s="414"/>
      <c r="AH284" s="414"/>
      <c r="AI284" s="414"/>
      <c r="AJ284" s="414"/>
      <c r="AK284" s="414"/>
      <c r="AL284" s="414"/>
      <c r="AM284" s="296">
        <f>SUM(Y284:AL284)</f>
        <v>1</v>
      </c>
    </row>
    <row r="285" spans="1:39" ht="15" hidden="1" outlineLevel="1">
      <c r="B285" s="294" t="s">
        <v>290</v>
      </c>
      <c r="C285" s="291" t="s">
        <v>163</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788">
        <f t="shared" ref="Y285:AL285" si="577">Y284</f>
        <v>1</v>
      </c>
      <c r="Z285" s="788">
        <f t="shared" si="577"/>
        <v>0</v>
      </c>
      <c r="AA285" s="788">
        <f t="shared" si="577"/>
        <v>0</v>
      </c>
      <c r="AB285" s="788">
        <f t="shared" si="577"/>
        <v>0</v>
      </c>
      <c r="AC285" s="788">
        <f t="shared" si="577"/>
        <v>0</v>
      </c>
      <c r="AD285" s="788">
        <f t="shared" si="577"/>
        <v>0</v>
      </c>
      <c r="AE285" s="788">
        <f t="shared" si="577"/>
        <v>0</v>
      </c>
      <c r="AF285" s="788">
        <f t="shared" si="577"/>
        <v>0</v>
      </c>
      <c r="AG285" s="788">
        <f t="shared" si="577"/>
        <v>0</v>
      </c>
      <c r="AH285" s="788">
        <f t="shared" si="577"/>
        <v>0</v>
      </c>
      <c r="AI285" s="788">
        <f t="shared" si="577"/>
        <v>0</v>
      </c>
      <c r="AJ285" s="788">
        <f t="shared" si="577"/>
        <v>0</v>
      </c>
      <c r="AK285" s="788">
        <f t="shared" si="577"/>
        <v>0</v>
      </c>
      <c r="AL285" s="788">
        <f t="shared" si="577"/>
        <v>0</v>
      </c>
      <c r="AM285" s="306"/>
    </row>
    <row r="286" spans="1:39" ht="15" hidden="1" outlineLevel="1">
      <c r="B286" s="322"/>
      <c r="C286" s="300"/>
      <c r="D286" s="765"/>
      <c r="E286" s="765"/>
      <c r="F286" s="765"/>
      <c r="G286" s="765"/>
      <c r="H286" s="765"/>
      <c r="I286" s="765"/>
      <c r="J286" s="765"/>
      <c r="K286" s="765"/>
      <c r="L286" s="765"/>
      <c r="M286" s="765"/>
      <c r="N286" s="774"/>
      <c r="O286" s="765"/>
      <c r="P286" s="765"/>
      <c r="Q286" s="765"/>
      <c r="R286" s="765"/>
      <c r="S286" s="765"/>
      <c r="T286" s="765"/>
      <c r="U286" s="765"/>
      <c r="V286" s="765"/>
      <c r="W286" s="765"/>
      <c r="X286" s="765"/>
      <c r="Y286" s="789"/>
      <c r="Z286" s="789"/>
      <c r="AA286" s="789"/>
      <c r="AB286" s="789"/>
      <c r="AC286" s="789"/>
      <c r="AD286" s="789"/>
      <c r="AE286" s="789"/>
      <c r="AF286" s="789"/>
      <c r="AG286" s="789"/>
      <c r="AH286" s="789"/>
      <c r="AI286" s="789"/>
      <c r="AJ286" s="789"/>
      <c r="AK286" s="789"/>
      <c r="AL286" s="789"/>
      <c r="AM286" s="306"/>
    </row>
    <row r="287" spans="1:39" ht="15" hidden="1" outlineLevel="1">
      <c r="B287" s="512" t="s">
        <v>504</v>
      </c>
      <c r="C287" s="291"/>
      <c r="D287" s="765"/>
      <c r="E287" s="765"/>
      <c r="F287" s="765"/>
      <c r="G287" s="765"/>
      <c r="H287" s="765"/>
      <c r="I287" s="765"/>
      <c r="J287" s="765"/>
      <c r="K287" s="765"/>
      <c r="L287" s="765"/>
      <c r="M287" s="765"/>
      <c r="N287" s="765"/>
      <c r="O287" s="765"/>
      <c r="P287" s="765"/>
      <c r="Q287" s="765"/>
      <c r="R287" s="765"/>
      <c r="S287" s="765"/>
      <c r="T287" s="765"/>
      <c r="U287" s="765"/>
      <c r="V287" s="765"/>
      <c r="W287" s="765"/>
      <c r="X287" s="765"/>
      <c r="Y287" s="791"/>
      <c r="Z287" s="795"/>
      <c r="AA287" s="795"/>
      <c r="AB287" s="795"/>
      <c r="AC287" s="795"/>
      <c r="AD287" s="795"/>
      <c r="AE287" s="795"/>
      <c r="AF287" s="795"/>
      <c r="AG287" s="795"/>
      <c r="AH287" s="795"/>
      <c r="AI287" s="795"/>
      <c r="AJ287" s="795"/>
      <c r="AK287" s="795"/>
      <c r="AL287" s="795"/>
      <c r="AM287" s="306"/>
    </row>
    <row r="288" spans="1:39" ht="15" hidden="1" outlineLevel="1">
      <c r="B288" s="288" t="s">
        <v>500</v>
      </c>
      <c r="C288" s="291"/>
      <c r="D288" s="765"/>
      <c r="E288" s="765"/>
      <c r="F288" s="765"/>
      <c r="G288" s="765"/>
      <c r="H288" s="765"/>
      <c r="I288" s="765"/>
      <c r="J288" s="765"/>
      <c r="K288" s="765"/>
      <c r="L288" s="765"/>
      <c r="M288" s="765"/>
      <c r="N288" s="765"/>
      <c r="O288" s="765"/>
      <c r="P288" s="765"/>
      <c r="Q288" s="765"/>
      <c r="R288" s="765"/>
      <c r="S288" s="765"/>
      <c r="T288" s="765"/>
      <c r="U288" s="765"/>
      <c r="V288" s="765"/>
      <c r="W288" s="765"/>
      <c r="X288" s="765"/>
      <c r="Y288" s="791"/>
      <c r="Z288" s="795"/>
      <c r="AA288" s="795"/>
      <c r="AB288" s="795"/>
      <c r="AC288" s="795"/>
      <c r="AD288" s="795"/>
      <c r="AE288" s="795"/>
      <c r="AF288" s="795"/>
      <c r="AG288" s="795"/>
      <c r="AH288" s="795"/>
      <c r="AI288" s="795"/>
      <c r="AJ288" s="795"/>
      <c r="AK288" s="795"/>
      <c r="AL288" s="795"/>
      <c r="AM288" s="306"/>
    </row>
    <row r="289" spans="1:39" ht="15" hidden="1" outlineLevel="1">
      <c r="A289" s="516">
        <v>21</v>
      </c>
      <c r="B289" s="514" t="s">
        <v>113</v>
      </c>
      <c r="C289" s="291" t="s">
        <v>25</v>
      </c>
      <c r="D289" s="295">
        <v>1374512</v>
      </c>
      <c r="E289" s="295">
        <v>1374512</v>
      </c>
      <c r="F289" s="295">
        <v>1374512</v>
      </c>
      <c r="G289" s="295">
        <v>1374512</v>
      </c>
      <c r="H289" s="295">
        <v>1374512</v>
      </c>
      <c r="I289" s="295">
        <v>1374512</v>
      </c>
      <c r="J289" s="295">
        <v>1374512</v>
      </c>
      <c r="K289" s="295">
        <v>1374309</v>
      </c>
      <c r="L289" s="295">
        <v>1374309</v>
      </c>
      <c r="M289" s="295">
        <v>1368183</v>
      </c>
      <c r="N289" s="765"/>
      <c r="O289" s="295">
        <v>89</v>
      </c>
      <c r="P289" s="295">
        <v>89</v>
      </c>
      <c r="Q289" s="295">
        <v>89</v>
      </c>
      <c r="R289" s="295">
        <v>89</v>
      </c>
      <c r="S289" s="295">
        <v>89</v>
      </c>
      <c r="T289" s="295">
        <v>89</v>
      </c>
      <c r="U289" s="295">
        <v>89</v>
      </c>
      <c r="V289" s="295">
        <v>89</v>
      </c>
      <c r="W289" s="295">
        <v>89</v>
      </c>
      <c r="X289" s="295">
        <v>89</v>
      </c>
      <c r="Y289" s="764">
        <v>1</v>
      </c>
      <c r="Z289" s="764">
        <v>0</v>
      </c>
      <c r="AA289" s="764">
        <v>0</v>
      </c>
      <c r="AB289" s="764">
        <v>0</v>
      </c>
      <c r="AC289" s="764">
        <v>0</v>
      </c>
      <c r="AD289" s="764">
        <v>0</v>
      </c>
      <c r="AE289" s="764">
        <v>0</v>
      </c>
      <c r="AF289" s="764"/>
      <c r="AG289" s="764"/>
      <c r="AH289" s="764"/>
      <c r="AI289" s="764"/>
      <c r="AJ289" s="764"/>
      <c r="AK289" s="764"/>
      <c r="AL289" s="764"/>
      <c r="AM289" s="296">
        <f>SUM(Y289:AL289)</f>
        <v>1</v>
      </c>
    </row>
    <row r="290" spans="1:39" ht="15" hidden="1" outlineLevel="1">
      <c r="B290" s="294" t="s">
        <v>290</v>
      </c>
      <c r="C290" s="291" t="s">
        <v>163</v>
      </c>
      <c r="D290" s="295">
        <v>154238</v>
      </c>
      <c r="E290" s="295">
        <v>154238</v>
      </c>
      <c r="F290" s="295">
        <v>154238</v>
      </c>
      <c r="G290" s="295">
        <v>154238</v>
      </c>
      <c r="H290" s="295">
        <v>154238</v>
      </c>
      <c r="I290" s="295">
        <v>154238</v>
      </c>
      <c r="J290" s="295">
        <v>154238</v>
      </c>
      <c r="K290" s="295">
        <v>154226</v>
      </c>
      <c r="L290" s="295">
        <v>154226</v>
      </c>
      <c r="M290" s="295">
        <v>154453</v>
      </c>
      <c r="N290" s="765"/>
      <c r="O290" s="295">
        <v>10</v>
      </c>
      <c r="P290" s="295">
        <v>10</v>
      </c>
      <c r="Q290" s="295">
        <v>10</v>
      </c>
      <c r="R290" s="295">
        <v>10</v>
      </c>
      <c r="S290" s="295">
        <v>10</v>
      </c>
      <c r="T290" s="295">
        <v>10</v>
      </c>
      <c r="U290" s="295">
        <v>10</v>
      </c>
      <c r="V290" s="295">
        <v>10</v>
      </c>
      <c r="W290" s="295">
        <v>10</v>
      </c>
      <c r="X290" s="295">
        <v>10</v>
      </c>
      <c r="Y290" s="788">
        <f>Y289</f>
        <v>1</v>
      </c>
      <c r="Z290" s="788">
        <f t="shared" ref="Z290:AL290" si="578">Z289</f>
        <v>0</v>
      </c>
      <c r="AA290" s="788">
        <f t="shared" si="578"/>
        <v>0</v>
      </c>
      <c r="AB290" s="788">
        <f t="shared" si="578"/>
        <v>0</v>
      </c>
      <c r="AC290" s="788">
        <f t="shared" si="578"/>
        <v>0</v>
      </c>
      <c r="AD290" s="788">
        <f t="shared" si="578"/>
        <v>0</v>
      </c>
      <c r="AE290" s="788">
        <f t="shared" si="578"/>
        <v>0</v>
      </c>
      <c r="AF290" s="788">
        <f t="shared" si="578"/>
        <v>0</v>
      </c>
      <c r="AG290" s="788">
        <f t="shared" si="578"/>
        <v>0</v>
      </c>
      <c r="AH290" s="788">
        <f t="shared" si="578"/>
        <v>0</v>
      </c>
      <c r="AI290" s="788">
        <f t="shared" si="578"/>
        <v>0</v>
      </c>
      <c r="AJ290" s="788">
        <f t="shared" si="578"/>
        <v>0</v>
      </c>
      <c r="AK290" s="788">
        <f t="shared" si="578"/>
        <v>0</v>
      </c>
      <c r="AL290" s="788">
        <f t="shared" si="578"/>
        <v>0</v>
      </c>
      <c r="AM290" s="306"/>
    </row>
    <row r="291" spans="1:39" ht="15" hidden="1" outlineLevel="1">
      <c r="B291" s="294"/>
      <c r="C291" s="291"/>
      <c r="D291" s="765"/>
      <c r="E291" s="765"/>
      <c r="F291" s="765"/>
      <c r="G291" s="765"/>
      <c r="H291" s="765"/>
      <c r="I291" s="765"/>
      <c r="J291" s="765"/>
      <c r="K291" s="765"/>
      <c r="L291" s="765"/>
      <c r="M291" s="765"/>
      <c r="N291" s="765"/>
      <c r="O291" s="765"/>
      <c r="P291" s="765"/>
      <c r="Q291" s="765"/>
      <c r="R291" s="765"/>
      <c r="S291" s="765"/>
      <c r="T291" s="765"/>
      <c r="U291" s="765"/>
      <c r="V291" s="765"/>
      <c r="W291" s="765"/>
      <c r="X291" s="765"/>
      <c r="Y291" s="791"/>
      <c r="Z291" s="795"/>
      <c r="AA291" s="795"/>
      <c r="AB291" s="795"/>
      <c r="AC291" s="795"/>
      <c r="AD291" s="795"/>
      <c r="AE291" s="795"/>
      <c r="AF291" s="795"/>
      <c r="AG291" s="795"/>
      <c r="AH291" s="795"/>
      <c r="AI291" s="795"/>
      <c r="AJ291" s="795"/>
      <c r="AK291" s="795"/>
      <c r="AL291" s="795"/>
      <c r="AM291" s="306"/>
    </row>
    <row r="292" spans="1:39" ht="30" hidden="1" outlineLevel="1">
      <c r="A292" s="516">
        <v>22</v>
      </c>
      <c r="B292" s="514" t="s">
        <v>114</v>
      </c>
      <c r="C292" s="291" t="s">
        <v>25</v>
      </c>
      <c r="D292" s="295">
        <v>242600</v>
      </c>
      <c r="E292" s="295">
        <v>242600</v>
      </c>
      <c r="F292" s="295">
        <v>242600</v>
      </c>
      <c r="G292" s="295">
        <v>242600</v>
      </c>
      <c r="H292" s="295">
        <v>242600</v>
      </c>
      <c r="I292" s="295">
        <v>242600</v>
      </c>
      <c r="J292" s="295">
        <v>242600</v>
      </c>
      <c r="K292" s="295">
        <v>242600</v>
      </c>
      <c r="L292" s="295">
        <v>242600</v>
      </c>
      <c r="M292" s="295">
        <v>242600</v>
      </c>
      <c r="N292" s="765"/>
      <c r="O292" s="295">
        <v>71</v>
      </c>
      <c r="P292" s="295">
        <v>71</v>
      </c>
      <c r="Q292" s="295">
        <v>71</v>
      </c>
      <c r="R292" s="295">
        <v>71</v>
      </c>
      <c r="S292" s="295">
        <v>71</v>
      </c>
      <c r="T292" s="295">
        <v>71</v>
      </c>
      <c r="U292" s="295">
        <v>71</v>
      </c>
      <c r="V292" s="295">
        <v>71</v>
      </c>
      <c r="W292" s="295">
        <v>71</v>
      </c>
      <c r="X292" s="295">
        <v>71</v>
      </c>
      <c r="Y292" s="764">
        <v>1</v>
      </c>
      <c r="Z292" s="764">
        <v>0</v>
      </c>
      <c r="AA292" s="764">
        <v>0</v>
      </c>
      <c r="AB292" s="764">
        <v>0</v>
      </c>
      <c r="AC292" s="764">
        <v>0</v>
      </c>
      <c r="AD292" s="764">
        <v>0</v>
      </c>
      <c r="AE292" s="764">
        <v>0</v>
      </c>
      <c r="AF292" s="764"/>
      <c r="AG292" s="764"/>
      <c r="AH292" s="764"/>
      <c r="AI292" s="764"/>
      <c r="AJ292" s="764"/>
      <c r="AK292" s="764"/>
      <c r="AL292" s="764"/>
      <c r="AM292" s="296">
        <f>SUM(Y292:AL292)</f>
        <v>1</v>
      </c>
    </row>
    <row r="293" spans="1:39" ht="15" hidden="1" outlineLevel="1">
      <c r="B293" s="294" t="s">
        <v>290</v>
      </c>
      <c r="C293" s="291" t="s">
        <v>163</v>
      </c>
      <c r="D293" s="295"/>
      <c r="E293" s="295"/>
      <c r="F293" s="295"/>
      <c r="G293" s="295"/>
      <c r="H293" s="295"/>
      <c r="I293" s="295"/>
      <c r="J293" s="295"/>
      <c r="K293" s="295"/>
      <c r="L293" s="295"/>
      <c r="M293" s="295"/>
      <c r="N293" s="765"/>
      <c r="O293" s="295"/>
      <c r="P293" s="295"/>
      <c r="Q293" s="295"/>
      <c r="R293" s="295"/>
      <c r="S293" s="295"/>
      <c r="T293" s="295"/>
      <c r="U293" s="295"/>
      <c r="V293" s="295"/>
      <c r="W293" s="295"/>
      <c r="X293" s="295"/>
      <c r="Y293" s="788">
        <f>Y292</f>
        <v>1</v>
      </c>
      <c r="Z293" s="788">
        <f t="shared" ref="Z293:AL293" si="579">Z292</f>
        <v>0</v>
      </c>
      <c r="AA293" s="788">
        <f t="shared" si="579"/>
        <v>0</v>
      </c>
      <c r="AB293" s="788">
        <f t="shared" si="579"/>
        <v>0</v>
      </c>
      <c r="AC293" s="788">
        <f t="shared" si="579"/>
        <v>0</v>
      </c>
      <c r="AD293" s="788">
        <f t="shared" si="579"/>
        <v>0</v>
      </c>
      <c r="AE293" s="788">
        <f t="shared" si="579"/>
        <v>0</v>
      </c>
      <c r="AF293" s="788">
        <f t="shared" si="579"/>
        <v>0</v>
      </c>
      <c r="AG293" s="788">
        <f t="shared" si="579"/>
        <v>0</v>
      </c>
      <c r="AH293" s="788">
        <f t="shared" si="579"/>
        <v>0</v>
      </c>
      <c r="AI293" s="788">
        <f t="shared" si="579"/>
        <v>0</v>
      </c>
      <c r="AJ293" s="788">
        <f t="shared" si="579"/>
        <v>0</v>
      </c>
      <c r="AK293" s="788">
        <f t="shared" si="579"/>
        <v>0</v>
      </c>
      <c r="AL293" s="788">
        <f t="shared" si="579"/>
        <v>0</v>
      </c>
      <c r="AM293" s="306"/>
    </row>
    <row r="294" spans="1:39" ht="15" hidden="1" outlineLevel="1">
      <c r="B294" s="294"/>
      <c r="C294" s="291"/>
      <c r="D294" s="765"/>
      <c r="E294" s="765"/>
      <c r="F294" s="765"/>
      <c r="G294" s="765"/>
      <c r="H294" s="765"/>
      <c r="I294" s="765"/>
      <c r="J294" s="765"/>
      <c r="K294" s="765"/>
      <c r="L294" s="765"/>
      <c r="M294" s="765"/>
      <c r="N294" s="765"/>
      <c r="O294" s="765"/>
      <c r="P294" s="765"/>
      <c r="Q294" s="765"/>
      <c r="R294" s="765"/>
      <c r="S294" s="765"/>
      <c r="T294" s="765"/>
      <c r="U294" s="765"/>
      <c r="V294" s="765"/>
      <c r="W294" s="765"/>
      <c r="X294" s="765"/>
      <c r="Y294" s="791"/>
      <c r="Z294" s="795"/>
      <c r="AA294" s="795"/>
      <c r="AB294" s="795"/>
      <c r="AC294" s="795"/>
      <c r="AD294" s="795"/>
      <c r="AE294" s="795"/>
      <c r="AF294" s="795"/>
      <c r="AG294" s="795"/>
      <c r="AH294" s="795"/>
      <c r="AI294" s="795"/>
      <c r="AJ294" s="795"/>
      <c r="AK294" s="795"/>
      <c r="AL294" s="795"/>
      <c r="AM294" s="306"/>
    </row>
    <row r="295" spans="1:39" ht="15" hidden="1" outlineLevel="1">
      <c r="A295" s="516">
        <v>23</v>
      </c>
      <c r="B295" s="514" t="s">
        <v>115</v>
      </c>
      <c r="C295" s="291" t="s">
        <v>25</v>
      </c>
      <c r="D295" s="295"/>
      <c r="E295" s="295"/>
      <c r="F295" s="295"/>
      <c r="G295" s="295"/>
      <c r="H295" s="295"/>
      <c r="I295" s="295"/>
      <c r="J295" s="295"/>
      <c r="K295" s="295"/>
      <c r="L295" s="295"/>
      <c r="M295" s="295"/>
      <c r="N295" s="765"/>
      <c r="O295" s="295"/>
      <c r="P295" s="295"/>
      <c r="Q295" s="295"/>
      <c r="R295" s="295"/>
      <c r="S295" s="295"/>
      <c r="T295" s="295"/>
      <c r="U295" s="295"/>
      <c r="V295" s="295"/>
      <c r="W295" s="295"/>
      <c r="X295" s="295"/>
      <c r="Y295" s="764">
        <v>1</v>
      </c>
      <c r="Z295" s="764">
        <v>0</v>
      </c>
      <c r="AA295" s="764">
        <v>0</v>
      </c>
      <c r="AB295" s="764">
        <v>0</v>
      </c>
      <c r="AC295" s="764">
        <v>0</v>
      </c>
      <c r="AD295" s="764">
        <v>0</v>
      </c>
      <c r="AE295" s="764">
        <v>0</v>
      </c>
      <c r="AF295" s="764"/>
      <c r="AG295" s="764"/>
      <c r="AH295" s="764"/>
      <c r="AI295" s="764"/>
      <c r="AJ295" s="764"/>
      <c r="AK295" s="764"/>
      <c r="AL295" s="764"/>
      <c r="AM295" s="296">
        <f>SUM(Y295:AL295)</f>
        <v>1</v>
      </c>
    </row>
    <row r="296" spans="1:39" ht="15" hidden="1" outlineLevel="1">
      <c r="B296" s="294" t="s">
        <v>290</v>
      </c>
      <c r="C296" s="291" t="s">
        <v>163</v>
      </c>
      <c r="D296" s="295"/>
      <c r="E296" s="295"/>
      <c r="F296" s="295"/>
      <c r="G296" s="295"/>
      <c r="H296" s="295"/>
      <c r="I296" s="295"/>
      <c r="J296" s="295"/>
      <c r="K296" s="295"/>
      <c r="L296" s="295"/>
      <c r="M296" s="295"/>
      <c r="N296" s="765"/>
      <c r="O296" s="295"/>
      <c r="P296" s="295"/>
      <c r="Q296" s="295"/>
      <c r="R296" s="295"/>
      <c r="S296" s="295"/>
      <c r="T296" s="295"/>
      <c r="U296" s="295"/>
      <c r="V296" s="295"/>
      <c r="W296" s="295"/>
      <c r="X296" s="295"/>
      <c r="Y296" s="788">
        <f>Y295</f>
        <v>1</v>
      </c>
      <c r="Z296" s="788">
        <f t="shared" ref="Z296:AL296" si="580">Z295</f>
        <v>0</v>
      </c>
      <c r="AA296" s="788">
        <f t="shared" si="580"/>
        <v>0</v>
      </c>
      <c r="AB296" s="788">
        <f t="shared" si="580"/>
        <v>0</v>
      </c>
      <c r="AC296" s="788">
        <f t="shared" si="580"/>
        <v>0</v>
      </c>
      <c r="AD296" s="788">
        <f t="shared" si="580"/>
        <v>0</v>
      </c>
      <c r="AE296" s="788">
        <f t="shared" si="580"/>
        <v>0</v>
      </c>
      <c r="AF296" s="788">
        <f t="shared" si="580"/>
        <v>0</v>
      </c>
      <c r="AG296" s="788">
        <f t="shared" si="580"/>
        <v>0</v>
      </c>
      <c r="AH296" s="788">
        <f t="shared" si="580"/>
        <v>0</v>
      </c>
      <c r="AI296" s="788">
        <f t="shared" si="580"/>
        <v>0</v>
      </c>
      <c r="AJ296" s="788">
        <f t="shared" si="580"/>
        <v>0</v>
      </c>
      <c r="AK296" s="788">
        <f t="shared" si="580"/>
        <v>0</v>
      </c>
      <c r="AL296" s="788">
        <f t="shared" si="580"/>
        <v>0</v>
      </c>
      <c r="AM296" s="306"/>
    </row>
    <row r="297" spans="1:39" ht="15" hidden="1" outlineLevel="1">
      <c r="B297" s="321"/>
      <c r="C297" s="291"/>
      <c r="D297" s="765"/>
      <c r="E297" s="765"/>
      <c r="F297" s="765"/>
      <c r="G297" s="765"/>
      <c r="H297" s="765"/>
      <c r="I297" s="765"/>
      <c r="J297" s="765"/>
      <c r="K297" s="765"/>
      <c r="L297" s="765"/>
      <c r="M297" s="765"/>
      <c r="N297" s="765"/>
      <c r="O297" s="765"/>
      <c r="P297" s="765"/>
      <c r="Q297" s="765"/>
      <c r="R297" s="765"/>
      <c r="S297" s="765"/>
      <c r="T297" s="765"/>
      <c r="U297" s="765"/>
      <c r="V297" s="765"/>
      <c r="W297" s="765"/>
      <c r="X297" s="765"/>
      <c r="Y297" s="791"/>
      <c r="Z297" s="795"/>
      <c r="AA297" s="795"/>
      <c r="AB297" s="795"/>
      <c r="AC297" s="795"/>
      <c r="AD297" s="795"/>
      <c r="AE297" s="795"/>
      <c r="AF297" s="795"/>
      <c r="AG297" s="795"/>
      <c r="AH297" s="795"/>
      <c r="AI297" s="795"/>
      <c r="AJ297" s="795"/>
      <c r="AK297" s="795"/>
      <c r="AL297" s="795"/>
      <c r="AM297" s="306"/>
    </row>
    <row r="298" spans="1:39" ht="15" hidden="1" outlineLevel="1">
      <c r="A298" s="516">
        <v>24</v>
      </c>
      <c r="B298" s="514" t="s">
        <v>116</v>
      </c>
      <c r="C298" s="291" t="s">
        <v>25</v>
      </c>
      <c r="D298" s="295">
        <v>10221</v>
      </c>
      <c r="E298" s="295">
        <v>10221</v>
      </c>
      <c r="F298" s="295">
        <v>10221</v>
      </c>
      <c r="G298" s="295">
        <v>10221</v>
      </c>
      <c r="H298" s="295">
        <v>10221</v>
      </c>
      <c r="I298" s="295">
        <v>10221</v>
      </c>
      <c r="J298" s="295">
        <v>10221</v>
      </c>
      <c r="K298" s="295">
        <v>10221</v>
      </c>
      <c r="L298" s="295">
        <v>10221</v>
      </c>
      <c r="M298" s="295">
        <v>8227</v>
      </c>
      <c r="N298" s="765"/>
      <c r="O298" s="295">
        <v>1</v>
      </c>
      <c r="P298" s="295">
        <v>1</v>
      </c>
      <c r="Q298" s="295">
        <v>1</v>
      </c>
      <c r="R298" s="295">
        <v>1</v>
      </c>
      <c r="S298" s="295">
        <v>1</v>
      </c>
      <c r="T298" s="295">
        <v>1</v>
      </c>
      <c r="U298" s="295">
        <v>1</v>
      </c>
      <c r="V298" s="295">
        <v>1</v>
      </c>
      <c r="W298" s="295">
        <v>1</v>
      </c>
      <c r="X298" s="295">
        <v>1</v>
      </c>
      <c r="Y298" s="764">
        <v>1</v>
      </c>
      <c r="Z298" s="764">
        <v>0</v>
      </c>
      <c r="AA298" s="764">
        <v>0</v>
      </c>
      <c r="AB298" s="764">
        <v>0</v>
      </c>
      <c r="AC298" s="764">
        <v>0</v>
      </c>
      <c r="AD298" s="764">
        <v>0</v>
      </c>
      <c r="AE298" s="764">
        <v>0</v>
      </c>
      <c r="AF298" s="764"/>
      <c r="AG298" s="764"/>
      <c r="AH298" s="764"/>
      <c r="AI298" s="764"/>
      <c r="AJ298" s="764"/>
      <c r="AK298" s="764"/>
      <c r="AL298" s="764"/>
      <c r="AM298" s="296">
        <f>SUM(Y298:AL298)</f>
        <v>1</v>
      </c>
    </row>
    <row r="299" spans="1:39" ht="15" hidden="1" outlineLevel="1">
      <c r="B299" s="294" t="s">
        <v>290</v>
      </c>
      <c r="C299" s="291" t="s">
        <v>163</v>
      </c>
      <c r="D299" s="295"/>
      <c r="E299" s="295"/>
      <c r="F299" s="295"/>
      <c r="G299" s="295"/>
      <c r="H299" s="295"/>
      <c r="I299" s="295"/>
      <c r="J299" s="295"/>
      <c r="K299" s="295"/>
      <c r="L299" s="295"/>
      <c r="M299" s="295"/>
      <c r="N299" s="765"/>
      <c r="O299" s="295"/>
      <c r="P299" s="295"/>
      <c r="Q299" s="295"/>
      <c r="R299" s="295"/>
      <c r="S299" s="295"/>
      <c r="T299" s="295"/>
      <c r="U299" s="295"/>
      <c r="V299" s="295"/>
      <c r="W299" s="295"/>
      <c r="X299" s="295"/>
      <c r="Y299" s="788">
        <f>Y298</f>
        <v>1</v>
      </c>
      <c r="Z299" s="788">
        <f t="shared" ref="Z299:AL299" si="581">Z298</f>
        <v>0</v>
      </c>
      <c r="AA299" s="788">
        <f t="shared" si="581"/>
        <v>0</v>
      </c>
      <c r="AB299" s="788">
        <f t="shared" si="581"/>
        <v>0</v>
      </c>
      <c r="AC299" s="788">
        <f t="shared" si="581"/>
        <v>0</v>
      </c>
      <c r="AD299" s="788">
        <f t="shared" si="581"/>
        <v>0</v>
      </c>
      <c r="AE299" s="788">
        <f t="shared" si="581"/>
        <v>0</v>
      </c>
      <c r="AF299" s="788">
        <f t="shared" si="581"/>
        <v>0</v>
      </c>
      <c r="AG299" s="788">
        <f t="shared" si="581"/>
        <v>0</v>
      </c>
      <c r="AH299" s="788">
        <f t="shared" si="581"/>
        <v>0</v>
      </c>
      <c r="AI299" s="788">
        <f t="shared" si="581"/>
        <v>0</v>
      </c>
      <c r="AJ299" s="788">
        <f t="shared" si="581"/>
        <v>0</v>
      </c>
      <c r="AK299" s="788">
        <f t="shared" si="581"/>
        <v>0</v>
      </c>
      <c r="AL299" s="788">
        <f t="shared" si="581"/>
        <v>0</v>
      </c>
      <c r="AM299" s="306"/>
    </row>
    <row r="300" spans="1:39" ht="15" hidden="1" outlineLevel="1">
      <c r="B300" s="294"/>
      <c r="C300" s="291"/>
      <c r="D300" s="765"/>
      <c r="E300" s="765"/>
      <c r="F300" s="765"/>
      <c r="G300" s="765"/>
      <c r="H300" s="765"/>
      <c r="I300" s="765"/>
      <c r="J300" s="765"/>
      <c r="K300" s="765"/>
      <c r="L300" s="765"/>
      <c r="M300" s="765"/>
      <c r="N300" s="765"/>
      <c r="O300" s="765"/>
      <c r="P300" s="765"/>
      <c r="Q300" s="765"/>
      <c r="R300" s="765"/>
      <c r="S300" s="765"/>
      <c r="T300" s="765"/>
      <c r="U300" s="765"/>
      <c r="V300" s="765"/>
      <c r="W300" s="765"/>
      <c r="X300" s="765"/>
      <c r="Y300" s="789"/>
      <c r="Z300" s="795"/>
      <c r="AA300" s="795"/>
      <c r="AB300" s="795"/>
      <c r="AC300" s="795"/>
      <c r="AD300" s="795"/>
      <c r="AE300" s="795"/>
      <c r="AF300" s="795"/>
      <c r="AG300" s="795"/>
      <c r="AH300" s="795"/>
      <c r="AI300" s="795"/>
      <c r="AJ300" s="795"/>
      <c r="AK300" s="795"/>
      <c r="AL300" s="795"/>
      <c r="AM300" s="306"/>
    </row>
    <row r="301" spans="1:39" ht="15" hidden="1" outlineLevel="1">
      <c r="B301" s="288" t="s">
        <v>501</v>
      </c>
      <c r="C301" s="291"/>
      <c r="D301" s="765"/>
      <c r="E301" s="765"/>
      <c r="F301" s="765"/>
      <c r="G301" s="765"/>
      <c r="H301" s="765"/>
      <c r="I301" s="765"/>
      <c r="J301" s="765"/>
      <c r="K301" s="765"/>
      <c r="L301" s="765"/>
      <c r="M301" s="765"/>
      <c r="N301" s="765"/>
      <c r="O301" s="765"/>
      <c r="P301" s="765"/>
      <c r="Q301" s="765"/>
      <c r="R301" s="765"/>
      <c r="S301" s="765"/>
      <c r="T301" s="765"/>
      <c r="U301" s="765"/>
      <c r="V301" s="765"/>
      <c r="W301" s="765"/>
      <c r="X301" s="765"/>
      <c r="Y301" s="789"/>
      <c r="Z301" s="795"/>
      <c r="AA301" s="795"/>
      <c r="AB301" s="795"/>
      <c r="AC301" s="795"/>
      <c r="AD301" s="795"/>
      <c r="AE301" s="795"/>
      <c r="AF301" s="795"/>
      <c r="AG301" s="795"/>
      <c r="AH301" s="795"/>
      <c r="AI301" s="795"/>
      <c r="AJ301" s="795"/>
      <c r="AK301" s="795"/>
      <c r="AL301" s="795"/>
      <c r="AM301" s="306"/>
    </row>
    <row r="302" spans="1:39" ht="15" hidden="1" outlineLevel="1">
      <c r="A302" s="516">
        <v>25</v>
      </c>
      <c r="B302" s="514" t="s">
        <v>117</v>
      </c>
      <c r="C302" s="291" t="s">
        <v>25</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775">
        <v>0</v>
      </c>
      <c r="Z302" s="764">
        <v>0</v>
      </c>
      <c r="AA302" s="764">
        <v>1</v>
      </c>
      <c r="AB302" s="764">
        <v>0</v>
      </c>
      <c r="AC302" s="764">
        <v>0</v>
      </c>
      <c r="AD302" s="764">
        <v>0</v>
      </c>
      <c r="AE302" s="764">
        <v>0</v>
      </c>
      <c r="AF302" s="764"/>
      <c r="AG302" s="414"/>
      <c r="AH302" s="414"/>
      <c r="AI302" s="414"/>
      <c r="AJ302" s="414"/>
      <c r="AK302" s="414"/>
      <c r="AL302" s="414"/>
      <c r="AM302" s="296">
        <f>SUM(Y302:AL302)</f>
        <v>1</v>
      </c>
    </row>
    <row r="303" spans="1:39" ht="15" hidden="1" outlineLevel="1">
      <c r="B303" s="294" t="s">
        <v>290</v>
      </c>
      <c r="C303" s="291" t="s">
        <v>163</v>
      </c>
      <c r="D303" s="295">
        <v>26285</v>
      </c>
      <c r="E303" s="295">
        <v>26285</v>
      </c>
      <c r="F303" s="295">
        <v>26285</v>
      </c>
      <c r="G303" s="295">
        <v>26285</v>
      </c>
      <c r="H303" s="295">
        <v>26285</v>
      </c>
      <c r="I303" s="295">
        <v>26285</v>
      </c>
      <c r="J303" s="295">
        <v>26285</v>
      </c>
      <c r="K303" s="295">
        <v>26285</v>
      </c>
      <c r="L303" s="295">
        <v>26285</v>
      </c>
      <c r="M303" s="295">
        <v>26285</v>
      </c>
      <c r="N303" s="295">
        <v>12</v>
      </c>
      <c r="O303" s="295">
        <v>3</v>
      </c>
      <c r="P303" s="295">
        <v>3</v>
      </c>
      <c r="Q303" s="295">
        <v>3</v>
      </c>
      <c r="R303" s="295">
        <v>3</v>
      </c>
      <c r="S303" s="295">
        <v>3</v>
      </c>
      <c r="T303" s="295">
        <v>3</v>
      </c>
      <c r="U303" s="295">
        <v>3</v>
      </c>
      <c r="V303" s="295">
        <v>3</v>
      </c>
      <c r="W303" s="295">
        <v>3</v>
      </c>
      <c r="X303" s="295">
        <v>3</v>
      </c>
      <c r="Y303" s="788">
        <f>Y302</f>
        <v>0</v>
      </c>
      <c r="Z303" s="788">
        <f t="shared" ref="Z303:AL303" si="582">Z302</f>
        <v>0</v>
      </c>
      <c r="AA303" s="788">
        <f t="shared" si="582"/>
        <v>1</v>
      </c>
      <c r="AB303" s="788">
        <f t="shared" si="582"/>
        <v>0</v>
      </c>
      <c r="AC303" s="788">
        <f t="shared" si="582"/>
        <v>0</v>
      </c>
      <c r="AD303" s="788">
        <f t="shared" si="582"/>
        <v>0</v>
      </c>
      <c r="AE303" s="788">
        <f t="shared" si="582"/>
        <v>0</v>
      </c>
      <c r="AF303" s="788">
        <f t="shared" si="582"/>
        <v>0</v>
      </c>
      <c r="AG303" s="788">
        <f t="shared" si="582"/>
        <v>0</v>
      </c>
      <c r="AH303" s="788">
        <f t="shared" si="582"/>
        <v>0</v>
      </c>
      <c r="AI303" s="788">
        <f t="shared" si="582"/>
        <v>0</v>
      </c>
      <c r="AJ303" s="788">
        <f t="shared" si="582"/>
        <v>0</v>
      </c>
      <c r="AK303" s="788">
        <f t="shared" si="582"/>
        <v>0</v>
      </c>
      <c r="AL303" s="788">
        <f t="shared" si="582"/>
        <v>0</v>
      </c>
      <c r="AM303" s="306"/>
    </row>
    <row r="304" spans="1:39" ht="15" hidden="1" outlineLevel="1">
      <c r="B304" s="294"/>
      <c r="C304" s="291"/>
      <c r="D304" s="765"/>
      <c r="E304" s="765"/>
      <c r="F304" s="765"/>
      <c r="G304" s="765"/>
      <c r="H304" s="765"/>
      <c r="I304" s="765"/>
      <c r="J304" s="765"/>
      <c r="K304" s="765"/>
      <c r="L304" s="765"/>
      <c r="M304" s="765"/>
      <c r="N304" s="765"/>
      <c r="O304" s="765"/>
      <c r="P304" s="765"/>
      <c r="Q304" s="765"/>
      <c r="R304" s="765"/>
      <c r="S304" s="765"/>
      <c r="T304" s="765"/>
      <c r="U304" s="765"/>
      <c r="V304" s="765"/>
      <c r="W304" s="765"/>
      <c r="X304" s="765"/>
      <c r="Y304" s="789"/>
      <c r="Z304" s="795"/>
      <c r="AA304" s="795"/>
      <c r="AB304" s="795"/>
      <c r="AC304" s="795"/>
      <c r="AD304" s="795"/>
      <c r="AE304" s="795"/>
      <c r="AF304" s="795"/>
      <c r="AG304" s="795"/>
      <c r="AH304" s="795"/>
      <c r="AI304" s="795"/>
      <c r="AJ304" s="795"/>
      <c r="AK304" s="795"/>
      <c r="AL304" s="795"/>
      <c r="AM304" s="306"/>
    </row>
    <row r="305" spans="1:39" ht="15" hidden="1" outlineLevel="1">
      <c r="A305" s="516">
        <v>26</v>
      </c>
      <c r="B305" s="514" t="s">
        <v>118</v>
      </c>
      <c r="C305" s="291" t="s">
        <v>25</v>
      </c>
      <c r="D305" s="295">
        <v>6976976</v>
      </c>
      <c r="E305" s="295">
        <v>6861880</v>
      </c>
      <c r="F305" s="295">
        <v>6861880</v>
      </c>
      <c r="G305" s="295">
        <v>6861880</v>
      </c>
      <c r="H305" s="295">
        <v>6861880</v>
      </c>
      <c r="I305" s="295">
        <v>6784784</v>
      </c>
      <c r="J305" s="295">
        <v>6784784</v>
      </c>
      <c r="K305" s="295">
        <v>6784784</v>
      </c>
      <c r="L305" s="295">
        <v>6779972</v>
      </c>
      <c r="M305" s="295">
        <v>6779972</v>
      </c>
      <c r="N305" s="295">
        <v>12</v>
      </c>
      <c r="O305" s="295">
        <v>938</v>
      </c>
      <c r="P305" s="295">
        <v>922</v>
      </c>
      <c r="Q305" s="295">
        <v>922</v>
      </c>
      <c r="R305" s="295">
        <v>922</v>
      </c>
      <c r="S305" s="295">
        <v>922</v>
      </c>
      <c r="T305" s="295">
        <v>910</v>
      </c>
      <c r="U305" s="295">
        <v>910</v>
      </c>
      <c r="V305" s="295">
        <v>910</v>
      </c>
      <c r="W305" s="295">
        <v>910</v>
      </c>
      <c r="X305" s="295">
        <v>910</v>
      </c>
      <c r="Y305" s="775">
        <v>0</v>
      </c>
      <c r="Z305" s="764">
        <v>8.5713964068606152E-2</v>
      </c>
      <c r="AA305" s="764">
        <v>0.91801674777291076</v>
      </c>
      <c r="AB305" s="764">
        <v>0</v>
      </c>
      <c r="AC305" s="764">
        <v>0</v>
      </c>
      <c r="AD305" s="764">
        <v>0</v>
      </c>
      <c r="AE305" s="764">
        <v>0</v>
      </c>
      <c r="AF305" s="764"/>
      <c r="AG305" s="414"/>
      <c r="AH305" s="414"/>
      <c r="AI305" s="414"/>
      <c r="AJ305" s="414"/>
      <c r="AK305" s="414"/>
      <c r="AL305" s="414"/>
      <c r="AM305" s="296">
        <f>SUM(Y305:AL305)</f>
        <v>1.0037307118415169</v>
      </c>
    </row>
    <row r="306" spans="1:39" ht="15" hidden="1" outlineLevel="1">
      <c r="B306" s="294" t="s">
        <v>290</v>
      </c>
      <c r="C306" s="291" t="s">
        <v>163</v>
      </c>
      <c r="D306" s="295">
        <v>1701342</v>
      </c>
      <c r="E306" s="295">
        <v>1816438</v>
      </c>
      <c r="F306" s="295">
        <v>1816772</v>
      </c>
      <c r="G306" s="295">
        <v>1816772</v>
      </c>
      <c r="H306" s="295">
        <v>1816772</v>
      </c>
      <c r="I306" s="295">
        <v>1816772</v>
      </c>
      <c r="J306" s="295">
        <v>1816772</v>
      </c>
      <c r="K306" s="295">
        <v>1816772</v>
      </c>
      <c r="L306" s="295">
        <v>1776554</v>
      </c>
      <c r="M306" s="295">
        <v>1776554</v>
      </c>
      <c r="N306" s="295">
        <v>12</v>
      </c>
      <c r="O306" s="295">
        <v>166</v>
      </c>
      <c r="P306" s="295">
        <v>182</v>
      </c>
      <c r="Q306" s="295">
        <v>182</v>
      </c>
      <c r="R306" s="295">
        <v>182</v>
      </c>
      <c r="S306" s="295">
        <v>182</v>
      </c>
      <c r="T306" s="295">
        <v>182</v>
      </c>
      <c r="U306" s="295">
        <v>182</v>
      </c>
      <c r="V306" s="295">
        <v>182</v>
      </c>
      <c r="W306" s="295">
        <v>182</v>
      </c>
      <c r="X306" s="295">
        <v>182</v>
      </c>
      <c r="Y306" s="788">
        <f>Y305</f>
        <v>0</v>
      </c>
      <c r="Z306" s="788">
        <f t="shared" ref="Z306:AL308" si="583">Z305</f>
        <v>8.5713964068606152E-2</v>
      </c>
      <c r="AA306" s="788">
        <f t="shared" si="583"/>
        <v>0.91801674777291076</v>
      </c>
      <c r="AB306" s="788">
        <f t="shared" si="583"/>
        <v>0</v>
      </c>
      <c r="AC306" s="788">
        <f t="shared" si="583"/>
        <v>0</v>
      </c>
      <c r="AD306" s="788">
        <f t="shared" si="583"/>
        <v>0</v>
      </c>
      <c r="AE306" s="788">
        <f t="shared" si="583"/>
        <v>0</v>
      </c>
      <c r="AF306" s="788">
        <f t="shared" si="583"/>
        <v>0</v>
      </c>
      <c r="AG306" s="788">
        <f t="shared" si="583"/>
        <v>0</v>
      </c>
      <c r="AH306" s="788">
        <f t="shared" si="583"/>
        <v>0</v>
      </c>
      <c r="AI306" s="788">
        <f t="shared" si="583"/>
        <v>0</v>
      </c>
      <c r="AJ306" s="788">
        <f t="shared" si="583"/>
        <v>0</v>
      </c>
      <c r="AK306" s="788">
        <f t="shared" si="583"/>
        <v>0</v>
      </c>
      <c r="AL306" s="788">
        <f t="shared" si="583"/>
        <v>0</v>
      </c>
      <c r="AM306" s="306"/>
    </row>
    <row r="307" spans="1:39" ht="15" hidden="1" outlineLevel="1">
      <c r="B307" s="294" t="s">
        <v>848</v>
      </c>
      <c r="C307" s="291"/>
      <c r="D307" s="787">
        <v>1204721.1665537709</v>
      </c>
      <c r="E307" s="787">
        <v>1198763.6949277383</v>
      </c>
      <c r="F307" s="787">
        <v>1198763.6949277383</v>
      </c>
      <c r="G307" s="787">
        <v>1198763.6949277383</v>
      </c>
      <c r="H307" s="787">
        <v>1198763.6949277383</v>
      </c>
      <c r="I307" s="787">
        <v>1185295.0994664144</v>
      </c>
      <c r="J307" s="787">
        <v>1185295.0994664144</v>
      </c>
      <c r="K307" s="787">
        <v>1185295.0994664144</v>
      </c>
      <c r="L307" s="787">
        <v>1184454.4477936961</v>
      </c>
      <c r="M307" s="787">
        <v>1184454.4477936961</v>
      </c>
      <c r="N307" s="787">
        <v>12</v>
      </c>
      <c r="O307" s="787">
        <v>50.607475999999998</v>
      </c>
      <c r="P307" s="787">
        <v>49.744235471215347</v>
      </c>
      <c r="Q307" s="787">
        <v>49.744235471215347</v>
      </c>
      <c r="R307" s="787">
        <v>49.744235471215347</v>
      </c>
      <c r="S307" s="787">
        <v>49.744235471215347</v>
      </c>
      <c r="T307" s="787">
        <v>49.096805074626864</v>
      </c>
      <c r="U307" s="787">
        <v>49.096805074626864</v>
      </c>
      <c r="V307" s="787">
        <v>49.096805074626864</v>
      </c>
      <c r="W307" s="787">
        <v>49.096805074626864</v>
      </c>
      <c r="X307" s="787">
        <v>49.096805074626864</v>
      </c>
      <c r="Y307" s="788">
        <f>Y306</f>
        <v>0</v>
      </c>
      <c r="Z307" s="788">
        <f t="shared" si="583"/>
        <v>8.5713964068606152E-2</v>
      </c>
      <c r="AA307" s="788">
        <f t="shared" si="583"/>
        <v>0.91801674777291076</v>
      </c>
      <c r="AB307" s="788">
        <f t="shared" si="583"/>
        <v>0</v>
      </c>
      <c r="AC307" s="788">
        <f t="shared" si="583"/>
        <v>0</v>
      </c>
      <c r="AD307" s="788">
        <f t="shared" si="583"/>
        <v>0</v>
      </c>
      <c r="AE307" s="788">
        <f t="shared" si="583"/>
        <v>0</v>
      </c>
      <c r="AF307" s="788"/>
      <c r="AG307" s="788"/>
      <c r="AH307" s="788"/>
      <c r="AI307" s="788"/>
      <c r="AJ307" s="788"/>
      <c r="AK307" s="788"/>
      <c r="AL307" s="788"/>
      <c r="AM307" s="306"/>
    </row>
    <row r="308" spans="1:39" ht="15" hidden="1" outlineLevel="1">
      <c r="B308" s="861" t="s">
        <v>1094</v>
      </c>
      <c r="C308" s="862"/>
      <c r="D308" s="862">
        <v>-1190150</v>
      </c>
      <c r="E308" s="862">
        <v>-1190150</v>
      </c>
      <c r="F308" s="862">
        <v>-1190150</v>
      </c>
      <c r="G308" s="862">
        <v>-1190150</v>
      </c>
      <c r="H308" s="862">
        <v>-1190150</v>
      </c>
      <c r="I308" s="862">
        <v>-1190150</v>
      </c>
      <c r="J308" s="862">
        <v>-1190150</v>
      </c>
      <c r="K308" s="862">
        <v>-1190150</v>
      </c>
      <c r="L308" s="862">
        <v>-1190150</v>
      </c>
      <c r="M308" s="862">
        <v>-1190150</v>
      </c>
      <c r="N308" s="862">
        <v>12</v>
      </c>
      <c r="O308" s="862"/>
      <c r="P308" s="862"/>
      <c r="Q308" s="862"/>
      <c r="R308" s="862"/>
      <c r="S308" s="862"/>
      <c r="T308" s="862"/>
      <c r="U308" s="862"/>
      <c r="V308" s="862"/>
      <c r="W308" s="862"/>
      <c r="X308" s="862"/>
      <c r="Y308" s="788">
        <f>Y307</f>
        <v>0</v>
      </c>
      <c r="Z308" s="788">
        <f t="shared" si="583"/>
        <v>8.5713964068606152E-2</v>
      </c>
      <c r="AA308" s="788">
        <f t="shared" si="583"/>
        <v>0.91801674777291076</v>
      </c>
      <c r="AB308" s="788">
        <f t="shared" si="583"/>
        <v>0</v>
      </c>
      <c r="AC308" s="788">
        <f t="shared" si="583"/>
        <v>0</v>
      </c>
      <c r="AD308" s="788">
        <f t="shared" si="583"/>
        <v>0</v>
      </c>
      <c r="AE308" s="788">
        <f t="shared" si="583"/>
        <v>0</v>
      </c>
      <c r="AF308" s="788"/>
      <c r="AG308" s="788"/>
      <c r="AH308" s="788"/>
      <c r="AI308" s="788"/>
      <c r="AJ308" s="788"/>
      <c r="AK308" s="788"/>
      <c r="AL308" s="788"/>
      <c r="AM308" s="306"/>
    </row>
    <row r="309" spans="1:39" ht="15" hidden="1" outlineLevel="1">
      <c r="B309" s="294"/>
      <c r="C309" s="291"/>
      <c r="D309" s="765"/>
      <c r="E309" s="765"/>
      <c r="F309" s="765"/>
      <c r="G309" s="765"/>
      <c r="H309" s="765"/>
      <c r="I309" s="765"/>
      <c r="J309" s="765"/>
      <c r="K309" s="765"/>
      <c r="L309" s="765"/>
      <c r="M309" s="765"/>
      <c r="N309" s="765"/>
      <c r="O309" s="765"/>
      <c r="P309" s="765"/>
      <c r="Q309" s="765"/>
      <c r="R309" s="765"/>
      <c r="S309" s="765"/>
      <c r="T309" s="765"/>
      <c r="U309" s="765"/>
      <c r="V309" s="765"/>
      <c r="W309" s="765"/>
      <c r="X309" s="765"/>
      <c r="Y309" s="789"/>
      <c r="Z309" s="795"/>
      <c r="AA309" s="795"/>
      <c r="AB309" s="795"/>
      <c r="AC309" s="795"/>
      <c r="AD309" s="795"/>
      <c r="AE309" s="795"/>
      <c r="AF309" s="795"/>
      <c r="AG309" s="795"/>
      <c r="AH309" s="795"/>
      <c r="AI309" s="795"/>
      <c r="AJ309" s="795"/>
      <c r="AK309" s="795"/>
      <c r="AL309" s="795"/>
      <c r="AM309" s="306"/>
    </row>
    <row r="310" spans="1:39" ht="30" hidden="1" outlineLevel="1">
      <c r="A310" s="516">
        <v>27</v>
      </c>
      <c r="B310" s="514" t="s">
        <v>119</v>
      </c>
      <c r="C310" s="291" t="s">
        <v>25</v>
      </c>
      <c r="D310" s="295">
        <v>1118807</v>
      </c>
      <c r="E310" s="295">
        <v>1118807</v>
      </c>
      <c r="F310" s="295">
        <v>1106745</v>
      </c>
      <c r="G310" s="295">
        <v>1010039</v>
      </c>
      <c r="H310" s="295">
        <v>861636</v>
      </c>
      <c r="I310" s="295">
        <v>677037</v>
      </c>
      <c r="J310" s="295">
        <v>498805</v>
      </c>
      <c r="K310" s="295">
        <v>329705</v>
      </c>
      <c r="L310" s="295">
        <v>177183</v>
      </c>
      <c r="M310" s="295">
        <v>78400</v>
      </c>
      <c r="N310" s="295">
        <v>12</v>
      </c>
      <c r="O310" s="295">
        <v>185</v>
      </c>
      <c r="P310" s="295">
        <v>185</v>
      </c>
      <c r="Q310" s="295">
        <v>184</v>
      </c>
      <c r="R310" s="295">
        <v>176</v>
      </c>
      <c r="S310" s="295">
        <v>159</v>
      </c>
      <c r="T310" s="295">
        <v>135</v>
      </c>
      <c r="U310" s="295">
        <v>109</v>
      </c>
      <c r="V310" s="295">
        <v>77</v>
      </c>
      <c r="W310" s="295">
        <v>45</v>
      </c>
      <c r="X310" s="295">
        <v>21</v>
      </c>
      <c r="Y310" s="764">
        <v>0</v>
      </c>
      <c r="Z310" s="764">
        <v>0.88353771794469882</v>
      </c>
      <c r="AA310" s="775">
        <v>9.6773421534693524E-2</v>
      </c>
      <c r="AB310" s="764">
        <v>0</v>
      </c>
      <c r="AC310" s="764">
        <v>0</v>
      </c>
      <c r="AD310" s="764">
        <v>0</v>
      </c>
      <c r="AE310" s="764">
        <v>0</v>
      </c>
      <c r="AF310" s="764"/>
      <c r="AG310" s="414"/>
      <c r="AH310" s="414"/>
      <c r="AI310" s="414"/>
      <c r="AJ310" s="414"/>
      <c r="AK310" s="414"/>
      <c r="AL310" s="414"/>
      <c r="AM310" s="296">
        <f>SUM(Y310:AL310)</f>
        <v>0.9803111394793923</v>
      </c>
    </row>
    <row r="311" spans="1:39" ht="15" hidden="1" outlineLevel="1">
      <c r="B311" s="294" t="s">
        <v>290</v>
      </c>
      <c r="C311" s="291" t="s">
        <v>163</v>
      </c>
      <c r="D311" s="295">
        <v>267583</v>
      </c>
      <c r="E311" s="295">
        <v>267583</v>
      </c>
      <c r="F311" s="295">
        <v>263213</v>
      </c>
      <c r="G311" s="295">
        <v>224633</v>
      </c>
      <c r="H311" s="295">
        <v>172909</v>
      </c>
      <c r="I311" s="295">
        <v>123762</v>
      </c>
      <c r="J311" s="295">
        <v>92895</v>
      </c>
      <c r="K311" s="295">
        <v>62879</v>
      </c>
      <c r="L311" s="295">
        <v>43127</v>
      </c>
      <c r="M311" s="295">
        <v>19880</v>
      </c>
      <c r="N311" s="295">
        <v>12</v>
      </c>
      <c r="O311" s="295">
        <v>42</v>
      </c>
      <c r="P311" s="295">
        <v>42</v>
      </c>
      <c r="Q311" s="295">
        <v>42</v>
      </c>
      <c r="R311" s="295">
        <v>39</v>
      </c>
      <c r="S311" s="295">
        <v>33</v>
      </c>
      <c r="T311" s="295">
        <v>26</v>
      </c>
      <c r="U311" s="295">
        <v>21</v>
      </c>
      <c r="V311" s="295">
        <v>15</v>
      </c>
      <c r="W311" s="295">
        <v>11</v>
      </c>
      <c r="X311" s="295">
        <v>6</v>
      </c>
      <c r="Y311" s="788">
        <f>Y310</f>
        <v>0</v>
      </c>
      <c r="Z311" s="788">
        <f t="shared" ref="Z311:AL311" si="584">Z310</f>
        <v>0.88353771794469882</v>
      </c>
      <c r="AA311" s="788">
        <f t="shared" si="584"/>
        <v>9.6773421534693524E-2</v>
      </c>
      <c r="AB311" s="788">
        <f t="shared" si="584"/>
        <v>0</v>
      </c>
      <c r="AC311" s="788">
        <f t="shared" si="584"/>
        <v>0</v>
      </c>
      <c r="AD311" s="788">
        <f t="shared" si="584"/>
        <v>0</v>
      </c>
      <c r="AE311" s="788">
        <f t="shared" si="584"/>
        <v>0</v>
      </c>
      <c r="AF311" s="788">
        <f t="shared" si="584"/>
        <v>0</v>
      </c>
      <c r="AG311" s="788">
        <f t="shared" si="584"/>
        <v>0</v>
      </c>
      <c r="AH311" s="788">
        <f t="shared" si="584"/>
        <v>0</v>
      </c>
      <c r="AI311" s="788">
        <f t="shared" si="584"/>
        <v>0</v>
      </c>
      <c r="AJ311" s="788">
        <f t="shared" si="584"/>
        <v>0</v>
      </c>
      <c r="AK311" s="788">
        <f t="shared" si="584"/>
        <v>0</v>
      </c>
      <c r="AL311" s="788">
        <f t="shared" si="584"/>
        <v>0</v>
      </c>
      <c r="AM311" s="306"/>
    </row>
    <row r="312" spans="1:39" ht="15" hidden="1" outlineLevel="1">
      <c r="B312" s="294"/>
      <c r="C312" s="291"/>
      <c r="D312" s="765"/>
      <c r="E312" s="765"/>
      <c r="F312" s="765"/>
      <c r="G312" s="765"/>
      <c r="H312" s="765"/>
      <c r="I312" s="765"/>
      <c r="J312" s="765"/>
      <c r="K312" s="765"/>
      <c r="L312" s="765"/>
      <c r="M312" s="765"/>
      <c r="N312" s="765"/>
      <c r="O312" s="765"/>
      <c r="P312" s="765"/>
      <c r="Q312" s="765"/>
      <c r="R312" s="765"/>
      <c r="S312" s="765"/>
      <c r="T312" s="765"/>
      <c r="U312" s="765"/>
      <c r="V312" s="765"/>
      <c r="W312" s="765"/>
      <c r="X312" s="765"/>
      <c r="Y312" s="789"/>
      <c r="Z312" s="795"/>
      <c r="AA312" s="795"/>
      <c r="AB312" s="795"/>
      <c r="AC312" s="795"/>
      <c r="AD312" s="795"/>
      <c r="AE312" s="795"/>
      <c r="AF312" s="795"/>
      <c r="AG312" s="795"/>
      <c r="AH312" s="795"/>
      <c r="AI312" s="795"/>
      <c r="AJ312" s="795"/>
      <c r="AK312" s="795"/>
      <c r="AL312" s="795"/>
      <c r="AM312" s="306"/>
    </row>
    <row r="313" spans="1:39" ht="30" hidden="1" outlineLevel="1">
      <c r="A313" s="516">
        <v>28</v>
      </c>
      <c r="B313" s="514" t="s">
        <v>120</v>
      </c>
      <c r="C313" s="291" t="s">
        <v>25</v>
      </c>
      <c r="D313" s="295">
        <v>66225</v>
      </c>
      <c r="E313" s="295">
        <v>66225</v>
      </c>
      <c r="F313" s="295">
        <v>66225</v>
      </c>
      <c r="G313" s="295">
        <v>66225</v>
      </c>
      <c r="H313" s="295">
        <v>66225</v>
      </c>
      <c r="I313" s="295">
        <v>66225</v>
      </c>
      <c r="J313" s="295">
        <v>66225</v>
      </c>
      <c r="K313" s="295">
        <v>66225</v>
      </c>
      <c r="L313" s="295">
        <v>66225</v>
      </c>
      <c r="M313" s="295">
        <v>66225</v>
      </c>
      <c r="N313" s="295">
        <v>12</v>
      </c>
      <c r="O313" s="295">
        <v>9</v>
      </c>
      <c r="P313" s="295">
        <v>9</v>
      </c>
      <c r="Q313" s="295">
        <v>9</v>
      </c>
      <c r="R313" s="295">
        <v>9</v>
      </c>
      <c r="S313" s="295">
        <v>9</v>
      </c>
      <c r="T313" s="295">
        <v>9</v>
      </c>
      <c r="U313" s="295">
        <v>9</v>
      </c>
      <c r="V313" s="295">
        <v>9</v>
      </c>
      <c r="W313" s="295">
        <v>9</v>
      </c>
      <c r="X313" s="295">
        <v>9</v>
      </c>
      <c r="Y313" s="775">
        <v>0</v>
      </c>
      <c r="Z313" s="764">
        <v>0</v>
      </c>
      <c r="AA313" s="764">
        <v>1</v>
      </c>
      <c r="AB313" s="764">
        <v>0</v>
      </c>
      <c r="AC313" s="764">
        <v>0</v>
      </c>
      <c r="AD313" s="764">
        <v>0</v>
      </c>
      <c r="AE313" s="764">
        <v>0</v>
      </c>
      <c r="AF313" s="764"/>
      <c r="AG313" s="414"/>
      <c r="AH313" s="414"/>
      <c r="AI313" s="414"/>
      <c r="AJ313" s="414"/>
      <c r="AK313" s="414"/>
      <c r="AL313" s="414"/>
      <c r="AM313" s="296">
        <f>SUM(Y313:AL313)</f>
        <v>1</v>
      </c>
    </row>
    <row r="314" spans="1:39" ht="15" hidden="1" outlineLevel="1">
      <c r="B314" s="294" t="s">
        <v>290</v>
      </c>
      <c r="C314" s="291"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788">
        <f>Y313</f>
        <v>0</v>
      </c>
      <c r="Z314" s="788">
        <f t="shared" ref="Z314:AL314" si="585">Z313</f>
        <v>0</v>
      </c>
      <c r="AA314" s="788">
        <f t="shared" si="585"/>
        <v>1</v>
      </c>
      <c r="AB314" s="788">
        <f t="shared" si="585"/>
        <v>0</v>
      </c>
      <c r="AC314" s="788">
        <f t="shared" si="585"/>
        <v>0</v>
      </c>
      <c r="AD314" s="788">
        <f t="shared" si="585"/>
        <v>0</v>
      </c>
      <c r="AE314" s="788">
        <f t="shared" si="585"/>
        <v>0</v>
      </c>
      <c r="AF314" s="788">
        <f t="shared" si="585"/>
        <v>0</v>
      </c>
      <c r="AG314" s="788">
        <f t="shared" si="585"/>
        <v>0</v>
      </c>
      <c r="AH314" s="788">
        <f t="shared" si="585"/>
        <v>0</v>
      </c>
      <c r="AI314" s="788">
        <f t="shared" si="585"/>
        <v>0</v>
      </c>
      <c r="AJ314" s="788">
        <f t="shared" si="585"/>
        <v>0</v>
      </c>
      <c r="AK314" s="788">
        <f t="shared" si="585"/>
        <v>0</v>
      </c>
      <c r="AL314" s="788">
        <f t="shared" si="585"/>
        <v>0</v>
      </c>
      <c r="AM314" s="306"/>
    </row>
    <row r="315" spans="1:39" ht="15" hidden="1" outlineLevel="1">
      <c r="B315" s="294"/>
      <c r="C315" s="291"/>
      <c r="D315" s="765"/>
      <c r="E315" s="765"/>
      <c r="F315" s="765"/>
      <c r="G315" s="765"/>
      <c r="H315" s="765"/>
      <c r="I315" s="765"/>
      <c r="J315" s="765"/>
      <c r="K315" s="765"/>
      <c r="L315" s="765"/>
      <c r="M315" s="765"/>
      <c r="N315" s="765"/>
      <c r="O315" s="765"/>
      <c r="P315" s="765"/>
      <c r="Q315" s="765"/>
      <c r="R315" s="765"/>
      <c r="S315" s="765"/>
      <c r="T315" s="765"/>
      <c r="U315" s="765"/>
      <c r="V315" s="765"/>
      <c r="W315" s="765"/>
      <c r="X315" s="765"/>
      <c r="Y315" s="789"/>
      <c r="Z315" s="795"/>
      <c r="AA315" s="795"/>
      <c r="AB315" s="795"/>
      <c r="AC315" s="795"/>
      <c r="AD315" s="795"/>
      <c r="AE315" s="795"/>
      <c r="AF315" s="795"/>
      <c r="AG315" s="795"/>
      <c r="AH315" s="795"/>
      <c r="AI315" s="795"/>
      <c r="AJ315" s="795"/>
      <c r="AK315" s="795"/>
      <c r="AL315" s="795"/>
      <c r="AM315" s="306"/>
    </row>
    <row r="316" spans="1:39" ht="30" hidden="1" outlineLevel="1">
      <c r="A316" s="516">
        <v>29</v>
      </c>
      <c r="B316" s="514"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775">
        <v>0</v>
      </c>
      <c r="Z316" s="764">
        <v>0</v>
      </c>
      <c r="AA316" s="764">
        <v>1</v>
      </c>
      <c r="AB316" s="764">
        <v>0</v>
      </c>
      <c r="AC316" s="764">
        <v>0</v>
      </c>
      <c r="AD316" s="764">
        <v>0</v>
      </c>
      <c r="AE316" s="764">
        <v>0</v>
      </c>
      <c r="AF316" s="764"/>
      <c r="AG316" s="414"/>
      <c r="AH316" s="414"/>
      <c r="AI316" s="414"/>
      <c r="AJ316" s="414"/>
      <c r="AK316" s="414"/>
      <c r="AL316" s="414"/>
      <c r="AM316" s="296">
        <f>SUM(Y316:AL316)</f>
        <v>1</v>
      </c>
    </row>
    <row r="317" spans="1:39" ht="15" hidden="1" outlineLevel="1">
      <c r="B317" s="294" t="s">
        <v>290</v>
      </c>
      <c r="C317" s="291" t="s">
        <v>163</v>
      </c>
      <c r="D317" s="295"/>
      <c r="E317" s="295"/>
      <c r="F317" s="295"/>
      <c r="G317" s="295"/>
      <c r="H317" s="295"/>
      <c r="I317" s="295"/>
      <c r="J317" s="295"/>
      <c r="K317" s="295"/>
      <c r="L317" s="295"/>
      <c r="M317" s="295"/>
      <c r="N317" s="295">
        <v>3</v>
      </c>
      <c r="O317" s="295"/>
      <c r="P317" s="295"/>
      <c r="Q317" s="295"/>
      <c r="R317" s="295"/>
      <c r="S317" s="295"/>
      <c r="T317" s="295"/>
      <c r="U317" s="295"/>
      <c r="V317" s="295"/>
      <c r="W317" s="295"/>
      <c r="X317" s="295"/>
      <c r="Y317" s="788">
        <f>Y316</f>
        <v>0</v>
      </c>
      <c r="Z317" s="788">
        <f t="shared" ref="Z317:AL317" si="586">Z316</f>
        <v>0</v>
      </c>
      <c r="AA317" s="788">
        <f t="shared" si="586"/>
        <v>1</v>
      </c>
      <c r="AB317" s="788">
        <f t="shared" si="586"/>
        <v>0</v>
      </c>
      <c r="AC317" s="788">
        <f t="shared" si="586"/>
        <v>0</v>
      </c>
      <c r="AD317" s="788">
        <f t="shared" si="586"/>
        <v>0</v>
      </c>
      <c r="AE317" s="788">
        <f t="shared" si="586"/>
        <v>0</v>
      </c>
      <c r="AF317" s="788">
        <f t="shared" si="586"/>
        <v>0</v>
      </c>
      <c r="AG317" s="788">
        <f t="shared" si="586"/>
        <v>0</v>
      </c>
      <c r="AH317" s="788">
        <f t="shared" si="586"/>
        <v>0</v>
      </c>
      <c r="AI317" s="788">
        <f t="shared" si="586"/>
        <v>0</v>
      </c>
      <c r="AJ317" s="788">
        <f t="shared" si="586"/>
        <v>0</v>
      </c>
      <c r="AK317" s="788">
        <f t="shared" si="586"/>
        <v>0</v>
      </c>
      <c r="AL317" s="788">
        <f t="shared" si="586"/>
        <v>0</v>
      </c>
      <c r="AM317" s="306"/>
    </row>
    <row r="318" spans="1:39" ht="15" hidden="1" outlineLevel="1">
      <c r="B318" s="294"/>
      <c r="C318" s="291"/>
      <c r="D318" s="765"/>
      <c r="E318" s="765"/>
      <c r="F318" s="765"/>
      <c r="G318" s="765"/>
      <c r="H318" s="765"/>
      <c r="I318" s="765"/>
      <c r="J318" s="765"/>
      <c r="K318" s="765"/>
      <c r="L318" s="765"/>
      <c r="M318" s="765"/>
      <c r="N318" s="765"/>
      <c r="O318" s="765"/>
      <c r="P318" s="765"/>
      <c r="Q318" s="765"/>
      <c r="R318" s="765"/>
      <c r="S318" s="765"/>
      <c r="T318" s="765"/>
      <c r="U318" s="765"/>
      <c r="V318" s="765"/>
      <c r="W318" s="765"/>
      <c r="X318" s="765"/>
      <c r="Y318" s="789"/>
      <c r="Z318" s="795"/>
      <c r="AA318" s="795"/>
      <c r="AB318" s="795"/>
      <c r="AC318" s="795"/>
      <c r="AD318" s="795"/>
      <c r="AE318" s="795"/>
      <c r="AF318" s="795"/>
      <c r="AG318" s="795"/>
      <c r="AH318" s="795"/>
      <c r="AI318" s="795"/>
      <c r="AJ318" s="795"/>
      <c r="AK318" s="795"/>
      <c r="AL318" s="795"/>
      <c r="AM318" s="306"/>
    </row>
    <row r="319" spans="1:39" ht="30" hidden="1" outlineLevel="1">
      <c r="A319" s="516">
        <v>30</v>
      </c>
      <c r="B319" s="514"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75">
        <v>0</v>
      </c>
      <c r="Z319" s="764">
        <v>0</v>
      </c>
      <c r="AA319" s="764">
        <v>1</v>
      </c>
      <c r="AB319" s="764">
        <v>0</v>
      </c>
      <c r="AC319" s="764">
        <v>0</v>
      </c>
      <c r="AD319" s="764">
        <v>0</v>
      </c>
      <c r="AE319" s="764">
        <v>0</v>
      </c>
      <c r="AF319" s="764"/>
      <c r="AG319" s="414"/>
      <c r="AH319" s="414"/>
      <c r="AI319" s="414"/>
      <c r="AJ319" s="414"/>
      <c r="AK319" s="414"/>
      <c r="AL319" s="414"/>
      <c r="AM319" s="296">
        <f>SUM(Y319:AL319)</f>
        <v>1</v>
      </c>
    </row>
    <row r="320" spans="1:39" ht="15" hidden="1" outlineLevel="1">
      <c r="B320" s="294" t="s">
        <v>290</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788">
        <f>Y319</f>
        <v>0</v>
      </c>
      <c r="Z320" s="788">
        <f t="shared" ref="Z320:AL320" si="587">Z319</f>
        <v>0</v>
      </c>
      <c r="AA320" s="788">
        <f t="shared" si="587"/>
        <v>1</v>
      </c>
      <c r="AB320" s="788">
        <f t="shared" si="587"/>
        <v>0</v>
      </c>
      <c r="AC320" s="788">
        <f t="shared" si="587"/>
        <v>0</v>
      </c>
      <c r="AD320" s="788">
        <f t="shared" si="587"/>
        <v>0</v>
      </c>
      <c r="AE320" s="788">
        <f t="shared" si="587"/>
        <v>0</v>
      </c>
      <c r="AF320" s="788">
        <f t="shared" si="587"/>
        <v>0</v>
      </c>
      <c r="AG320" s="788">
        <f t="shared" si="587"/>
        <v>0</v>
      </c>
      <c r="AH320" s="788">
        <f t="shared" si="587"/>
        <v>0</v>
      </c>
      <c r="AI320" s="788">
        <f t="shared" si="587"/>
        <v>0</v>
      </c>
      <c r="AJ320" s="788">
        <f t="shared" si="587"/>
        <v>0</v>
      </c>
      <c r="AK320" s="788">
        <f t="shared" si="587"/>
        <v>0</v>
      </c>
      <c r="AL320" s="788">
        <f t="shared" si="587"/>
        <v>0</v>
      </c>
      <c r="AM320" s="306"/>
    </row>
    <row r="321" spans="1:39" ht="15" hidden="1" outlineLevel="1">
      <c r="B321" s="294"/>
      <c r="C321" s="291"/>
      <c r="D321" s="765"/>
      <c r="E321" s="765"/>
      <c r="F321" s="765"/>
      <c r="G321" s="765"/>
      <c r="H321" s="765"/>
      <c r="I321" s="765"/>
      <c r="J321" s="765"/>
      <c r="K321" s="765"/>
      <c r="L321" s="765"/>
      <c r="M321" s="765"/>
      <c r="N321" s="765"/>
      <c r="O321" s="765"/>
      <c r="P321" s="765"/>
      <c r="Q321" s="765"/>
      <c r="R321" s="765"/>
      <c r="S321" s="765"/>
      <c r="T321" s="765"/>
      <c r="U321" s="765"/>
      <c r="V321" s="765"/>
      <c r="W321" s="765"/>
      <c r="X321" s="765"/>
      <c r="Y321" s="789"/>
      <c r="Z321" s="795"/>
      <c r="AA321" s="795"/>
      <c r="AB321" s="795"/>
      <c r="AC321" s="795"/>
      <c r="AD321" s="795"/>
      <c r="AE321" s="795"/>
      <c r="AF321" s="795"/>
      <c r="AG321" s="795"/>
      <c r="AH321" s="795"/>
      <c r="AI321" s="795"/>
      <c r="AJ321" s="795"/>
      <c r="AK321" s="795"/>
      <c r="AL321" s="795"/>
      <c r="AM321" s="306"/>
    </row>
    <row r="322" spans="1:39" ht="30" hidden="1" outlineLevel="1">
      <c r="A322" s="516">
        <v>31</v>
      </c>
      <c r="B322" s="514"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75">
        <v>0</v>
      </c>
      <c r="Z322" s="764">
        <v>0</v>
      </c>
      <c r="AA322" s="764">
        <v>1</v>
      </c>
      <c r="AB322" s="764">
        <v>0</v>
      </c>
      <c r="AC322" s="764">
        <v>0</v>
      </c>
      <c r="AD322" s="764">
        <v>0</v>
      </c>
      <c r="AE322" s="764">
        <v>0</v>
      </c>
      <c r="AF322" s="764"/>
      <c r="AG322" s="414"/>
      <c r="AH322" s="414"/>
      <c r="AI322" s="414"/>
      <c r="AJ322" s="414"/>
      <c r="AK322" s="414"/>
      <c r="AL322" s="414"/>
      <c r="AM322" s="296">
        <f>SUM(Y322:AL322)</f>
        <v>1</v>
      </c>
    </row>
    <row r="323" spans="1:39" ht="15" hidden="1" outlineLevel="1">
      <c r="B323" s="294" t="s">
        <v>290</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788">
        <f>Y322</f>
        <v>0</v>
      </c>
      <c r="Z323" s="788">
        <f t="shared" ref="Z323:AL323" si="588">Z322</f>
        <v>0</v>
      </c>
      <c r="AA323" s="788">
        <f t="shared" si="588"/>
        <v>1</v>
      </c>
      <c r="AB323" s="788">
        <f t="shared" si="588"/>
        <v>0</v>
      </c>
      <c r="AC323" s="788">
        <f t="shared" si="588"/>
        <v>0</v>
      </c>
      <c r="AD323" s="788">
        <f t="shared" si="588"/>
        <v>0</v>
      </c>
      <c r="AE323" s="788">
        <f t="shared" si="588"/>
        <v>0</v>
      </c>
      <c r="AF323" s="788">
        <f t="shared" si="588"/>
        <v>0</v>
      </c>
      <c r="AG323" s="788">
        <f t="shared" si="588"/>
        <v>0</v>
      </c>
      <c r="AH323" s="788">
        <f t="shared" si="588"/>
        <v>0</v>
      </c>
      <c r="AI323" s="788">
        <f t="shared" si="588"/>
        <v>0</v>
      </c>
      <c r="AJ323" s="788">
        <f t="shared" si="588"/>
        <v>0</v>
      </c>
      <c r="AK323" s="788">
        <f t="shared" si="588"/>
        <v>0</v>
      </c>
      <c r="AL323" s="788">
        <f t="shared" si="588"/>
        <v>0</v>
      </c>
      <c r="AM323" s="306"/>
    </row>
    <row r="324" spans="1:39" ht="15" hidden="1" outlineLevel="1">
      <c r="B324" s="514"/>
      <c r="C324" s="291"/>
      <c r="D324" s="765"/>
      <c r="E324" s="765"/>
      <c r="F324" s="765"/>
      <c r="G324" s="765"/>
      <c r="H324" s="765"/>
      <c r="I324" s="765"/>
      <c r="J324" s="765"/>
      <c r="K324" s="765"/>
      <c r="L324" s="765"/>
      <c r="M324" s="765"/>
      <c r="N324" s="765"/>
      <c r="O324" s="765"/>
      <c r="P324" s="765"/>
      <c r="Q324" s="765"/>
      <c r="R324" s="765"/>
      <c r="S324" s="765"/>
      <c r="T324" s="765"/>
      <c r="U324" s="765"/>
      <c r="V324" s="765"/>
      <c r="W324" s="765"/>
      <c r="X324" s="765"/>
      <c r="Y324" s="789"/>
      <c r="Z324" s="795"/>
      <c r="AA324" s="795"/>
      <c r="AB324" s="795"/>
      <c r="AC324" s="795"/>
      <c r="AD324" s="795"/>
      <c r="AE324" s="795"/>
      <c r="AF324" s="795"/>
      <c r="AG324" s="795"/>
      <c r="AH324" s="795"/>
      <c r="AI324" s="795"/>
      <c r="AJ324" s="795"/>
      <c r="AK324" s="795"/>
      <c r="AL324" s="795"/>
      <c r="AM324" s="306"/>
    </row>
    <row r="325" spans="1:39" ht="15" hidden="1" outlineLevel="1">
      <c r="A325" s="516">
        <v>32</v>
      </c>
      <c r="B325" s="514"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775">
        <v>0</v>
      </c>
      <c r="Z325" s="764">
        <v>0</v>
      </c>
      <c r="AA325" s="764">
        <v>1</v>
      </c>
      <c r="AB325" s="764">
        <v>0</v>
      </c>
      <c r="AC325" s="764">
        <v>0</v>
      </c>
      <c r="AD325" s="764">
        <v>0</v>
      </c>
      <c r="AE325" s="764">
        <v>0</v>
      </c>
      <c r="AF325" s="764"/>
      <c r="AG325" s="414"/>
      <c r="AH325" s="414"/>
      <c r="AI325" s="414"/>
      <c r="AJ325" s="414"/>
      <c r="AK325" s="414"/>
      <c r="AL325" s="414"/>
      <c r="AM325" s="296">
        <f>SUM(Y325:AL325)</f>
        <v>1</v>
      </c>
    </row>
    <row r="326" spans="1:39" ht="15" hidden="1" outlineLevel="1">
      <c r="B326" s="294" t="s">
        <v>290</v>
      </c>
      <c r="C326" s="291" t="s">
        <v>163</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788">
        <f>Y325</f>
        <v>0</v>
      </c>
      <c r="Z326" s="788">
        <f t="shared" ref="Z326:AL326" si="589">Z325</f>
        <v>0</v>
      </c>
      <c r="AA326" s="788">
        <f t="shared" si="589"/>
        <v>1</v>
      </c>
      <c r="AB326" s="788">
        <f t="shared" si="589"/>
        <v>0</v>
      </c>
      <c r="AC326" s="788">
        <f t="shared" si="589"/>
        <v>0</v>
      </c>
      <c r="AD326" s="788">
        <f t="shared" si="589"/>
        <v>0</v>
      </c>
      <c r="AE326" s="788">
        <f t="shared" si="589"/>
        <v>0</v>
      </c>
      <c r="AF326" s="788">
        <f t="shared" si="589"/>
        <v>0</v>
      </c>
      <c r="AG326" s="788">
        <f t="shared" si="589"/>
        <v>0</v>
      </c>
      <c r="AH326" s="788">
        <f t="shared" si="589"/>
        <v>0</v>
      </c>
      <c r="AI326" s="788">
        <f t="shared" si="589"/>
        <v>0</v>
      </c>
      <c r="AJ326" s="788">
        <f t="shared" si="589"/>
        <v>0</v>
      </c>
      <c r="AK326" s="788">
        <f t="shared" si="589"/>
        <v>0</v>
      </c>
      <c r="AL326" s="788">
        <f t="shared" si="589"/>
        <v>0</v>
      </c>
      <c r="AM326" s="306"/>
    </row>
    <row r="327" spans="1:39" ht="15" hidden="1" outlineLevel="1">
      <c r="B327" s="514"/>
      <c r="C327" s="291"/>
      <c r="D327" s="765"/>
      <c r="E327" s="765"/>
      <c r="F327" s="765"/>
      <c r="G327" s="765"/>
      <c r="H327" s="765"/>
      <c r="I327" s="765"/>
      <c r="J327" s="765"/>
      <c r="K327" s="765"/>
      <c r="L327" s="765"/>
      <c r="M327" s="765"/>
      <c r="N327" s="765"/>
      <c r="O327" s="765"/>
      <c r="P327" s="765"/>
      <c r="Q327" s="765"/>
      <c r="R327" s="765"/>
      <c r="S327" s="765"/>
      <c r="T327" s="765"/>
      <c r="U327" s="765"/>
      <c r="V327" s="765"/>
      <c r="W327" s="765"/>
      <c r="X327" s="765"/>
      <c r="Y327" s="789"/>
      <c r="Z327" s="795"/>
      <c r="AA327" s="795"/>
      <c r="AB327" s="795"/>
      <c r="AC327" s="795"/>
      <c r="AD327" s="795"/>
      <c r="AE327" s="795"/>
      <c r="AF327" s="795"/>
      <c r="AG327" s="795"/>
      <c r="AH327" s="795"/>
      <c r="AI327" s="795"/>
      <c r="AJ327" s="795"/>
      <c r="AK327" s="795"/>
      <c r="AL327" s="795"/>
      <c r="AM327" s="306"/>
    </row>
    <row r="328" spans="1:39" ht="15" hidden="1" outlineLevel="1">
      <c r="B328" s="288" t="s">
        <v>502</v>
      </c>
      <c r="C328" s="291"/>
      <c r="D328" s="765"/>
      <c r="E328" s="765"/>
      <c r="F328" s="765"/>
      <c r="G328" s="765"/>
      <c r="H328" s="765"/>
      <c r="I328" s="765"/>
      <c r="J328" s="765"/>
      <c r="K328" s="765"/>
      <c r="L328" s="765"/>
      <c r="M328" s="765"/>
      <c r="N328" s="765"/>
      <c r="O328" s="765"/>
      <c r="P328" s="765"/>
      <c r="Q328" s="765"/>
      <c r="R328" s="765"/>
      <c r="S328" s="765"/>
      <c r="T328" s="765"/>
      <c r="U328" s="765"/>
      <c r="V328" s="765"/>
      <c r="W328" s="765"/>
      <c r="X328" s="765"/>
      <c r="Y328" s="789"/>
      <c r="Z328" s="795"/>
      <c r="AA328" s="795"/>
      <c r="AB328" s="795"/>
      <c r="AC328" s="795"/>
      <c r="AD328" s="795"/>
      <c r="AE328" s="795"/>
      <c r="AF328" s="795"/>
      <c r="AG328" s="795"/>
      <c r="AH328" s="795"/>
      <c r="AI328" s="795"/>
      <c r="AJ328" s="795"/>
      <c r="AK328" s="795"/>
      <c r="AL328" s="795"/>
      <c r="AM328" s="306"/>
    </row>
    <row r="329" spans="1:39" ht="15" hidden="1" outlineLevel="1">
      <c r="A329" s="516">
        <v>33</v>
      </c>
      <c r="B329" s="514"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75">
        <v>0</v>
      </c>
      <c r="Z329" s="764">
        <v>0.5</v>
      </c>
      <c r="AA329" s="764">
        <v>0.5</v>
      </c>
      <c r="AB329" s="764">
        <v>0</v>
      </c>
      <c r="AC329" s="764">
        <v>0</v>
      </c>
      <c r="AD329" s="764">
        <v>0</v>
      </c>
      <c r="AE329" s="764"/>
      <c r="AF329" s="764"/>
      <c r="AG329" s="414"/>
      <c r="AH329" s="414"/>
      <c r="AI329" s="414"/>
      <c r="AJ329" s="414"/>
      <c r="AK329" s="414"/>
      <c r="AL329" s="414"/>
      <c r="AM329" s="296">
        <f>SUM(Y329:AL329)</f>
        <v>1</v>
      </c>
    </row>
    <row r="330" spans="1:39" ht="15" hidden="1" outlineLevel="1">
      <c r="B330" s="294" t="s">
        <v>290</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788">
        <f>Y329</f>
        <v>0</v>
      </c>
      <c r="Z330" s="788">
        <f t="shared" ref="Z330:AL330" si="590">Z329</f>
        <v>0.5</v>
      </c>
      <c r="AA330" s="788">
        <f t="shared" si="590"/>
        <v>0.5</v>
      </c>
      <c r="AB330" s="788">
        <f t="shared" si="590"/>
        <v>0</v>
      </c>
      <c r="AC330" s="788">
        <f t="shared" si="590"/>
        <v>0</v>
      </c>
      <c r="AD330" s="788">
        <f t="shared" si="590"/>
        <v>0</v>
      </c>
      <c r="AE330" s="788">
        <f t="shared" si="590"/>
        <v>0</v>
      </c>
      <c r="AF330" s="788">
        <f t="shared" si="590"/>
        <v>0</v>
      </c>
      <c r="AG330" s="788">
        <f t="shared" si="590"/>
        <v>0</v>
      </c>
      <c r="AH330" s="788">
        <f t="shared" si="590"/>
        <v>0</v>
      </c>
      <c r="AI330" s="788">
        <f t="shared" si="590"/>
        <v>0</v>
      </c>
      <c r="AJ330" s="788">
        <f t="shared" si="590"/>
        <v>0</v>
      </c>
      <c r="AK330" s="788">
        <f t="shared" si="590"/>
        <v>0</v>
      </c>
      <c r="AL330" s="788">
        <f t="shared" si="590"/>
        <v>0</v>
      </c>
      <c r="AM330" s="306"/>
    </row>
    <row r="331" spans="1:39" ht="15" hidden="1" outlineLevel="1">
      <c r="B331" s="514"/>
      <c r="C331" s="291"/>
      <c r="D331" s="765"/>
      <c r="E331" s="765"/>
      <c r="F331" s="765"/>
      <c r="G331" s="765"/>
      <c r="H331" s="765"/>
      <c r="I331" s="765"/>
      <c r="J331" s="765"/>
      <c r="K331" s="765"/>
      <c r="L331" s="765"/>
      <c r="M331" s="765"/>
      <c r="N331" s="765"/>
      <c r="O331" s="765"/>
      <c r="P331" s="765"/>
      <c r="Q331" s="765"/>
      <c r="R331" s="765"/>
      <c r="S331" s="765"/>
      <c r="T331" s="765"/>
      <c r="U331" s="765"/>
      <c r="V331" s="765"/>
      <c r="W331" s="765"/>
      <c r="X331" s="765"/>
      <c r="Y331" s="789"/>
      <c r="Z331" s="795"/>
      <c r="AA331" s="795"/>
      <c r="AB331" s="795"/>
      <c r="AC331" s="795"/>
      <c r="AD331" s="795"/>
      <c r="AE331" s="795"/>
      <c r="AF331" s="795"/>
      <c r="AG331" s="795"/>
      <c r="AH331" s="795"/>
      <c r="AI331" s="795"/>
      <c r="AJ331" s="795"/>
      <c r="AK331" s="795"/>
      <c r="AL331" s="795"/>
      <c r="AM331" s="306"/>
    </row>
    <row r="332" spans="1:39" ht="15" hidden="1" outlineLevel="1">
      <c r="A332" s="516">
        <v>34</v>
      </c>
      <c r="B332" s="514"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75">
        <v>1</v>
      </c>
      <c r="Z332" s="764">
        <v>0</v>
      </c>
      <c r="AA332" s="764">
        <v>0</v>
      </c>
      <c r="AB332" s="764">
        <v>0</v>
      </c>
      <c r="AC332" s="764">
        <v>0</v>
      </c>
      <c r="AD332" s="764">
        <v>0</v>
      </c>
      <c r="AE332" s="764"/>
      <c r="AF332" s="764"/>
      <c r="AG332" s="414"/>
      <c r="AH332" s="414"/>
      <c r="AI332" s="414"/>
      <c r="AJ332" s="414"/>
      <c r="AK332" s="414"/>
      <c r="AL332" s="414"/>
      <c r="AM332" s="296">
        <f>SUM(Y332:AL332)</f>
        <v>1</v>
      </c>
    </row>
    <row r="333" spans="1:39" ht="15" hidden="1" outlineLevel="1">
      <c r="B333" s="294" t="s">
        <v>290</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788">
        <f>Y332</f>
        <v>1</v>
      </c>
      <c r="Z333" s="788">
        <f t="shared" ref="Z333:AL333" si="591">Z332</f>
        <v>0</v>
      </c>
      <c r="AA333" s="788">
        <f t="shared" si="591"/>
        <v>0</v>
      </c>
      <c r="AB333" s="788">
        <f t="shared" si="591"/>
        <v>0</v>
      </c>
      <c r="AC333" s="788">
        <f t="shared" si="591"/>
        <v>0</v>
      </c>
      <c r="AD333" s="788">
        <f t="shared" si="591"/>
        <v>0</v>
      </c>
      <c r="AE333" s="788">
        <f t="shared" si="591"/>
        <v>0</v>
      </c>
      <c r="AF333" s="788">
        <f t="shared" si="591"/>
        <v>0</v>
      </c>
      <c r="AG333" s="788">
        <f t="shared" si="591"/>
        <v>0</v>
      </c>
      <c r="AH333" s="788">
        <f t="shared" si="591"/>
        <v>0</v>
      </c>
      <c r="AI333" s="788">
        <f t="shared" si="591"/>
        <v>0</v>
      </c>
      <c r="AJ333" s="788">
        <f t="shared" si="591"/>
        <v>0</v>
      </c>
      <c r="AK333" s="788">
        <f t="shared" si="591"/>
        <v>0</v>
      </c>
      <c r="AL333" s="788">
        <f t="shared" si="591"/>
        <v>0</v>
      </c>
      <c r="AM333" s="306"/>
    </row>
    <row r="334" spans="1:39" ht="15" hidden="1" outlineLevel="1">
      <c r="B334" s="514"/>
      <c r="C334" s="291"/>
      <c r="D334" s="765"/>
      <c r="E334" s="765"/>
      <c r="F334" s="765"/>
      <c r="G334" s="765"/>
      <c r="H334" s="765"/>
      <c r="I334" s="765"/>
      <c r="J334" s="765"/>
      <c r="K334" s="765"/>
      <c r="L334" s="765"/>
      <c r="M334" s="765"/>
      <c r="N334" s="765"/>
      <c r="O334" s="765"/>
      <c r="P334" s="765"/>
      <c r="Q334" s="765"/>
      <c r="R334" s="765"/>
      <c r="S334" s="765"/>
      <c r="T334" s="765"/>
      <c r="U334" s="765"/>
      <c r="V334" s="765"/>
      <c r="W334" s="765"/>
      <c r="X334" s="765"/>
      <c r="Y334" s="789"/>
      <c r="Z334" s="795"/>
      <c r="AA334" s="795"/>
      <c r="AB334" s="795"/>
      <c r="AC334" s="795"/>
      <c r="AD334" s="795"/>
      <c r="AE334" s="795"/>
      <c r="AF334" s="795"/>
      <c r="AG334" s="795"/>
      <c r="AH334" s="795"/>
      <c r="AI334" s="795"/>
      <c r="AJ334" s="795"/>
      <c r="AK334" s="795"/>
      <c r="AL334" s="795"/>
      <c r="AM334" s="306"/>
    </row>
    <row r="335" spans="1:39" ht="15" hidden="1" outlineLevel="1">
      <c r="A335" s="516">
        <v>35</v>
      </c>
      <c r="B335" s="514"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775">
        <v>1</v>
      </c>
      <c r="Z335" s="764">
        <v>0</v>
      </c>
      <c r="AA335" s="764">
        <v>0</v>
      </c>
      <c r="AB335" s="764">
        <v>0</v>
      </c>
      <c r="AC335" s="764">
        <v>0</v>
      </c>
      <c r="AD335" s="764">
        <v>0</v>
      </c>
      <c r="AE335" s="764"/>
      <c r="AF335" s="764"/>
      <c r="AG335" s="414"/>
      <c r="AH335" s="414"/>
      <c r="AI335" s="414"/>
      <c r="AJ335" s="414"/>
      <c r="AK335" s="414"/>
      <c r="AL335" s="414"/>
      <c r="AM335" s="296">
        <f>SUM(Y335:AL335)</f>
        <v>1</v>
      </c>
    </row>
    <row r="336" spans="1:39" ht="15" hidden="1" outlineLevel="1">
      <c r="B336" s="294" t="s">
        <v>290</v>
      </c>
      <c r="C336" s="291" t="s">
        <v>163</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788">
        <f>Y335</f>
        <v>1</v>
      </c>
      <c r="Z336" s="788">
        <f t="shared" ref="Z336:AL336" si="592">Z335</f>
        <v>0</v>
      </c>
      <c r="AA336" s="788">
        <f t="shared" si="592"/>
        <v>0</v>
      </c>
      <c r="AB336" s="788">
        <f t="shared" si="592"/>
        <v>0</v>
      </c>
      <c r="AC336" s="788">
        <f t="shared" si="592"/>
        <v>0</v>
      </c>
      <c r="AD336" s="788">
        <f t="shared" si="592"/>
        <v>0</v>
      </c>
      <c r="AE336" s="788">
        <f t="shared" si="592"/>
        <v>0</v>
      </c>
      <c r="AF336" s="788">
        <f t="shared" si="592"/>
        <v>0</v>
      </c>
      <c r="AG336" s="788">
        <f t="shared" si="592"/>
        <v>0</v>
      </c>
      <c r="AH336" s="788">
        <f t="shared" si="592"/>
        <v>0</v>
      </c>
      <c r="AI336" s="788">
        <f t="shared" si="592"/>
        <v>0</v>
      </c>
      <c r="AJ336" s="788">
        <f t="shared" si="592"/>
        <v>0</v>
      </c>
      <c r="AK336" s="788">
        <f t="shared" si="592"/>
        <v>0</v>
      </c>
      <c r="AL336" s="788">
        <f t="shared" si="592"/>
        <v>0</v>
      </c>
      <c r="AM336" s="306"/>
    </row>
    <row r="337" spans="1:39" ht="15" hidden="1" outlineLevel="1">
      <c r="B337" s="294"/>
      <c r="C337" s="291"/>
      <c r="D337" s="765"/>
      <c r="E337" s="765"/>
      <c r="F337" s="765"/>
      <c r="G337" s="765"/>
      <c r="H337" s="765"/>
      <c r="I337" s="765"/>
      <c r="J337" s="765"/>
      <c r="K337" s="765"/>
      <c r="L337" s="765"/>
      <c r="M337" s="765"/>
      <c r="N337" s="765"/>
      <c r="O337" s="765"/>
      <c r="P337" s="765"/>
      <c r="Q337" s="765"/>
      <c r="R337" s="765"/>
      <c r="S337" s="765"/>
      <c r="T337" s="765"/>
      <c r="U337" s="765"/>
      <c r="V337" s="765"/>
      <c r="W337" s="765"/>
      <c r="X337" s="765"/>
      <c r="Y337" s="789"/>
      <c r="Z337" s="795"/>
      <c r="AA337" s="795"/>
      <c r="AB337" s="795"/>
      <c r="AC337" s="795"/>
      <c r="AD337" s="795"/>
      <c r="AE337" s="795"/>
      <c r="AF337" s="795"/>
      <c r="AG337" s="795"/>
      <c r="AH337" s="795"/>
      <c r="AI337" s="795"/>
      <c r="AJ337" s="795"/>
      <c r="AK337" s="795"/>
      <c r="AL337" s="795"/>
      <c r="AM337" s="306"/>
    </row>
    <row r="338" spans="1:39" ht="15" hidden="1" outlineLevel="1">
      <c r="B338" s="288" t="s">
        <v>503</v>
      </c>
      <c r="C338" s="291"/>
      <c r="D338" s="765"/>
      <c r="E338" s="765"/>
      <c r="F338" s="765"/>
      <c r="G338" s="765"/>
      <c r="H338" s="765"/>
      <c r="I338" s="765"/>
      <c r="J338" s="765"/>
      <c r="K338" s="765"/>
      <c r="L338" s="765"/>
      <c r="M338" s="765"/>
      <c r="N338" s="765"/>
      <c r="O338" s="765"/>
      <c r="P338" s="765"/>
      <c r="Q338" s="765"/>
      <c r="R338" s="765"/>
      <c r="S338" s="765"/>
      <c r="T338" s="765"/>
      <c r="U338" s="765"/>
      <c r="V338" s="765"/>
      <c r="W338" s="765"/>
      <c r="X338" s="765"/>
      <c r="Y338" s="789"/>
      <c r="Z338" s="795"/>
      <c r="AA338" s="795"/>
      <c r="AB338" s="795"/>
      <c r="AC338" s="795"/>
      <c r="AD338" s="795"/>
      <c r="AE338" s="795"/>
      <c r="AF338" s="795"/>
      <c r="AG338" s="795"/>
      <c r="AH338" s="795"/>
      <c r="AI338" s="795"/>
      <c r="AJ338" s="795"/>
      <c r="AK338" s="795"/>
      <c r="AL338" s="795"/>
      <c r="AM338" s="306"/>
    </row>
    <row r="339" spans="1:39" ht="45" hidden="1" outlineLevel="1">
      <c r="A339" s="516">
        <v>36</v>
      </c>
      <c r="B339" s="514"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75">
        <v>0</v>
      </c>
      <c r="Z339" s="764">
        <v>0</v>
      </c>
      <c r="AA339" s="764">
        <v>1</v>
      </c>
      <c r="AB339" s="764">
        <v>0</v>
      </c>
      <c r="AC339" s="764">
        <v>0</v>
      </c>
      <c r="AD339" s="764">
        <v>0</v>
      </c>
      <c r="AE339" s="764"/>
      <c r="AF339" s="764"/>
      <c r="AG339" s="414"/>
      <c r="AH339" s="414"/>
      <c r="AI339" s="414"/>
      <c r="AJ339" s="414"/>
      <c r="AK339" s="414"/>
      <c r="AL339" s="414"/>
      <c r="AM339" s="296">
        <f>SUM(Y339:AL339)</f>
        <v>1</v>
      </c>
    </row>
    <row r="340" spans="1:39" ht="15" hidden="1" outlineLevel="1">
      <c r="B340" s="294" t="s">
        <v>290</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788">
        <f>Y339</f>
        <v>0</v>
      </c>
      <c r="Z340" s="788">
        <f t="shared" ref="Z340:AL340" si="593">Z339</f>
        <v>0</v>
      </c>
      <c r="AA340" s="788">
        <f t="shared" si="593"/>
        <v>1</v>
      </c>
      <c r="AB340" s="788">
        <f t="shared" si="593"/>
        <v>0</v>
      </c>
      <c r="AC340" s="788">
        <f t="shared" si="593"/>
        <v>0</v>
      </c>
      <c r="AD340" s="788">
        <f t="shared" si="593"/>
        <v>0</v>
      </c>
      <c r="AE340" s="788">
        <f t="shared" si="593"/>
        <v>0</v>
      </c>
      <c r="AF340" s="788">
        <f t="shared" si="593"/>
        <v>0</v>
      </c>
      <c r="AG340" s="788">
        <f t="shared" si="593"/>
        <v>0</v>
      </c>
      <c r="AH340" s="788">
        <f t="shared" si="593"/>
        <v>0</v>
      </c>
      <c r="AI340" s="788">
        <f t="shared" si="593"/>
        <v>0</v>
      </c>
      <c r="AJ340" s="788">
        <f t="shared" si="593"/>
        <v>0</v>
      </c>
      <c r="AK340" s="788">
        <f t="shared" si="593"/>
        <v>0</v>
      </c>
      <c r="AL340" s="788">
        <f t="shared" si="593"/>
        <v>0</v>
      </c>
      <c r="AM340" s="306"/>
    </row>
    <row r="341" spans="1:39" ht="15" hidden="1" outlineLevel="1">
      <c r="B341" s="514"/>
      <c r="C341" s="291"/>
      <c r="D341" s="765"/>
      <c r="E341" s="765"/>
      <c r="F341" s="765"/>
      <c r="G341" s="765"/>
      <c r="H341" s="765"/>
      <c r="I341" s="765"/>
      <c r="J341" s="765"/>
      <c r="K341" s="765"/>
      <c r="L341" s="765"/>
      <c r="M341" s="765"/>
      <c r="N341" s="765"/>
      <c r="O341" s="765"/>
      <c r="P341" s="765"/>
      <c r="Q341" s="765"/>
      <c r="R341" s="765"/>
      <c r="S341" s="765"/>
      <c r="T341" s="765"/>
      <c r="U341" s="765"/>
      <c r="V341" s="765"/>
      <c r="W341" s="765"/>
      <c r="X341" s="765"/>
      <c r="Y341" s="789"/>
      <c r="Z341" s="795"/>
      <c r="AA341" s="795"/>
      <c r="AB341" s="795"/>
      <c r="AC341" s="795"/>
      <c r="AD341" s="795"/>
      <c r="AE341" s="795"/>
      <c r="AF341" s="795"/>
      <c r="AG341" s="795"/>
      <c r="AH341" s="795"/>
      <c r="AI341" s="795"/>
      <c r="AJ341" s="795"/>
      <c r="AK341" s="795"/>
      <c r="AL341" s="795"/>
      <c r="AM341" s="306"/>
    </row>
    <row r="342" spans="1:39" ht="30" hidden="1" outlineLevel="1">
      <c r="A342" s="516">
        <v>37</v>
      </c>
      <c r="B342" s="514"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75">
        <v>0</v>
      </c>
      <c r="Z342" s="764">
        <v>0</v>
      </c>
      <c r="AA342" s="764">
        <v>1</v>
      </c>
      <c r="AB342" s="764">
        <v>0</v>
      </c>
      <c r="AC342" s="764">
        <v>0</v>
      </c>
      <c r="AD342" s="764">
        <v>0</v>
      </c>
      <c r="AE342" s="764"/>
      <c r="AF342" s="764"/>
      <c r="AG342" s="414"/>
      <c r="AH342" s="414"/>
      <c r="AI342" s="414"/>
      <c r="AJ342" s="414"/>
      <c r="AK342" s="414"/>
      <c r="AL342" s="414"/>
      <c r="AM342" s="296">
        <f>SUM(Y342:AL342)</f>
        <v>1</v>
      </c>
    </row>
    <row r="343" spans="1:39" ht="15" hidden="1" outlineLevel="1">
      <c r="B343" s="294" t="s">
        <v>290</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788">
        <f>Y342</f>
        <v>0</v>
      </c>
      <c r="Z343" s="788">
        <f t="shared" ref="Z343:AL343" si="594">Z342</f>
        <v>0</v>
      </c>
      <c r="AA343" s="788">
        <f t="shared" si="594"/>
        <v>1</v>
      </c>
      <c r="AB343" s="788">
        <f t="shared" si="594"/>
        <v>0</v>
      </c>
      <c r="AC343" s="788">
        <f t="shared" si="594"/>
        <v>0</v>
      </c>
      <c r="AD343" s="788">
        <f t="shared" si="594"/>
        <v>0</v>
      </c>
      <c r="AE343" s="788">
        <f t="shared" si="594"/>
        <v>0</v>
      </c>
      <c r="AF343" s="788">
        <f t="shared" si="594"/>
        <v>0</v>
      </c>
      <c r="AG343" s="788">
        <f t="shared" si="594"/>
        <v>0</v>
      </c>
      <c r="AH343" s="788">
        <f t="shared" si="594"/>
        <v>0</v>
      </c>
      <c r="AI343" s="788">
        <f t="shared" si="594"/>
        <v>0</v>
      </c>
      <c r="AJ343" s="788">
        <f t="shared" si="594"/>
        <v>0</v>
      </c>
      <c r="AK343" s="788">
        <f t="shared" si="594"/>
        <v>0</v>
      </c>
      <c r="AL343" s="788">
        <f t="shared" si="594"/>
        <v>0</v>
      </c>
      <c r="AM343" s="306"/>
    </row>
    <row r="344" spans="1:39" ht="15" hidden="1" outlineLevel="1">
      <c r="B344" s="514"/>
      <c r="C344" s="291"/>
      <c r="D344" s="765"/>
      <c r="E344" s="765"/>
      <c r="F344" s="765"/>
      <c r="G344" s="765"/>
      <c r="H344" s="765"/>
      <c r="I344" s="765"/>
      <c r="J344" s="765"/>
      <c r="K344" s="765"/>
      <c r="L344" s="765"/>
      <c r="M344" s="765"/>
      <c r="N344" s="765"/>
      <c r="O344" s="765"/>
      <c r="P344" s="765"/>
      <c r="Q344" s="765"/>
      <c r="R344" s="765"/>
      <c r="S344" s="765"/>
      <c r="T344" s="765"/>
      <c r="U344" s="765"/>
      <c r="V344" s="765"/>
      <c r="W344" s="765"/>
      <c r="X344" s="765"/>
      <c r="Y344" s="789"/>
      <c r="Z344" s="795"/>
      <c r="AA344" s="795"/>
      <c r="AB344" s="795"/>
      <c r="AC344" s="795"/>
      <c r="AD344" s="795"/>
      <c r="AE344" s="795"/>
      <c r="AF344" s="795"/>
      <c r="AG344" s="795"/>
      <c r="AH344" s="795"/>
      <c r="AI344" s="795"/>
      <c r="AJ344" s="795"/>
      <c r="AK344" s="795"/>
      <c r="AL344" s="795"/>
      <c r="AM344" s="306"/>
    </row>
    <row r="345" spans="1:39" ht="15" hidden="1" outlineLevel="1">
      <c r="A345" s="516">
        <v>38</v>
      </c>
      <c r="B345" s="514"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75">
        <v>0</v>
      </c>
      <c r="Z345" s="764">
        <v>0</v>
      </c>
      <c r="AA345" s="764">
        <v>1</v>
      </c>
      <c r="AB345" s="764">
        <v>0</v>
      </c>
      <c r="AC345" s="764">
        <v>0</v>
      </c>
      <c r="AD345" s="764">
        <v>0</v>
      </c>
      <c r="AE345" s="764"/>
      <c r="AF345" s="764"/>
      <c r="AG345" s="414"/>
      <c r="AH345" s="414"/>
      <c r="AI345" s="414"/>
      <c r="AJ345" s="414"/>
      <c r="AK345" s="414"/>
      <c r="AL345" s="414"/>
      <c r="AM345" s="296">
        <f>SUM(Y345:AL345)</f>
        <v>1</v>
      </c>
    </row>
    <row r="346" spans="1:39" ht="15" hidden="1" outlineLevel="1">
      <c r="B346" s="294" t="s">
        <v>290</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788">
        <f>Y345</f>
        <v>0</v>
      </c>
      <c r="Z346" s="788">
        <f t="shared" ref="Z346:AL346" si="595">Z345</f>
        <v>0</v>
      </c>
      <c r="AA346" s="788">
        <f t="shared" si="595"/>
        <v>1</v>
      </c>
      <c r="AB346" s="788">
        <f t="shared" si="595"/>
        <v>0</v>
      </c>
      <c r="AC346" s="788">
        <f t="shared" si="595"/>
        <v>0</v>
      </c>
      <c r="AD346" s="788">
        <f t="shared" si="595"/>
        <v>0</v>
      </c>
      <c r="AE346" s="788">
        <f t="shared" si="595"/>
        <v>0</v>
      </c>
      <c r="AF346" s="788">
        <f t="shared" si="595"/>
        <v>0</v>
      </c>
      <c r="AG346" s="788">
        <f t="shared" si="595"/>
        <v>0</v>
      </c>
      <c r="AH346" s="788">
        <f t="shared" si="595"/>
        <v>0</v>
      </c>
      <c r="AI346" s="788">
        <f t="shared" si="595"/>
        <v>0</v>
      </c>
      <c r="AJ346" s="788">
        <f t="shared" si="595"/>
        <v>0</v>
      </c>
      <c r="AK346" s="788">
        <f t="shared" si="595"/>
        <v>0</v>
      </c>
      <c r="AL346" s="788">
        <f t="shared" si="595"/>
        <v>0</v>
      </c>
      <c r="AM346" s="306"/>
    </row>
    <row r="347" spans="1:39" ht="15" hidden="1" outlineLevel="1">
      <c r="B347" s="514"/>
      <c r="C347" s="291"/>
      <c r="D347" s="765"/>
      <c r="E347" s="765"/>
      <c r="F347" s="765"/>
      <c r="G347" s="765"/>
      <c r="H347" s="765"/>
      <c r="I347" s="765"/>
      <c r="J347" s="765"/>
      <c r="K347" s="765"/>
      <c r="L347" s="765"/>
      <c r="M347" s="765"/>
      <c r="N347" s="765"/>
      <c r="O347" s="765"/>
      <c r="P347" s="765"/>
      <c r="Q347" s="765"/>
      <c r="R347" s="765"/>
      <c r="S347" s="765"/>
      <c r="T347" s="765"/>
      <c r="U347" s="765"/>
      <c r="V347" s="765"/>
      <c r="W347" s="765"/>
      <c r="X347" s="765"/>
      <c r="Y347" s="789"/>
      <c r="Z347" s="795"/>
      <c r="AA347" s="795"/>
      <c r="AB347" s="795"/>
      <c r="AC347" s="795"/>
      <c r="AD347" s="795"/>
      <c r="AE347" s="795"/>
      <c r="AF347" s="795"/>
      <c r="AG347" s="795"/>
      <c r="AH347" s="795"/>
      <c r="AI347" s="795"/>
      <c r="AJ347" s="795"/>
      <c r="AK347" s="795"/>
      <c r="AL347" s="795"/>
      <c r="AM347" s="306"/>
    </row>
    <row r="348" spans="1:39" ht="30" hidden="1" outlineLevel="1">
      <c r="A348" s="516">
        <v>39</v>
      </c>
      <c r="B348" s="514"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75">
        <v>1</v>
      </c>
      <c r="Z348" s="764">
        <v>0</v>
      </c>
      <c r="AA348" s="764">
        <v>0</v>
      </c>
      <c r="AB348" s="764">
        <v>0</v>
      </c>
      <c r="AC348" s="764">
        <v>0</v>
      </c>
      <c r="AD348" s="764">
        <v>0</v>
      </c>
      <c r="AE348" s="764"/>
      <c r="AF348" s="764"/>
      <c r="AG348" s="414"/>
      <c r="AH348" s="414"/>
      <c r="AI348" s="414"/>
      <c r="AJ348" s="414"/>
      <c r="AK348" s="414"/>
      <c r="AL348" s="414"/>
      <c r="AM348" s="296">
        <f>SUM(Y348:AL348)</f>
        <v>1</v>
      </c>
    </row>
    <row r="349" spans="1:39" ht="15" hidden="1" outlineLevel="1">
      <c r="B349" s="294" t="s">
        <v>290</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788">
        <f>Y348</f>
        <v>1</v>
      </c>
      <c r="Z349" s="788">
        <f t="shared" ref="Z349:AL349" si="596">Z348</f>
        <v>0</v>
      </c>
      <c r="AA349" s="788">
        <f t="shared" si="596"/>
        <v>0</v>
      </c>
      <c r="AB349" s="788">
        <f t="shared" si="596"/>
        <v>0</v>
      </c>
      <c r="AC349" s="788">
        <f t="shared" si="596"/>
        <v>0</v>
      </c>
      <c r="AD349" s="788">
        <f t="shared" si="596"/>
        <v>0</v>
      </c>
      <c r="AE349" s="788">
        <f t="shared" si="596"/>
        <v>0</v>
      </c>
      <c r="AF349" s="788">
        <f t="shared" si="596"/>
        <v>0</v>
      </c>
      <c r="AG349" s="788">
        <f t="shared" si="596"/>
        <v>0</v>
      </c>
      <c r="AH349" s="788">
        <f t="shared" si="596"/>
        <v>0</v>
      </c>
      <c r="AI349" s="788">
        <f t="shared" si="596"/>
        <v>0</v>
      </c>
      <c r="AJ349" s="788">
        <f t="shared" si="596"/>
        <v>0</v>
      </c>
      <c r="AK349" s="788">
        <f t="shared" si="596"/>
        <v>0</v>
      </c>
      <c r="AL349" s="788">
        <f t="shared" si="596"/>
        <v>0</v>
      </c>
      <c r="AM349" s="306"/>
    </row>
    <row r="350" spans="1:39" ht="15" hidden="1" outlineLevel="1">
      <c r="B350" s="514"/>
      <c r="C350" s="291"/>
      <c r="D350" s="765"/>
      <c r="E350" s="765"/>
      <c r="F350" s="765"/>
      <c r="G350" s="765"/>
      <c r="H350" s="765"/>
      <c r="I350" s="765"/>
      <c r="J350" s="765"/>
      <c r="K350" s="765"/>
      <c r="L350" s="765"/>
      <c r="M350" s="765"/>
      <c r="N350" s="765"/>
      <c r="O350" s="765"/>
      <c r="P350" s="765"/>
      <c r="Q350" s="765"/>
      <c r="R350" s="765"/>
      <c r="S350" s="765"/>
      <c r="T350" s="765"/>
      <c r="U350" s="765"/>
      <c r="V350" s="765"/>
      <c r="W350" s="765"/>
      <c r="X350" s="765"/>
      <c r="Y350" s="789"/>
      <c r="Z350" s="795"/>
      <c r="AA350" s="795"/>
      <c r="AB350" s="795"/>
      <c r="AC350" s="795"/>
      <c r="AD350" s="795"/>
      <c r="AE350" s="795"/>
      <c r="AF350" s="795"/>
      <c r="AG350" s="795"/>
      <c r="AH350" s="795"/>
      <c r="AI350" s="795"/>
      <c r="AJ350" s="795"/>
      <c r="AK350" s="795"/>
      <c r="AL350" s="795"/>
      <c r="AM350" s="306"/>
    </row>
    <row r="351" spans="1:39" ht="30" hidden="1" outlineLevel="1">
      <c r="A351" s="516">
        <v>40</v>
      </c>
      <c r="B351" s="514"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75">
        <v>1</v>
      </c>
      <c r="Z351" s="764">
        <v>0</v>
      </c>
      <c r="AA351" s="764">
        <v>0</v>
      </c>
      <c r="AB351" s="764">
        <v>0</v>
      </c>
      <c r="AC351" s="764">
        <v>0</v>
      </c>
      <c r="AD351" s="764">
        <v>0</v>
      </c>
      <c r="AE351" s="764"/>
      <c r="AF351" s="764"/>
      <c r="AG351" s="414"/>
      <c r="AH351" s="414"/>
      <c r="AI351" s="414"/>
      <c r="AJ351" s="414"/>
      <c r="AK351" s="414"/>
      <c r="AL351" s="414"/>
      <c r="AM351" s="296">
        <f>SUM(Y351:AL351)</f>
        <v>1</v>
      </c>
    </row>
    <row r="352" spans="1:39" ht="15" hidden="1" outlineLevel="1">
      <c r="B352" s="294" t="s">
        <v>290</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788">
        <f>Y351</f>
        <v>1</v>
      </c>
      <c r="Z352" s="788">
        <f t="shared" ref="Z352:AL352" si="597">Z351</f>
        <v>0</v>
      </c>
      <c r="AA352" s="788">
        <f t="shared" si="597"/>
        <v>0</v>
      </c>
      <c r="AB352" s="788">
        <f t="shared" si="597"/>
        <v>0</v>
      </c>
      <c r="AC352" s="788">
        <f t="shared" si="597"/>
        <v>0</v>
      </c>
      <c r="AD352" s="788">
        <f t="shared" si="597"/>
        <v>0</v>
      </c>
      <c r="AE352" s="788">
        <f t="shared" si="597"/>
        <v>0</v>
      </c>
      <c r="AF352" s="788">
        <f t="shared" si="597"/>
        <v>0</v>
      </c>
      <c r="AG352" s="788">
        <f t="shared" si="597"/>
        <v>0</v>
      </c>
      <c r="AH352" s="788">
        <f t="shared" si="597"/>
        <v>0</v>
      </c>
      <c r="AI352" s="788">
        <f t="shared" si="597"/>
        <v>0</v>
      </c>
      <c r="AJ352" s="788">
        <f t="shared" si="597"/>
        <v>0</v>
      </c>
      <c r="AK352" s="788">
        <f t="shared" si="597"/>
        <v>0</v>
      </c>
      <c r="AL352" s="788">
        <f t="shared" si="597"/>
        <v>0</v>
      </c>
      <c r="AM352" s="306"/>
    </row>
    <row r="353" spans="1:39" ht="15" hidden="1" outlineLevel="1">
      <c r="B353" s="514"/>
      <c r="C353" s="291"/>
      <c r="D353" s="765"/>
      <c r="E353" s="765"/>
      <c r="F353" s="765"/>
      <c r="G353" s="765"/>
      <c r="H353" s="765"/>
      <c r="I353" s="765"/>
      <c r="J353" s="765"/>
      <c r="K353" s="765"/>
      <c r="L353" s="765"/>
      <c r="M353" s="765"/>
      <c r="N353" s="765"/>
      <c r="O353" s="765"/>
      <c r="P353" s="765"/>
      <c r="Q353" s="765"/>
      <c r="R353" s="765"/>
      <c r="S353" s="765"/>
      <c r="T353" s="765"/>
      <c r="U353" s="765"/>
      <c r="V353" s="765"/>
      <c r="W353" s="765"/>
      <c r="X353" s="765"/>
      <c r="Y353" s="789"/>
      <c r="Z353" s="795"/>
      <c r="AA353" s="795"/>
      <c r="AB353" s="795"/>
      <c r="AC353" s="795"/>
      <c r="AD353" s="795"/>
      <c r="AE353" s="795"/>
      <c r="AF353" s="795"/>
      <c r="AG353" s="795"/>
      <c r="AH353" s="795"/>
      <c r="AI353" s="795"/>
      <c r="AJ353" s="795"/>
      <c r="AK353" s="795"/>
      <c r="AL353" s="795"/>
      <c r="AM353" s="306"/>
    </row>
    <row r="354" spans="1:39" ht="30" hidden="1" outlineLevel="1">
      <c r="A354" s="516">
        <v>41</v>
      </c>
      <c r="B354" s="514"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775">
        <v>0</v>
      </c>
      <c r="Z354" s="764">
        <v>0</v>
      </c>
      <c r="AA354" s="764">
        <v>1</v>
      </c>
      <c r="AB354" s="764">
        <v>0</v>
      </c>
      <c r="AC354" s="764">
        <v>0</v>
      </c>
      <c r="AD354" s="764">
        <v>0</v>
      </c>
      <c r="AE354" s="764"/>
      <c r="AF354" s="764"/>
      <c r="AG354" s="414"/>
      <c r="AH354" s="414"/>
      <c r="AI354" s="414"/>
      <c r="AJ354" s="414"/>
      <c r="AK354" s="414"/>
      <c r="AL354" s="414"/>
      <c r="AM354" s="296">
        <f>SUM(Y354:AL354)</f>
        <v>1</v>
      </c>
    </row>
    <row r="355" spans="1:39" ht="15" hidden="1" outlineLevel="1">
      <c r="B355" s="294" t="s">
        <v>290</v>
      </c>
      <c r="C355" s="291" t="s">
        <v>163</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788">
        <f>Y354</f>
        <v>0</v>
      </c>
      <c r="Z355" s="788">
        <f t="shared" ref="Z355:AL355" si="598">Z354</f>
        <v>0</v>
      </c>
      <c r="AA355" s="788">
        <f t="shared" si="598"/>
        <v>1</v>
      </c>
      <c r="AB355" s="788">
        <f t="shared" si="598"/>
        <v>0</v>
      </c>
      <c r="AC355" s="788">
        <f t="shared" si="598"/>
        <v>0</v>
      </c>
      <c r="AD355" s="788">
        <f t="shared" si="598"/>
        <v>0</v>
      </c>
      <c r="AE355" s="788">
        <f t="shared" si="598"/>
        <v>0</v>
      </c>
      <c r="AF355" s="788">
        <f t="shared" si="598"/>
        <v>0</v>
      </c>
      <c r="AG355" s="788">
        <f t="shared" si="598"/>
        <v>0</v>
      </c>
      <c r="AH355" s="788">
        <f t="shared" si="598"/>
        <v>0</v>
      </c>
      <c r="AI355" s="788">
        <f t="shared" si="598"/>
        <v>0</v>
      </c>
      <c r="AJ355" s="788">
        <f t="shared" si="598"/>
        <v>0</v>
      </c>
      <c r="AK355" s="788">
        <f t="shared" si="598"/>
        <v>0</v>
      </c>
      <c r="AL355" s="788">
        <f t="shared" si="598"/>
        <v>0</v>
      </c>
      <c r="AM355" s="306"/>
    </row>
    <row r="356" spans="1:39" ht="15" hidden="1" outlineLevel="1">
      <c r="B356" s="514"/>
      <c r="C356" s="291"/>
      <c r="D356" s="765"/>
      <c r="E356" s="765"/>
      <c r="F356" s="765"/>
      <c r="G356" s="765"/>
      <c r="H356" s="765"/>
      <c r="I356" s="765"/>
      <c r="J356" s="765"/>
      <c r="K356" s="765"/>
      <c r="L356" s="765"/>
      <c r="M356" s="765"/>
      <c r="N356" s="765"/>
      <c r="O356" s="765"/>
      <c r="P356" s="765"/>
      <c r="Q356" s="765"/>
      <c r="R356" s="765"/>
      <c r="S356" s="765"/>
      <c r="T356" s="765"/>
      <c r="U356" s="765"/>
      <c r="V356" s="765"/>
      <c r="W356" s="765"/>
      <c r="X356" s="765"/>
      <c r="Y356" s="789"/>
      <c r="Z356" s="795"/>
      <c r="AA356" s="795"/>
      <c r="AB356" s="795"/>
      <c r="AC356" s="795"/>
      <c r="AD356" s="795"/>
      <c r="AE356" s="795"/>
      <c r="AF356" s="795"/>
      <c r="AG356" s="795"/>
      <c r="AH356" s="795"/>
      <c r="AI356" s="795"/>
      <c r="AJ356" s="795"/>
      <c r="AK356" s="795"/>
      <c r="AL356" s="795"/>
      <c r="AM356" s="306"/>
    </row>
    <row r="357" spans="1:39" ht="30" hidden="1" outlineLevel="1">
      <c r="A357" s="516">
        <v>42</v>
      </c>
      <c r="B357" s="514" t="s">
        <v>134</v>
      </c>
      <c r="C357" s="291" t="s">
        <v>25</v>
      </c>
      <c r="D357" s="295"/>
      <c r="E357" s="295"/>
      <c r="F357" s="295"/>
      <c r="G357" s="295"/>
      <c r="H357" s="295"/>
      <c r="I357" s="295"/>
      <c r="J357" s="295"/>
      <c r="K357" s="295"/>
      <c r="L357" s="295"/>
      <c r="M357" s="295"/>
      <c r="N357" s="765"/>
      <c r="O357" s="295"/>
      <c r="P357" s="295"/>
      <c r="Q357" s="295"/>
      <c r="R357" s="295"/>
      <c r="S357" s="295"/>
      <c r="T357" s="295"/>
      <c r="U357" s="295"/>
      <c r="V357" s="295"/>
      <c r="W357" s="295"/>
      <c r="X357" s="295"/>
      <c r="Y357" s="775">
        <v>1</v>
      </c>
      <c r="Z357" s="764">
        <v>0</v>
      </c>
      <c r="AA357" s="764">
        <v>0</v>
      </c>
      <c r="AB357" s="764">
        <v>0</v>
      </c>
      <c r="AC357" s="764">
        <v>0</v>
      </c>
      <c r="AD357" s="764">
        <v>0</v>
      </c>
      <c r="AE357" s="764"/>
      <c r="AF357" s="764"/>
      <c r="AG357" s="414"/>
      <c r="AH357" s="414"/>
      <c r="AI357" s="414"/>
      <c r="AJ357" s="414"/>
      <c r="AK357" s="414"/>
      <c r="AL357" s="414"/>
      <c r="AM357" s="296">
        <f>SUM(Y357:AL357)</f>
        <v>1</v>
      </c>
    </row>
    <row r="358" spans="1:39" ht="15" hidden="1" outlineLevel="1">
      <c r="B358" s="294" t="s">
        <v>290</v>
      </c>
      <c r="C358" s="291" t="s">
        <v>163</v>
      </c>
      <c r="D358" s="295"/>
      <c r="E358" s="295"/>
      <c r="F358" s="295"/>
      <c r="G358" s="295"/>
      <c r="H358" s="295"/>
      <c r="I358" s="295"/>
      <c r="J358" s="295"/>
      <c r="K358" s="295"/>
      <c r="L358" s="295"/>
      <c r="M358" s="295"/>
      <c r="N358" s="767"/>
      <c r="O358" s="295"/>
      <c r="P358" s="295"/>
      <c r="Q358" s="295"/>
      <c r="R358" s="295"/>
      <c r="S358" s="295"/>
      <c r="T358" s="295"/>
      <c r="U358" s="295"/>
      <c r="V358" s="295"/>
      <c r="W358" s="295"/>
      <c r="X358" s="295"/>
      <c r="Y358" s="788">
        <f>Y357</f>
        <v>1</v>
      </c>
      <c r="Z358" s="788">
        <f t="shared" ref="Z358:AL358" si="599">Z357</f>
        <v>0</v>
      </c>
      <c r="AA358" s="788">
        <f t="shared" si="599"/>
        <v>0</v>
      </c>
      <c r="AB358" s="788">
        <f t="shared" si="599"/>
        <v>0</v>
      </c>
      <c r="AC358" s="788">
        <f t="shared" si="599"/>
        <v>0</v>
      </c>
      <c r="AD358" s="788">
        <f t="shared" si="599"/>
        <v>0</v>
      </c>
      <c r="AE358" s="788">
        <f t="shared" si="599"/>
        <v>0</v>
      </c>
      <c r="AF358" s="788">
        <f t="shared" si="599"/>
        <v>0</v>
      </c>
      <c r="AG358" s="788">
        <f t="shared" si="599"/>
        <v>0</v>
      </c>
      <c r="AH358" s="788">
        <f t="shared" si="599"/>
        <v>0</v>
      </c>
      <c r="AI358" s="788">
        <f t="shared" si="599"/>
        <v>0</v>
      </c>
      <c r="AJ358" s="788">
        <f t="shared" si="599"/>
        <v>0</v>
      </c>
      <c r="AK358" s="788">
        <f t="shared" si="599"/>
        <v>0</v>
      </c>
      <c r="AL358" s="788">
        <f t="shared" si="599"/>
        <v>0</v>
      </c>
      <c r="AM358" s="306"/>
    </row>
    <row r="359" spans="1:39" ht="15" hidden="1" outlineLevel="1">
      <c r="B359" s="514"/>
      <c r="C359" s="291"/>
      <c r="D359" s="765"/>
      <c r="E359" s="765"/>
      <c r="F359" s="765"/>
      <c r="G359" s="765"/>
      <c r="H359" s="765"/>
      <c r="I359" s="765"/>
      <c r="J359" s="765"/>
      <c r="K359" s="765"/>
      <c r="L359" s="765"/>
      <c r="M359" s="765"/>
      <c r="N359" s="765"/>
      <c r="O359" s="765"/>
      <c r="P359" s="765"/>
      <c r="Q359" s="765"/>
      <c r="R359" s="765"/>
      <c r="S359" s="765"/>
      <c r="T359" s="765"/>
      <c r="U359" s="765"/>
      <c r="V359" s="765"/>
      <c r="W359" s="765"/>
      <c r="X359" s="765"/>
      <c r="Y359" s="789"/>
      <c r="Z359" s="795"/>
      <c r="AA359" s="795"/>
      <c r="AB359" s="795"/>
      <c r="AC359" s="795"/>
      <c r="AD359" s="795"/>
      <c r="AE359" s="795"/>
      <c r="AF359" s="795"/>
      <c r="AG359" s="795"/>
      <c r="AH359" s="795"/>
      <c r="AI359" s="795"/>
      <c r="AJ359" s="795"/>
      <c r="AK359" s="795"/>
      <c r="AL359" s="795"/>
      <c r="AM359" s="306"/>
    </row>
    <row r="360" spans="1:39" ht="15" hidden="1" outlineLevel="1">
      <c r="A360" s="516">
        <v>43</v>
      </c>
      <c r="B360" s="514"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75">
        <v>0</v>
      </c>
      <c r="Z360" s="764">
        <v>0</v>
      </c>
      <c r="AA360" s="764">
        <v>1</v>
      </c>
      <c r="AB360" s="764">
        <v>0</v>
      </c>
      <c r="AC360" s="764">
        <v>0</v>
      </c>
      <c r="AD360" s="764">
        <v>0</v>
      </c>
      <c r="AE360" s="764"/>
      <c r="AF360" s="764"/>
      <c r="AG360" s="414"/>
      <c r="AH360" s="414"/>
      <c r="AI360" s="414"/>
      <c r="AJ360" s="414"/>
      <c r="AK360" s="414"/>
      <c r="AL360" s="414"/>
      <c r="AM360" s="296">
        <f>SUM(Y360:AL360)</f>
        <v>1</v>
      </c>
    </row>
    <row r="361" spans="1:39" ht="15" hidden="1" outlineLevel="1">
      <c r="B361" s="294" t="s">
        <v>290</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788">
        <f>Y360</f>
        <v>0</v>
      </c>
      <c r="Z361" s="788">
        <f t="shared" ref="Z361:AL361" si="600">Z360</f>
        <v>0</v>
      </c>
      <c r="AA361" s="788">
        <f t="shared" si="600"/>
        <v>1</v>
      </c>
      <c r="AB361" s="788">
        <f t="shared" si="600"/>
        <v>0</v>
      </c>
      <c r="AC361" s="788">
        <f t="shared" si="600"/>
        <v>0</v>
      </c>
      <c r="AD361" s="788">
        <f t="shared" si="600"/>
        <v>0</v>
      </c>
      <c r="AE361" s="788">
        <f t="shared" si="600"/>
        <v>0</v>
      </c>
      <c r="AF361" s="788">
        <f t="shared" si="600"/>
        <v>0</v>
      </c>
      <c r="AG361" s="788">
        <f t="shared" si="600"/>
        <v>0</v>
      </c>
      <c r="AH361" s="788">
        <f t="shared" si="600"/>
        <v>0</v>
      </c>
      <c r="AI361" s="788">
        <f t="shared" si="600"/>
        <v>0</v>
      </c>
      <c r="AJ361" s="788">
        <f t="shared" si="600"/>
        <v>0</v>
      </c>
      <c r="AK361" s="788">
        <f t="shared" si="600"/>
        <v>0</v>
      </c>
      <c r="AL361" s="788">
        <f t="shared" si="600"/>
        <v>0</v>
      </c>
      <c r="AM361" s="306"/>
    </row>
    <row r="362" spans="1:39" ht="15" hidden="1" outlineLevel="1">
      <c r="B362" s="514"/>
      <c r="C362" s="291"/>
      <c r="D362" s="765"/>
      <c r="E362" s="765"/>
      <c r="F362" s="765"/>
      <c r="G362" s="765"/>
      <c r="H362" s="765"/>
      <c r="I362" s="765"/>
      <c r="J362" s="765"/>
      <c r="K362" s="765"/>
      <c r="L362" s="765"/>
      <c r="M362" s="765"/>
      <c r="N362" s="765"/>
      <c r="O362" s="765"/>
      <c r="P362" s="765"/>
      <c r="Q362" s="765"/>
      <c r="R362" s="765"/>
      <c r="S362" s="765"/>
      <c r="T362" s="765"/>
      <c r="U362" s="765"/>
      <c r="V362" s="765"/>
      <c r="W362" s="765"/>
      <c r="X362" s="765"/>
      <c r="Y362" s="789"/>
      <c r="Z362" s="795"/>
      <c r="AA362" s="795"/>
      <c r="AB362" s="795"/>
      <c r="AC362" s="795"/>
      <c r="AD362" s="795"/>
      <c r="AE362" s="795"/>
      <c r="AF362" s="795"/>
      <c r="AG362" s="795"/>
      <c r="AH362" s="795"/>
      <c r="AI362" s="795"/>
      <c r="AJ362" s="795"/>
      <c r="AK362" s="795"/>
      <c r="AL362" s="795"/>
      <c r="AM362" s="306"/>
    </row>
    <row r="363" spans="1:39" ht="45" hidden="1" outlineLevel="1">
      <c r="A363" s="516">
        <v>44</v>
      </c>
      <c r="B363" s="514"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75">
        <v>0</v>
      </c>
      <c r="Z363" s="764">
        <v>0</v>
      </c>
      <c r="AA363" s="764">
        <v>1</v>
      </c>
      <c r="AB363" s="764">
        <v>0</v>
      </c>
      <c r="AC363" s="764">
        <v>0</v>
      </c>
      <c r="AD363" s="764">
        <v>0</v>
      </c>
      <c r="AE363" s="764"/>
      <c r="AF363" s="764"/>
      <c r="AG363" s="414"/>
      <c r="AH363" s="414"/>
      <c r="AI363" s="414"/>
      <c r="AJ363" s="414"/>
      <c r="AK363" s="414"/>
      <c r="AL363" s="414"/>
      <c r="AM363" s="296">
        <f>SUM(Y363:AL363)</f>
        <v>1</v>
      </c>
    </row>
    <row r="364" spans="1:39" ht="15" hidden="1" outlineLevel="1">
      <c r="B364" s="294" t="s">
        <v>290</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788">
        <f>Y363</f>
        <v>0</v>
      </c>
      <c r="Z364" s="788">
        <f t="shared" ref="Z364:AL364" si="601">Z363</f>
        <v>0</v>
      </c>
      <c r="AA364" s="788">
        <f t="shared" si="601"/>
        <v>1</v>
      </c>
      <c r="AB364" s="788">
        <f t="shared" si="601"/>
        <v>0</v>
      </c>
      <c r="AC364" s="788">
        <f t="shared" si="601"/>
        <v>0</v>
      </c>
      <c r="AD364" s="788">
        <f t="shared" si="601"/>
        <v>0</v>
      </c>
      <c r="AE364" s="788">
        <f t="shared" si="601"/>
        <v>0</v>
      </c>
      <c r="AF364" s="788">
        <f t="shared" si="601"/>
        <v>0</v>
      </c>
      <c r="AG364" s="788">
        <f t="shared" si="601"/>
        <v>0</v>
      </c>
      <c r="AH364" s="788">
        <f t="shared" si="601"/>
        <v>0</v>
      </c>
      <c r="AI364" s="788">
        <f t="shared" si="601"/>
        <v>0</v>
      </c>
      <c r="AJ364" s="788">
        <f t="shared" si="601"/>
        <v>0</v>
      </c>
      <c r="AK364" s="788">
        <f t="shared" si="601"/>
        <v>0</v>
      </c>
      <c r="AL364" s="788">
        <f t="shared" si="601"/>
        <v>0</v>
      </c>
      <c r="AM364" s="306"/>
    </row>
    <row r="365" spans="1:39" ht="15" hidden="1" outlineLevel="1">
      <c r="B365" s="514"/>
      <c r="C365" s="291"/>
      <c r="D365" s="765"/>
      <c r="E365" s="765"/>
      <c r="F365" s="765"/>
      <c r="G365" s="765"/>
      <c r="H365" s="765"/>
      <c r="I365" s="765"/>
      <c r="J365" s="765"/>
      <c r="K365" s="765"/>
      <c r="L365" s="765"/>
      <c r="M365" s="765"/>
      <c r="N365" s="765"/>
      <c r="O365" s="765"/>
      <c r="P365" s="765"/>
      <c r="Q365" s="765"/>
      <c r="R365" s="765"/>
      <c r="S365" s="765"/>
      <c r="T365" s="765"/>
      <c r="U365" s="765"/>
      <c r="V365" s="765"/>
      <c r="W365" s="765"/>
      <c r="X365" s="765"/>
      <c r="Y365" s="789"/>
      <c r="Z365" s="795"/>
      <c r="AA365" s="795"/>
      <c r="AB365" s="795"/>
      <c r="AC365" s="795"/>
      <c r="AD365" s="795"/>
      <c r="AE365" s="795"/>
      <c r="AF365" s="795"/>
      <c r="AG365" s="795"/>
      <c r="AH365" s="795"/>
      <c r="AI365" s="795"/>
      <c r="AJ365" s="795"/>
      <c r="AK365" s="795"/>
      <c r="AL365" s="795"/>
      <c r="AM365" s="306"/>
    </row>
    <row r="366" spans="1:39" ht="30" hidden="1" outlineLevel="1">
      <c r="A366" s="516">
        <v>45</v>
      </c>
      <c r="B366" s="514"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75">
        <v>0</v>
      </c>
      <c r="Z366" s="764">
        <v>0</v>
      </c>
      <c r="AA366" s="764">
        <v>1</v>
      </c>
      <c r="AB366" s="764">
        <v>0</v>
      </c>
      <c r="AC366" s="764">
        <v>0</v>
      </c>
      <c r="AD366" s="764">
        <v>0</v>
      </c>
      <c r="AE366" s="764"/>
      <c r="AF366" s="764"/>
      <c r="AG366" s="414"/>
      <c r="AH366" s="414"/>
      <c r="AI366" s="414"/>
      <c r="AJ366" s="414"/>
      <c r="AK366" s="414"/>
      <c r="AL366" s="414"/>
      <c r="AM366" s="296">
        <f>SUM(Y366:AL366)</f>
        <v>1</v>
      </c>
    </row>
    <row r="367" spans="1:39" ht="15" hidden="1" outlineLevel="1">
      <c r="B367" s="294" t="s">
        <v>290</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788">
        <f>Y366</f>
        <v>0</v>
      </c>
      <c r="Z367" s="788">
        <f t="shared" ref="Z367:AL367" si="602">Z366</f>
        <v>0</v>
      </c>
      <c r="AA367" s="788">
        <f t="shared" si="602"/>
        <v>1</v>
      </c>
      <c r="AB367" s="788">
        <f t="shared" si="602"/>
        <v>0</v>
      </c>
      <c r="AC367" s="788">
        <f t="shared" si="602"/>
        <v>0</v>
      </c>
      <c r="AD367" s="788">
        <f t="shared" si="602"/>
        <v>0</v>
      </c>
      <c r="AE367" s="788">
        <f t="shared" si="602"/>
        <v>0</v>
      </c>
      <c r="AF367" s="788">
        <f t="shared" si="602"/>
        <v>0</v>
      </c>
      <c r="AG367" s="788">
        <f t="shared" si="602"/>
        <v>0</v>
      </c>
      <c r="AH367" s="788">
        <f t="shared" si="602"/>
        <v>0</v>
      </c>
      <c r="AI367" s="788">
        <f t="shared" si="602"/>
        <v>0</v>
      </c>
      <c r="AJ367" s="788">
        <f t="shared" si="602"/>
        <v>0</v>
      </c>
      <c r="AK367" s="788">
        <f t="shared" si="602"/>
        <v>0</v>
      </c>
      <c r="AL367" s="788">
        <f t="shared" si="602"/>
        <v>0</v>
      </c>
      <c r="AM367" s="306"/>
    </row>
    <row r="368" spans="1:39" ht="15" hidden="1" outlineLevel="1">
      <c r="B368" s="514"/>
      <c r="C368" s="291"/>
      <c r="D368" s="765"/>
      <c r="E368" s="765"/>
      <c r="F368" s="765"/>
      <c r="G368" s="765"/>
      <c r="H368" s="765"/>
      <c r="I368" s="765"/>
      <c r="J368" s="765"/>
      <c r="K368" s="765"/>
      <c r="L368" s="765"/>
      <c r="M368" s="765"/>
      <c r="N368" s="765"/>
      <c r="O368" s="765"/>
      <c r="P368" s="765"/>
      <c r="Q368" s="765"/>
      <c r="R368" s="765"/>
      <c r="S368" s="765"/>
      <c r="T368" s="765"/>
      <c r="U368" s="765"/>
      <c r="V368" s="765"/>
      <c r="W368" s="765"/>
      <c r="X368" s="765"/>
      <c r="Y368" s="789"/>
      <c r="Z368" s="795"/>
      <c r="AA368" s="795"/>
      <c r="AB368" s="795"/>
      <c r="AC368" s="795"/>
      <c r="AD368" s="795"/>
      <c r="AE368" s="795"/>
      <c r="AF368" s="795"/>
      <c r="AG368" s="795"/>
      <c r="AH368" s="795"/>
      <c r="AI368" s="795"/>
      <c r="AJ368" s="795"/>
      <c r="AK368" s="795"/>
      <c r="AL368" s="795"/>
      <c r="AM368" s="306"/>
    </row>
    <row r="369" spans="1:39" ht="30" hidden="1" outlineLevel="1">
      <c r="A369" s="516">
        <v>46</v>
      </c>
      <c r="B369" s="514"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75">
        <v>0</v>
      </c>
      <c r="Z369" s="764">
        <v>0</v>
      </c>
      <c r="AA369" s="764">
        <v>1</v>
      </c>
      <c r="AB369" s="764">
        <v>0</v>
      </c>
      <c r="AC369" s="764">
        <v>0</v>
      </c>
      <c r="AD369" s="764">
        <v>0</v>
      </c>
      <c r="AE369" s="764"/>
      <c r="AF369" s="764"/>
      <c r="AG369" s="414"/>
      <c r="AH369" s="414"/>
      <c r="AI369" s="414"/>
      <c r="AJ369" s="414"/>
      <c r="AK369" s="414"/>
      <c r="AL369" s="414"/>
      <c r="AM369" s="296">
        <f>SUM(Y369:AL369)</f>
        <v>1</v>
      </c>
    </row>
    <row r="370" spans="1:39" ht="15" hidden="1" outlineLevel="1">
      <c r="B370" s="294" t="s">
        <v>290</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788">
        <f>Y369</f>
        <v>0</v>
      </c>
      <c r="Z370" s="788">
        <f t="shared" ref="Z370:AL370" si="603">Z369</f>
        <v>0</v>
      </c>
      <c r="AA370" s="788">
        <f t="shared" si="603"/>
        <v>1</v>
      </c>
      <c r="AB370" s="788">
        <f t="shared" si="603"/>
        <v>0</v>
      </c>
      <c r="AC370" s="788">
        <f t="shared" si="603"/>
        <v>0</v>
      </c>
      <c r="AD370" s="788">
        <f t="shared" si="603"/>
        <v>0</v>
      </c>
      <c r="AE370" s="788">
        <f t="shared" si="603"/>
        <v>0</v>
      </c>
      <c r="AF370" s="788">
        <f t="shared" si="603"/>
        <v>0</v>
      </c>
      <c r="AG370" s="788">
        <f t="shared" si="603"/>
        <v>0</v>
      </c>
      <c r="AH370" s="788">
        <f t="shared" si="603"/>
        <v>0</v>
      </c>
      <c r="AI370" s="788">
        <f t="shared" si="603"/>
        <v>0</v>
      </c>
      <c r="AJ370" s="788">
        <f t="shared" si="603"/>
        <v>0</v>
      </c>
      <c r="AK370" s="788">
        <f t="shared" si="603"/>
        <v>0</v>
      </c>
      <c r="AL370" s="788">
        <f t="shared" si="603"/>
        <v>0</v>
      </c>
      <c r="AM370" s="306"/>
    </row>
    <row r="371" spans="1:39" ht="15" hidden="1" outlineLevel="1">
      <c r="B371" s="514"/>
      <c r="C371" s="291"/>
      <c r="D371" s="765"/>
      <c r="E371" s="765"/>
      <c r="F371" s="765"/>
      <c r="G371" s="765"/>
      <c r="H371" s="765"/>
      <c r="I371" s="765"/>
      <c r="J371" s="765"/>
      <c r="K371" s="765"/>
      <c r="L371" s="765"/>
      <c r="M371" s="765"/>
      <c r="N371" s="765"/>
      <c r="O371" s="765"/>
      <c r="P371" s="765"/>
      <c r="Q371" s="765"/>
      <c r="R371" s="765"/>
      <c r="S371" s="765"/>
      <c r="T371" s="765"/>
      <c r="U371" s="765"/>
      <c r="V371" s="765"/>
      <c r="W371" s="765"/>
      <c r="X371" s="765"/>
      <c r="Y371" s="789"/>
      <c r="Z371" s="795"/>
      <c r="AA371" s="795"/>
      <c r="AB371" s="795"/>
      <c r="AC371" s="795"/>
      <c r="AD371" s="795"/>
      <c r="AE371" s="795"/>
      <c r="AF371" s="795"/>
      <c r="AG371" s="795"/>
      <c r="AH371" s="795"/>
      <c r="AI371" s="795"/>
      <c r="AJ371" s="795"/>
      <c r="AK371" s="795"/>
      <c r="AL371" s="795"/>
      <c r="AM371" s="306"/>
    </row>
    <row r="372" spans="1:39" ht="30" hidden="1" outlineLevel="1">
      <c r="A372" s="516">
        <v>47</v>
      </c>
      <c r="B372" s="514"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75">
        <v>0</v>
      </c>
      <c r="Z372" s="764">
        <v>0</v>
      </c>
      <c r="AA372" s="764">
        <v>1</v>
      </c>
      <c r="AB372" s="764">
        <v>0</v>
      </c>
      <c r="AC372" s="764">
        <v>0</v>
      </c>
      <c r="AD372" s="764">
        <v>0</v>
      </c>
      <c r="AE372" s="764"/>
      <c r="AF372" s="764"/>
      <c r="AG372" s="414"/>
      <c r="AH372" s="414"/>
      <c r="AI372" s="414"/>
      <c r="AJ372" s="414"/>
      <c r="AK372" s="414"/>
      <c r="AL372" s="414"/>
      <c r="AM372" s="296">
        <f>SUM(Y372:AL372)</f>
        <v>1</v>
      </c>
    </row>
    <row r="373" spans="1:39" ht="15" hidden="1" outlineLevel="1">
      <c r="B373" s="294" t="s">
        <v>290</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788">
        <f>Y372</f>
        <v>0</v>
      </c>
      <c r="Z373" s="788">
        <f t="shared" ref="Z373:AL373" si="604">Z372</f>
        <v>0</v>
      </c>
      <c r="AA373" s="788">
        <f t="shared" si="604"/>
        <v>1</v>
      </c>
      <c r="AB373" s="788">
        <f t="shared" si="604"/>
        <v>0</v>
      </c>
      <c r="AC373" s="788">
        <f t="shared" si="604"/>
        <v>0</v>
      </c>
      <c r="AD373" s="788">
        <f t="shared" si="604"/>
        <v>0</v>
      </c>
      <c r="AE373" s="788">
        <f t="shared" si="604"/>
        <v>0</v>
      </c>
      <c r="AF373" s="788">
        <f t="shared" si="604"/>
        <v>0</v>
      </c>
      <c r="AG373" s="788">
        <f t="shared" si="604"/>
        <v>0</v>
      </c>
      <c r="AH373" s="788">
        <f t="shared" si="604"/>
        <v>0</v>
      </c>
      <c r="AI373" s="788">
        <f t="shared" si="604"/>
        <v>0</v>
      </c>
      <c r="AJ373" s="788">
        <f t="shared" si="604"/>
        <v>0</v>
      </c>
      <c r="AK373" s="788">
        <f t="shared" si="604"/>
        <v>0</v>
      </c>
      <c r="AL373" s="788">
        <f t="shared" si="604"/>
        <v>0</v>
      </c>
      <c r="AM373" s="306"/>
    </row>
    <row r="374" spans="1:39" ht="15" hidden="1" outlineLevel="1">
      <c r="B374" s="514"/>
      <c r="C374" s="291"/>
      <c r="D374" s="765"/>
      <c r="E374" s="765"/>
      <c r="F374" s="765"/>
      <c r="G374" s="765"/>
      <c r="H374" s="765"/>
      <c r="I374" s="765"/>
      <c r="J374" s="765"/>
      <c r="K374" s="765"/>
      <c r="L374" s="765"/>
      <c r="M374" s="765"/>
      <c r="N374" s="765"/>
      <c r="O374" s="765"/>
      <c r="P374" s="765"/>
      <c r="Q374" s="765"/>
      <c r="R374" s="765"/>
      <c r="S374" s="765"/>
      <c r="T374" s="765"/>
      <c r="U374" s="765"/>
      <c r="V374" s="765"/>
      <c r="W374" s="765"/>
      <c r="X374" s="765"/>
      <c r="Y374" s="789"/>
      <c r="Z374" s="795"/>
      <c r="AA374" s="795"/>
      <c r="AB374" s="795"/>
      <c r="AC374" s="795"/>
      <c r="AD374" s="795"/>
      <c r="AE374" s="795"/>
      <c r="AF374" s="795"/>
      <c r="AG374" s="795"/>
      <c r="AH374" s="795"/>
      <c r="AI374" s="795"/>
      <c r="AJ374" s="795"/>
      <c r="AK374" s="795"/>
      <c r="AL374" s="795"/>
      <c r="AM374" s="306"/>
    </row>
    <row r="375" spans="1:39" ht="30" hidden="1" outlineLevel="1">
      <c r="A375" s="516">
        <v>48</v>
      </c>
      <c r="B375" s="514"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75">
        <v>0</v>
      </c>
      <c r="Z375" s="764">
        <v>0</v>
      </c>
      <c r="AA375" s="764">
        <v>1</v>
      </c>
      <c r="AB375" s="764">
        <v>0</v>
      </c>
      <c r="AC375" s="764">
        <v>0</v>
      </c>
      <c r="AD375" s="764">
        <v>0</v>
      </c>
      <c r="AE375" s="764"/>
      <c r="AF375" s="764"/>
      <c r="AG375" s="414"/>
      <c r="AH375" s="414"/>
      <c r="AI375" s="414"/>
      <c r="AJ375" s="414"/>
      <c r="AK375" s="414"/>
      <c r="AL375" s="414"/>
      <c r="AM375" s="296">
        <f>SUM(Y375:AL375)</f>
        <v>1</v>
      </c>
    </row>
    <row r="376" spans="1:39" ht="15" hidden="1" outlineLevel="1">
      <c r="B376" s="294" t="s">
        <v>290</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788">
        <f>Y375</f>
        <v>0</v>
      </c>
      <c r="Z376" s="788">
        <f t="shared" ref="Z376:AL376" si="605">Z375</f>
        <v>0</v>
      </c>
      <c r="AA376" s="788">
        <f t="shared" si="605"/>
        <v>1</v>
      </c>
      <c r="AB376" s="788">
        <f t="shared" si="605"/>
        <v>0</v>
      </c>
      <c r="AC376" s="788">
        <f t="shared" si="605"/>
        <v>0</v>
      </c>
      <c r="AD376" s="788">
        <f t="shared" si="605"/>
        <v>0</v>
      </c>
      <c r="AE376" s="788">
        <f t="shared" si="605"/>
        <v>0</v>
      </c>
      <c r="AF376" s="788">
        <f t="shared" si="605"/>
        <v>0</v>
      </c>
      <c r="AG376" s="788">
        <f t="shared" si="605"/>
        <v>0</v>
      </c>
      <c r="AH376" s="788">
        <f t="shared" si="605"/>
        <v>0</v>
      </c>
      <c r="AI376" s="788">
        <f t="shared" si="605"/>
        <v>0</v>
      </c>
      <c r="AJ376" s="788">
        <f t="shared" si="605"/>
        <v>0</v>
      </c>
      <c r="AK376" s="788">
        <f t="shared" si="605"/>
        <v>0</v>
      </c>
      <c r="AL376" s="788">
        <f t="shared" si="605"/>
        <v>0</v>
      </c>
      <c r="AM376" s="306"/>
    </row>
    <row r="377" spans="1:39" ht="15" hidden="1" outlineLevel="1">
      <c r="B377" s="514"/>
      <c r="C377" s="291"/>
      <c r="D377" s="765"/>
      <c r="E377" s="765"/>
      <c r="F377" s="765"/>
      <c r="G377" s="765"/>
      <c r="H377" s="765"/>
      <c r="I377" s="765"/>
      <c r="J377" s="765"/>
      <c r="K377" s="765"/>
      <c r="L377" s="765"/>
      <c r="M377" s="765"/>
      <c r="N377" s="765"/>
      <c r="O377" s="765"/>
      <c r="P377" s="765"/>
      <c r="Q377" s="765"/>
      <c r="R377" s="765"/>
      <c r="S377" s="765"/>
      <c r="T377" s="765"/>
      <c r="U377" s="765"/>
      <c r="V377" s="765"/>
      <c r="W377" s="765"/>
      <c r="X377" s="765"/>
      <c r="Y377" s="789"/>
      <c r="Z377" s="795"/>
      <c r="AA377" s="795"/>
      <c r="AB377" s="795"/>
      <c r="AC377" s="795"/>
      <c r="AD377" s="795"/>
      <c r="AE377" s="795"/>
      <c r="AF377" s="795"/>
      <c r="AG377" s="795"/>
      <c r="AH377" s="795"/>
      <c r="AI377" s="795"/>
      <c r="AJ377" s="795"/>
      <c r="AK377" s="795"/>
      <c r="AL377" s="795"/>
      <c r="AM377" s="306"/>
    </row>
    <row r="378" spans="1:39" ht="30" hidden="1" outlineLevel="1">
      <c r="A378" s="516">
        <v>49</v>
      </c>
      <c r="B378" s="514"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775">
        <v>0</v>
      </c>
      <c r="Z378" s="764">
        <v>0</v>
      </c>
      <c r="AA378" s="764">
        <v>1</v>
      </c>
      <c r="AB378" s="764">
        <v>0</v>
      </c>
      <c r="AC378" s="764">
        <v>0</v>
      </c>
      <c r="AD378" s="764">
        <v>0</v>
      </c>
      <c r="AE378" s="764"/>
      <c r="AF378" s="764"/>
      <c r="AG378" s="414"/>
      <c r="AH378" s="414"/>
      <c r="AI378" s="414"/>
      <c r="AJ378" s="414"/>
      <c r="AK378" s="414"/>
      <c r="AL378" s="414"/>
      <c r="AM378" s="296">
        <f>SUM(Y378:AL378)</f>
        <v>1</v>
      </c>
    </row>
    <row r="379" spans="1:39" ht="15" hidden="1" outlineLevel="1">
      <c r="B379" s="294" t="s">
        <v>290</v>
      </c>
      <c r="C379" s="291" t="s">
        <v>163</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788">
        <f>Y378</f>
        <v>0</v>
      </c>
      <c r="Z379" s="788">
        <f t="shared" ref="Z379:AL379" si="606">Z378</f>
        <v>0</v>
      </c>
      <c r="AA379" s="788">
        <f t="shared" si="606"/>
        <v>1</v>
      </c>
      <c r="AB379" s="788">
        <f t="shared" si="606"/>
        <v>0</v>
      </c>
      <c r="AC379" s="788">
        <f t="shared" si="606"/>
        <v>0</v>
      </c>
      <c r="AD379" s="788">
        <f t="shared" si="606"/>
        <v>0</v>
      </c>
      <c r="AE379" s="788">
        <f t="shared" si="606"/>
        <v>0</v>
      </c>
      <c r="AF379" s="788">
        <f t="shared" si="606"/>
        <v>0</v>
      </c>
      <c r="AG379" s="788">
        <f t="shared" si="606"/>
        <v>0</v>
      </c>
      <c r="AH379" s="788">
        <f t="shared" si="606"/>
        <v>0</v>
      </c>
      <c r="AI379" s="788">
        <f t="shared" si="606"/>
        <v>0</v>
      </c>
      <c r="AJ379" s="788">
        <f t="shared" si="606"/>
        <v>0</v>
      </c>
      <c r="AK379" s="788">
        <f t="shared" si="606"/>
        <v>0</v>
      </c>
      <c r="AL379" s="788">
        <f t="shared" si="606"/>
        <v>0</v>
      </c>
      <c r="AM379" s="306"/>
    </row>
    <row r="380" spans="1:39" hidden="1" outlineLevel="1"/>
    <row r="381" spans="1:39" ht="15" hidden="1" outlineLevel="1">
      <c r="B381" s="436"/>
      <c r="C381" s="305"/>
      <c r="Y381" s="301"/>
      <c r="Z381" s="301"/>
      <c r="AA381" s="301"/>
      <c r="AB381" s="301"/>
      <c r="AC381" s="301"/>
      <c r="AD381" s="301"/>
      <c r="AE381" s="301"/>
      <c r="AF381" s="301"/>
      <c r="AG381" s="301"/>
      <c r="AH381" s="301"/>
      <c r="AI381" s="301"/>
      <c r="AJ381" s="301"/>
      <c r="AK381" s="301"/>
      <c r="AL381" s="301"/>
      <c r="AM381" s="306"/>
    </row>
    <row r="382" spans="1:39" ht="15" collapsed="1">
      <c r="B382" s="326" t="s">
        <v>275</v>
      </c>
      <c r="C382" s="328"/>
      <c r="D382" s="328">
        <f>SUM(D222:D379)</f>
        <v>11953360.166553771</v>
      </c>
      <c r="E382" s="328"/>
      <c r="F382" s="328"/>
      <c r="G382" s="328"/>
      <c r="H382" s="328"/>
      <c r="I382" s="328"/>
      <c r="J382" s="328"/>
      <c r="K382" s="328"/>
      <c r="L382" s="328"/>
      <c r="M382" s="328"/>
      <c r="N382" s="328"/>
      <c r="O382" s="328">
        <f>SUM(O222:O379)</f>
        <v>1564.6074759999999</v>
      </c>
      <c r="P382" s="328"/>
      <c r="Q382" s="328"/>
      <c r="R382" s="328"/>
      <c r="S382" s="328"/>
      <c r="T382" s="328"/>
      <c r="U382" s="328"/>
      <c r="V382" s="328"/>
      <c r="W382" s="328"/>
      <c r="X382" s="328"/>
      <c r="Y382" s="328">
        <f>IF(Y220="kWh",SUMPRODUCT(D222:D379,Y222:Y379))</f>
        <v>1781571</v>
      </c>
      <c r="Z382" s="328">
        <f>IF(Z220="kWh",SUMPRODUCT(D222:D379,Z222:Z379))</f>
        <v>1970029.8464557168</v>
      </c>
      <c r="AA382" s="328">
        <f>IF(AA220="kw",SUMPRODUCT(N222:N379,O222:O379,AA222:AA379),SUMPRODUCT(D222:D379,AA222:AA379))</f>
        <v>13126.998801122214</v>
      </c>
      <c r="AB382" s="328">
        <f>IF(AB220="kw",SUMPRODUCT(N222:N379,O222:O379,AB222:AB379),SUMPRODUCT(D222:D379,AB222:AB379))</f>
        <v>0</v>
      </c>
      <c r="AC382" s="328">
        <f>IF(AC220="kw",SUMPRODUCT(O222:O379,P222:P379,AC222:AC379),SUMPRODUCT(E222:E379,AC222:AC379))</f>
        <v>0</v>
      </c>
      <c r="AD382" s="784">
        <f>'8.  Streetlighting'!F150</f>
        <v>110.96125588081821</v>
      </c>
      <c r="AE382" s="328">
        <f t="shared" ref="AE382:AK382" si="607">IF(AE220="kw",SUMPRODUCT(Q222:Q379,R222:R379,AE222:AE379),SUMPRODUCT(G222:G379,AE222:AE379))</f>
        <v>0</v>
      </c>
      <c r="AF382" s="328">
        <f t="shared" si="607"/>
        <v>0</v>
      </c>
      <c r="AG382" s="328">
        <f t="shared" si="607"/>
        <v>0</v>
      </c>
      <c r="AH382" s="328">
        <f t="shared" si="607"/>
        <v>0</v>
      </c>
      <c r="AI382" s="328">
        <f t="shared" si="607"/>
        <v>0</v>
      </c>
      <c r="AJ382" s="328">
        <f t="shared" si="607"/>
        <v>0</v>
      </c>
      <c r="AK382" s="328">
        <f t="shared" si="607"/>
        <v>0</v>
      </c>
      <c r="AL382" s="328">
        <f>IF(AL220="kw",SUMPRODUCT(X222:X379,Y222:Y379,AL222:AL379),SUMPRODUCT(N222:N379,AL222:AL379))</f>
        <v>0</v>
      </c>
      <c r="AM382" s="329"/>
    </row>
    <row r="383" spans="1:39" ht="15">
      <c r="B383" s="390" t="s">
        <v>276</v>
      </c>
      <c r="C383" s="391"/>
      <c r="D383" s="391"/>
      <c r="E383" s="391"/>
      <c r="F383" s="391"/>
      <c r="G383" s="391"/>
      <c r="H383" s="391"/>
      <c r="I383" s="391"/>
      <c r="J383" s="391"/>
      <c r="K383" s="391"/>
      <c r="L383" s="391"/>
      <c r="M383" s="391"/>
      <c r="N383" s="391"/>
      <c r="O383" s="391"/>
      <c r="P383" s="391"/>
      <c r="Q383" s="391"/>
      <c r="R383" s="391"/>
      <c r="S383" s="391"/>
      <c r="T383" s="391"/>
      <c r="U383" s="391"/>
      <c r="V383" s="391"/>
      <c r="W383" s="391"/>
      <c r="X383" s="391"/>
      <c r="Y383" s="391">
        <f>HLOOKUP(Y219,'2. LRAMVA Threshold'!$B$42:$Q$53,8,FALSE)</f>
        <v>1026191</v>
      </c>
      <c r="Z383" s="391">
        <f>HLOOKUP(Z219,'2. LRAMVA Threshold'!$B$42:$Q$53,8,FALSE)</f>
        <v>467426</v>
      </c>
      <c r="AA383" s="391">
        <f>HLOOKUP(AA219,'2. LRAMVA Threshold'!$B$42:$Q$53,8,FALSE)</f>
        <v>7880</v>
      </c>
      <c r="AB383" s="391">
        <f>HLOOKUP(AB219,'2. LRAMVA Threshold'!$B$42:$Q$53,8,FALSE)</f>
        <v>287</v>
      </c>
      <c r="AC383" s="391">
        <f>HLOOKUP(AC219,'2. LRAMVA Threshold'!$B$42:$Q$53,8,FALSE)</f>
        <v>2</v>
      </c>
      <c r="AD383" s="391">
        <f>HLOOKUP(AD219,'2. LRAMVA Threshold'!$B$42:$Q$53,8,FALSE)</f>
        <v>92</v>
      </c>
      <c r="AE383" s="391">
        <f>HLOOKUP(AE219,'2. LRAMVA Threshold'!$B$42:$Q$53,8,FALSE)</f>
        <v>4414</v>
      </c>
      <c r="AF383" s="391">
        <f>HLOOKUP(AF219,'2. LRAMVA Threshold'!$B$42:$Q$53,8,FALSE)</f>
        <v>0</v>
      </c>
      <c r="AG383" s="391">
        <f>HLOOKUP(AG219,'2. LRAMVA Threshold'!$B$42:$Q$53,8,FALSE)</f>
        <v>0</v>
      </c>
      <c r="AH383" s="391">
        <f>HLOOKUP(AH219,'2. LRAMVA Threshold'!$B$42:$Q$53,8,FALSE)</f>
        <v>0</v>
      </c>
      <c r="AI383" s="391">
        <f>HLOOKUP(AI219,'2. LRAMVA Threshold'!$B$42:$Q$53,8,FALSE)</f>
        <v>0</v>
      </c>
      <c r="AJ383" s="391">
        <f>HLOOKUP(AJ219,'2. LRAMVA Threshold'!$B$42:$Q$53,8,FALSE)</f>
        <v>0</v>
      </c>
      <c r="AK383" s="391">
        <f>HLOOKUP(AK219,'2. LRAMVA Threshold'!$B$42:$Q$53,8,FALSE)</f>
        <v>0</v>
      </c>
      <c r="AL383" s="391">
        <f>HLOOKUP(AL219,'2. LRAMVA Threshold'!$B$42:$Q$53,8,FALSE)</f>
        <v>0</v>
      </c>
      <c r="AM383" s="392"/>
    </row>
    <row r="384" spans="1:39" ht="15">
      <c r="B384" s="393"/>
      <c r="C384" s="431"/>
      <c r="D384" s="432"/>
      <c r="E384" s="432"/>
      <c r="F384" s="432"/>
      <c r="G384" s="432"/>
      <c r="H384" s="432"/>
      <c r="I384" s="432"/>
      <c r="J384" s="432"/>
      <c r="K384" s="432"/>
      <c r="L384" s="432"/>
      <c r="M384" s="432"/>
      <c r="N384" s="432"/>
      <c r="O384" s="433"/>
      <c r="P384" s="432"/>
      <c r="Q384" s="432"/>
      <c r="R384" s="432"/>
      <c r="S384" s="434"/>
      <c r="T384" s="434"/>
      <c r="U384" s="434"/>
      <c r="V384" s="434"/>
      <c r="W384" s="432"/>
      <c r="X384" s="432"/>
      <c r="Y384" s="435"/>
      <c r="Z384" s="435"/>
      <c r="AA384" s="435"/>
      <c r="AB384" s="435"/>
      <c r="AC384" s="435"/>
      <c r="AD384" s="435"/>
      <c r="AE384" s="435"/>
      <c r="AF384" s="398"/>
      <c r="AG384" s="398"/>
      <c r="AH384" s="398"/>
      <c r="AI384" s="398"/>
      <c r="AJ384" s="398"/>
      <c r="AK384" s="398"/>
      <c r="AL384" s="398"/>
      <c r="AM384" s="399"/>
    </row>
    <row r="385" spans="2:42" ht="15">
      <c r="B385" s="323" t="s">
        <v>277</v>
      </c>
      <c r="C385" s="337"/>
      <c r="D385" s="337"/>
      <c r="E385" s="375"/>
      <c r="F385" s="375"/>
      <c r="G385" s="375"/>
      <c r="H385" s="375"/>
      <c r="I385" s="375"/>
      <c r="J385" s="375"/>
      <c r="K385" s="375"/>
      <c r="L385" s="375"/>
      <c r="M385" s="375"/>
      <c r="N385" s="375"/>
      <c r="O385" s="291"/>
      <c r="P385" s="339"/>
      <c r="Q385" s="339"/>
      <c r="R385" s="339"/>
      <c r="S385" s="338"/>
      <c r="T385" s="338"/>
      <c r="U385" s="338"/>
      <c r="V385" s="338"/>
      <c r="W385" s="339"/>
      <c r="X385" s="339"/>
      <c r="Y385" s="340">
        <f>HLOOKUP(Y$35,'3.  Distribution Rates'!$C$122:$P$133,8,FALSE)</f>
        <v>1.2500000000000001E-2</v>
      </c>
      <c r="Z385" s="340">
        <f>HLOOKUP(Z$35,'3.  Distribution Rates'!$C$122:$P$133,8,FALSE)</f>
        <v>1.55E-2</v>
      </c>
      <c r="AA385" s="340">
        <f>HLOOKUP(AA$35,'3.  Distribution Rates'!$C$122:$P$133,8,FALSE)</f>
        <v>2.4971999999999999</v>
      </c>
      <c r="AB385" s="340">
        <f>HLOOKUP(AB$35,'3.  Distribution Rates'!$C$122:$P$133,8,FALSE)</f>
        <v>1.151</v>
      </c>
      <c r="AC385" s="340">
        <f>HLOOKUP(AC$35,'3.  Distribution Rates'!$C$122:$P$133,8,FALSE)</f>
        <v>12.052</v>
      </c>
      <c r="AD385" s="340">
        <f>HLOOKUP(AD$35,'3.  Distribution Rates'!$C$122:$P$133,8,FALSE)</f>
        <v>3.3687</v>
      </c>
      <c r="AE385" s="340">
        <f>HLOOKUP(AE$35,'3.  Distribution Rates'!$C$122:$P$133,8,FALSE)</f>
        <v>8.3999999999999995E-3</v>
      </c>
      <c r="AF385" s="340">
        <f>HLOOKUP(AF$35,'3.  Distribution Rates'!$C$122:$P$133,8,FALSE)</f>
        <v>0</v>
      </c>
      <c r="AG385" s="340">
        <f>HLOOKUP(AG$35,'3.  Distribution Rates'!$C$122:$P$133,8,FALSE)</f>
        <v>0</v>
      </c>
      <c r="AH385" s="340">
        <f>HLOOKUP(AH$35,'3.  Distribution Rates'!$C$122:$P$133,8,FALSE)</f>
        <v>0</v>
      </c>
      <c r="AI385" s="340">
        <f>HLOOKUP(AI$35,'3.  Distribution Rates'!$C$122:$P$133,8,FALSE)</f>
        <v>0</v>
      </c>
      <c r="AJ385" s="340">
        <f>HLOOKUP(AJ$35,'3.  Distribution Rates'!$C$122:$P$133,8,FALSE)</f>
        <v>0</v>
      </c>
      <c r="AK385" s="340">
        <f>HLOOKUP(AK$35,'3.  Distribution Rates'!$C$122:$P$133,8,FALSE)</f>
        <v>0</v>
      </c>
      <c r="AL385" s="340">
        <f>HLOOKUP(AL$35,'3.  Distribution Rates'!$C$122:$P$133,8,FALSE)</f>
        <v>0</v>
      </c>
      <c r="AM385" s="376"/>
      <c r="AN385" s="340"/>
      <c r="AO385" s="340"/>
      <c r="AP385" s="340"/>
    </row>
    <row r="386" spans="2:42" ht="15">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7">
        <v>0</v>
      </c>
      <c r="Z386" s="377">
        <v>0</v>
      </c>
      <c r="AA386" s="377">
        <v>0</v>
      </c>
      <c r="AB386" s="377">
        <v>0</v>
      </c>
      <c r="AC386" s="377">
        <v>0</v>
      </c>
      <c r="AD386" s="377">
        <v>0</v>
      </c>
      <c r="AE386" s="377">
        <v>0</v>
      </c>
      <c r="AF386" s="377">
        <f>'4.  2011-2014 LRAM'!AF139*AF385</f>
        <v>0</v>
      </c>
      <c r="AG386" s="377">
        <f>'4.  2011-2014 LRAM'!AG139*AG385</f>
        <v>0</v>
      </c>
      <c r="AH386" s="377">
        <f>'4.  2011-2014 LRAM'!AH139*AH385</f>
        <v>0</v>
      </c>
      <c r="AI386" s="377">
        <f>'4.  2011-2014 LRAM'!AI139*AI385</f>
        <v>0</v>
      </c>
      <c r="AJ386" s="377">
        <f>'4.  2011-2014 LRAM'!AJ139*AJ385</f>
        <v>0</v>
      </c>
      <c r="AK386" s="377">
        <f>'4.  2011-2014 LRAM'!AK139*AK385</f>
        <v>0</v>
      </c>
      <c r="AL386" s="377">
        <f>'4.  2011-2014 LRAM'!AL139*AL385</f>
        <v>0</v>
      </c>
      <c r="AM386" s="615">
        <f>SUM(Y386:AL386)</f>
        <v>0</v>
      </c>
    </row>
    <row r="387" spans="2:42" ht="15">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v>0</v>
      </c>
      <c r="Z387" s="377">
        <v>0</v>
      </c>
      <c r="AA387" s="377">
        <v>0</v>
      </c>
      <c r="AB387" s="377">
        <v>0</v>
      </c>
      <c r="AC387" s="377">
        <v>0</v>
      </c>
      <c r="AD387" s="377">
        <v>0</v>
      </c>
      <c r="AE387" s="377">
        <v>0</v>
      </c>
      <c r="AF387" s="377">
        <f>'4.  2011-2014 LRAM'!AF268*AF385</f>
        <v>0</v>
      </c>
      <c r="AG387" s="377">
        <f>'4.  2011-2014 LRAM'!AG268*AG385</f>
        <v>0</v>
      </c>
      <c r="AH387" s="377">
        <f>'4.  2011-2014 LRAM'!AH268*AH385</f>
        <v>0</v>
      </c>
      <c r="AI387" s="377">
        <f>'4.  2011-2014 LRAM'!AI268*AI385</f>
        <v>0</v>
      </c>
      <c r="AJ387" s="377">
        <f>'4.  2011-2014 LRAM'!AJ268*AJ385</f>
        <v>0</v>
      </c>
      <c r="AK387" s="377">
        <f>'4.  2011-2014 LRAM'!AK268*AK385</f>
        <v>0</v>
      </c>
      <c r="AL387" s="377">
        <f>'4.  2011-2014 LRAM'!AL268*AL385</f>
        <v>0</v>
      </c>
      <c r="AM387" s="615">
        <f>SUM(Y387:AL387)</f>
        <v>0</v>
      </c>
    </row>
    <row r="388" spans="2:42" ht="15">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LRAM'!Y397*Y385</f>
        <v>6263.4471305423649</v>
      </c>
      <c r="Z388" s="377">
        <f>'4.  2011-2014 LRAM'!Z397*Z385</f>
        <v>14752.984846185307</v>
      </c>
      <c r="AA388" s="377">
        <f>'4.  2011-2014 LRAM'!AA397*AA385</f>
        <v>11589.719762523664</v>
      </c>
      <c r="AB388" s="377">
        <f>'4.  2011-2014 LRAM'!AB397*AB385</f>
        <v>0</v>
      </c>
      <c r="AC388" s="377">
        <f>'4.  2011-2014 LRAM'!AC397*AC385</f>
        <v>0</v>
      </c>
      <c r="AD388" s="377">
        <f>'4.  2011-2014 LRAM'!AD397*AD385</f>
        <v>0</v>
      </c>
      <c r="AE388" s="377">
        <f>'4.  2011-2014 LRAM'!AE397*AE385</f>
        <v>0</v>
      </c>
      <c r="AF388" s="377">
        <f>'4.  2011-2014 LRAM'!AF397*AF385</f>
        <v>0</v>
      </c>
      <c r="AG388" s="377">
        <f>'4.  2011-2014 LRAM'!AG397*AG385</f>
        <v>0</v>
      </c>
      <c r="AH388" s="377">
        <f>'4.  2011-2014 LRAM'!AH397*AH385</f>
        <v>0</v>
      </c>
      <c r="AI388" s="377">
        <f>'4.  2011-2014 LRAM'!AI397*AI385</f>
        <v>0</v>
      </c>
      <c r="AJ388" s="377">
        <f>'4.  2011-2014 LRAM'!AJ397*AJ385</f>
        <v>0</v>
      </c>
      <c r="AK388" s="377">
        <f>'4.  2011-2014 LRAM'!AK397*AK385</f>
        <v>0</v>
      </c>
      <c r="AL388" s="377">
        <f>'4.  2011-2014 LRAM'!AL397*AL385</f>
        <v>0</v>
      </c>
      <c r="AM388" s="615">
        <f>SUM(Y388:AL388)</f>
        <v>32606.151739251334</v>
      </c>
    </row>
    <row r="389" spans="2:42" ht="15">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'4.  2011-2014 LRAM'!Y527*Y385</f>
        <v>9460.1579500570351</v>
      </c>
      <c r="Z389" s="377">
        <f>'4.  2011-2014 LRAM'!Z527*Z385</f>
        <v>10787.688496997045</v>
      </c>
      <c r="AA389" s="377">
        <f>'4.  2011-2014 LRAM'!AA527*AA385</f>
        <v>16654.731165184083</v>
      </c>
      <c r="AB389" s="377">
        <f>'4.  2011-2014 LRAM'!AB527*AB385</f>
        <v>0</v>
      </c>
      <c r="AC389" s="377">
        <f>'4.  2011-2014 LRAM'!AC527*AC385</f>
        <v>0</v>
      </c>
      <c r="AD389" s="377">
        <f>'4.  2011-2014 LRAM'!AD527*AD385</f>
        <v>0</v>
      </c>
      <c r="AE389" s="377">
        <f>'4.  2011-2014 LRAM'!AE527*AE385</f>
        <v>0</v>
      </c>
      <c r="AF389" s="377">
        <f>'4.  2011-2014 LRAM'!AF527*AF385</f>
        <v>0</v>
      </c>
      <c r="AG389" s="377">
        <f>'4.  2011-2014 LRAM'!AG527*AG385</f>
        <v>0</v>
      </c>
      <c r="AH389" s="377">
        <f>'4.  2011-2014 LRAM'!AH527*AH385</f>
        <v>0</v>
      </c>
      <c r="AI389" s="377">
        <f>'4.  2011-2014 LRAM'!AI527*AI385</f>
        <v>0</v>
      </c>
      <c r="AJ389" s="377">
        <f>'4.  2011-2014 LRAM'!AJ527*AJ385</f>
        <v>0</v>
      </c>
      <c r="AK389" s="377">
        <f>'4.  2011-2014 LRAM'!AK527*AK385</f>
        <v>0</v>
      </c>
      <c r="AL389" s="377">
        <f>'4.  2011-2014 LRAM'!AL527*AL385</f>
        <v>0</v>
      </c>
      <c r="AM389" s="615">
        <f t="shared" ref="AM389:AM391" si="608">SUM(Y389:AL389)</f>
        <v>36902.577612238165</v>
      </c>
    </row>
    <row r="390" spans="2:42" ht="15">
      <c r="B390" s="323" t="s">
        <v>282</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 t="shared" ref="Y390:AL390" si="609">Y209*Y385</f>
        <v>10255.125</v>
      </c>
      <c r="Z390" s="377">
        <f t="shared" si="609"/>
        <v>12043.459884661428</v>
      </c>
      <c r="AA390" s="377">
        <f t="shared" si="609"/>
        <v>18175.595307888212</v>
      </c>
      <c r="AB390" s="377">
        <f t="shared" si="609"/>
        <v>0</v>
      </c>
      <c r="AC390" s="377">
        <f t="shared" si="609"/>
        <v>0</v>
      </c>
      <c r="AD390" s="377">
        <f t="shared" si="609"/>
        <v>371.83401703399124</v>
      </c>
      <c r="AE390" s="377">
        <f t="shared" si="609"/>
        <v>0</v>
      </c>
      <c r="AF390" s="377">
        <f t="shared" si="609"/>
        <v>0</v>
      </c>
      <c r="AG390" s="377">
        <f t="shared" si="609"/>
        <v>0</v>
      </c>
      <c r="AH390" s="377">
        <f t="shared" si="609"/>
        <v>0</v>
      </c>
      <c r="AI390" s="377">
        <f t="shared" si="609"/>
        <v>0</v>
      </c>
      <c r="AJ390" s="377">
        <f t="shared" si="609"/>
        <v>0</v>
      </c>
      <c r="AK390" s="377">
        <f t="shared" si="609"/>
        <v>0</v>
      </c>
      <c r="AL390" s="377">
        <f t="shared" si="609"/>
        <v>0</v>
      </c>
      <c r="AM390" s="615">
        <f t="shared" si="608"/>
        <v>40846.014209583635</v>
      </c>
    </row>
    <row r="391" spans="2:42" ht="15">
      <c r="B391" s="323" t="s">
        <v>291</v>
      </c>
      <c r="C391" s="344"/>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7">
        <f>Y382*Y385</f>
        <v>22269.637500000001</v>
      </c>
      <c r="Z391" s="377">
        <f t="shared" ref="Z391:AL391" si="610">Z382*Z385</f>
        <v>30535.462620063608</v>
      </c>
      <c r="AA391" s="377">
        <f t="shared" si="610"/>
        <v>32780.741406162393</v>
      </c>
      <c r="AB391" s="377">
        <f t="shared" si="610"/>
        <v>0</v>
      </c>
      <c r="AC391" s="377">
        <f t="shared" si="610"/>
        <v>0</v>
      </c>
      <c r="AD391" s="377">
        <f t="shared" si="610"/>
        <v>373.79518268571235</v>
      </c>
      <c r="AE391" s="377">
        <f t="shared" si="610"/>
        <v>0</v>
      </c>
      <c r="AF391" s="377">
        <f t="shared" si="610"/>
        <v>0</v>
      </c>
      <c r="AG391" s="377">
        <f t="shared" si="610"/>
        <v>0</v>
      </c>
      <c r="AH391" s="377">
        <f t="shared" si="610"/>
        <v>0</v>
      </c>
      <c r="AI391" s="377">
        <f t="shared" si="610"/>
        <v>0</v>
      </c>
      <c r="AJ391" s="377">
        <f t="shared" si="610"/>
        <v>0</v>
      </c>
      <c r="AK391" s="377">
        <f t="shared" si="610"/>
        <v>0</v>
      </c>
      <c r="AL391" s="377">
        <f t="shared" si="610"/>
        <v>0</v>
      </c>
      <c r="AM391" s="615">
        <f t="shared" si="608"/>
        <v>85959.636708911712</v>
      </c>
    </row>
    <row r="392" spans="2:42" ht="15">
      <c r="B392" s="348" t="s">
        <v>283</v>
      </c>
      <c r="C392" s="344"/>
      <c r="D392" s="335"/>
      <c r="E392" s="333"/>
      <c r="F392" s="333"/>
      <c r="G392" s="333"/>
      <c r="H392" s="333"/>
      <c r="I392" s="333"/>
      <c r="J392" s="333"/>
      <c r="K392" s="333"/>
      <c r="L392" s="333"/>
      <c r="M392" s="333"/>
      <c r="N392" s="333"/>
      <c r="O392" s="300"/>
      <c r="P392" s="333"/>
      <c r="Q392" s="333"/>
      <c r="R392" s="333"/>
      <c r="S392" s="335"/>
      <c r="T392" s="335"/>
      <c r="U392" s="335"/>
      <c r="V392" s="335"/>
      <c r="W392" s="333"/>
      <c r="X392" s="333"/>
      <c r="Y392" s="345">
        <f>SUM(Y386:Y391)</f>
        <v>48248.367580599399</v>
      </c>
      <c r="Z392" s="345">
        <f t="shared" ref="Z392:AE392" si="611">SUM(Z386:Z391)</f>
        <v>68119.595847907389</v>
      </c>
      <c r="AA392" s="345">
        <f t="shared" si="611"/>
        <v>79200.787641758361</v>
      </c>
      <c r="AB392" s="345">
        <f t="shared" si="611"/>
        <v>0</v>
      </c>
      <c r="AC392" s="345">
        <f t="shared" si="611"/>
        <v>0</v>
      </c>
      <c r="AD392" s="345">
        <f t="shared" si="611"/>
        <v>745.62919971970359</v>
      </c>
      <c r="AE392" s="345">
        <f t="shared" si="611"/>
        <v>0</v>
      </c>
      <c r="AF392" s="345">
        <f>SUM(AF386:AF391)</f>
        <v>0</v>
      </c>
      <c r="AG392" s="345">
        <f t="shared" ref="AG392:AL392" si="612">SUM(AG386:AG391)</f>
        <v>0</v>
      </c>
      <c r="AH392" s="345">
        <f t="shared" si="612"/>
        <v>0</v>
      </c>
      <c r="AI392" s="345">
        <f t="shared" si="612"/>
        <v>0</v>
      </c>
      <c r="AJ392" s="345">
        <f t="shared" si="612"/>
        <v>0</v>
      </c>
      <c r="AK392" s="345">
        <f t="shared" si="612"/>
        <v>0</v>
      </c>
      <c r="AL392" s="345">
        <f t="shared" si="612"/>
        <v>0</v>
      </c>
      <c r="AM392" s="406">
        <f>SUM(AM386:AM391)</f>
        <v>196314.38026998483</v>
      </c>
    </row>
    <row r="393" spans="2:42" ht="15">
      <c r="B393" s="348" t="s">
        <v>284</v>
      </c>
      <c r="C393" s="344"/>
      <c r="D393" s="349"/>
      <c r="E393" s="333"/>
      <c r="F393" s="333"/>
      <c r="G393" s="333"/>
      <c r="H393" s="333"/>
      <c r="I393" s="333"/>
      <c r="J393" s="333"/>
      <c r="K393" s="333"/>
      <c r="L393" s="333"/>
      <c r="M393" s="333"/>
      <c r="N393" s="333"/>
      <c r="O393" s="300"/>
      <c r="P393" s="333"/>
      <c r="Q393" s="333"/>
      <c r="R393" s="333"/>
      <c r="S393" s="335"/>
      <c r="T393" s="335"/>
      <c r="U393" s="335"/>
      <c r="V393" s="335"/>
      <c r="W393" s="333"/>
      <c r="X393" s="333"/>
      <c r="Y393" s="346">
        <f>Y383*Y385</f>
        <v>12827.387500000001</v>
      </c>
      <c r="Z393" s="346">
        <f t="shared" ref="Z393:AE393" si="613">Z383*Z385</f>
        <v>7245.1030000000001</v>
      </c>
      <c r="AA393" s="346">
        <f t="shared" si="613"/>
        <v>19677.935999999998</v>
      </c>
      <c r="AB393" s="346">
        <f t="shared" si="613"/>
        <v>330.33699999999999</v>
      </c>
      <c r="AC393" s="346">
        <f t="shared" si="613"/>
        <v>24.103999999999999</v>
      </c>
      <c r="AD393" s="346">
        <f t="shared" si="613"/>
        <v>309.92040000000003</v>
      </c>
      <c r="AE393" s="346">
        <f t="shared" si="613"/>
        <v>37.077599999999997</v>
      </c>
      <c r="AF393" s="346">
        <f>AF383*AF385</f>
        <v>0</v>
      </c>
      <c r="AG393" s="346">
        <f t="shared" ref="AG393:AL393" si="614">AG383*AG385</f>
        <v>0</v>
      </c>
      <c r="AH393" s="346">
        <f t="shared" si="614"/>
        <v>0</v>
      </c>
      <c r="AI393" s="346">
        <f t="shared" si="614"/>
        <v>0</v>
      </c>
      <c r="AJ393" s="346">
        <f t="shared" si="614"/>
        <v>0</v>
      </c>
      <c r="AK393" s="346">
        <f t="shared" si="614"/>
        <v>0</v>
      </c>
      <c r="AL393" s="346">
        <f t="shared" si="614"/>
        <v>0</v>
      </c>
      <c r="AM393" s="406">
        <f>SUM(Y393:AL393)</f>
        <v>40451.8655</v>
      </c>
    </row>
    <row r="394" spans="2:42" ht="15">
      <c r="B394" s="348" t="s">
        <v>285</v>
      </c>
      <c r="C394" s="344"/>
      <c r="D394" s="349"/>
      <c r="E394" s="333"/>
      <c r="F394" s="333"/>
      <c r="G394" s="333"/>
      <c r="H394" s="333"/>
      <c r="I394" s="333"/>
      <c r="J394" s="333"/>
      <c r="K394" s="333"/>
      <c r="L394" s="333"/>
      <c r="M394" s="333"/>
      <c r="N394" s="333"/>
      <c r="O394" s="300"/>
      <c r="P394" s="333"/>
      <c r="Q394" s="333"/>
      <c r="R394" s="333"/>
      <c r="S394" s="349"/>
      <c r="T394" s="349"/>
      <c r="U394" s="349"/>
      <c r="V394" s="349"/>
      <c r="W394" s="333"/>
      <c r="X394" s="333"/>
      <c r="Y394" s="350"/>
      <c r="Z394" s="350"/>
      <c r="AA394" s="350"/>
      <c r="AB394" s="350"/>
      <c r="AC394" s="350"/>
      <c r="AD394" s="350"/>
      <c r="AE394" s="350"/>
      <c r="AF394" s="350"/>
      <c r="AG394" s="350"/>
      <c r="AH394" s="350"/>
      <c r="AI394" s="350"/>
      <c r="AJ394" s="350"/>
      <c r="AK394" s="350"/>
      <c r="AL394" s="350"/>
      <c r="AM394" s="406">
        <f>AM392-AM393</f>
        <v>155862.51476998482</v>
      </c>
    </row>
    <row r="395" spans="2:42" ht="15">
      <c r="B395" s="323"/>
      <c r="C395" s="349"/>
      <c r="D395" s="349"/>
      <c r="E395" s="333"/>
      <c r="F395" s="333"/>
      <c r="G395" s="333"/>
      <c r="H395" s="333"/>
      <c r="I395" s="333"/>
      <c r="J395" s="333"/>
      <c r="K395" s="333"/>
      <c r="L395" s="333"/>
      <c r="M395" s="333"/>
      <c r="N395" s="333"/>
      <c r="O395" s="300"/>
      <c r="P395" s="333"/>
      <c r="Q395" s="333"/>
      <c r="R395" s="333"/>
      <c r="S395" s="349"/>
      <c r="T395" s="344"/>
      <c r="U395" s="349"/>
      <c r="V395" s="349"/>
      <c r="W395" s="333"/>
      <c r="X395" s="333"/>
      <c r="Y395" s="351"/>
      <c r="Z395" s="351"/>
      <c r="AA395" s="351"/>
      <c r="AB395" s="351"/>
      <c r="AC395" s="351"/>
      <c r="AD395" s="351"/>
      <c r="AE395" s="351"/>
      <c r="AF395" s="351"/>
      <c r="AG395" s="351"/>
      <c r="AH395" s="351"/>
      <c r="AI395" s="351"/>
      <c r="AJ395" s="351"/>
      <c r="AK395" s="351"/>
      <c r="AL395" s="351"/>
      <c r="AM395" s="347"/>
    </row>
    <row r="396" spans="2:42" ht="15">
      <c r="B396" s="438"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765">
        <f>SUMPRODUCT(E223:E380,Y223:Y380)</f>
        <v>1781571</v>
      </c>
      <c r="Z396" s="765">
        <f>SUMPRODUCT(E223:E380,Z223:Z380)</f>
        <v>1969519.2079468232</v>
      </c>
      <c r="AA396" s="765">
        <f>IF(AA220="kw",SUMPRODUCT($N$222:$N$379,$P$222:$P$379,AA222:AA379),SUMPRODUCT($E$222:$E$379,AA222:AA379))</f>
        <v>13117.489169968849</v>
      </c>
      <c r="AB396" s="765">
        <f>IF(AB221="kw",SUMPRODUCT($N$222:$N$379,$P$222:$P$379,AB223:AB380),SUMPRODUCT($E$222:$E$379,AB223:AB380))</f>
        <v>0</v>
      </c>
      <c r="AC396" s="765">
        <f>IF(AC221="kw",SUMPRODUCT($N$222:$N$379,$P$222:$P$379,AC223:AC380),SUMPRODUCT($E$222:$E$379,AC223:AC380))</f>
        <v>0</v>
      </c>
      <c r="AD396" s="785">
        <f>'8.  Streetlighting'!F150</f>
        <v>110.96125588081821</v>
      </c>
      <c r="AE396" s="765">
        <f t="shared" ref="AE396:AL396" si="615">IF(AE221="kw",SUMPRODUCT($N$222:$N$379,$P$222:$P$379,AE223:AE380),SUMPRODUCT($E$222:$E$379,AE223:AE380))</f>
        <v>0</v>
      </c>
      <c r="AF396" s="765">
        <f t="shared" si="615"/>
        <v>0</v>
      </c>
      <c r="AG396" s="765">
        <f t="shared" si="615"/>
        <v>0</v>
      </c>
      <c r="AH396" s="765">
        <f t="shared" si="615"/>
        <v>0</v>
      </c>
      <c r="AI396" s="765">
        <f t="shared" si="615"/>
        <v>0</v>
      </c>
      <c r="AJ396" s="765">
        <f t="shared" si="615"/>
        <v>0</v>
      </c>
      <c r="AK396" s="765">
        <f t="shared" si="615"/>
        <v>0</v>
      </c>
      <c r="AL396" s="765">
        <f t="shared" si="615"/>
        <v>0</v>
      </c>
      <c r="AM396" s="347"/>
    </row>
    <row r="397" spans="2:42" ht="15">
      <c r="B397" s="438"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765">
        <f>SUMPRODUCT(F223:F380,Y223:Y380)</f>
        <v>1781571</v>
      </c>
      <c r="Z397" s="765">
        <f>SUMPRODUCT(F223:F380,Z223:Z380)</f>
        <v>1955029.5446295547</v>
      </c>
      <c r="AA397" s="765">
        <f>IF(AA220="kw",SUMPRODUCT($N$222:$N$379,$Q$222:$Q$379,AA222:AA379),SUMPRODUCT($F$222:$F$379,AA222:AA379))</f>
        <v>13116.327888910433</v>
      </c>
      <c r="AB397" s="765">
        <f>IF(AB221="kw",SUMPRODUCT($N$222:$N$379,$Q$222:$Q$379,AB223:AB380),SUMPRODUCT($F$222:$F$379,AB223:AB380))</f>
        <v>0</v>
      </c>
      <c r="AC397" s="765">
        <f>IF(AC221="kw",SUMPRODUCT($N$222:$N$379,$Q$222:$Q$379,AC223:AC380),SUMPRODUCT($F$222:$F$379,AC223:AC380))</f>
        <v>0</v>
      </c>
      <c r="AD397" s="785">
        <f>'8.  Streetlighting'!F151</f>
        <v>110.96125588081821</v>
      </c>
      <c r="AE397" s="765">
        <f t="shared" ref="AE397:AL397" si="616">IF(AE221="kw",SUMPRODUCT($N$222:$N$379,$Q$222:$Q$379,AE223:AE380),SUMPRODUCT($F$222:$F$379,AE223:AE380))</f>
        <v>0</v>
      </c>
      <c r="AF397" s="765">
        <f t="shared" si="616"/>
        <v>0</v>
      </c>
      <c r="AG397" s="765">
        <f t="shared" si="616"/>
        <v>0</v>
      </c>
      <c r="AH397" s="765">
        <f t="shared" si="616"/>
        <v>0</v>
      </c>
      <c r="AI397" s="765">
        <f t="shared" si="616"/>
        <v>0</v>
      </c>
      <c r="AJ397" s="765">
        <f t="shared" si="616"/>
        <v>0</v>
      </c>
      <c r="AK397" s="765">
        <f t="shared" si="616"/>
        <v>0</v>
      </c>
      <c r="AL397" s="765">
        <f t="shared" si="616"/>
        <v>0</v>
      </c>
      <c r="AM397" s="336"/>
    </row>
    <row r="398" spans="2:42" ht="15">
      <c r="B398" s="438" t="s">
        <v>288</v>
      </c>
      <c r="C398" s="304"/>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765">
        <f>SUMPRODUCT(G223:G380,Y223:Y380)</f>
        <v>1781571</v>
      </c>
      <c r="Z398" s="765">
        <f>SUMPRODUCT(G223:G380,Z223:Z380)</f>
        <v>1835499.260919688</v>
      </c>
      <c r="AA398" s="765">
        <f>IF(AA220="kw",SUMPRODUCT($N$222:$N$379,$R$222:$R$379,AA222:AA379),SUMPRODUCT($G$222:$G$379,AA222:AA379))</f>
        <v>13103.553797267852</v>
      </c>
      <c r="AB398" s="765">
        <f>IF(AB221="kw",SUMPRODUCT($N$222:$N$379,$R$222:$R$379,AB223:AB380),SUMPRODUCT($G$222:$G$379,AB223:AB380))</f>
        <v>0</v>
      </c>
      <c r="AC398" s="765">
        <f>IF(AC221="kw",SUMPRODUCT($N$222:$N$379,$R$222:$R$379,AC223:AC380),SUMPRODUCT($G$222:$G$379,AC223:AC380))</f>
        <v>0</v>
      </c>
      <c r="AD398" s="785">
        <f>'8.  Streetlighting'!F152</f>
        <v>110.96125588081821</v>
      </c>
      <c r="AE398" s="765">
        <f t="shared" ref="AE398:AL398" si="617">IF(AE221="kw",SUMPRODUCT($N$222:$N$379,$R$222:$R$379,AE223:AE380),SUMPRODUCT($G$222:$G$379,AE223:AE380))</f>
        <v>0</v>
      </c>
      <c r="AF398" s="765">
        <f t="shared" si="617"/>
        <v>0</v>
      </c>
      <c r="AG398" s="765">
        <f t="shared" si="617"/>
        <v>0</v>
      </c>
      <c r="AH398" s="765">
        <f t="shared" si="617"/>
        <v>0</v>
      </c>
      <c r="AI398" s="765">
        <f t="shared" si="617"/>
        <v>0</v>
      </c>
      <c r="AJ398" s="765">
        <f t="shared" si="617"/>
        <v>0</v>
      </c>
      <c r="AK398" s="765">
        <f t="shared" si="617"/>
        <v>0</v>
      </c>
      <c r="AL398" s="765">
        <f t="shared" si="617"/>
        <v>0</v>
      </c>
      <c r="AM398" s="336"/>
    </row>
    <row r="399" spans="2:42" ht="15">
      <c r="B399" s="439" t="s">
        <v>289</v>
      </c>
      <c r="C399" s="363"/>
      <c r="D399" s="383"/>
      <c r="E399" s="383"/>
      <c r="F399" s="383"/>
      <c r="G399" s="383"/>
      <c r="H399" s="383"/>
      <c r="I399" s="383"/>
      <c r="J399" s="383"/>
      <c r="K399" s="383"/>
      <c r="L399" s="383"/>
      <c r="M399" s="383"/>
      <c r="N399" s="383"/>
      <c r="O399" s="382"/>
      <c r="P399" s="383"/>
      <c r="Q399" s="383"/>
      <c r="R399" s="383"/>
      <c r="S399" s="363"/>
      <c r="T399" s="384"/>
      <c r="U399" s="384"/>
      <c r="V399" s="383"/>
      <c r="W399" s="383"/>
      <c r="X399" s="384"/>
      <c r="Y399" s="325">
        <f>SUMPRODUCT(H223:H380,Y223:Y380)</f>
        <v>1781571</v>
      </c>
      <c r="Z399" s="325">
        <f>SUMPRODUCT(H223:H380,Z223:Z380)</f>
        <v>1658679.5080405697</v>
      </c>
      <c r="AA399" s="325">
        <f>IF(AA220="kw",SUMPRODUCT($N$222:$N$379,$S$222:$S$379,AA222:AA379),SUMPRODUCT($H$222:$H$379,AA222:AA379))</f>
        <v>13076.844332924278</v>
      </c>
      <c r="AB399" s="325">
        <f>IF(AB221="kw",SUMPRODUCT($N$222:$N$379,$S$222:$S$379,AB223:AB380),SUMPRODUCT($H$222:$H$379,AB223:AB380))</f>
        <v>0</v>
      </c>
      <c r="AC399" s="325">
        <f>IF(AC221="kw",SUMPRODUCT($N$222:$N$379,$S$222:$S$379,AC223:AC380),SUMPRODUCT($H$222:$H$379,AC223:AC380))</f>
        <v>0</v>
      </c>
      <c r="AD399" s="786">
        <f>'8.  Streetlighting'!F153</f>
        <v>110.96125588081821</v>
      </c>
      <c r="AE399" s="325">
        <f t="shared" ref="AE399:AL399" si="618">IF(AE221="kw",SUMPRODUCT($N$222:$N$379,$S$222:$S$379,AE223:AE380),SUMPRODUCT($H$222:$H$379,AE223:AE380))</f>
        <v>0</v>
      </c>
      <c r="AF399" s="325">
        <f t="shared" si="618"/>
        <v>0</v>
      </c>
      <c r="AG399" s="325">
        <f t="shared" si="618"/>
        <v>0</v>
      </c>
      <c r="AH399" s="325">
        <f t="shared" si="618"/>
        <v>0</v>
      </c>
      <c r="AI399" s="325">
        <f t="shared" si="618"/>
        <v>0</v>
      </c>
      <c r="AJ399" s="325">
        <f t="shared" si="618"/>
        <v>0</v>
      </c>
      <c r="AK399" s="325">
        <f t="shared" si="618"/>
        <v>0</v>
      </c>
      <c r="AL399" s="325">
        <f t="shared" si="618"/>
        <v>0</v>
      </c>
      <c r="AM399" s="385"/>
    </row>
    <row r="400" spans="2:42" ht="21" customHeight="1">
      <c r="B400" s="367" t="s">
        <v>586</v>
      </c>
      <c r="C400" s="386"/>
      <c r="D400" s="387"/>
      <c r="E400" s="387"/>
      <c r="F400" s="387"/>
      <c r="G400" s="387"/>
      <c r="H400" s="387"/>
      <c r="I400" s="387"/>
      <c r="J400" s="387"/>
      <c r="K400" s="387"/>
      <c r="L400" s="387"/>
      <c r="M400" s="387"/>
      <c r="N400" s="387"/>
      <c r="O400" s="387"/>
      <c r="P400" s="387"/>
      <c r="Q400" s="387"/>
      <c r="R400" s="387"/>
      <c r="S400" s="370"/>
      <c r="T400" s="371"/>
      <c r="U400" s="387"/>
      <c r="V400" s="387"/>
      <c r="W400" s="387"/>
      <c r="X400" s="387"/>
      <c r="Y400" s="408"/>
      <c r="Z400" s="408"/>
      <c r="AA400" s="408"/>
      <c r="AB400" s="408"/>
      <c r="AC400" s="408"/>
      <c r="AD400" s="408"/>
      <c r="AE400" s="408"/>
      <c r="AF400" s="408"/>
      <c r="AG400" s="408"/>
      <c r="AH400" s="408"/>
      <c r="AI400" s="408"/>
      <c r="AJ400" s="408"/>
      <c r="AK400" s="408"/>
      <c r="AL400" s="408"/>
      <c r="AM400" s="388"/>
    </row>
    <row r="403" spans="1:39" ht="15.4">
      <c r="B403" s="280" t="s">
        <v>292</v>
      </c>
      <c r="C403" s="281"/>
      <c r="D403" s="576" t="s">
        <v>528</v>
      </c>
      <c r="E403" s="253"/>
      <c r="F403" s="578"/>
      <c r="G403" s="253"/>
      <c r="H403" s="253"/>
      <c r="I403" s="253"/>
      <c r="J403" s="253"/>
      <c r="K403" s="253"/>
      <c r="L403" s="253"/>
      <c r="M403" s="253"/>
      <c r="N403" s="253"/>
      <c r="O403" s="281"/>
      <c r="P403" s="253"/>
      <c r="Q403" s="253"/>
      <c r="R403" s="253"/>
      <c r="S403" s="253"/>
      <c r="T403" s="253"/>
      <c r="U403" s="253"/>
      <c r="V403" s="253"/>
      <c r="W403" s="253"/>
      <c r="X403" s="253"/>
      <c r="Y403" s="270"/>
      <c r="Z403" s="267"/>
      <c r="AA403" s="267"/>
      <c r="AB403" s="267"/>
      <c r="AC403" s="267"/>
      <c r="AD403" s="267"/>
      <c r="AE403" s="267"/>
      <c r="AF403" s="267"/>
      <c r="AG403" s="267"/>
      <c r="AH403" s="267"/>
      <c r="AI403" s="267"/>
      <c r="AJ403" s="267"/>
      <c r="AK403" s="267"/>
      <c r="AL403" s="267"/>
      <c r="AM403" s="282"/>
    </row>
    <row r="404" spans="1:39" ht="33.75" customHeight="1">
      <c r="B404" s="918" t="s">
        <v>211</v>
      </c>
      <c r="C404" s="920" t="s">
        <v>33</v>
      </c>
      <c r="D404" s="284" t="s">
        <v>423</v>
      </c>
      <c r="E404" s="922" t="s">
        <v>209</v>
      </c>
      <c r="F404" s="923"/>
      <c r="G404" s="923"/>
      <c r="H404" s="923"/>
      <c r="I404" s="923"/>
      <c r="J404" s="923"/>
      <c r="K404" s="923"/>
      <c r="L404" s="923"/>
      <c r="M404" s="924"/>
      <c r="N404" s="928" t="s">
        <v>213</v>
      </c>
      <c r="O404" s="284" t="s">
        <v>424</v>
      </c>
      <c r="P404" s="922" t="s">
        <v>212</v>
      </c>
      <c r="Q404" s="923"/>
      <c r="R404" s="923"/>
      <c r="S404" s="923"/>
      <c r="T404" s="923"/>
      <c r="U404" s="923"/>
      <c r="V404" s="923"/>
      <c r="W404" s="923"/>
      <c r="X404" s="924"/>
      <c r="Y404" s="925" t="s">
        <v>244</v>
      </c>
      <c r="Z404" s="926"/>
      <c r="AA404" s="926"/>
      <c r="AB404" s="926"/>
      <c r="AC404" s="926"/>
      <c r="AD404" s="926"/>
      <c r="AE404" s="926"/>
      <c r="AF404" s="926"/>
      <c r="AG404" s="926"/>
      <c r="AH404" s="926"/>
      <c r="AI404" s="926"/>
      <c r="AJ404" s="926"/>
      <c r="AK404" s="926"/>
      <c r="AL404" s="926"/>
      <c r="AM404" s="927"/>
    </row>
    <row r="405" spans="1:39" ht="61.5" customHeight="1">
      <c r="B405" s="919"/>
      <c r="C405" s="921"/>
      <c r="D405" s="285">
        <v>2017</v>
      </c>
      <c r="E405" s="285">
        <v>2018</v>
      </c>
      <c r="F405" s="285">
        <v>2019</v>
      </c>
      <c r="G405" s="285">
        <v>2020</v>
      </c>
      <c r="H405" s="285">
        <v>2021</v>
      </c>
      <c r="I405" s="285">
        <v>2022</v>
      </c>
      <c r="J405" s="285">
        <v>2023</v>
      </c>
      <c r="K405" s="285">
        <v>2024</v>
      </c>
      <c r="L405" s="285">
        <v>2025</v>
      </c>
      <c r="M405" s="285">
        <v>2026</v>
      </c>
      <c r="N405" s="929"/>
      <c r="O405" s="285">
        <v>2017</v>
      </c>
      <c r="P405" s="285">
        <v>2018</v>
      </c>
      <c r="Q405" s="285">
        <v>2019</v>
      </c>
      <c r="R405" s="285">
        <v>2020</v>
      </c>
      <c r="S405" s="285">
        <v>2021</v>
      </c>
      <c r="T405" s="285">
        <v>2022</v>
      </c>
      <c r="U405" s="285">
        <v>2023</v>
      </c>
      <c r="V405" s="285">
        <v>2024</v>
      </c>
      <c r="W405" s="285">
        <v>2025</v>
      </c>
      <c r="X405" s="285">
        <v>2026</v>
      </c>
      <c r="Y405" s="285" t="str">
        <f>'1.  LRAMVA Summary'!D52</f>
        <v>Residential</v>
      </c>
      <c r="Z405" s="285" t="str">
        <f>'1.  LRAMVA Summary'!E52</f>
        <v>GS&lt;50 kW</v>
      </c>
      <c r="AA405" s="285" t="str">
        <f>'1.  LRAMVA Summary'!F52</f>
        <v>General Service 50 to 4,999 kW</v>
      </c>
      <c r="AB405" s="285" t="str">
        <f>'1.  LRAMVA Summary'!G52</f>
        <v>Large User</v>
      </c>
      <c r="AC405" s="285" t="str">
        <f>'1.  LRAMVA Summary'!H52</f>
        <v>Sentinel Lighting</v>
      </c>
      <c r="AD405" s="285" t="str">
        <f>'1.  LRAMVA Summary'!I52</f>
        <v>Street Lighting</v>
      </c>
      <c r="AE405" s="285" t="str">
        <f>'1.  LRAMVA Summary'!J52</f>
        <v>Unmetered Scattered Load</v>
      </c>
      <c r="AF405" s="285" t="str">
        <f>'1.  LRAMVA Summary'!K52</f>
        <v/>
      </c>
      <c r="AG405" s="285" t="str">
        <f>'1.  LRAMVA Summary'!L52</f>
        <v/>
      </c>
      <c r="AH405" s="285" t="str">
        <f>'1.  LRAMVA Summary'!M52</f>
        <v/>
      </c>
      <c r="AI405" s="285" t="str">
        <f>'1.  LRAMVA Summary'!N52</f>
        <v/>
      </c>
      <c r="AJ405" s="285" t="str">
        <f>'1.  LRAMVA Summary'!O52</f>
        <v/>
      </c>
      <c r="AK405" s="285" t="str">
        <f>'1.  LRAMVA Summary'!P52</f>
        <v/>
      </c>
      <c r="AL405" s="285" t="str">
        <f>'1.  LRAMVA Summary'!Q52</f>
        <v/>
      </c>
      <c r="AM405" s="287" t="str">
        <f>'1.  LRAMVA Summary'!R52</f>
        <v>Total</v>
      </c>
    </row>
    <row r="406" spans="1:39" ht="15.75" customHeight="1">
      <c r="A406" s="518"/>
      <c r="B406" s="797" t="s">
        <v>505</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t="str">
        <f>'1.  LRAMVA Summary'!D53</f>
        <v>kWh</v>
      </c>
      <c r="Z406" s="291" t="str">
        <f>'1.  LRAMVA Summary'!E53</f>
        <v>kWh</v>
      </c>
      <c r="AA406" s="291" t="str">
        <f>'1.  LRAMVA Summary'!F53</f>
        <v>kW</v>
      </c>
      <c r="AB406" s="291" t="str">
        <f>'1.  LRAMVA Summary'!G53</f>
        <v>kW</v>
      </c>
      <c r="AC406" s="291" t="str">
        <f>'1.  LRAMVA Summary'!H53</f>
        <v>kW</v>
      </c>
      <c r="AD406" s="291" t="str">
        <f>'1.  LRAMVA Summary'!I53</f>
        <v>kW</v>
      </c>
      <c r="AE406" s="291" t="str">
        <f>'1.  LRAMVA Summary'!J53</f>
        <v>kWh</v>
      </c>
      <c r="AF406" s="291">
        <f>'1.  LRAMVA Summary'!K53</f>
        <v>0</v>
      </c>
      <c r="AG406" s="291">
        <f>'1.  LRAMVA Summary'!L53</f>
        <v>0</v>
      </c>
      <c r="AH406" s="291">
        <f>'1.  LRAMVA Summary'!M53</f>
        <v>0</v>
      </c>
      <c r="AI406" s="291">
        <f>'1.  LRAMVA Summary'!N53</f>
        <v>0</v>
      </c>
      <c r="AJ406" s="291">
        <f>'1.  LRAMVA Summary'!O53</f>
        <v>0</v>
      </c>
      <c r="AK406" s="291">
        <f>'1.  LRAMVA Summary'!P53</f>
        <v>0</v>
      </c>
      <c r="AL406" s="291">
        <f>'1.  LRAMVA Summary'!Q53</f>
        <v>0</v>
      </c>
      <c r="AM406" s="292"/>
    </row>
    <row r="407" spans="1:39" ht="15" hidden="1" outlineLevel="1">
      <c r="A407" s="518"/>
      <c r="B407" s="798" t="s">
        <v>498</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c r="Z407" s="291"/>
      <c r="AA407" s="291"/>
      <c r="AB407" s="291"/>
      <c r="AC407" s="291"/>
      <c r="AD407" s="291"/>
      <c r="AE407" s="291"/>
      <c r="AF407" s="291"/>
      <c r="AG407" s="291"/>
      <c r="AH407" s="291"/>
      <c r="AI407" s="291"/>
      <c r="AJ407" s="291"/>
      <c r="AK407" s="291"/>
      <c r="AL407" s="291"/>
      <c r="AM407" s="292"/>
    </row>
    <row r="408" spans="1:39" ht="15" hidden="1" outlineLevel="1">
      <c r="A408" s="518">
        <v>1</v>
      </c>
      <c r="B408" s="799" t="s">
        <v>95</v>
      </c>
      <c r="C408" s="291" t="s">
        <v>25</v>
      </c>
      <c r="D408" s="295"/>
      <c r="E408" s="295"/>
      <c r="F408" s="295"/>
      <c r="G408" s="295"/>
      <c r="H408" s="295"/>
      <c r="I408" s="295"/>
      <c r="J408" s="295"/>
      <c r="K408" s="295"/>
      <c r="L408" s="295"/>
      <c r="M408" s="295"/>
      <c r="N408" s="765"/>
      <c r="O408" s="295"/>
      <c r="P408" s="295"/>
      <c r="Q408" s="295"/>
      <c r="R408" s="295"/>
      <c r="S408" s="295"/>
      <c r="T408" s="295"/>
      <c r="U408" s="295"/>
      <c r="V408" s="295"/>
      <c r="W408" s="295"/>
      <c r="X408" s="295"/>
      <c r="Y408" s="764">
        <v>1</v>
      </c>
      <c r="Z408" s="764">
        <v>0</v>
      </c>
      <c r="AA408" s="764">
        <v>0</v>
      </c>
      <c r="AB408" s="764">
        <v>0</v>
      </c>
      <c r="AC408" s="764">
        <v>0</v>
      </c>
      <c r="AD408" s="764">
        <v>0</v>
      </c>
      <c r="AE408" s="764">
        <v>0</v>
      </c>
      <c r="AF408" s="764"/>
      <c r="AG408" s="764"/>
      <c r="AH408" s="764"/>
      <c r="AI408" s="764"/>
      <c r="AJ408" s="764"/>
      <c r="AK408" s="764"/>
      <c r="AL408" s="764"/>
      <c r="AM408" s="296">
        <f>SUM(Y408:AL408)</f>
        <v>1</v>
      </c>
    </row>
    <row r="409" spans="1:39" ht="15" hidden="1" outlineLevel="1">
      <c r="A409" s="518"/>
      <c r="B409" s="800" t="s">
        <v>309</v>
      </c>
      <c r="C409" s="291" t="s">
        <v>163</v>
      </c>
      <c r="D409" s="295"/>
      <c r="E409" s="295"/>
      <c r="F409" s="295"/>
      <c r="G409" s="295"/>
      <c r="H409" s="295"/>
      <c r="I409" s="295"/>
      <c r="J409" s="295"/>
      <c r="K409" s="295"/>
      <c r="L409" s="295"/>
      <c r="M409" s="295"/>
      <c r="N409" s="767"/>
      <c r="O409" s="295"/>
      <c r="P409" s="295"/>
      <c r="Q409" s="295"/>
      <c r="R409" s="295"/>
      <c r="S409" s="295"/>
      <c r="T409" s="295"/>
      <c r="U409" s="295"/>
      <c r="V409" s="295"/>
      <c r="W409" s="295"/>
      <c r="X409" s="295"/>
      <c r="Y409" s="788">
        <f t="shared" ref="Y409:AL409" si="619">Y408</f>
        <v>1</v>
      </c>
      <c r="Z409" s="788">
        <f t="shared" si="619"/>
        <v>0</v>
      </c>
      <c r="AA409" s="788">
        <f t="shared" si="619"/>
        <v>0</v>
      </c>
      <c r="AB409" s="788">
        <f t="shared" si="619"/>
        <v>0</v>
      </c>
      <c r="AC409" s="788">
        <f t="shared" si="619"/>
        <v>0</v>
      </c>
      <c r="AD409" s="788">
        <f t="shared" si="619"/>
        <v>0</v>
      </c>
      <c r="AE409" s="788">
        <f t="shared" si="619"/>
        <v>0</v>
      </c>
      <c r="AF409" s="788">
        <f t="shared" si="619"/>
        <v>0</v>
      </c>
      <c r="AG409" s="788">
        <f t="shared" si="619"/>
        <v>0</v>
      </c>
      <c r="AH409" s="788">
        <f t="shared" si="619"/>
        <v>0</v>
      </c>
      <c r="AI409" s="788">
        <f t="shared" si="619"/>
        <v>0</v>
      </c>
      <c r="AJ409" s="788">
        <f t="shared" si="619"/>
        <v>0</v>
      </c>
      <c r="AK409" s="788">
        <f t="shared" si="619"/>
        <v>0</v>
      </c>
      <c r="AL409" s="788">
        <f t="shared" si="619"/>
        <v>0</v>
      </c>
      <c r="AM409" s="297"/>
    </row>
    <row r="410" spans="1:39" ht="15" hidden="1" outlineLevel="1">
      <c r="A410" s="518"/>
      <c r="B410" s="801"/>
      <c r="C410" s="299"/>
      <c r="D410" s="777"/>
      <c r="E410" s="777"/>
      <c r="F410" s="777"/>
      <c r="G410" s="777"/>
      <c r="H410" s="777"/>
      <c r="I410" s="777"/>
      <c r="J410" s="777"/>
      <c r="K410" s="777"/>
      <c r="L410" s="777"/>
      <c r="M410" s="777"/>
      <c r="N410" s="774"/>
      <c r="O410" s="777"/>
      <c r="P410" s="777"/>
      <c r="Q410" s="777"/>
      <c r="R410" s="777"/>
      <c r="S410" s="777"/>
      <c r="T410" s="777"/>
      <c r="U410" s="777"/>
      <c r="V410" s="777"/>
      <c r="W410" s="777"/>
      <c r="X410" s="777"/>
      <c r="Y410" s="789"/>
      <c r="Z410" s="790"/>
      <c r="AA410" s="790"/>
      <c r="AB410" s="790"/>
      <c r="AC410" s="790"/>
      <c r="AD410" s="790"/>
      <c r="AE410" s="790"/>
      <c r="AF410" s="790"/>
      <c r="AG410" s="790"/>
      <c r="AH410" s="790"/>
      <c r="AI410" s="790"/>
      <c r="AJ410" s="790"/>
      <c r="AK410" s="790"/>
      <c r="AL410" s="790"/>
      <c r="AM410" s="302"/>
    </row>
    <row r="411" spans="1:39" ht="15" hidden="1" outlineLevel="1">
      <c r="A411" s="518">
        <v>2</v>
      </c>
      <c r="B411" s="799" t="s">
        <v>96</v>
      </c>
      <c r="C411" s="291" t="s">
        <v>25</v>
      </c>
      <c r="D411" s="295"/>
      <c r="E411" s="295"/>
      <c r="F411" s="295"/>
      <c r="G411" s="295"/>
      <c r="H411" s="295"/>
      <c r="I411" s="295"/>
      <c r="J411" s="295"/>
      <c r="K411" s="295"/>
      <c r="L411" s="295"/>
      <c r="M411" s="295"/>
      <c r="N411" s="765"/>
      <c r="O411" s="295"/>
      <c r="P411" s="295"/>
      <c r="Q411" s="295"/>
      <c r="R411" s="295"/>
      <c r="S411" s="295"/>
      <c r="T411" s="295"/>
      <c r="U411" s="295"/>
      <c r="V411" s="295"/>
      <c r="W411" s="295"/>
      <c r="X411" s="295"/>
      <c r="Y411" s="764">
        <v>1</v>
      </c>
      <c r="Z411" s="764">
        <v>0</v>
      </c>
      <c r="AA411" s="764">
        <v>0</v>
      </c>
      <c r="AB411" s="764">
        <v>0</v>
      </c>
      <c r="AC411" s="764">
        <v>0</v>
      </c>
      <c r="AD411" s="764">
        <v>0</v>
      </c>
      <c r="AE411" s="764">
        <v>0</v>
      </c>
      <c r="AF411" s="764"/>
      <c r="AG411" s="764"/>
      <c r="AH411" s="764"/>
      <c r="AI411" s="764"/>
      <c r="AJ411" s="764"/>
      <c r="AK411" s="764"/>
      <c r="AL411" s="764"/>
      <c r="AM411" s="296">
        <f>SUM(Y411:AL411)</f>
        <v>1</v>
      </c>
    </row>
    <row r="412" spans="1:39" ht="15" hidden="1" outlineLevel="1">
      <c r="A412" s="518"/>
      <c r="B412" s="800" t="s">
        <v>309</v>
      </c>
      <c r="C412" s="291" t="s">
        <v>163</v>
      </c>
      <c r="D412" s="295"/>
      <c r="E412" s="295"/>
      <c r="F412" s="295"/>
      <c r="G412" s="295"/>
      <c r="H412" s="295"/>
      <c r="I412" s="295"/>
      <c r="J412" s="295"/>
      <c r="K412" s="295"/>
      <c r="L412" s="295"/>
      <c r="M412" s="295"/>
      <c r="N412" s="767"/>
      <c r="O412" s="295"/>
      <c r="P412" s="295"/>
      <c r="Q412" s="295"/>
      <c r="R412" s="295"/>
      <c r="S412" s="295"/>
      <c r="T412" s="295"/>
      <c r="U412" s="295"/>
      <c r="V412" s="295"/>
      <c r="W412" s="295"/>
      <c r="X412" s="295"/>
      <c r="Y412" s="788">
        <f t="shared" ref="Y412:AL412" si="620">Y411</f>
        <v>1</v>
      </c>
      <c r="Z412" s="788">
        <f t="shared" si="620"/>
        <v>0</v>
      </c>
      <c r="AA412" s="788">
        <f t="shared" si="620"/>
        <v>0</v>
      </c>
      <c r="AB412" s="788">
        <f t="shared" si="620"/>
        <v>0</v>
      </c>
      <c r="AC412" s="788">
        <f t="shared" si="620"/>
        <v>0</v>
      </c>
      <c r="AD412" s="788">
        <f t="shared" si="620"/>
        <v>0</v>
      </c>
      <c r="AE412" s="788">
        <f t="shared" si="620"/>
        <v>0</v>
      </c>
      <c r="AF412" s="788">
        <f t="shared" si="620"/>
        <v>0</v>
      </c>
      <c r="AG412" s="788">
        <f t="shared" si="620"/>
        <v>0</v>
      </c>
      <c r="AH412" s="788">
        <f t="shared" si="620"/>
        <v>0</v>
      </c>
      <c r="AI412" s="788">
        <f t="shared" si="620"/>
        <v>0</v>
      </c>
      <c r="AJ412" s="788">
        <f t="shared" si="620"/>
        <v>0</v>
      </c>
      <c r="AK412" s="788">
        <f t="shared" si="620"/>
        <v>0</v>
      </c>
      <c r="AL412" s="788">
        <f t="shared" si="620"/>
        <v>0</v>
      </c>
      <c r="AM412" s="297"/>
    </row>
    <row r="413" spans="1:39" ht="15" hidden="1" outlineLevel="1">
      <c r="A413" s="518"/>
      <c r="B413" s="801"/>
      <c r="C413" s="299"/>
      <c r="D413" s="770"/>
      <c r="E413" s="770"/>
      <c r="F413" s="770"/>
      <c r="G413" s="770"/>
      <c r="H413" s="770"/>
      <c r="I413" s="770"/>
      <c r="J413" s="770"/>
      <c r="K413" s="770"/>
      <c r="L413" s="770"/>
      <c r="M413" s="770"/>
      <c r="N413" s="774"/>
      <c r="O413" s="770"/>
      <c r="P413" s="770"/>
      <c r="Q413" s="770"/>
      <c r="R413" s="770"/>
      <c r="S413" s="770"/>
      <c r="T413" s="770"/>
      <c r="U413" s="770"/>
      <c r="V413" s="770"/>
      <c r="W413" s="770"/>
      <c r="X413" s="770"/>
      <c r="Y413" s="789"/>
      <c r="Z413" s="790"/>
      <c r="AA413" s="790"/>
      <c r="AB413" s="790"/>
      <c r="AC413" s="790"/>
      <c r="AD413" s="790"/>
      <c r="AE413" s="790"/>
      <c r="AF413" s="790"/>
      <c r="AG413" s="790"/>
      <c r="AH413" s="790"/>
      <c r="AI413" s="790"/>
      <c r="AJ413" s="790"/>
      <c r="AK413" s="790"/>
      <c r="AL413" s="790"/>
      <c r="AM413" s="302"/>
    </row>
    <row r="414" spans="1:39" ht="15" hidden="1" outlineLevel="1">
      <c r="A414" s="518">
        <v>3</v>
      </c>
      <c r="B414" s="799" t="s">
        <v>97</v>
      </c>
      <c r="C414" s="291" t="s">
        <v>25</v>
      </c>
      <c r="D414" s="295"/>
      <c r="E414" s="295"/>
      <c r="F414" s="295"/>
      <c r="G414" s="295"/>
      <c r="H414" s="295"/>
      <c r="I414" s="295"/>
      <c r="J414" s="295"/>
      <c r="K414" s="295"/>
      <c r="L414" s="295"/>
      <c r="M414" s="295"/>
      <c r="N414" s="765"/>
      <c r="O414" s="295"/>
      <c r="P414" s="295"/>
      <c r="Q414" s="295"/>
      <c r="R414" s="295"/>
      <c r="S414" s="295"/>
      <c r="T414" s="295"/>
      <c r="U414" s="295"/>
      <c r="V414" s="295"/>
      <c r="W414" s="295"/>
      <c r="X414" s="295"/>
      <c r="Y414" s="764">
        <v>1</v>
      </c>
      <c r="Z414" s="764">
        <v>0</v>
      </c>
      <c r="AA414" s="764">
        <v>0</v>
      </c>
      <c r="AB414" s="764">
        <v>0</v>
      </c>
      <c r="AC414" s="764">
        <v>0</v>
      </c>
      <c r="AD414" s="764">
        <v>0</v>
      </c>
      <c r="AE414" s="764">
        <v>0</v>
      </c>
      <c r="AF414" s="764"/>
      <c r="AG414" s="764"/>
      <c r="AH414" s="764"/>
      <c r="AI414" s="764"/>
      <c r="AJ414" s="764"/>
      <c r="AK414" s="764"/>
      <c r="AL414" s="764"/>
      <c r="AM414" s="296">
        <f>SUM(Y414:AL414)</f>
        <v>1</v>
      </c>
    </row>
    <row r="415" spans="1:39" ht="15" hidden="1" outlineLevel="1">
      <c r="A415" s="518"/>
      <c r="B415" s="800" t="s">
        <v>309</v>
      </c>
      <c r="C415" s="291" t="s">
        <v>163</v>
      </c>
      <c r="D415" s="295"/>
      <c r="E415" s="295"/>
      <c r="F415" s="295"/>
      <c r="G415" s="295"/>
      <c r="H415" s="295"/>
      <c r="I415" s="295"/>
      <c r="J415" s="295"/>
      <c r="K415" s="295"/>
      <c r="L415" s="295"/>
      <c r="M415" s="295"/>
      <c r="N415" s="767"/>
      <c r="O415" s="295"/>
      <c r="P415" s="295"/>
      <c r="Q415" s="295"/>
      <c r="R415" s="295"/>
      <c r="S415" s="295"/>
      <c r="T415" s="295"/>
      <c r="U415" s="295"/>
      <c r="V415" s="295"/>
      <c r="W415" s="295"/>
      <c r="X415" s="295"/>
      <c r="Y415" s="788">
        <f t="shared" ref="Y415:AL415" si="621">Y414</f>
        <v>1</v>
      </c>
      <c r="Z415" s="788">
        <f t="shared" si="621"/>
        <v>0</v>
      </c>
      <c r="AA415" s="788">
        <f t="shared" si="621"/>
        <v>0</v>
      </c>
      <c r="AB415" s="788">
        <f t="shared" si="621"/>
        <v>0</v>
      </c>
      <c r="AC415" s="788">
        <f t="shared" si="621"/>
        <v>0</v>
      </c>
      <c r="AD415" s="788">
        <f t="shared" si="621"/>
        <v>0</v>
      </c>
      <c r="AE415" s="788">
        <f t="shared" si="621"/>
        <v>0</v>
      </c>
      <c r="AF415" s="788">
        <f t="shared" si="621"/>
        <v>0</v>
      </c>
      <c r="AG415" s="788">
        <f t="shared" si="621"/>
        <v>0</v>
      </c>
      <c r="AH415" s="788">
        <f t="shared" si="621"/>
        <v>0</v>
      </c>
      <c r="AI415" s="788">
        <f t="shared" si="621"/>
        <v>0</v>
      </c>
      <c r="AJ415" s="788">
        <f t="shared" si="621"/>
        <v>0</v>
      </c>
      <c r="AK415" s="788">
        <f t="shared" si="621"/>
        <v>0</v>
      </c>
      <c r="AL415" s="788">
        <f t="shared" si="621"/>
        <v>0</v>
      </c>
      <c r="AM415" s="297"/>
    </row>
    <row r="416" spans="1:39" ht="15" hidden="1" outlineLevel="1">
      <c r="A416" s="518"/>
      <c r="B416" s="800"/>
      <c r="C416" s="305"/>
      <c r="D416" s="765"/>
      <c r="E416" s="765"/>
      <c r="F416" s="765"/>
      <c r="G416" s="765"/>
      <c r="H416" s="765"/>
      <c r="I416" s="765"/>
      <c r="J416" s="765"/>
      <c r="K416" s="765"/>
      <c r="L416" s="765"/>
      <c r="M416" s="765"/>
      <c r="N416" s="765"/>
      <c r="O416" s="765"/>
      <c r="P416" s="765"/>
      <c r="Q416" s="765"/>
      <c r="R416" s="765"/>
      <c r="S416" s="765"/>
      <c r="T416" s="765"/>
      <c r="U416" s="765"/>
      <c r="V416" s="765"/>
      <c r="W416" s="765"/>
      <c r="X416" s="765"/>
      <c r="Y416" s="789"/>
      <c r="Z416" s="789"/>
      <c r="AA416" s="789"/>
      <c r="AB416" s="789"/>
      <c r="AC416" s="789"/>
      <c r="AD416" s="789"/>
      <c r="AE416" s="789"/>
      <c r="AF416" s="789"/>
      <c r="AG416" s="789"/>
      <c r="AH416" s="789"/>
      <c r="AI416" s="789"/>
      <c r="AJ416" s="789"/>
      <c r="AK416" s="789"/>
      <c r="AL416" s="789"/>
      <c r="AM416" s="306"/>
    </row>
    <row r="417" spans="1:39" ht="15" hidden="1" outlineLevel="1">
      <c r="A417" s="518">
        <v>4</v>
      </c>
      <c r="B417" s="514" t="s">
        <v>676</v>
      </c>
      <c r="C417" s="291" t="s">
        <v>25</v>
      </c>
      <c r="D417" s="295"/>
      <c r="E417" s="295"/>
      <c r="F417" s="295"/>
      <c r="G417" s="295"/>
      <c r="H417" s="295"/>
      <c r="I417" s="295"/>
      <c r="J417" s="295"/>
      <c r="K417" s="295"/>
      <c r="L417" s="295"/>
      <c r="M417" s="295"/>
      <c r="N417" s="765"/>
      <c r="O417" s="295"/>
      <c r="P417" s="295"/>
      <c r="Q417" s="295"/>
      <c r="R417" s="295"/>
      <c r="S417" s="295"/>
      <c r="T417" s="295"/>
      <c r="U417" s="295"/>
      <c r="V417" s="295"/>
      <c r="W417" s="295"/>
      <c r="X417" s="295"/>
      <c r="Y417" s="764">
        <v>1</v>
      </c>
      <c r="Z417" s="764">
        <v>0</v>
      </c>
      <c r="AA417" s="764">
        <v>0</v>
      </c>
      <c r="AB417" s="764">
        <v>0</v>
      </c>
      <c r="AC417" s="764">
        <v>0</v>
      </c>
      <c r="AD417" s="764">
        <v>0</v>
      </c>
      <c r="AE417" s="764">
        <v>0</v>
      </c>
      <c r="AF417" s="764"/>
      <c r="AG417" s="764"/>
      <c r="AH417" s="764"/>
      <c r="AI417" s="764"/>
      <c r="AJ417" s="764"/>
      <c r="AK417" s="764"/>
      <c r="AL417" s="764"/>
      <c r="AM417" s="296">
        <f>SUM(Y417:AL417)</f>
        <v>1</v>
      </c>
    </row>
    <row r="418" spans="1:39" ht="15" hidden="1" outlineLevel="1">
      <c r="A418" s="518"/>
      <c r="B418" s="800" t="s">
        <v>309</v>
      </c>
      <c r="C418" s="291" t="s">
        <v>163</v>
      </c>
      <c r="D418" s="295"/>
      <c r="E418" s="295"/>
      <c r="F418" s="295"/>
      <c r="G418" s="295"/>
      <c r="H418" s="295"/>
      <c r="I418" s="295"/>
      <c r="J418" s="295"/>
      <c r="K418" s="295"/>
      <c r="L418" s="295"/>
      <c r="M418" s="295"/>
      <c r="N418" s="767"/>
      <c r="O418" s="295"/>
      <c r="P418" s="295"/>
      <c r="Q418" s="295"/>
      <c r="R418" s="295"/>
      <c r="S418" s="295"/>
      <c r="T418" s="295"/>
      <c r="U418" s="295"/>
      <c r="V418" s="295"/>
      <c r="W418" s="295"/>
      <c r="X418" s="295"/>
      <c r="Y418" s="788">
        <f t="shared" ref="Y418:AL418" si="622">Y417</f>
        <v>1</v>
      </c>
      <c r="Z418" s="788">
        <f t="shared" si="622"/>
        <v>0</v>
      </c>
      <c r="AA418" s="788">
        <f t="shared" si="622"/>
        <v>0</v>
      </c>
      <c r="AB418" s="788">
        <f t="shared" si="622"/>
        <v>0</v>
      </c>
      <c r="AC418" s="788">
        <f t="shared" si="622"/>
        <v>0</v>
      </c>
      <c r="AD418" s="788">
        <f t="shared" si="622"/>
        <v>0</v>
      </c>
      <c r="AE418" s="788">
        <f t="shared" si="622"/>
        <v>0</v>
      </c>
      <c r="AF418" s="788">
        <f t="shared" si="622"/>
        <v>0</v>
      </c>
      <c r="AG418" s="788">
        <f t="shared" si="622"/>
        <v>0</v>
      </c>
      <c r="AH418" s="788">
        <f t="shared" si="622"/>
        <v>0</v>
      </c>
      <c r="AI418" s="788">
        <f t="shared" si="622"/>
        <v>0</v>
      </c>
      <c r="AJ418" s="788">
        <f t="shared" si="622"/>
        <v>0</v>
      </c>
      <c r="AK418" s="788">
        <f t="shared" si="622"/>
        <v>0</v>
      </c>
      <c r="AL418" s="788">
        <f t="shared" si="622"/>
        <v>0</v>
      </c>
      <c r="AM418" s="297"/>
    </row>
    <row r="419" spans="1:39" ht="15" hidden="1" outlineLevel="1">
      <c r="A419" s="518"/>
      <c r="B419" s="800"/>
      <c r="C419" s="305"/>
      <c r="D419" s="770"/>
      <c r="E419" s="770"/>
      <c r="F419" s="770"/>
      <c r="G419" s="770"/>
      <c r="H419" s="770"/>
      <c r="I419" s="770"/>
      <c r="J419" s="770"/>
      <c r="K419" s="770"/>
      <c r="L419" s="770"/>
      <c r="M419" s="770"/>
      <c r="N419" s="765"/>
      <c r="O419" s="770"/>
      <c r="P419" s="770"/>
      <c r="Q419" s="770"/>
      <c r="R419" s="770"/>
      <c r="S419" s="770"/>
      <c r="T419" s="770"/>
      <c r="U419" s="770"/>
      <c r="V419" s="770"/>
      <c r="W419" s="770"/>
      <c r="X419" s="770"/>
      <c r="Y419" s="789"/>
      <c r="Z419" s="789"/>
      <c r="AA419" s="789"/>
      <c r="AB419" s="789"/>
      <c r="AC419" s="789"/>
      <c r="AD419" s="789"/>
      <c r="AE419" s="789"/>
      <c r="AF419" s="789"/>
      <c r="AG419" s="789"/>
      <c r="AH419" s="789"/>
      <c r="AI419" s="789"/>
      <c r="AJ419" s="789"/>
      <c r="AK419" s="789"/>
      <c r="AL419" s="789"/>
      <c r="AM419" s="306"/>
    </row>
    <row r="420" spans="1:39" ht="30" hidden="1" outlineLevel="1">
      <c r="A420" s="518">
        <v>5</v>
      </c>
      <c r="B420" s="799" t="s">
        <v>98</v>
      </c>
      <c r="C420" s="291" t="s">
        <v>25</v>
      </c>
      <c r="D420" s="295"/>
      <c r="E420" s="295"/>
      <c r="F420" s="295"/>
      <c r="G420" s="295"/>
      <c r="H420" s="295"/>
      <c r="I420" s="295"/>
      <c r="J420" s="295"/>
      <c r="K420" s="295"/>
      <c r="L420" s="295"/>
      <c r="M420" s="295"/>
      <c r="N420" s="765"/>
      <c r="O420" s="295"/>
      <c r="P420" s="295"/>
      <c r="Q420" s="295"/>
      <c r="R420" s="295"/>
      <c r="S420" s="295"/>
      <c r="T420" s="295"/>
      <c r="U420" s="295"/>
      <c r="V420" s="295"/>
      <c r="W420" s="295"/>
      <c r="X420" s="295"/>
      <c r="Y420" s="764">
        <v>1</v>
      </c>
      <c r="Z420" s="764">
        <v>0</v>
      </c>
      <c r="AA420" s="764">
        <v>0</v>
      </c>
      <c r="AB420" s="764">
        <v>0</v>
      </c>
      <c r="AC420" s="764">
        <v>0</v>
      </c>
      <c r="AD420" s="764">
        <v>0</v>
      </c>
      <c r="AE420" s="764">
        <v>0</v>
      </c>
      <c r="AF420" s="764"/>
      <c r="AG420" s="764"/>
      <c r="AH420" s="764"/>
      <c r="AI420" s="764"/>
      <c r="AJ420" s="764"/>
      <c r="AK420" s="764"/>
      <c r="AL420" s="764"/>
      <c r="AM420" s="296">
        <f>SUM(Y420:AL420)</f>
        <v>1</v>
      </c>
    </row>
    <row r="421" spans="1:39" ht="15" hidden="1" outlineLevel="1">
      <c r="A421" s="518"/>
      <c r="B421" s="800" t="s">
        <v>309</v>
      </c>
      <c r="C421" s="291" t="s">
        <v>163</v>
      </c>
      <c r="D421" s="295"/>
      <c r="E421" s="295"/>
      <c r="F421" s="295"/>
      <c r="G421" s="295"/>
      <c r="H421" s="295"/>
      <c r="I421" s="295"/>
      <c r="J421" s="295"/>
      <c r="K421" s="295"/>
      <c r="L421" s="295"/>
      <c r="M421" s="295"/>
      <c r="N421" s="767"/>
      <c r="O421" s="295"/>
      <c r="P421" s="295"/>
      <c r="Q421" s="295"/>
      <c r="R421" s="295"/>
      <c r="S421" s="295"/>
      <c r="T421" s="295"/>
      <c r="U421" s="295"/>
      <c r="V421" s="295"/>
      <c r="W421" s="295"/>
      <c r="X421" s="295"/>
      <c r="Y421" s="788">
        <f t="shared" ref="Y421:AL421" si="623">Y420</f>
        <v>1</v>
      </c>
      <c r="Z421" s="788">
        <f t="shared" si="623"/>
        <v>0</v>
      </c>
      <c r="AA421" s="788">
        <f t="shared" si="623"/>
        <v>0</v>
      </c>
      <c r="AB421" s="788">
        <f t="shared" si="623"/>
        <v>0</v>
      </c>
      <c r="AC421" s="788">
        <f t="shared" si="623"/>
        <v>0</v>
      </c>
      <c r="AD421" s="788">
        <f t="shared" si="623"/>
        <v>0</v>
      </c>
      <c r="AE421" s="788">
        <f t="shared" si="623"/>
        <v>0</v>
      </c>
      <c r="AF421" s="788">
        <f t="shared" si="623"/>
        <v>0</v>
      </c>
      <c r="AG421" s="788">
        <f t="shared" si="623"/>
        <v>0</v>
      </c>
      <c r="AH421" s="788">
        <f t="shared" si="623"/>
        <v>0</v>
      </c>
      <c r="AI421" s="788">
        <f t="shared" si="623"/>
        <v>0</v>
      </c>
      <c r="AJ421" s="788">
        <f t="shared" si="623"/>
        <v>0</v>
      </c>
      <c r="AK421" s="788">
        <f t="shared" si="623"/>
        <v>0</v>
      </c>
      <c r="AL421" s="788">
        <f t="shared" si="623"/>
        <v>0</v>
      </c>
      <c r="AM421" s="297"/>
    </row>
    <row r="422" spans="1:39" ht="15" hidden="1" outlineLevel="1">
      <c r="A422" s="518"/>
      <c r="B422" s="800"/>
      <c r="C422" s="291"/>
      <c r="D422" s="765"/>
      <c r="E422" s="765"/>
      <c r="F422" s="765"/>
      <c r="G422" s="765"/>
      <c r="H422" s="765"/>
      <c r="I422" s="765"/>
      <c r="J422" s="765"/>
      <c r="K422" s="765"/>
      <c r="L422" s="765"/>
      <c r="M422" s="765"/>
      <c r="N422" s="765"/>
      <c r="O422" s="765"/>
      <c r="P422" s="765"/>
      <c r="Q422" s="765"/>
      <c r="R422" s="765"/>
      <c r="S422" s="765"/>
      <c r="T422" s="765"/>
      <c r="U422" s="765"/>
      <c r="V422" s="765"/>
      <c r="W422" s="765"/>
      <c r="X422" s="765"/>
      <c r="Y422" s="791"/>
      <c r="Z422" s="792"/>
      <c r="AA422" s="792"/>
      <c r="AB422" s="792"/>
      <c r="AC422" s="792"/>
      <c r="AD422" s="792"/>
      <c r="AE422" s="792"/>
      <c r="AF422" s="792"/>
      <c r="AG422" s="792"/>
      <c r="AH422" s="792"/>
      <c r="AI422" s="792"/>
      <c r="AJ422" s="792"/>
      <c r="AK422" s="792"/>
      <c r="AL422" s="792"/>
      <c r="AM422" s="297"/>
    </row>
    <row r="423" spans="1:39" ht="15" hidden="1" outlineLevel="1">
      <c r="A423" s="518"/>
      <c r="B423" s="802" t="s">
        <v>499</v>
      </c>
      <c r="C423" s="289"/>
      <c r="D423" s="769"/>
      <c r="E423" s="769"/>
      <c r="F423" s="769"/>
      <c r="G423" s="769"/>
      <c r="H423" s="769"/>
      <c r="I423" s="769"/>
      <c r="J423" s="769"/>
      <c r="K423" s="769"/>
      <c r="L423" s="769"/>
      <c r="M423" s="769"/>
      <c r="N423" s="768"/>
      <c r="O423" s="769"/>
      <c r="P423" s="769"/>
      <c r="Q423" s="769"/>
      <c r="R423" s="769"/>
      <c r="S423" s="769"/>
      <c r="T423" s="769"/>
      <c r="U423" s="769"/>
      <c r="V423" s="769"/>
      <c r="W423" s="769"/>
      <c r="X423" s="769"/>
      <c r="Y423" s="793"/>
      <c r="Z423" s="793"/>
      <c r="AA423" s="793"/>
      <c r="AB423" s="793"/>
      <c r="AC423" s="793"/>
      <c r="AD423" s="793"/>
      <c r="AE423" s="793"/>
      <c r="AF423" s="793"/>
      <c r="AG423" s="793"/>
      <c r="AH423" s="793"/>
      <c r="AI423" s="793"/>
      <c r="AJ423" s="793"/>
      <c r="AK423" s="793"/>
      <c r="AL423" s="793"/>
      <c r="AM423" s="292"/>
    </row>
    <row r="424" spans="1:39" ht="15" hidden="1" outlineLevel="1">
      <c r="A424" s="518">
        <v>6</v>
      </c>
      <c r="B424" s="799" t="s">
        <v>99</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4">
        <v>0</v>
      </c>
      <c r="Z424" s="764">
        <v>0</v>
      </c>
      <c r="AA424" s="764">
        <v>1</v>
      </c>
      <c r="AB424" s="764">
        <v>0</v>
      </c>
      <c r="AC424" s="764">
        <v>0</v>
      </c>
      <c r="AD424" s="764">
        <v>0</v>
      </c>
      <c r="AE424" s="764">
        <v>0</v>
      </c>
      <c r="AF424" s="414"/>
      <c r="AG424" s="414"/>
      <c r="AH424" s="414"/>
      <c r="AI424" s="414"/>
      <c r="AJ424" s="414"/>
      <c r="AK424" s="414"/>
      <c r="AL424" s="414"/>
      <c r="AM424" s="296">
        <f>SUM(Y424:AL424)</f>
        <v>1</v>
      </c>
    </row>
    <row r="425" spans="1:39" ht="15" hidden="1" outlineLevel="1">
      <c r="A425" s="518"/>
      <c r="B425" s="800" t="s">
        <v>309</v>
      </c>
      <c r="C425" s="291" t="s">
        <v>163</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788">
        <f t="shared" ref="Y425:AL425" si="624">Y424</f>
        <v>0</v>
      </c>
      <c r="Z425" s="788">
        <f t="shared" si="624"/>
        <v>0</v>
      </c>
      <c r="AA425" s="788">
        <f t="shared" si="624"/>
        <v>1</v>
      </c>
      <c r="AB425" s="788">
        <f t="shared" si="624"/>
        <v>0</v>
      </c>
      <c r="AC425" s="788">
        <f t="shared" si="624"/>
        <v>0</v>
      </c>
      <c r="AD425" s="788">
        <f t="shared" si="624"/>
        <v>0</v>
      </c>
      <c r="AE425" s="788">
        <f t="shared" si="624"/>
        <v>0</v>
      </c>
      <c r="AF425" s="788">
        <f t="shared" si="624"/>
        <v>0</v>
      </c>
      <c r="AG425" s="788">
        <f t="shared" si="624"/>
        <v>0</v>
      </c>
      <c r="AH425" s="788">
        <f t="shared" si="624"/>
        <v>0</v>
      </c>
      <c r="AI425" s="788">
        <f t="shared" si="624"/>
        <v>0</v>
      </c>
      <c r="AJ425" s="788">
        <f t="shared" si="624"/>
        <v>0</v>
      </c>
      <c r="AK425" s="788">
        <f t="shared" si="624"/>
        <v>0</v>
      </c>
      <c r="AL425" s="788">
        <f t="shared" si="624"/>
        <v>0</v>
      </c>
      <c r="AM425" s="311"/>
    </row>
    <row r="426" spans="1:39" ht="15" hidden="1" outlineLevel="1">
      <c r="A426" s="518"/>
      <c r="B426" s="803"/>
      <c r="C426" s="312"/>
      <c r="D426" s="765"/>
      <c r="E426" s="765"/>
      <c r="F426" s="765"/>
      <c r="G426" s="765"/>
      <c r="H426" s="765"/>
      <c r="I426" s="765"/>
      <c r="J426" s="765"/>
      <c r="K426" s="765"/>
      <c r="L426" s="765"/>
      <c r="M426" s="765"/>
      <c r="N426" s="765"/>
      <c r="O426" s="765"/>
      <c r="P426" s="765"/>
      <c r="Q426" s="765"/>
      <c r="R426" s="765"/>
      <c r="S426" s="765"/>
      <c r="T426" s="765"/>
      <c r="U426" s="765"/>
      <c r="V426" s="765"/>
      <c r="W426" s="765"/>
      <c r="X426" s="765"/>
      <c r="Y426" s="415"/>
      <c r="Z426" s="415"/>
      <c r="AA426" s="415"/>
      <c r="AB426" s="415"/>
      <c r="AC426" s="415"/>
      <c r="AD426" s="415"/>
      <c r="AE426" s="415"/>
      <c r="AF426" s="415"/>
      <c r="AG426" s="415"/>
      <c r="AH426" s="415"/>
      <c r="AI426" s="415"/>
      <c r="AJ426" s="415"/>
      <c r="AK426" s="415"/>
      <c r="AL426" s="415"/>
      <c r="AM426" s="313"/>
    </row>
    <row r="427" spans="1:39" ht="30" hidden="1" outlineLevel="1">
      <c r="A427" s="518">
        <v>7</v>
      </c>
      <c r="B427" s="799" t="s">
        <v>100</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4">
        <v>0</v>
      </c>
      <c r="Z427" s="764">
        <v>0</v>
      </c>
      <c r="AA427" s="764">
        <v>1</v>
      </c>
      <c r="AB427" s="764">
        <v>0</v>
      </c>
      <c r="AC427" s="764">
        <v>0</v>
      </c>
      <c r="AD427" s="764">
        <v>0</v>
      </c>
      <c r="AE427" s="764">
        <v>0</v>
      </c>
      <c r="AF427" s="414"/>
      <c r="AG427" s="414"/>
      <c r="AH427" s="414"/>
      <c r="AI427" s="414"/>
      <c r="AJ427" s="414"/>
      <c r="AK427" s="414"/>
      <c r="AL427" s="414"/>
      <c r="AM427" s="296">
        <f>SUM(Y427:AL427)</f>
        <v>1</v>
      </c>
    </row>
    <row r="428" spans="1:39" ht="15" hidden="1" outlineLevel="1">
      <c r="A428" s="518"/>
      <c r="B428" s="800" t="s">
        <v>309</v>
      </c>
      <c r="C428" s="291" t="s">
        <v>163</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788">
        <f t="shared" ref="Y428:AL428" si="625">Y427</f>
        <v>0</v>
      </c>
      <c r="Z428" s="788">
        <f t="shared" si="625"/>
        <v>0</v>
      </c>
      <c r="AA428" s="788">
        <f t="shared" si="625"/>
        <v>1</v>
      </c>
      <c r="AB428" s="788">
        <f t="shared" si="625"/>
        <v>0</v>
      </c>
      <c r="AC428" s="788">
        <f t="shared" si="625"/>
        <v>0</v>
      </c>
      <c r="AD428" s="788">
        <f t="shared" si="625"/>
        <v>0</v>
      </c>
      <c r="AE428" s="788">
        <f t="shared" si="625"/>
        <v>0</v>
      </c>
      <c r="AF428" s="788">
        <f t="shared" si="625"/>
        <v>0</v>
      </c>
      <c r="AG428" s="788">
        <f t="shared" si="625"/>
        <v>0</v>
      </c>
      <c r="AH428" s="788">
        <f t="shared" si="625"/>
        <v>0</v>
      </c>
      <c r="AI428" s="788">
        <f t="shared" si="625"/>
        <v>0</v>
      </c>
      <c r="AJ428" s="788">
        <f t="shared" si="625"/>
        <v>0</v>
      </c>
      <c r="AK428" s="788">
        <f t="shared" si="625"/>
        <v>0</v>
      </c>
      <c r="AL428" s="788">
        <f t="shared" si="625"/>
        <v>0</v>
      </c>
      <c r="AM428" s="311"/>
    </row>
    <row r="429" spans="1:39" ht="15" hidden="1" outlineLevel="1">
      <c r="A429" s="518"/>
      <c r="B429" s="799"/>
      <c r="C429" s="312"/>
      <c r="D429" s="765"/>
      <c r="E429" s="765"/>
      <c r="F429" s="765"/>
      <c r="G429" s="765"/>
      <c r="H429" s="765"/>
      <c r="I429" s="765"/>
      <c r="J429" s="765"/>
      <c r="K429" s="765"/>
      <c r="L429" s="765"/>
      <c r="M429" s="765"/>
      <c r="N429" s="765"/>
      <c r="O429" s="765"/>
      <c r="P429" s="765"/>
      <c r="Q429" s="765"/>
      <c r="R429" s="765"/>
      <c r="S429" s="765"/>
      <c r="T429" s="765"/>
      <c r="U429" s="765"/>
      <c r="V429" s="765"/>
      <c r="W429" s="765"/>
      <c r="X429" s="765"/>
      <c r="Y429" s="415"/>
      <c r="Z429" s="416"/>
      <c r="AA429" s="415"/>
      <c r="AB429" s="415"/>
      <c r="AC429" s="415"/>
      <c r="AD429" s="415"/>
      <c r="AE429" s="415"/>
      <c r="AF429" s="415"/>
      <c r="AG429" s="415"/>
      <c r="AH429" s="415"/>
      <c r="AI429" s="415"/>
      <c r="AJ429" s="415"/>
      <c r="AK429" s="415"/>
      <c r="AL429" s="415"/>
      <c r="AM429" s="313"/>
    </row>
    <row r="430" spans="1:39" ht="30" hidden="1" outlineLevel="1">
      <c r="A430" s="518">
        <v>8</v>
      </c>
      <c r="B430" s="799" t="s">
        <v>101</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4">
        <v>0</v>
      </c>
      <c r="Z430" s="764">
        <v>1</v>
      </c>
      <c r="AA430" s="764">
        <v>0</v>
      </c>
      <c r="AB430" s="764">
        <v>0</v>
      </c>
      <c r="AC430" s="764">
        <v>0</v>
      </c>
      <c r="AD430" s="764">
        <v>0</v>
      </c>
      <c r="AE430" s="764">
        <v>0</v>
      </c>
      <c r="AF430" s="414"/>
      <c r="AG430" s="414"/>
      <c r="AH430" s="414"/>
      <c r="AI430" s="414"/>
      <c r="AJ430" s="414"/>
      <c r="AK430" s="414"/>
      <c r="AL430" s="414"/>
      <c r="AM430" s="296">
        <f>SUM(Y430:AL430)</f>
        <v>1</v>
      </c>
    </row>
    <row r="431" spans="1:39" ht="15" hidden="1" outlineLevel="1">
      <c r="A431" s="518"/>
      <c r="B431" s="800" t="s">
        <v>309</v>
      </c>
      <c r="C431" s="291" t="s">
        <v>163</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788">
        <f t="shared" ref="Y431:AL431" si="626">Y430</f>
        <v>0</v>
      </c>
      <c r="Z431" s="788">
        <f t="shared" si="626"/>
        <v>1</v>
      </c>
      <c r="AA431" s="788">
        <f t="shared" si="626"/>
        <v>0</v>
      </c>
      <c r="AB431" s="788">
        <f t="shared" si="626"/>
        <v>0</v>
      </c>
      <c r="AC431" s="788">
        <f t="shared" si="626"/>
        <v>0</v>
      </c>
      <c r="AD431" s="788">
        <f t="shared" si="626"/>
        <v>0</v>
      </c>
      <c r="AE431" s="788">
        <f t="shared" si="626"/>
        <v>0</v>
      </c>
      <c r="AF431" s="788">
        <f t="shared" si="626"/>
        <v>0</v>
      </c>
      <c r="AG431" s="788">
        <f t="shared" si="626"/>
        <v>0</v>
      </c>
      <c r="AH431" s="788">
        <f t="shared" si="626"/>
        <v>0</v>
      </c>
      <c r="AI431" s="788">
        <f t="shared" si="626"/>
        <v>0</v>
      </c>
      <c r="AJ431" s="788">
        <f t="shared" si="626"/>
        <v>0</v>
      </c>
      <c r="AK431" s="788">
        <f t="shared" si="626"/>
        <v>0</v>
      </c>
      <c r="AL431" s="788">
        <f t="shared" si="626"/>
        <v>0</v>
      </c>
      <c r="AM431" s="311"/>
    </row>
    <row r="432" spans="1:39" ht="15" hidden="1" outlineLevel="1">
      <c r="A432" s="518"/>
      <c r="B432" s="799"/>
      <c r="C432" s="312"/>
      <c r="D432" s="771"/>
      <c r="E432" s="771"/>
      <c r="F432" s="771"/>
      <c r="G432" s="771"/>
      <c r="H432" s="771"/>
      <c r="I432" s="771"/>
      <c r="J432" s="771"/>
      <c r="K432" s="771"/>
      <c r="L432" s="771"/>
      <c r="M432" s="771"/>
      <c r="N432" s="765"/>
      <c r="O432" s="771"/>
      <c r="P432" s="771"/>
      <c r="Q432" s="771"/>
      <c r="R432" s="771"/>
      <c r="S432" s="771"/>
      <c r="T432" s="771"/>
      <c r="U432" s="771"/>
      <c r="V432" s="771"/>
      <c r="W432" s="771"/>
      <c r="X432" s="771"/>
      <c r="Y432" s="415"/>
      <c r="Z432" s="416"/>
      <c r="AA432" s="415"/>
      <c r="AB432" s="415"/>
      <c r="AC432" s="415"/>
      <c r="AD432" s="415"/>
      <c r="AE432" s="415"/>
      <c r="AF432" s="415"/>
      <c r="AG432" s="415"/>
      <c r="AH432" s="415"/>
      <c r="AI432" s="415"/>
      <c r="AJ432" s="415"/>
      <c r="AK432" s="415"/>
      <c r="AL432" s="415"/>
      <c r="AM432" s="313"/>
    </row>
    <row r="433" spans="1:39" ht="30" hidden="1" outlineLevel="1">
      <c r="A433" s="518">
        <v>9</v>
      </c>
      <c r="B433" s="799" t="s">
        <v>102</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4">
        <v>0</v>
      </c>
      <c r="Z433" s="764">
        <v>0</v>
      </c>
      <c r="AA433" s="764">
        <v>1</v>
      </c>
      <c r="AB433" s="764">
        <v>0</v>
      </c>
      <c r="AC433" s="764">
        <v>0</v>
      </c>
      <c r="AD433" s="764">
        <v>0</v>
      </c>
      <c r="AE433" s="764">
        <v>0</v>
      </c>
      <c r="AF433" s="414"/>
      <c r="AG433" s="414"/>
      <c r="AH433" s="414"/>
      <c r="AI433" s="414"/>
      <c r="AJ433" s="414"/>
      <c r="AK433" s="414"/>
      <c r="AL433" s="414"/>
      <c r="AM433" s="296">
        <f>SUM(Y433:AL433)</f>
        <v>1</v>
      </c>
    </row>
    <row r="434" spans="1:39" ht="15" hidden="1" outlineLevel="1">
      <c r="A434" s="518"/>
      <c r="B434" s="800" t="s">
        <v>309</v>
      </c>
      <c r="C434" s="291" t="s">
        <v>163</v>
      </c>
      <c r="D434" s="295"/>
      <c r="E434" s="295"/>
      <c r="F434" s="295"/>
      <c r="G434" s="295"/>
      <c r="H434" s="295"/>
      <c r="I434" s="295"/>
      <c r="J434" s="295"/>
      <c r="K434" s="295"/>
      <c r="L434" s="295"/>
      <c r="M434" s="295"/>
      <c r="N434" s="295">
        <v>12</v>
      </c>
      <c r="O434" s="295"/>
      <c r="P434" s="295"/>
      <c r="Q434" s="295"/>
      <c r="R434" s="295"/>
      <c r="S434" s="295"/>
      <c r="T434" s="295"/>
      <c r="U434" s="295"/>
      <c r="V434" s="295"/>
      <c r="W434" s="295"/>
      <c r="X434" s="295"/>
      <c r="Y434" s="788">
        <f t="shared" ref="Y434:AL434" si="627">Y433</f>
        <v>0</v>
      </c>
      <c r="Z434" s="788">
        <f t="shared" si="627"/>
        <v>0</v>
      </c>
      <c r="AA434" s="788">
        <f t="shared" si="627"/>
        <v>1</v>
      </c>
      <c r="AB434" s="788">
        <f t="shared" si="627"/>
        <v>0</v>
      </c>
      <c r="AC434" s="788">
        <f t="shared" si="627"/>
        <v>0</v>
      </c>
      <c r="AD434" s="788">
        <f t="shared" si="627"/>
        <v>0</v>
      </c>
      <c r="AE434" s="788">
        <f t="shared" si="627"/>
        <v>0</v>
      </c>
      <c r="AF434" s="788">
        <f t="shared" si="627"/>
        <v>0</v>
      </c>
      <c r="AG434" s="788">
        <f t="shared" si="627"/>
        <v>0</v>
      </c>
      <c r="AH434" s="788">
        <f t="shared" si="627"/>
        <v>0</v>
      </c>
      <c r="AI434" s="788">
        <f t="shared" si="627"/>
        <v>0</v>
      </c>
      <c r="AJ434" s="788">
        <f t="shared" si="627"/>
        <v>0</v>
      </c>
      <c r="AK434" s="788">
        <f t="shared" si="627"/>
        <v>0</v>
      </c>
      <c r="AL434" s="788">
        <f t="shared" si="627"/>
        <v>0</v>
      </c>
      <c r="AM434" s="311"/>
    </row>
    <row r="435" spans="1:39" ht="15" hidden="1" outlineLevel="1">
      <c r="A435" s="518"/>
      <c r="B435" s="799"/>
      <c r="C435" s="312"/>
      <c r="D435" s="771"/>
      <c r="E435" s="771"/>
      <c r="F435" s="771"/>
      <c r="G435" s="771"/>
      <c r="H435" s="771"/>
      <c r="I435" s="771"/>
      <c r="J435" s="771"/>
      <c r="K435" s="771"/>
      <c r="L435" s="771"/>
      <c r="M435" s="771"/>
      <c r="N435" s="765"/>
      <c r="O435" s="771"/>
      <c r="P435" s="771"/>
      <c r="Q435" s="771"/>
      <c r="R435" s="771"/>
      <c r="S435" s="771"/>
      <c r="T435" s="771"/>
      <c r="U435" s="771"/>
      <c r="V435" s="771"/>
      <c r="W435" s="771"/>
      <c r="X435" s="771"/>
      <c r="Y435" s="415"/>
      <c r="Z435" s="415"/>
      <c r="AA435" s="415"/>
      <c r="AB435" s="415"/>
      <c r="AC435" s="415"/>
      <c r="AD435" s="415"/>
      <c r="AE435" s="415"/>
      <c r="AF435" s="415"/>
      <c r="AG435" s="415"/>
      <c r="AH435" s="415"/>
      <c r="AI435" s="415"/>
      <c r="AJ435" s="415"/>
      <c r="AK435" s="415"/>
      <c r="AL435" s="415"/>
      <c r="AM435" s="313"/>
    </row>
    <row r="436" spans="1:39" ht="30" hidden="1" outlineLevel="1">
      <c r="A436" s="518">
        <v>10</v>
      </c>
      <c r="B436" s="799" t="s">
        <v>103</v>
      </c>
      <c r="C436" s="291" t="s">
        <v>25</v>
      </c>
      <c r="D436" s="295"/>
      <c r="E436" s="295"/>
      <c r="F436" s="295"/>
      <c r="G436" s="295"/>
      <c r="H436" s="295"/>
      <c r="I436" s="295"/>
      <c r="J436" s="295"/>
      <c r="K436" s="295"/>
      <c r="L436" s="295"/>
      <c r="M436" s="295"/>
      <c r="N436" s="295">
        <v>3</v>
      </c>
      <c r="O436" s="295"/>
      <c r="P436" s="295"/>
      <c r="Q436" s="295"/>
      <c r="R436" s="295"/>
      <c r="S436" s="295"/>
      <c r="T436" s="295"/>
      <c r="U436" s="295"/>
      <c r="V436" s="295"/>
      <c r="W436" s="295"/>
      <c r="X436" s="295"/>
      <c r="Y436" s="414">
        <v>0</v>
      </c>
      <c r="Z436" s="764">
        <v>0</v>
      </c>
      <c r="AA436" s="764">
        <v>1</v>
      </c>
      <c r="AB436" s="764">
        <v>0</v>
      </c>
      <c r="AC436" s="764">
        <v>0</v>
      </c>
      <c r="AD436" s="764">
        <v>0</v>
      </c>
      <c r="AE436" s="764">
        <v>0</v>
      </c>
      <c r="AF436" s="414"/>
      <c r="AG436" s="414"/>
      <c r="AH436" s="414"/>
      <c r="AI436" s="414"/>
      <c r="AJ436" s="414"/>
      <c r="AK436" s="414"/>
      <c r="AL436" s="414"/>
      <c r="AM436" s="296">
        <f>SUM(Y436:AL436)</f>
        <v>1</v>
      </c>
    </row>
    <row r="437" spans="1:39" ht="15" hidden="1" outlineLevel="1">
      <c r="A437" s="518"/>
      <c r="B437" s="800" t="s">
        <v>309</v>
      </c>
      <c r="C437" s="291" t="s">
        <v>163</v>
      </c>
      <c r="D437" s="295"/>
      <c r="E437" s="295"/>
      <c r="F437" s="295"/>
      <c r="G437" s="295"/>
      <c r="H437" s="295"/>
      <c r="I437" s="295"/>
      <c r="J437" s="295"/>
      <c r="K437" s="295"/>
      <c r="L437" s="295"/>
      <c r="M437" s="295"/>
      <c r="N437" s="295">
        <v>3</v>
      </c>
      <c r="O437" s="295"/>
      <c r="P437" s="295"/>
      <c r="Q437" s="295"/>
      <c r="R437" s="295"/>
      <c r="S437" s="295"/>
      <c r="T437" s="295"/>
      <c r="U437" s="295"/>
      <c r="V437" s="295"/>
      <c r="W437" s="295"/>
      <c r="X437" s="295"/>
      <c r="Y437" s="788">
        <f t="shared" ref="Y437:AL437" si="628">Y436</f>
        <v>0</v>
      </c>
      <c r="Z437" s="788">
        <f t="shared" si="628"/>
        <v>0</v>
      </c>
      <c r="AA437" s="788">
        <f t="shared" si="628"/>
        <v>1</v>
      </c>
      <c r="AB437" s="788">
        <f t="shared" si="628"/>
        <v>0</v>
      </c>
      <c r="AC437" s="788">
        <f t="shared" si="628"/>
        <v>0</v>
      </c>
      <c r="AD437" s="788">
        <f t="shared" si="628"/>
        <v>0</v>
      </c>
      <c r="AE437" s="788">
        <f t="shared" si="628"/>
        <v>0</v>
      </c>
      <c r="AF437" s="788">
        <f t="shared" si="628"/>
        <v>0</v>
      </c>
      <c r="AG437" s="788">
        <f t="shared" si="628"/>
        <v>0</v>
      </c>
      <c r="AH437" s="788">
        <f t="shared" si="628"/>
        <v>0</v>
      </c>
      <c r="AI437" s="788">
        <f t="shared" si="628"/>
        <v>0</v>
      </c>
      <c r="AJ437" s="788">
        <f t="shared" si="628"/>
        <v>0</v>
      </c>
      <c r="AK437" s="788">
        <f t="shared" si="628"/>
        <v>0</v>
      </c>
      <c r="AL437" s="788">
        <f t="shared" si="628"/>
        <v>0</v>
      </c>
      <c r="AM437" s="311"/>
    </row>
    <row r="438" spans="1:39" ht="15" hidden="1" outlineLevel="1">
      <c r="A438" s="518"/>
      <c r="B438" s="799"/>
      <c r="C438" s="312"/>
      <c r="D438" s="771"/>
      <c r="E438" s="771"/>
      <c r="F438" s="771"/>
      <c r="G438" s="771"/>
      <c r="H438" s="771"/>
      <c r="I438" s="771"/>
      <c r="J438" s="771"/>
      <c r="K438" s="771"/>
      <c r="L438" s="771"/>
      <c r="M438" s="771"/>
      <c r="N438" s="765"/>
      <c r="O438" s="771"/>
      <c r="P438" s="771"/>
      <c r="Q438" s="771"/>
      <c r="R438" s="771"/>
      <c r="S438" s="771"/>
      <c r="T438" s="771"/>
      <c r="U438" s="771"/>
      <c r="V438" s="771"/>
      <c r="W438" s="771"/>
      <c r="X438" s="771"/>
      <c r="Y438" s="415"/>
      <c r="Z438" s="416"/>
      <c r="AA438" s="415"/>
      <c r="AB438" s="415"/>
      <c r="AC438" s="415"/>
      <c r="AD438" s="415"/>
      <c r="AE438" s="415"/>
      <c r="AF438" s="415"/>
      <c r="AG438" s="415"/>
      <c r="AH438" s="415"/>
      <c r="AI438" s="415"/>
      <c r="AJ438" s="415"/>
      <c r="AK438" s="415"/>
      <c r="AL438" s="415"/>
      <c r="AM438" s="313"/>
    </row>
    <row r="439" spans="1:39" ht="15" hidden="1" outlineLevel="1">
      <c r="A439" s="518"/>
      <c r="B439" s="798" t="s">
        <v>10</v>
      </c>
      <c r="C439" s="289"/>
      <c r="D439" s="769"/>
      <c r="E439" s="769"/>
      <c r="F439" s="769"/>
      <c r="G439" s="769"/>
      <c r="H439" s="769"/>
      <c r="I439" s="769"/>
      <c r="J439" s="769"/>
      <c r="K439" s="769"/>
      <c r="L439" s="769"/>
      <c r="M439" s="769"/>
      <c r="N439" s="768"/>
      <c r="O439" s="769"/>
      <c r="P439" s="769"/>
      <c r="Q439" s="769"/>
      <c r="R439" s="769"/>
      <c r="S439" s="769"/>
      <c r="T439" s="769"/>
      <c r="U439" s="769"/>
      <c r="V439" s="769"/>
      <c r="W439" s="769"/>
      <c r="X439" s="769"/>
      <c r="Y439" s="793"/>
      <c r="Z439" s="793"/>
      <c r="AA439" s="793"/>
      <c r="AB439" s="793"/>
      <c r="AC439" s="793"/>
      <c r="AD439" s="793"/>
      <c r="AE439" s="793"/>
      <c r="AF439" s="793"/>
      <c r="AG439" s="793"/>
      <c r="AH439" s="793"/>
      <c r="AI439" s="793"/>
      <c r="AJ439" s="793"/>
      <c r="AK439" s="793"/>
      <c r="AL439" s="793"/>
      <c r="AM439" s="292"/>
    </row>
    <row r="440" spans="1:39" ht="30" hidden="1" outlineLevel="1">
      <c r="A440" s="518">
        <v>11</v>
      </c>
      <c r="B440" s="799" t="s">
        <v>104</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775">
        <v>0</v>
      </c>
      <c r="Z440" s="764">
        <v>0.5</v>
      </c>
      <c r="AA440" s="764">
        <v>0.5</v>
      </c>
      <c r="AB440" s="764">
        <v>0</v>
      </c>
      <c r="AC440" s="764">
        <v>0</v>
      </c>
      <c r="AD440" s="764">
        <v>0</v>
      </c>
      <c r="AE440" s="764">
        <v>0</v>
      </c>
      <c r="AF440" s="414"/>
      <c r="AG440" s="414"/>
      <c r="AH440" s="414"/>
      <c r="AI440" s="414"/>
      <c r="AJ440" s="414"/>
      <c r="AK440" s="414"/>
      <c r="AL440" s="414"/>
      <c r="AM440" s="296">
        <f>SUM(Y440:AL440)</f>
        <v>1</v>
      </c>
    </row>
    <row r="441" spans="1:39" ht="15" hidden="1" outlineLevel="1">
      <c r="A441" s="518"/>
      <c r="B441" s="800" t="s">
        <v>309</v>
      </c>
      <c r="C441" s="291" t="s">
        <v>163</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788">
        <f t="shared" ref="Y441:AL441" si="629">Y440</f>
        <v>0</v>
      </c>
      <c r="Z441" s="788">
        <f t="shared" si="629"/>
        <v>0.5</v>
      </c>
      <c r="AA441" s="788">
        <f t="shared" si="629"/>
        <v>0.5</v>
      </c>
      <c r="AB441" s="788">
        <f t="shared" si="629"/>
        <v>0</v>
      </c>
      <c r="AC441" s="788">
        <f t="shared" si="629"/>
        <v>0</v>
      </c>
      <c r="AD441" s="788">
        <f t="shared" si="629"/>
        <v>0</v>
      </c>
      <c r="AE441" s="788">
        <f t="shared" si="629"/>
        <v>0</v>
      </c>
      <c r="AF441" s="788">
        <f t="shared" si="629"/>
        <v>0</v>
      </c>
      <c r="AG441" s="788">
        <f t="shared" si="629"/>
        <v>0</v>
      </c>
      <c r="AH441" s="788">
        <f t="shared" si="629"/>
        <v>0</v>
      </c>
      <c r="AI441" s="788">
        <f t="shared" si="629"/>
        <v>0</v>
      </c>
      <c r="AJ441" s="788">
        <f t="shared" si="629"/>
        <v>0</v>
      </c>
      <c r="AK441" s="788">
        <f t="shared" si="629"/>
        <v>0</v>
      </c>
      <c r="AL441" s="788">
        <f t="shared" si="629"/>
        <v>0</v>
      </c>
      <c r="AM441" s="297"/>
    </row>
    <row r="442" spans="1:39" ht="15" hidden="1" outlineLevel="1">
      <c r="A442" s="518"/>
      <c r="B442" s="804"/>
      <c r="C442" s="305"/>
      <c r="D442" s="765"/>
      <c r="E442" s="765"/>
      <c r="F442" s="765"/>
      <c r="G442" s="765"/>
      <c r="H442" s="765"/>
      <c r="I442" s="765"/>
      <c r="J442" s="765"/>
      <c r="K442" s="765"/>
      <c r="L442" s="765"/>
      <c r="M442" s="765"/>
      <c r="N442" s="765"/>
      <c r="O442" s="765"/>
      <c r="P442" s="765"/>
      <c r="Q442" s="765"/>
      <c r="R442" s="765"/>
      <c r="S442" s="765"/>
      <c r="T442" s="765"/>
      <c r="U442" s="765"/>
      <c r="V442" s="765"/>
      <c r="W442" s="765"/>
      <c r="X442" s="765"/>
      <c r="Y442" s="789"/>
      <c r="Z442" s="794"/>
      <c r="AA442" s="794"/>
      <c r="AB442" s="794"/>
      <c r="AC442" s="794"/>
      <c r="AD442" s="794"/>
      <c r="AE442" s="794"/>
      <c r="AF442" s="794"/>
      <c r="AG442" s="794"/>
      <c r="AH442" s="794"/>
      <c r="AI442" s="794"/>
      <c r="AJ442" s="794"/>
      <c r="AK442" s="794"/>
      <c r="AL442" s="794"/>
      <c r="AM442" s="306"/>
    </row>
    <row r="443" spans="1:39" ht="30" hidden="1" outlineLevel="1">
      <c r="A443" s="518">
        <v>12</v>
      </c>
      <c r="B443" s="799" t="s">
        <v>105</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764">
        <v>0</v>
      </c>
      <c r="Z443" s="764">
        <v>0.5</v>
      </c>
      <c r="AA443" s="764">
        <v>0.5</v>
      </c>
      <c r="AB443" s="764">
        <v>0</v>
      </c>
      <c r="AC443" s="764">
        <v>0</v>
      </c>
      <c r="AD443" s="764">
        <v>0</v>
      </c>
      <c r="AE443" s="764">
        <v>0</v>
      </c>
      <c r="AF443" s="414"/>
      <c r="AG443" s="414"/>
      <c r="AH443" s="414"/>
      <c r="AI443" s="414"/>
      <c r="AJ443" s="414"/>
      <c r="AK443" s="414"/>
      <c r="AL443" s="414"/>
      <c r="AM443" s="296">
        <f>SUM(Y443:AL443)</f>
        <v>1</v>
      </c>
    </row>
    <row r="444" spans="1:39" ht="15" hidden="1" outlineLevel="1">
      <c r="A444" s="518"/>
      <c r="B444" s="800" t="s">
        <v>309</v>
      </c>
      <c r="C444" s="291" t="s">
        <v>163</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788">
        <f t="shared" ref="Y444:AL444" si="630">Y443</f>
        <v>0</v>
      </c>
      <c r="Z444" s="788">
        <f t="shared" si="630"/>
        <v>0.5</v>
      </c>
      <c r="AA444" s="788">
        <f t="shared" si="630"/>
        <v>0.5</v>
      </c>
      <c r="AB444" s="788">
        <f t="shared" si="630"/>
        <v>0</v>
      </c>
      <c r="AC444" s="788">
        <f t="shared" si="630"/>
        <v>0</v>
      </c>
      <c r="AD444" s="788">
        <f t="shared" si="630"/>
        <v>0</v>
      </c>
      <c r="AE444" s="788">
        <f t="shared" si="630"/>
        <v>0</v>
      </c>
      <c r="AF444" s="788">
        <f t="shared" si="630"/>
        <v>0</v>
      </c>
      <c r="AG444" s="788">
        <f t="shared" si="630"/>
        <v>0</v>
      </c>
      <c r="AH444" s="788">
        <f t="shared" si="630"/>
        <v>0</v>
      </c>
      <c r="AI444" s="788">
        <f t="shared" si="630"/>
        <v>0</v>
      </c>
      <c r="AJ444" s="788">
        <f t="shared" si="630"/>
        <v>0</v>
      </c>
      <c r="AK444" s="788">
        <f t="shared" si="630"/>
        <v>0</v>
      </c>
      <c r="AL444" s="788">
        <f t="shared" si="630"/>
        <v>0</v>
      </c>
      <c r="AM444" s="297"/>
    </row>
    <row r="445" spans="1:39" ht="15" hidden="1" outlineLevel="1">
      <c r="A445" s="518"/>
      <c r="B445" s="804"/>
      <c r="C445" s="305"/>
      <c r="D445" s="765"/>
      <c r="E445" s="765"/>
      <c r="F445" s="765"/>
      <c r="G445" s="765"/>
      <c r="H445" s="765"/>
      <c r="I445" s="765"/>
      <c r="J445" s="765"/>
      <c r="K445" s="765"/>
      <c r="L445" s="765"/>
      <c r="M445" s="765"/>
      <c r="N445" s="765"/>
      <c r="O445" s="765"/>
      <c r="P445" s="765"/>
      <c r="Q445" s="765"/>
      <c r="R445" s="765"/>
      <c r="S445" s="765"/>
      <c r="T445" s="765"/>
      <c r="U445" s="765"/>
      <c r="V445" s="765"/>
      <c r="W445" s="765"/>
      <c r="X445" s="765"/>
      <c r="Y445" s="791"/>
      <c r="Z445" s="791"/>
      <c r="AA445" s="789"/>
      <c r="AB445" s="789"/>
      <c r="AC445" s="789"/>
      <c r="AD445" s="789"/>
      <c r="AE445" s="789"/>
      <c r="AF445" s="789"/>
      <c r="AG445" s="789"/>
      <c r="AH445" s="789"/>
      <c r="AI445" s="789"/>
      <c r="AJ445" s="789"/>
      <c r="AK445" s="789"/>
      <c r="AL445" s="789"/>
      <c r="AM445" s="306"/>
    </row>
    <row r="446" spans="1:39" ht="30" hidden="1" outlineLevel="1">
      <c r="A446" s="518">
        <v>13</v>
      </c>
      <c r="B446" s="799" t="s">
        <v>106</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64">
        <v>0</v>
      </c>
      <c r="Z446" s="764">
        <v>0</v>
      </c>
      <c r="AA446" s="764">
        <v>1</v>
      </c>
      <c r="AB446" s="764">
        <v>0</v>
      </c>
      <c r="AC446" s="764">
        <v>0</v>
      </c>
      <c r="AD446" s="764">
        <v>0</v>
      </c>
      <c r="AE446" s="764">
        <v>0</v>
      </c>
      <c r="AF446" s="414"/>
      <c r="AG446" s="414"/>
      <c r="AH446" s="414"/>
      <c r="AI446" s="414"/>
      <c r="AJ446" s="414"/>
      <c r="AK446" s="414"/>
      <c r="AL446" s="414"/>
      <c r="AM446" s="296">
        <f>SUM(Y446:AL446)</f>
        <v>1</v>
      </c>
    </row>
    <row r="447" spans="1:39" ht="15" hidden="1" outlineLevel="1">
      <c r="A447" s="518"/>
      <c r="B447" s="800" t="s">
        <v>309</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788">
        <f t="shared" ref="Y447:AL447" si="631">Y446</f>
        <v>0</v>
      </c>
      <c r="Z447" s="788">
        <f t="shared" si="631"/>
        <v>0</v>
      </c>
      <c r="AA447" s="788">
        <f t="shared" si="631"/>
        <v>1</v>
      </c>
      <c r="AB447" s="788">
        <f t="shared" si="631"/>
        <v>0</v>
      </c>
      <c r="AC447" s="788">
        <f t="shared" si="631"/>
        <v>0</v>
      </c>
      <c r="AD447" s="788">
        <f t="shared" si="631"/>
        <v>0</v>
      </c>
      <c r="AE447" s="788">
        <f t="shared" si="631"/>
        <v>0</v>
      </c>
      <c r="AF447" s="788">
        <f t="shared" si="631"/>
        <v>0</v>
      </c>
      <c r="AG447" s="788">
        <f t="shared" si="631"/>
        <v>0</v>
      </c>
      <c r="AH447" s="788">
        <f t="shared" si="631"/>
        <v>0</v>
      </c>
      <c r="AI447" s="788">
        <f t="shared" si="631"/>
        <v>0</v>
      </c>
      <c r="AJ447" s="788">
        <f t="shared" si="631"/>
        <v>0</v>
      </c>
      <c r="AK447" s="788">
        <f t="shared" si="631"/>
        <v>0</v>
      </c>
      <c r="AL447" s="788">
        <f t="shared" si="631"/>
        <v>0</v>
      </c>
      <c r="AM447" s="306"/>
    </row>
    <row r="448" spans="1:39" ht="15" hidden="1" outlineLevel="1">
      <c r="A448" s="518"/>
      <c r="B448" s="804"/>
      <c r="C448" s="305"/>
      <c r="D448" s="765"/>
      <c r="E448" s="765"/>
      <c r="F448" s="765"/>
      <c r="G448" s="765"/>
      <c r="H448" s="765"/>
      <c r="I448" s="765"/>
      <c r="J448" s="765"/>
      <c r="K448" s="765"/>
      <c r="L448" s="765"/>
      <c r="M448" s="765"/>
      <c r="N448" s="765"/>
      <c r="O448" s="765"/>
      <c r="P448" s="765"/>
      <c r="Q448" s="765"/>
      <c r="R448" s="765"/>
      <c r="S448" s="765"/>
      <c r="T448" s="765"/>
      <c r="U448" s="765"/>
      <c r="V448" s="765"/>
      <c r="W448" s="765"/>
      <c r="X448" s="765"/>
      <c r="Y448" s="789"/>
      <c r="Z448" s="789"/>
      <c r="AA448" s="789"/>
      <c r="AB448" s="789"/>
      <c r="AC448" s="789"/>
      <c r="AD448" s="789"/>
      <c r="AE448" s="789"/>
      <c r="AF448" s="789"/>
      <c r="AG448" s="789"/>
      <c r="AH448" s="789"/>
      <c r="AI448" s="789"/>
      <c r="AJ448" s="789"/>
      <c r="AK448" s="789"/>
      <c r="AL448" s="789"/>
      <c r="AM448" s="306"/>
    </row>
    <row r="449" spans="1:40" ht="15" hidden="1" outlineLevel="1">
      <c r="A449" s="518"/>
      <c r="B449" s="798" t="s">
        <v>107</v>
      </c>
      <c r="C449" s="289"/>
      <c r="D449" s="768"/>
      <c r="E449" s="768"/>
      <c r="F449" s="768"/>
      <c r="G449" s="768"/>
      <c r="H449" s="768"/>
      <c r="I449" s="768"/>
      <c r="J449" s="768"/>
      <c r="K449" s="768"/>
      <c r="L449" s="768"/>
      <c r="M449" s="768"/>
      <c r="N449" s="768"/>
      <c r="O449" s="768"/>
      <c r="P449" s="769"/>
      <c r="Q449" s="769"/>
      <c r="R449" s="769"/>
      <c r="S449" s="769"/>
      <c r="T449" s="769"/>
      <c r="U449" s="769"/>
      <c r="V449" s="769"/>
      <c r="W449" s="769"/>
      <c r="X449" s="769"/>
      <c r="Y449" s="793"/>
      <c r="Z449" s="793"/>
      <c r="AA449" s="793"/>
      <c r="AB449" s="793"/>
      <c r="AC449" s="793"/>
      <c r="AD449" s="793"/>
      <c r="AE449" s="793"/>
      <c r="AF449" s="793"/>
      <c r="AG449" s="793"/>
      <c r="AH449" s="793"/>
      <c r="AI449" s="793"/>
      <c r="AJ449" s="793"/>
      <c r="AK449" s="793"/>
      <c r="AL449" s="793"/>
      <c r="AM449" s="292"/>
    </row>
    <row r="450" spans="1:40" ht="15" hidden="1" outlineLevel="1">
      <c r="A450" s="518">
        <v>14</v>
      </c>
      <c r="B450" s="804" t="s">
        <v>108</v>
      </c>
      <c r="C450" s="291" t="s">
        <v>25</v>
      </c>
      <c r="D450" s="295"/>
      <c r="E450" s="295"/>
      <c r="F450" s="295"/>
      <c r="G450" s="295"/>
      <c r="H450" s="295"/>
      <c r="I450" s="295"/>
      <c r="J450" s="295"/>
      <c r="K450" s="295"/>
      <c r="L450" s="295"/>
      <c r="M450" s="295"/>
      <c r="N450" s="295">
        <v>12</v>
      </c>
      <c r="O450" s="295"/>
      <c r="P450" s="295"/>
      <c r="Q450" s="295"/>
      <c r="R450" s="295"/>
      <c r="S450" s="295"/>
      <c r="T450" s="295"/>
      <c r="U450" s="295"/>
      <c r="V450" s="295"/>
      <c r="W450" s="295"/>
      <c r="X450" s="295"/>
      <c r="Y450" s="764">
        <v>1</v>
      </c>
      <c r="Z450" s="764">
        <v>0</v>
      </c>
      <c r="AA450" s="764">
        <v>0</v>
      </c>
      <c r="AB450" s="764">
        <v>0</v>
      </c>
      <c r="AC450" s="764">
        <v>0</v>
      </c>
      <c r="AD450" s="764">
        <v>0</v>
      </c>
      <c r="AE450" s="764">
        <v>0</v>
      </c>
      <c r="AF450" s="764"/>
      <c r="AG450" s="764"/>
      <c r="AH450" s="764"/>
      <c r="AI450" s="764"/>
      <c r="AJ450" s="764"/>
      <c r="AK450" s="764"/>
      <c r="AL450" s="764"/>
      <c r="AM450" s="296">
        <f>SUM(Y450:AL450)</f>
        <v>1</v>
      </c>
    </row>
    <row r="451" spans="1:40" ht="15" hidden="1" outlineLevel="1">
      <c r="A451" s="518"/>
      <c r="B451" s="800" t="s">
        <v>309</v>
      </c>
      <c r="C451" s="291" t="s">
        <v>163</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788">
        <f t="shared" ref="Y451:AL451" si="632">Y450</f>
        <v>1</v>
      </c>
      <c r="Z451" s="788">
        <f t="shared" si="632"/>
        <v>0</v>
      </c>
      <c r="AA451" s="788">
        <f t="shared" si="632"/>
        <v>0</v>
      </c>
      <c r="AB451" s="788">
        <f t="shared" si="632"/>
        <v>0</v>
      </c>
      <c r="AC451" s="788">
        <f t="shared" si="632"/>
        <v>0</v>
      </c>
      <c r="AD451" s="788">
        <f t="shared" si="632"/>
        <v>0</v>
      </c>
      <c r="AE451" s="788">
        <f t="shared" si="632"/>
        <v>0</v>
      </c>
      <c r="AF451" s="788">
        <f t="shared" si="632"/>
        <v>0</v>
      </c>
      <c r="AG451" s="788">
        <f t="shared" si="632"/>
        <v>0</v>
      </c>
      <c r="AH451" s="788">
        <f t="shared" si="632"/>
        <v>0</v>
      </c>
      <c r="AI451" s="788">
        <f t="shared" si="632"/>
        <v>0</v>
      </c>
      <c r="AJ451" s="788">
        <f t="shared" si="632"/>
        <v>0</v>
      </c>
      <c r="AK451" s="788">
        <f t="shared" si="632"/>
        <v>0</v>
      </c>
      <c r="AL451" s="788">
        <f t="shared" si="632"/>
        <v>0</v>
      </c>
      <c r="AM451" s="297"/>
    </row>
    <row r="452" spans="1:40" ht="15" hidden="1" outlineLevel="1">
      <c r="A452" s="518"/>
      <c r="B452" s="804"/>
      <c r="C452" s="305"/>
      <c r="D452" s="765"/>
      <c r="E452" s="765"/>
      <c r="F452" s="765"/>
      <c r="G452" s="765"/>
      <c r="H452" s="765"/>
      <c r="I452" s="765"/>
      <c r="J452" s="765"/>
      <c r="K452" s="765"/>
      <c r="L452" s="765"/>
      <c r="M452" s="765"/>
      <c r="N452" s="767"/>
      <c r="O452" s="765"/>
      <c r="P452" s="765"/>
      <c r="Q452" s="765"/>
      <c r="R452" s="765"/>
      <c r="S452" s="765"/>
      <c r="T452" s="765"/>
      <c r="U452" s="765"/>
      <c r="V452" s="765"/>
      <c r="W452" s="765"/>
      <c r="X452" s="765"/>
      <c r="Y452" s="805"/>
      <c r="Z452" s="805"/>
      <c r="AA452" s="805"/>
      <c r="AB452" s="805"/>
      <c r="AC452" s="805"/>
      <c r="AD452" s="805"/>
      <c r="AE452"/>
      <c r="AF452" s="789"/>
      <c r="AG452" s="789"/>
      <c r="AH452" s="789"/>
      <c r="AI452" s="789"/>
      <c r="AJ452" s="789"/>
      <c r="AK452" s="789"/>
      <c r="AL452" s="789"/>
      <c r="AM452" s="806"/>
      <c r="AN452" s="616"/>
    </row>
    <row r="453" spans="1:40" s="309" customFormat="1" ht="15" hidden="1" outlineLevel="1">
      <c r="A453" s="518"/>
      <c r="B453" s="798" t="s">
        <v>491</v>
      </c>
      <c r="C453" s="291"/>
      <c r="D453" s="765"/>
      <c r="E453" s="765"/>
      <c r="F453" s="765"/>
      <c r="G453" s="765"/>
      <c r="H453" s="765"/>
      <c r="I453" s="765"/>
      <c r="J453" s="765"/>
      <c r="K453" s="765"/>
      <c r="L453" s="765"/>
      <c r="M453" s="765"/>
      <c r="N453" s="765"/>
      <c r="O453" s="765"/>
      <c r="P453" s="765"/>
      <c r="Q453" s="765"/>
      <c r="R453" s="765"/>
      <c r="S453" s="765"/>
      <c r="T453" s="765"/>
      <c r="U453" s="765"/>
      <c r="V453" s="765"/>
      <c r="W453" s="765"/>
      <c r="X453" s="765"/>
      <c r="Y453" s="789"/>
      <c r="Z453" s="789"/>
      <c r="AA453" s="789"/>
      <c r="AB453" s="789"/>
      <c r="AC453" s="789"/>
      <c r="AD453" s="789"/>
      <c r="AE453" s="415"/>
      <c r="AF453" s="415"/>
      <c r="AG453" s="415"/>
      <c r="AH453" s="415"/>
      <c r="AI453" s="415"/>
      <c r="AJ453" s="415"/>
      <c r="AK453" s="415"/>
      <c r="AL453" s="415"/>
      <c r="AM453" s="511"/>
      <c r="AN453" s="617"/>
    </row>
    <row r="454" spans="1:40" ht="15" hidden="1" outlineLevel="1">
      <c r="A454" s="518">
        <v>15</v>
      </c>
      <c r="B454" s="800" t="s">
        <v>496</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764">
        <v>1</v>
      </c>
      <c r="Z454" s="764">
        <v>0</v>
      </c>
      <c r="AA454" s="764">
        <v>0</v>
      </c>
      <c r="AB454" s="764">
        <v>0</v>
      </c>
      <c r="AC454" s="764">
        <v>0</v>
      </c>
      <c r="AD454" s="764">
        <v>0</v>
      </c>
      <c r="AE454" s="764"/>
      <c r="AF454" s="764"/>
      <c r="AG454" s="764"/>
      <c r="AH454" s="764"/>
      <c r="AI454" s="764"/>
      <c r="AJ454" s="764"/>
      <c r="AK454" s="764"/>
      <c r="AL454" s="764"/>
      <c r="AM454" s="296">
        <f>SUM(Y454:AL454)</f>
        <v>1</v>
      </c>
    </row>
    <row r="455" spans="1:40" ht="15" hidden="1" outlineLevel="1">
      <c r="A455" s="518"/>
      <c r="B455" s="800" t="s">
        <v>309</v>
      </c>
      <c r="C455" s="291" t="s">
        <v>163</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788">
        <f t="shared" ref="Y455:AL455" si="633">Y454</f>
        <v>1</v>
      </c>
      <c r="Z455" s="788">
        <f t="shared" si="633"/>
        <v>0</v>
      </c>
      <c r="AA455" s="788">
        <f t="shared" si="633"/>
        <v>0</v>
      </c>
      <c r="AB455" s="788">
        <f t="shared" si="633"/>
        <v>0</v>
      </c>
      <c r="AC455" s="788">
        <f t="shared" si="633"/>
        <v>0</v>
      </c>
      <c r="AD455" s="788">
        <f t="shared" si="633"/>
        <v>0</v>
      </c>
      <c r="AE455" s="788">
        <f t="shared" si="633"/>
        <v>0</v>
      </c>
      <c r="AF455" s="788">
        <f t="shared" si="633"/>
        <v>0</v>
      </c>
      <c r="AG455" s="788">
        <f t="shared" si="633"/>
        <v>0</v>
      </c>
      <c r="AH455" s="788">
        <f t="shared" si="633"/>
        <v>0</v>
      </c>
      <c r="AI455" s="788">
        <f t="shared" si="633"/>
        <v>0</v>
      </c>
      <c r="AJ455" s="788">
        <f t="shared" si="633"/>
        <v>0</v>
      </c>
      <c r="AK455" s="788">
        <f t="shared" si="633"/>
        <v>0</v>
      </c>
      <c r="AL455" s="788">
        <f t="shared" si="633"/>
        <v>0</v>
      </c>
      <c r="AM455" s="297"/>
    </row>
    <row r="456" spans="1:40" ht="15" hidden="1" outlineLevel="1">
      <c r="A456" s="518"/>
      <c r="B456" s="804"/>
      <c r="C456" s="305"/>
      <c r="D456" s="765"/>
      <c r="E456" s="765"/>
      <c r="F456" s="765"/>
      <c r="G456" s="765"/>
      <c r="H456" s="765"/>
      <c r="I456" s="765"/>
      <c r="J456" s="765"/>
      <c r="K456" s="765"/>
      <c r="L456" s="765"/>
      <c r="M456" s="765"/>
      <c r="N456" s="765"/>
      <c r="O456" s="765"/>
      <c r="P456" s="765"/>
      <c r="Q456" s="765"/>
      <c r="R456" s="765"/>
      <c r="S456" s="765"/>
      <c r="T456" s="765"/>
      <c r="U456" s="765"/>
      <c r="V456" s="765"/>
      <c r="W456" s="765"/>
      <c r="X456" s="765"/>
      <c r="Y456" s="789"/>
      <c r="Z456" s="789"/>
      <c r="AA456" s="789"/>
      <c r="AB456" s="789"/>
      <c r="AC456" s="789"/>
      <c r="AD456" s="789"/>
      <c r="AE456" s="789"/>
      <c r="AF456" s="789"/>
      <c r="AG456" s="789"/>
      <c r="AH456" s="789"/>
      <c r="AI456" s="789"/>
      <c r="AJ456" s="789"/>
      <c r="AK456" s="789"/>
      <c r="AL456" s="789"/>
      <c r="AM456" s="306"/>
    </row>
    <row r="457" spans="1:40" s="283" customFormat="1" ht="15" hidden="1" outlineLevel="1">
      <c r="A457" s="518">
        <v>16</v>
      </c>
      <c r="B457" s="807" t="s">
        <v>492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764">
        <v>0</v>
      </c>
      <c r="Z457" s="764">
        <v>0</v>
      </c>
      <c r="AA457" s="764">
        <v>1</v>
      </c>
      <c r="AB457" s="764">
        <v>0</v>
      </c>
      <c r="AC457" s="764">
        <v>0</v>
      </c>
      <c r="AD457" s="764">
        <v>0</v>
      </c>
      <c r="AE457" s="764">
        <v>0</v>
      </c>
      <c r="AF457" s="764"/>
      <c r="AG457" s="764"/>
      <c r="AH457" s="764"/>
      <c r="AI457" s="764"/>
      <c r="AJ457" s="764"/>
      <c r="AK457" s="764"/>
      <c r="AL457" s="764"/>
      <c r="AM457" s="296">
        <f>SUM(Y457:AL457)</f>
        <v>1</v>
      </c>
    </row>
    <row r="458" spans="1:40" s="283" customFormat="1" ht="15" hidden="1" outlineLevel="1">
      <c r="A458" s="518"/>
      <c r="B458" s="807" t="s">
        <v>309</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788">
        <f t="shared" ref="Y458:AL458" si="634">Y457</f>
        <v>0</v>
      </c>
      <c r="Z458" s="788">
        <f t="shared" si="634"/>
        <v>0</v>
      </c>
      <c r="AA458" s="788">
        <f t="shared" si="634"/>
        <v>1</v>
      </c>
      <c r="AB458" s="788">
        <f t="shared" si="634"/>
        <v>0</v>
      </c>
      <c r="AC458" s="788">
        <f t="shared" si="634"/>
        <v>0</v>
      </c>
      <c r="AD458" s="788">
        <f t="shared" si="634"/>
        <v>0</v>
      </c>
      <c r="AE458" s="788">
        <f t="shared" si="634"/>
        <v>0</v>
      </c>
      <c r="AF458" s="788">
        <f t="shared" si="634"/>
        <v>0</v>
      </c>
      <c r="AG458" s="788">
        <f t="shared" si="634"/>
        <v>0</v>
      </c>
      <c r="AH458" s="788">
        <f t="shared" si="634"/>
        <v>0</v>
      </c>
      <c r="AI458" s="788">
        <f t="shared" si="634"/>
        <v>0</v>
      </c>
      <c r="AJ458" s="788">
        <f t="shared" si="634"/>
        <v>0</v>
      </c>
      <c r="AK458" s="788">
        <f t="shared" si="634"/>
        <v>0</v>
      </c>
      <c r="AL458" s="788">
        <f t="shared" si="634"/>
        <v>0</v>
      </c>
      <c r="AM458" s="297"/>
    </row>
    <row r="459" spans="1:40" s="283" customFormat="1" ht="15" hidden="1" outlineLevel="1">
      <c r="A459" s="518"/>
      <c r="B459" s="807"/>
      <c r="C459" s="291"/>
      <c r="D459" s="765"/>
      <c r="E459" s="765"/>
      <c r="F459" s="765"/>
      <c r="G459" s="765"/>
      <c r="H459" s="765"/>
      <c r="I459" s="765"/>
      <c r="J459" s="765"/>
      <c r="K459" s="765"/>
      <c r="L459" s="765"/>
      <c r="M459" s="765"/>
      <c r="N459" s="765"/>
      <c r="O459" s="765"/>
      <c r="P459" s="765"/>
      <c r="Q459" s="765"/>
      <c r="R459" s="765"/>
      <c r="S459" s="765"/>
      <c r="T459" s="765"/>
      <c r="U459" s="765"/>
      <c r="V459" s="765"/>
      <c r="W459" s="765"/>
      <c r="X459" s="765"/>
      <c r="Y459" s="789"/>
      <c r="Z459" s="789"/>
      <c r="AA459" s="789"/>
      <c r="AB459" s="789"/>
      <c r="AC459" s="789"/>
      <c r="AD459" s="789"/>
      <c r="AE459" s="415"/>
      <c r="AF459" s="415"/>
      <c r="AG459" s="415"/>
      <c r="AH459" s="415"/>
      <c r="AI459" s="415"/>
      <c r="AJ459" s="415"/>
      <c r="AK459" s="415"/>
      <c r="AL459" s="415"/>
      <c r="AM459" s="313"/>
    </row>
    <row r="460" spans="1:40" ht="15" hidden="1" outlineLevel="1">
      <c r="A460" s="518"/>
      <c r="B460" s="808" t="s">
        <v>497</v>
      </c>
      <c r="C460" s="319"/>
      <c r="D460" s="768"/>
      <c r="E460" s="769"/>
      <c r="F460" s="769"/>
      <c r="G460" s="769"/>
      <c r="H460" s="769"/>
      <c r="I460" s="769"/>
      <c r="J460" s="769"/>
      <c r="K460" s="769"/>
      <c r="L460" s="769"/>
      <c r="M460" s="769"/>
      <c r="N460" s="768"/>
      <c r="O460" s="769"/>
      <c r="P460" s="769"/>
      <c r="Q460" s="769"/>
      <c r="R460" s="769"/>
      <c r="S460" s="769"/>
      <c r="T460" s="769"/>
      <c r="U460" s="769"/>
      <c r="V460" s="769"/>
      <c r="W460" s="769"/>
      <c r="X460" s="769"/>
      <c r="Y460" s="793"/>
      <c r="Z460" s="793"/>
      <c r="AA460" s="793"/>
      <c r="AB460" s="793"/>
      <c r="AC460" s="793"/>
      <c r="AD460" s="793"/>
      <c r="AE460" s="793"/>
      <c r="AF460" s="793"/>
      <c r="AG460" s="793"/>
      <c r="AH460" s="793"/>
      <c r="AI460" s="793"/>
      <c r="AJ460" s="793"/>
      <c r="AK460" s="793"/>
      <c r="AL460" s="793"/>
      <c r="AM460" s="292"/>
    </row>
    <row r="461" spans="1:40" ht="15" hidden="1" outlineLevel="1">
      <c r="A461" s="518">
        <v>17</v>
      </c>
      <c r="B461" s="799" t="s">
        <v>112</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5">
        <v>0</v>
      </c>
      <c r="Z461" s="764">
        <v>0</v>
      </c>
      <c r="AA461" s="764">
        <v>1</v>
      </c>
      <c r="AB461" s="764">
        <v>0</v>
      </c>
      <c r="AC461" s="764">
        <v>0</v>
      </c>
      <c r="AD461" s="764">
        <v>0</v>
      </c>
      <c r="AE461" s="764">
        <v>0</v>
      </c>
      <c r="AF461" s="414"/>
      <c r="AG461" s="414"/>
      <c r="AH461" s="414"/>
      <c r="AI461" s="414"/>
      <c r="AJ461" s="414"/>
      <c r="AK461" s="414"/>
      <c r="AL461" s="414"/>
      <c r="AM461" s="296">
        <f>SUM(Y461:AL461)</f>
        <v>1</v>
      </c>
    </row>
    <row r="462" spans="1:40" ht="15" hidden="1" outlineLevel="1">
      <c r="A462" s="518"/>
      <c r="B462" s="800" t="s">
        <v>309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788">
        <f t="shared" ref="Y462:AL462" si="635">Y461</f>
        <v>0</v>
      </c>
      <c r="Z462" s="788">
        <f t="shared" si="635"/>
        <v>0</v>
      </c>
      <c r="AA462" s="788">
        <f t="shared" si="635"/>
        <v>1</v>
      </c>
      <c r="AB462" s="788">
        <f t="shared" si="635"/>
        <v>0</v>
      </c>
      <c r="AC462" s="788">
        <f t="shared" si="635"/>
        <v>0</v>
      </c>
      <c r="AD462" s="788">
        <f t="shared" si="635"/>
        <v>0</v>
      </c>
      <c r="AE462" s="788">
        <f t="shared" si="635"/>
        <v>0</v>
      </c>
      <c r="AF462" s="788">
        <f t="shared" si="635"/>
        <v>0</v>
      </c>
      <c r="AG462" s="788">
        <f t="shared" si="635"/>
        <v>0</v>
      </c>
      <c r="AH462" s="788">
        <f t="shared" si="635"/>
        <v>0</v>
      </c>
      <c r="AI462" s="788">
        <f t="shared" si="635"/>
        <v>0</v>
      </c>
      <c r="AJ462" s="788">
        <f t="shared" si="635"/>
        <v>0</v>
      </c>
      <c r="AK462" s="788">
        <f t="shared" si="635"/>
        <v>0</v>
      </c>
      <c r="AL462" s="788">
        <f t="shared" si="635"/>
        <v>0</v>
      </c>
      <c r="AM462" s="306"/>
    </row>
    <row r="463" spans="1:40" ht="15" hidden="1" outlineLevel="1">
      <c r="A463" s="518"/>
      <c r="B463" s="800"/>
      <c r="C463" s="291"/>
      <c r="D463" s="765"/>
      <c r="E463" s="765"/>
      <c r="F463" s="765"/>
      <c r="G463" s="765"/>
      <c r="H463" s="765"/>
      <c r="I463" s="765"/>
      <c r="J463" s="765"/>
      <c r="K463" s="765"/>
      <c r="L463" s="765"/>
      <c r="M463" s="765"/>
      <c r="N463" s="765"/>
      <c r="O463" s="765"/>
      <c r="P463" s="765"/>
      <c r="Q463" s="765"/>
      <c r="R463" s="765"/>
      <c r="S463" s="765"/>
      <c r="T463" s="765"/>
      <c r="U463" s="765"/>
      <c r="V463" s="765"/>
      <c r="W463" s="765"/>
      <c r="X463" s="765"/>
      <c r="Y463" s="791"/>
      <c r="Z463" s="795"/>
      <c r="AA463" s="795"/>
      <c r="AB463" s="795"/>
      <c r="AC463" s="795"/>
      <c r="AD463" s="795"/>
      <c r="AE463" s="795"/>
      <c r="AF463" s="795"/>
      <c r="AG463" s="795"/>
      <c r="AH463" s="795"/>
      <c r="AI463" s="795"/>
      <c r="AJ463" s="795"/>
      <c r="AK463" s="795"/>
      <c r="AL463" s="795"/>
      <c r="AM463" s="306"/>
    </row>
    <row r="464" spans="1:40" ht="15" hidden="1" outlineLevel="1">
      <c r="A464" s="518">
        <v>18</v>
      </c>
      <c r="B464" s="799" t="s">
        <v>109</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75">
        <v>0</v>
      </c>
      <c r="Z464" s="764">
        <v>0</v>
      </c>
      <c r="AA464" s="764">
        <v>1</v>
      </c>
      <c r="AB464" s="764">
        <v>0</v>
      </c>
      <c r="AC464" s="764">
        <v>0</v>
      </c>
      <c r="AD464" s="764">
        <v>0</v>
      </c>
      <c r="AE464" s="764">
        <v>0</v>
      </c>
      <c r="AF464" s="414"/>
      <c r="AG464" s="414"/>
      <c r="AH464" s="414"/>
      <c r="AI464" s="414"/>
      <c r="AJ464" s="414"/>
      <c r="AK464" s="414"/>
      <c r="AL464" s="414"/>
      <c r="AM464" s="296">
        <f>SUM(Y464:AL464)</f>
        <v>1</v>
      </c>
    </row>
    <row r="465" spans="1:39" ht="15" hidden="1" outlineLevel="1">
      <c r="A465" s="518"/>
      <c r="B465" s="800" t="s">
        <v>309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788">
        <f t="shared" ref="Y465:AL465" si="636">Y464</f>
        <v>0</v>
      </c>
      <c r="Z465" s="788">
        <f t="shared" si="636"/>
        <v>0</v>
      </c>
      <c r="AA465" s="788">
        <f t="shared" si="636"/>
        <v>1</v>
      </c>
      <c r="AB465" s="788">
        <f t="shared" si="636"/>
        <v>0</v>
      </c>
      <c r="AC465" s="788">
        <f t="shared" si="636"/>
        <v>0</v>
      </c>
      <c r="AD465" s="788">
        <f t="shared" si="636"/>
        <v>0</v>
      </c>
      <c r="AE465" s="788">
        <f t="shared" si="636"/>
        <v>0</v>
      </c>
      <c r="AF465" s="788">
        <f t="shared" si="636"/>
        <v>0</v>
      </c>
      <c r="AG465" s="788">
        <f t="shared" si="636"/>
        <v>0</v>
      </c>
      <c r="AH465" s="788">
        <f t="shared" si="636"/>
        <v>0</v>
      </c>
      <c r="AI465" s="788">
        <f t="shared" si="636"/>
        <v>0</v>
      </c>
      <c r="AJ465" s="788">
        <f t="shared" si="636"/>
        <v>0</v>
      </c>
      <c r="AK465" s="788">
        <f t="shared" si="636"/>
        <v>0</v>
      </c>
      <c r="AL465" s="788">
        <f t="shared" si="636"/>
        <v>0</v>
      </c>
      <c r="AM465" s="306"/>
    </row>
    <row r="466" spans="1:39" ht="15" hidden="1" outlineLevel="1">
      <c r="A466" s="518"/>
      <c r="B466" s="809"/>
      <c r="C466" s="291"/>
      <c r="D466" s="765"/>
      <c r="E466" s="765"/>
      <c r="F466" s="765"/>
      <c r="G466" s="765"/>
      <c r="H466" s="765"/>
      <c r="I466" s="765"/>
      <c r="J466" s="765"/>
      <c r="K466" s="765"/>
      <c r="L466" s="765"/>
      <c r="M466" s="765"/>
      <c r="N466" s="765"/>
      <c r="O466" s="765"/>
      <c r="P466" s="765"/>
      <c r="Q466" s="765"/>
      <c r="R466" s="765"/>
      <c r="S466" s="765"/>
      <c r="T466" s="765"/>
      <c r="U466" s="765"/>
      <c r="V466" s="765"/>
      <c r="W466" s="765"/>
      <c r="X466" s="765"/>
      <c r="Y466" s="792"/>
      <c r="Z466" s="796"/>
      <c r="AA466" s="796"/>
      <c r="AB466" s="796"/>
      <c r="AC466" s="796"/>
      <c r="AD466" s="796"/>
      <c r="AE466" s="796"/>
      <c r="AF466" s="796"/>
      <c r="AG466" s="796"/>
      <c r="AH466" s="796"/>
      <c r="AI466" s="796"/>
      <c r="AJ466" s="796"/>
      <c r="AK466" s="796"/>
      <c r="AL466" s="796"/>
      <c r="AM466" s="297"/>
    </row>
    <row r="467" spans="1:39" ht="15" hidden="1" outlineLevel="1">
      <c r="A467" s="518">
        <v>19</v>
      </c>
      <c r="B467" s="799" t="s">
        <v>111</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75">
        <v>0</v>
      </c>
      <c r="Z467" s="764">
        <v>0</v>
      </c>
      <c r="AA467" s="764">
        <v>0</v>
      </c>
      <c r="AB467" s="764">
        <v>0</v>
      </c>
      <c r="AC467" s="764">
        <v>0</v>
      </c>
      <c r="AD467" s="764">
        <v>0</v>
      </c>
      <c r="AE467" s="764">
        <v>0</v>
      </c>
      <c r="AF467" s="414"/>
      <c r="AG467" s="414"/>
      <c r="AH467" s="414"/>
      <c r="AI467" s="414"/>
      <c r="AJ467" s="414"/>
      <c r="AK467" s="414"/>
      <c r="AL467" s="414"/>
      <c r="AM467" s="296">
        <f>SUM(Y467:AL467)</f>
        <v>0</v>
      </c>
    </row>
    <row r="468" spans="1:39" ht="15" hidden="1" outlineLevel="1">
      <c r="A468" s="518"/>
      <c r="B468" s="800" t="s">
        <v>309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788">
        <f t="shared" ref="Y468:AL468" si="637">Y467</f>
        <v>0</v>
      </c>
      <c r="Z468" s="788">
        <f t="shared" si="637"/>
        <v>0</v>
      </c>
      <c r="AA468" s="788">
        <f t="shared" si="637"/>
        <v>0</v>
      </c>
      <c r="AB468" s="788">
        <f t="shared" si="637"/>
        <v>0</v>
      </c>
      <c r="AC468" s="788">
        <f t="shared" si="637"/>
        <v>0</v>
      </c>
      <c r="AD468" s="788">
        <f t="shared" si="637"/>
        <v>0</v>
      </c>
      <c r="AE468" s="788">
        <f t="shared" si="637"/>
        <v>0</v>
      </c>
      <c r="AF468" s="788">
        <f t="shared" si="637"/>
        <v>0</v>
      </c>
      <c r="AG468" s="788">
        <f t="shared" si="637"/>
        <v>0</v>
      </c>
      <c r="AH468" s="788">
        <f t="shared" si="637"/>
        <v>0</v>
      </c>
      <c r="AI468" s="788">
        <f t="shared" si="637"/>
        <v>0</v>
      </c>
      <c r="AJ468" s="788">
        <f t="shared" si="637"/>
        <v>0</v>
      </c>
      <c r="AK468" s="788">
        <f t="shared" si="637"/>
        <v>0</v>
      </c>
      <c r="AL468" s="788">
        <f t="shared" si="637"/>
        <v>0</v>
      </c>
      <c r="AM468" s="297"/>
    </row>
    <row r="469" spans="1:39" ht="15" hidden="1" outlineLevel="1">
      <c r="A469" s="518"/>
      <c r="B469" s="809"/>
      <c r="C469" s="291"/>
      <c r="D469" s="765"/>
      <c r="E469" s="765"/>
      <c r="F469" s="765"/>
      <c r="G469" s="765"/>
      <c r="H469" s="765"/>
      <c r="I469" s="765"/>
      <c r="J469" s="765"/>
      <c r="K469" s="765"/>
      <c r="L469" s="765"/>
      <c r="M469" s="765"/>
      <c r="N469" s="765"/>
      <c r="O469" s="765"/>
      <c r="P469" s="765"/>
      <c r="Q469" s="765"/>
      <c r="R469" s="765"/>
      <c r="S469" s="765"/>
      <c r="T469" s="765"/>
      <c r="U469" s="765"/>
      <c r="V469" s="765"/>
      <c r="W469" s="765"/>
      <c r="X469" s="765"/>
      <c r="Y469" s="789"/>
      <c r="Z469" s="789"/>
      <c r="AA469" s="789"/>
      <c r="AB469" s="789"/>
      <c r="AC469" s="789"/>
      <c r="AD469" s="789"/>
      <c r="AE469" s="789"/>
      <c r="AF469" s="789"/>
      <c r="AG469" s="789"/>
      <c r="AH469" s="789"/>
      <c r="AI469" s="789"/>
      <c r="AJ469" s="789"/>
      <c r="AK469" s="789"/>
      <c r="AL469" s="789"/>
      <c r="AM469" s="306"/>
    </row>
    <row r="470" spans="1:39" ht="15" hidden="1" outlineLevel="1">
      <c r="A470" s="518">
        <v>20</v>
      </c>
      <c r="B470" s="799" t="s">
        <v>110</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75">
        <v>0</v>
      </c>
      <c r="Z470" s="764">
        <v>0</v>
      </c>
      <c r="AA470" s="764">
        <v>0</v>
      </c>
      <c r="AB470" s="764">
        <v>0</v>
      </c>
      <c r="AC470" s="764">
        <v>1</v>
      </c>
      <c r="AD470" s="764">
        <v>0</v>
      </c>
      <c r="AE470" s="764"/>
      <c r="AF470" s="414"/>
      <c r="AG470" s="414"/>
      <c r="AH470" s="414"/>
      <c r="AI470" s="414"/>
      <c r="AJ470" s="414"/>
      <c r="AK470" s="414"/>
      <c r="AL470" s="414"/>
      <c r="AM470" s="296">
        <f>SUM(Y470:AL470)</f>
        <v>1</v>
      </c>
    </row>
    <row r="471" spans="1:39" ht="15" hidden="1" outlineLevel="1">
      <c r="A471" s="518"/>
      <c r="B471" s="800" t="s">
        <v>309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788">
        <f t="shared" ref="Y471:AL471" si="638">Y470</f>
        <v>0</v>
      </c>
      <c r="Z471" s="788">
        <f t="shared" si="638"/>
        <v>0</v>
      </c>
      <c r="AA471" s="788">
        <f t="shared" si="638"/>
        <v>0</v>
      </c>
      <c r="AB471" s="788">
        <f t="shared" si="638"/>
        <v>0</v>
      </c>
      <c r="AC471" s="788">
        <f t="shared" si="638"/>
        <v>1</v>
      </c>
      <c r="AD471" s="788">
        <f t="shared" si="638"/>
        <v>0</v>
      </c>
      <c r="AE471" s="788">
        <f t="shared" si="638"/>
        <v>0</v>
      </c>
      <c r="AF471" s="788">
        <f t="shared" si="638"/>
        <v>0</v>
      </c>
      <c r="AG471" s="788">
        <f t="shared" si="638"/>
        <v>0</v>
      </c>
      <c r="AH471" s="788">
        <f t="shared" si="638"/>
        <v>0</v>
      </c>
      <c r="AI471" s="788">
        <f t="shared" si="638"/>
        <v>0</v>
      </c>
      <c r="AJ471" s="788">
        <f t="shared" si="638"/>
        <v>0</v>
      </c>
      <c r="AK471" s="788">
        <f t="shared" si="638"/>
        <v>0</v>
      </c>
      <c r="AL471" s="788">
        <f t="shared" si="638"/>
        <v>0</v>
      </c>
      <c r="AM471" s="306"/>
    </row>
    <row r="472" spans="1:39" ht="15" hidden="1" outlineLevel="1">
      <c r="A472" s="518"/>
      <c r="B472" s="810"/>
      <c r="C472" s="300"/>
      <c r="D472" s="765"/>
      <c r="E472" s="765"/>
      <c r="F472" s="765"/>
      <c r="G472" s="765"/>
      <c r="H472" s="765"/>
      <c r="I472" s="765"/>
      <c r="J472" s="765"/>
      <c r="K472" s="765"/>
      <c r="L472" s="765"/>
      <c r="M472" s="765"/>
      <c r="N472" s="774"/>
      <c r="O472" s="765"/>
      <c r="P472" s="765"/>
      <c r="Q472" s="765"/>
      <c r="R472" s="765"/>
      <c r="S472" s="765"/>
      <c r="T472" s="765"/>
      <c r="U472" s="765"/>
      <c r="V472" s="765"/>
      <c r="W472" s="765"/>
      <c r="X472" s="765"/>
      <c r="Y472" s="789"/>
      <c r="Z472" s="789"/>
      <c r="AA472" s="789"/>
      <c r="AB472" s="789"/>
      <c r="AC472" s="789"/>
      <c r="AD472" s="789"/>
      <c r="AE472" s="789"/>
      <c r="AF472" s="789"/>
      <c r="AG472" s="789"/>
      <c r="AH472" s="789"/>
      <c r="AI472" s="789"/>
      <c r="AJ472" s="789"/>
      <c r="AK472" s="789"/>
      <c r="AL472" s="789"/>
      <c r="AM472" s="306"/>
    </row>
    <row r="473" spans="1:39" ht="15" hidden="1" outlineLevel="1">
      <c r="A473" s="518"/>
      <c r="B473" s="797" t="s">
        <v>504</v>
      </c>
      <c r="C473" s="291"/>
      <c r="D473" s="765"/>
      <c r="E473" s="765"/>
      <c r="F473" s="765"/>
      <c r="G473" s="765"/>
      <c r="H473" s="765"/>
      <c r="I473" s="765"/>
      <c r="J473" s="765"/>
      <c r="K473" s="765"/>
      <c r="L473" s="765"/>
      <c r="M473" s="765"/>
      <c r="N473" s="765"/>
      <c r="O473" s="765"/>
      <c r="P473" s="765"/>
      <c r="Q473" s="765"/>
      <c r="R473" s="765"/>
      <c r="S473" s="765"/>
      <c r="T473" s="765"/>
      <c r="U473" s="765"/>
      <c r="V473" s="765"/>
      <c r="W473" s="765"/>
      <c r="X473" s="765"/>
      <c r="Y473" s="791"/>
      <c r="Z473" s="795"/>
      <c r="AA473" s="795"/>
      <c r="AB473" s="795"/>
      <c r="AC473" s="795"/>
      <c r="AD473" s="795"/>
      <c r="AE473" s="795"/>
      <c r="AF473" s="795"/>
      <c r="AG473" s="795"/>
      <c r="AH473" s="795"/>
      <c r="AI473" s="795"/>
      <c r="AJ473" s="795"/>
      <c r="AK473" s="795"/>
      <c r="AL473" s="795"/>
      <c r="AM473" s="306"/>
    </row>
    <row r="474" spans="1:39" ht="15" hidden="1" outlineLevel="1">
      <c r="A474" s="518"/>
      <c r="B474" s="798" t="s">
        <v>500</v>
      </c>
      <c r="C474" s="291"/>
      <c r="D474" s="765"/>
      <c r="E474" s="765"/>
      <c r="F474" s="765"/>
      <c r="G474" s="765"/>
      <c r="H474" s="765"/>
      <c r="I474" s="765"/>
      <c r="J474" s="765"/>
      <c r="K474" s="765"/>
      <c r="L474" s="765"/>
      <c r="M474" s="765"/>
      <c r="N474" s="765"/>
      <c r="O474" s="765"/>
      <c r="P474" s="765"/>
      <c r="Q474" s="765"/>
      <c r="R474" s="765"/>
      <c r="S474" s="765"/>
      <c r="T474" s="765"/>
      <c r="U474" s="765"/>
      <c r="V474" s="765"/>
      <c r="W474" s="765"/>
      <c r="X474" s="765"/>
      <c r="Y474" s="791"/>
      <c r="Z474" s="795"/>
      <c r="AA474" s="795"/>
      <c r="AB474" s="795"/>
      <c r="AC474" s="795"/>
      <c r="AD474" s="795"/>
      <c r="AE474" s="795"/>
      <c r="AF474" s="795"/>
      <c r="AG474" s="795"/>
      <c r="AH474" s="795"/>
      <c r="AI474" s="795"/>
      <c r="AJ474" s="795"/>
      <c r="AK474" s="795"/>
      <c r="AL474" s="795"/>
      <c r="AM474" s="306"/>
    </row>
    <row r="475" spans="1:39" ht="30" hidden="1" outlineLevel="1">
      <c r="A475" s="518">
        <v>21</v>
      </c>
      <c r="B475" s="811" t="s">
        <v>849</v>
      </c>
      <c r="C475" s="291" t="s">
        <v>25</v>
      </c>
      <c r="D475" s="295">
        <v>4740864</v>
      </c>
      <c r="E475" s="295">
        <v>3686485</v>
      </c>
      <c r="F475" s="295">
        <v>3686485</v>
      </c>
      <c r="G475" s="295">
        <v>3686485</v>
      </c>
      <c r="H475" s="295">
        <v>3686485</v>
      </c>
      <c r="I475" s="295">
        <v>3686485</v>
      </c>
      <c r="J475" s="295">
        <v>3686485</v>
      </c>
      <c r="K475" s="295">
        <v>3686451</v>
      </c>
      <c r="L475" s="295">
        <v>3686451</v>
      </c>
      <c r="M475" s="295">
        <v>3686451</v>
      </c>
      <c r="N475" s="765">
        <f>O475/D475</f>
        <v>6.8341973108699172E-5</v>
      </c>
      <c r="O475" s="295">
        <v>324</v>
      </c>
      <c r="P475" s="295">
        <v>253</v>
      </c>
      <c r="Q475" s="295">
        <v>253</v>
      </c>
      <c r="R475" s="295">
        <v>253</v>
      </c>
      <c r="S475" s="295">
        <v>253</v>
      </c>
      <c r="T475" s="295">
        <v>253</v>
      </c>
      <c r="U475" s="295">
        <v>253</v>
      </c>
      <c r="V475" s="295">
        <v>253</v>
      </c>
      <c r="W475" s="295">
        <v>253</v>
      </c>
      <c r="X475" s="295">
        <v>253</v>
      </c>
      <c r="Y475" s="764">
        <v>1</v>
      </c>
      <c r="Z475" s="764">
        <v>0</v>
      </c>
      <c r="AA475" s="764">
        <v>0</v>
      </c>
      <c r="AB475" s="764">
        <v>0</v>
      </c>
      <c r="AC475" s="764">
        <v>0</v>
      </c>
      <c r="AD475" s="764">
        <v>0</v>
      </c>
      <c r="AE475" s="764">
        <v>0</v>
      </c>
      <c r="AF475" s="764"/>
      <c r="AG475" s="764"/>
      <c r="AH475" s="764"/>
      <c r="AI475" s="764"/>
      <c r="AJ475" s="764"/>
      <c r="AK475" s="764"/>
      <c r="AL475" s="764"/>
      <c r="AM475" s="296">
        <f>SUM(Y475:AL475)</f>
        <v>1</v>
      </c>
    </row>
    <row r="476" spans="1:39" ht="15" hidden="1" outlineLevel="1">
      <c r="A476" s="518"/>
      <c r="B476" s="800" t="s">
        <v>309</v>
      </c>
      <c r="C476" s="291" t="s">
        <v>163</v>
      </c>
      <c r="D476" s="295">
        <v>2141.7681300194195</v>
      </c>
      <c r="E476" s="295">
        <v>2124.1614248155802</v>
      </c>
      <c r="F476" s="295">
        <v>2124.1614248155802</v>
      </c>
      <c r="G476" s="295">
        <v>2124.1614248155802</v>
      </c>
      <c r="H476" s="295">
        <v>2124.1614248155802</v>
      </c>
      <c r="I476" s="295">
        <v>2124.1614248155802</v>
      </c>
      <c r="J476" s="295">
        <v>2124.1614248155802</v>
      </c>
      <c r="K476" s="295">
        <v>2124.1510615157308</v>
      </c>
      <c r="L476" s="295">
        <v>2124.1510615157308</v>
      </c>
      <c r="M476" s="295">
        <v>2121.7053227512679</v>
      </c>
      <c r="N476" s="765"/>
      <c r="O476" s="812">
        <v>0.14637265994685614</v>
      </c>
      <c r="P476" s="812">
        <v>0.11777110570436701</v>
      </c>
      <c r="Q476" s="812">
        <v>0.11777110570436701</v>
      </c>
      <c r="R476" s="812">
        <v>0.11777110570436701</v>
      </c>
      <c r="S476" s="812">
        <v>0.11777110570436701</v>
      </c>
      <c r="T476" s="812">
        <v>0.11777110570436701</v>
      </c>
      <c r="U476" s="812">
        <v>0.11777110570436701</v>
      </c>
      <c r="V476" s="812">
        <v>0.11777110570436701</v>
      </c>
      <c r="W476" s="812">
        <v>0.11777110570436701</v>
      </c>
      <c r="X476" s="812">
        <v>0.11777110570436701</v>
      </c>
      <c r="Y476" s="788">
        <f t="shared" ref="Y476:AL476" si="639">Y475</f>
        <v>1</v>
      </c>
      <c r="Z476" s="788">
        <f t="shared" si="639"/>
        <v>0</v>
      </c>
      <c r="AA476" s="788">
        <f t="shared" si="639"/>
        <v>0</v>
      </c>
      <c r="AB476" s="788">
        <f t="shared" si="639"/>
        <v>0</v>
      </c>
      <c r="AC476" s="788">
        <f t="shared" si="639"/>
        <v>0</v>
      </c>
      <c r="AD476" s="788">
        <f t="shared" si="639"/>
        <v>0</v>
      </c>
      <c r="AE476" s="788">
        <f t="shared" si="639"/>
        <v>0</v>
      </c>
      <c r="AF476" s="788">
        <f t="shared" si="639"/>
        <v>0</v>
      </c>
      <c r="AG476" s="788">
        <f t="shared" si="639"/>
        <v>0</v>
      </c>
      <c r="AH476" s="788">
        <f t="shared" si="639"/>
        <v>0</v>
      </c>
      <c r="AI476" s="788">
        <f t="shared" si="639"/>
        <v>0</v>
      </c>
      <c r="AJ476" s="788">
        <f t="shared" si="639"/>
        <v>0</v>
      </c>
      <c r="AK476" s="788">
        <f t="shared" si="639"/>
        <v>0</v>
      </c>
      <c r="AL476" s="788">
        <f t="shared" si="639"/>
        <v>0</v>
      </c>
      <c r="AM476" s="306"/>
    </row>
    <row r="477" spans="1:39" ht="15" hidden="1" outlineLevel="1">
      <c r="A477" s="518"/>
      <c r="B477" s="800"/>
      <c r="C477" s="291"/>
      <c r="D477" s="765"/>
      <c r="E477" s="765"/>
      <c r="F477" s="765"/>
      <c r="G477" s="765"/>
      <c r="H477" s="765"/>
      <c r="I477" s="765"/>
      <c r="J477" s="765"/>
      <c r="K477" s="765"/>
      <c r="L477" s="765"/>
      <c r="M477" s="765"/>
      <c r="N477" s="765"/>
      <c r="O477" s="765"/>
      <c r="P477" s="765"/>
      <c r="Q477" s="765"/>
      <c r="R477" s="765"/>
      <c r="S477" s="765"/>
      <c r="T477" s="765"/>
      <c r="U477" s="765"/>
      <c r="V477" s="765"/>
      <c r="W477" s="765"/>
      <c r="X477" s="765"/>
      <c r="Y477" s="791"/>
      <c r="Z477" s="795"/>
      <c r="AA477" s="795"/>
      <c r="AB477" s="795"/>
      <c r="AC477" s="795"/>
      <c r="AD477" s="795"/>
      <c r="AE477" s="795"/>
      <c r="AF477" s="795"/>
      <c r="AG477" s="795"/>
      <c r="AH477" s="795"/>
      <c r="AI477" s="795"/>
      <c r="AJ477" s="795"/>
      <c r="AK477" s="795"/>
      <c r="AL477" s="795"/>
      <c r="AM477" s="306"/>
    </row>
    <row r="478" spans="1:39" ht="30" hidden="1" outlineLevel="1">
      <c r="A478" s="518">
        <v>22</v>
      </c>
      <c r="B478" s="799" t="s">
        <v>114</v>
      </c>
      <c r="C478" s="291" t="s">
        <v>25</v>
      </c>
      <c r="D478" s="295">
        <v>309802</v>
      </c>
      <c r="E478" s="295">
        <v>309802</v>
      </c>
      <c r="F478" s="295">
        <v>309802</v>
      </c>
      <c r="G478" s="295">
        <v>309802</v>
      </c>
      <c r="H478" s="295">
        <v>309802</v>
      </c>
      <c r="I478" s="295">
        <v>309802</v>
      </c>
      <c r="J478" s="295">
        <v>309802</v>
      </c>
      <c r="K478" s="295">
        <v>309802</v>
      </c>
      <c r="L478" s="295">
        <v>309802</v>
      </c>
      <c r="M478" s="295">
        <v>309802</v>
      </c>
      <c r="N478" s="765"/>
      <c r="O478" s="295">
        <v>84</v>
      </c>
      <c r="P478" s="295">
        <v>84</v>
      </c>
      <c r="Q478" s="295">
        <v>84</v>
      </c>
      <c r="R478" s="295">
        <v>84</v>
      </c>
      <c r="S478" s="295">
        <v>84</v>
      </c>
      <c r="T478" s="295">
        <v>84</v>
      </c>
      <c r="U478" s="295">
        <v>84</v>
      </c>
      <c r="V478" s="295">
        <v>84</v>
      </c>
      <c r="W478" s="295">
        <v>84</v>
      </c>
      <c r="X478" s="295">
        <v>84</v>
      </c>
      <c r="Y478" s="764">
        <v>1</v>
      </c>
      <c r="Z478" s="764">
        <v>0</v>
      </c>
      <c r="AA478" s="764">
        <v>0</v>
      </c>
      <c r="AB478" s="764">
        <v>0</v>
      </c>
      <c r="AC478" s="764">
        <v>0</v>
      </c>
      <c r="AD478" s="764">
        <v>0</v>
      </c>
      <c r="AE478" s="764">
        <v>0</v>
      </c>
      <c r="AF478" s="764"/>
      <c r="AG478" s="764"/>
      <c r="AH478" s="764"/>
      <c r="AI478" s="764"/>
      <c r="AJ478" s="764"/>
      <c r="AK478" s="764"/>
      <c r="AL478" s="764"/>
      <c r="AM478" s="296">
        <f>SUM(Y478:AL478)</f>
        <v>1</v>
      </c>
    </row>
    <row r="479" spans="1:39" ht="15" hidden="1" outlineLevel="1">
      <c r="A479" s="518"/>
      <c r="B479" s="800" t="s">
        <v>309</v>
      </c>
      <c r="C479" s="291" t="s">
        <v>163</v>
      </c>
      <c r="D479" s="295">
        <v>39178.469970367005</v>
      </c>
      <c r="E479" s="295">
        <v>39178.469970367005</v>
      </c>
      <c r="F479" s="295">
        <v>39178.469970367005</v>
      </c>
      <c r="G479" s="295">
        <v>39178.469970367005</v>
      </c>
      <c r="H479" s="295">
        <v>39178.469970367005</v>
      </c>
      <c r="I479" s="295">
        <v>39178.469970367005</v>
      </c>
      <c r="J479" s="295">
        <v>39178.469970367005</v>
      </c>
      <c r="K479" s="295">
        <v>39178.469970367005</v>
      </c>
      <c r="L479" s="295">
        <v>39178.469970367005</v>
      </c>
      <c r="M479" s="295">
        <v>39178.469970367005</v>
      </c>
      <c r="N479" s="765"/>
      <c r="O479" s="812">
        <v>10.6228864807549</v>
      </c>
      <c r="P479" s="812">
        <v>10.6228864807549</v>
      </c>
      <c r="Q479" s="812">
        <v>10.6228864807549</v>
      </c>
      <c r="R479" s="812">
        <v>10.6228864807549</v>
      </c>
      <c r="S479" s="812">
        <v>10.6228864807549</v>
      </c>
      <c r="T479" s="812">
        <v>10.6228864807549</v>
      </c>
      <c r="U479" s="812">
        <v>10.6228864807549</v>
      </c>
      <c r="V479" s="812">
        <v>10.6228864807549</v>
      </c>
      <c r="W479" s="812">
        <v>10.6228864807549</v>
      </c>
      <c r="X479" s="812">
        <v>10.6228864807549</v>
      </c>
      <c r="Y479" s="788">
        <f t="shared" ref="Y479:AL479" si="640">Y478</f>
        <v>1</v>
      </c>
      <c r="Z479" s="788">
        <f t="shared" si="640"/>
        <v>0</v>
      </c>
      <c r="AA479" s="788">
        <f t="shared" si="640"/>
        <v>0</v>
      </c>
      <c r="AB479" s="788">
        <f t="shared" si="640"/>
        <v>0</v>
      </c>
      <c r="AC479" s="788">
        <f t="shared" si="640"/>
        <v>0</v>
      </c>
      <c r="AD479" s="788">
        <f t="shared" si="640"/>
        <v>0</v>
      </c>
      <c r="AE479" s="788">
        <f t="shared" si="640"/>
        <v>0</v>
      </c>
      <c r="AF479" s="788">
        <f t="shared" si="640"/>
        <v>0</v>
      </c>
      <c r="AG479" s="788">
        <f t="shared" si="640"/>
        <v>0</v>
      </c>
      <c r="AH479" s="788">
        <f t="shared" si="640"/>
        <v>0</v>
      </c>
      <c r="AI479" s="788">
        <f t="shared" si="640"/>
        <v>0</v>
      </c>
      <c r="AJ479" s="788">
        <f t="shared" si="640"/>
        <v>0</v>
      </c>
      <c r="AK479" s="788">
        <f t="shared" si="640"/>
        <v>0</v>
      </c>
      <c r="AL479" s="788">
        <f t="shared" si="640"/>
        <v>0</v>
      </c>
      <c r="AM479" s="306"/>
    </row>
    <row r="480" spans="1:39" ht="15" hidden="1" outlineLevel="1">
      <c r="A480" s="518"/>
      <c r="B480" s="800"/>
      <c r="C480" s="291"/>
      <c r="D480" s="765"/>
      <c r="E480" s="765"/>
      <c r="F480" s="765"/>
      <c r="G480" s="765"/>
      <c r="H480" s="765"/>
      <c r="I480" s="765"/>
      <c r="J480" s="765"/>
      <c r="K480" s="765"/>
      <c r="L480" s="765"/>
      <c r="M480" s="765"/>
      <c r="N480" s="765"/>
      <c r="O480" s="765"/>
      <c r="P480" s="765"/>
      <c r="Q480" s="765"/>
      <c r="R480" s="765"/>
      <c r="S480" s="765"/>
      <c r="T480" s="765"/>
      <c r="U480" s="765"/>
      <c r="V480" s="765"/>
      <c r="W480" s="765"/>
      <c r="X480" s="765"/>
      <c r="Y480" s="791"/>
      <c r="Z480" s="795"/>
      <c r="AA480" s="795"/>
      <c r="AB480" s="795"/>
      <c r="AC480" s="795"/>
      <c r="AD480" s="795"/>
      <c r="AE480" s="795"/>
      <c r="AF480" s="795"/>
      <c r="AG480" s="795"/>
      <c r="AH480" s="795"/>
      <c r="AI480" s="795"/>
      <c r="AJ480" s="795"/>
      <c r="AK480" s="795"/>
      <c r="AL480" s="795"/>
      <c r="AM480" s="306"/>
    </row>
    <row r="481" spans="1:39" ht="15" hidden="1" outlineLevel="1">
      <c r="A481" s="518">
        <v>23</v>
      </c>
      <c r="B481" s="799" t="s">
        <v>115</v>
      </c>
      <c r="C481" s="291" t="s">
        <v>25</v>
      </c>
      <c r="D481" s="295">
        <v>8748</v>
      </c>
      <c r="E481" s="295">
        <v>8748</v>
      </c>
      <c r="F481" s="295">
        <v>8748</v>
      </c>
      <c r="G481" s="295">
        <v>8748</v>
      </c>
      <c r="H481" s="295">
        <v>8748</v>
      </c>
      <c r="I481" s="295">
        <v>8748</v>
      </c>
      <c r="J481" s="295">
        <v>8748</v>
      </c>
      <c r="K481" s="295">
        <v>8748</v>
      </c>
      <c r="L481" s="295">
        <v>8748</v>
      </c>
      <c r="M481" s="295">
        <v>8748</v>
      </c>
      <c r="N481" s="765"/>
      <c r="O481" s="295">
        <v>1</v>
      </c>
      <c r="P481" s="295">
        <v>1</v>
      </c>
      <c r="Q481" s="295">
        <v>1</v>
      </c>
      <c r="R481" s="295">
        <v>1</v>
      </c>
      <c r="S481" s="295">
        <v>1</v>
      </c>
      <c r="T481" s="295">
        <v>1</v>
      </c>
      <c r="U481" s="295">
        <v>1</v>
      </c>
      <c r="V481" s="295">
        <v>1</v>
      </c>
      <c r="W481" s="295">
        <v>1</v>
      </c>
      <c r="X481" s="295">
        <v>1</v>
      </c>
      <c r="Y481" s="764">
        <v>1</v>
      </c>
      <c r="Z481" s="764">
        <v>0</v>
      </c>
      <c r="AA481" s="764">
        <v>0</v>
      </c>
      <c r="AB481" s="764">
        <v>0</v>
      </c>
      <c r="AC481" s="764">
        <v>0</v>
      </c>
      <c r="AD481" s="764">
        <v>0</v>
      </c>
      <c r="AE481" s="764">
        <v>0</v>
      </c>
      <c r="AF481" s="764"/>
      <c r="AG481" s="764"/>
      <c r="AH481" s="764"/>
      <c r="AI481" s="764"/>
      <c r="AJ481" s="764"/>
      <c r="AK481" s="764"/>
      <c r="AL481" s="764"/>
      <c r="AM481" s="296">
        <f>SUM(Y481:AL481)</f>
        <v>1</v>
      </c>
    </row>
    <row r="482" spans="1:39" ht="15" hidden="1" outlineLevel="1">
      <c r="A482" s="518"/>
      <c r="B482" s="800" t="s">
        <v>309</v>
      </c>
      <c r="C482" s="291" t="s">
        <v>163</v>
      </c>
      <c r="D482" s="295">
        <v>2486.4252716597448</v>
      </c>
      <c r="E482" s="295">
        <v>2486.4252716597448</v>
      </c>
      <c r="F482" s="295">
        <v>2486.4252716597448</v>
      </c>
      <c r="G482" s="295">
        <v>2486.4252716597448</v>
      </c>
      <c r="H482" s="295">
        <v>2486.4252716597448</v>
      </c>
      <c r="I482" s="295">
        <v>2486.4252716597448</v>
      </c>
      <c r="J482" s="295">
        <v>2486.4252716597448</v>
      </c>
      <c r="K482" s="295">
        <v>2486.4252716597448</v>
      </c>
      <c r="L482" s="295">
        <v>2486.4252716597448</v>
      </c>
      <c r="M482" s="295">
        <v>2486.4252716597448</v>
      </c>
      <c r="N482" s="765"/>
      <c r="O482" s="812">
        <v>0.33365999999999996</v>
      </c>
      <c r="P482" s="812">
        <v>0.33365999999999996</v>
      </c>
      <c r="Q482" s="812">
        <v>0.33365999999999996</v>
      </c>
      <c r="R482" s="812">
        <v>0.33365999999999996</v>
      </c>
      <c r="S482" s="812">
        <v>0.33365999999999996</v>
      </c>
      <c r="T482" s="812">
        <v>0.33365999999999996</v>
      </c>
      <c r="U482" s="812">
        <v>0.33365999999999996</v>
      </c>
      <c r="V482" s="812">
        <v>0.33365999999999996</v>
      </c>
      <c r="W482" s="812">
        <v>0.33365999999999996</v>
      </c>
      <c r="X482" s="812">
        <v>0.33365999999999996</v>
      </c>
      <c r="Y482" s="788">
        <f t="shared" ref="Y482:AL482" si="641">Y481</f>
        <v>1</v>
      </c>
      <c r="Z482" s="788">
        <f t="shared" si="641"/>
        <v>0</v>
      </c>
      <c r="AA482" s="788">
        <f t="shared" si="641"/>
        <v>0</v>
      </c>
      <c r="AB482" s="788">
        <f t="shared" si="641"/>
        <v>0</v>
      </c>
      <c r="AC482" s="788">
        <f t="shared" si="641"/>
        <v>0</v>
      </c>
      <c r="AD482" s="788">
        <f t="shared" si="641"/>
        <v>0</v>
      </c>
      <c r="AE482" s="788">
        <f t="shared" si="641"/>
        <v>0</v>
      </c>
      <c r="AF482" s="788">
        <f t="shared" si="641"/>
        <v>0</v>
      </c>
      <c r="AG482" s="788">
        <f t="shared" si="641"/>
        <v>0</v>
      </c>
      <c r="AH482" s="788">
        <f t="shared" si="641"/>
        <v>0</v>
      </c>
      <c r="AI482" s="788">
        <f t="shared" si="641"/>
        <v>0</v>
      </c>
      <c r="AJ482" s="788">
        <f t="shared" si="641"/>
        <v>0</v>
      </c>
      <c r="AK482" s="788">
        <f t="shared" si="641"/>
        <v>0</v>
      </c>
      <c r="AL482" s="788">
        <f t="shared" si="641"/>
        <v>0</v>
      </c>
      <c r="AM482" s="306"/>
    </row>
    <row r="483" spans="1:39" ht="15" hidden="1" outlineLevel="1">
      <c r="A483" s="518"/>
      <c r="B483" s="809"/>
      <c r="C483" s="291"/>
      <c r="D483" s="765"/>
      <c r="E483" s="765"/>
      <c r="F483" s="765"/>
      <c r="G483" s="765"/>
      <c r="H483" s="765"/>
      <c r="I483" s="765"/>
      <c r="J483" s="765"/>
      <c r="K483" s="765"/>
      <c r="L483" s="765"/>
      <c r="M483" s="765"/>
      <c r="N483" s="765"/>
      <c r="O483" s="765"/>
      <c r="P483" s="765"/>
      <c r="Q483" s="765"/>
      <c r="R483" s="765"/>
      <c r="S483" s="765"/>
      <c r="T483" s="765"/>
      <c r="U483" s="765"/>
      <c r="V483" s="765"/>
      <c r="W483" s="765"/>
      <c r="X483" s="765"/>
      <c r="Y483" s="791"/>
      <c r="Z483" s="795"/>
      <c r="AA483" s="795"/>
      <c r="AB483" s="795"/>
      <c r="AC483" s="795"/>
      <c r="AD483" s="795"/>
      <c r="AE483" s="795"/>
      <c r="AF483" s="795"/>
      <c r="AG483" s="795"/>
      <c r="AH483" s="795"/>
      <c r="AI483" s="795"/>
      <c r="AJ483" s="795"/>
      <c r="AK483" s="795"/>
      <c r="AL483" s="795"/>
      <c r="AM483" s="306"/>
    </row>
    <row r="484" spans="1:39" ht="15" hidden="1" outlineLevel="1">
      <c r="A484" s="518">
        <v>24</v>
      </c>
      <c r="B484" s="799" t="s">
        <v>116</v>
      </c>
      <c r="C484" s="291" t="s">
        <v>25</v>
      </c>
      <c r="D484" s="295">
        <v>273801</v>
      </c>
      <c r="E484" s="295">
        <v>273801</v>
      </c>
      <c r="F484" s="295">
        <v>273801</v>
      </c>
      <c r="G484" s="295">
        <v>273801</v>
      </c>
      <c r="H484" s="295">
        <v>273801</v>
      </c>
      <c r="I484" s="295">
        <v>273801</v>
      </c>
      <c r="J484" s="295">
        <v>273801</v>
      </c>
      <c r="K484" s="295">
        <v>273801</v>
      </c>
      <c r="L484" s="295">
        <v>273801</v>
      </c>
      <c r="M484" s="295">
        <v>272200</v>
      </c>
      <c r="N484" s="765"/>
      <c r="O484" s="295">
        <v>22</v>
      </c>
      <c r="P484" s="295">
        <v>22</v>
      </c>
      <c r="Q484" s="295">
        <v>22</v>
      </c>
      <c r="R484" s="295">
        <v>22</v>
      </c>
      <c r="S484" s="295">
        <v>22</v>
      </c>
      <c r="T484" s="295">
        <v>22</v>
      </c>
      <c r="U484" s="295">
        <v>22</v>
      </c>
      <c r="V484" s="295">
        <v>22</v>
      </c>
      <c r="W484" s="295">
        <v>22</v>
      </c>
      <c r="X484" s="295">
        <v>20</v>
      </c>
      <c r="Y484" s="764">
        <v>1</v>
      </c>
      <c r="Z484" s="764">
        <v>0</v>
      </c>
      <c r="AA484" s="764">
        <v>0</v>
      </c>
      <c r="AB484" s="764">
        <v>0</v>
      </c>
      <c r="AC484" s="764">
        <v>0</v>
      </c>
      <c r="AD484" s="764">
        <v>0</v>
      </c>
      <c r="AE484" s="764">
        <v>0</v>
      </c>
      <c r="AF484" s="764"/>
      <c r="AG484" s="764"/>
      <c r="AH484" s="764"/>
      <c r="AI484" s="764"/>
      <c r="AJ484" s="764"/>
      <c r="AK484" s="764"/>
      <c r="AL484" s="764"/>
      <c r="AM484" s="296">
        <f>SUM(Y484:AL484)</f>
        <v>1</v>
      </c>
    </row>
    <row r="485" spans="1:39" ht="15" hidden="1" outlineLevel="1">
      <c r="A485" s="518"/>
      <c r="B485" s="800" t="s">
        <v>309</v>
      </c>
      <c r="C485" s="291" t="s">
        <v>163</v>
      </c>
      <c r="D485" s="295"/>
      <c r="E485" s="295"/>
      <c r="F485" s="295"/>
      <c r="G485" s="295"/>
      <c r="H485" s="295"/>
      <c r="I485" s="295"/>
      <c r="J485" s="295"/>
      <c r="K485" s="295"/>
      <c r="L485" s="295"/>
      <c r="M485" s="295"/>
      <c r="N485" s="765"/>
      <c r="O485" s="295"/>
      <c r="P485" s="295"/>
      <c r="Q485" s="295"/>
      <c r="R485" s="295"/>
      <c r="S485" s="295"/>
      <c r="T485" s="295"/>
      <c r="U485" s="295"/>
      <c r="V485" s="295"/>
      <c r="W485" s="295"/>
      <c r="X485" s="295"/>
      <c r="Y485" s="788">
        <f t="shared" ref="Y485:AL485" si="642">Y484</f>
        <v>1</v>
      </c>
      <c r="Z485" s="788">
        <f t="shared" si="642"/>
        <v>0</v>
      </c>
      <c r="AA485" s="788">
        <f t="shared" si="642"/>
        <v>0</v>
      </c>
      <c r="AB485" s="788">
        <f t="shared" si="642"/>
        <v>0</v>
      </c>
      <c r="AC485" s="788">
        <f t="shared" si="642"/>
        <v>0</v>
      </c>
      <c r="AD485" s="788">
        <f t="shared" si="642"/>
        <v>0</v>
      </c>
      <c r="AE485" s="788">
        <f t="shared" si="642"/>
        <v>0</v>
      </c>
      <c r="AF485" s="788">
        <f t="shared" si="642"/>
        <v>0</v>
      </c>
      <c r="AG485" s="788">
        <f t="shared" si="642"/>
        <v>0</v>
      </c>
      <c r="AH485" s="788">
        <f t="shared" si="642"/>
        <v>0</v>
      </c>
      <c r="AI485" s="788">
        <f t="shared" si="642"/>
        <v>0</v>
      </c>
      <c r="AJ485" s="788">
        <f t="shared" si="642"/>
        <v>0</v>
      </c>
      <c r="AK485" s="788">
        <f t="shared" si="642"/>
        <v>0</v>
      </c>
      <c r="AL485" s="788">
        <f t="shared" si="642"/>
        <v>0</v>
      </c>
      <c r="AM485" s="306"/>
    </row>
    <row r="486" spans="1:39" ht="15" hidden="1" outlineLevel="1">
      <c r="A486" s="518"/>
      <c r="B486" s="800"/>
      <c r="C486" s="291"/>
      <c r="D486" s="765"/>
      <c r="E486" s="765"/>
      <c r="F486" s="765"/>
      <c r="G486" s="765"/>
      <c r="H486" s="765"/>
      <c r="I486" s="765"/>
      <c r="J486" s="765"/>
      <c r="K486" s="765"/>
      <c r="L486" s="765"/>
      <c r="M486" s="765"/>
      <c r="N486" s="765"/>
      <c r="O486" s="765"/>
      <c r="P486" s="765"/>
      <c r="Q486" s="765"/>
      <c r="R486" s="765"/>
      <c r="S486" s="765"/>
      <c r="T486" s="765"/>
      <c r="U486" s="765"/>
      <c r="V486" s="765"/>
      <c r="W486" s="765"/>
      <c r="X486" s="765"/>
      <c r="Y486" s="789"/>
      <c r="Z486" s="795"/>
      <c r="AA486" s="795"/>
      <c r="AB486" s="795"/>
      <c r="AC486" s="795"/>
      <c r="AD486" s="795"/>
      <c r="AE486" s="795"/>
      <c r="AF486" s="795"/>
      <c r="AG486" s="795"/>
      <c r="AH486" s="795"/>
      <c r="AI486" s="795"/>
      <c r="AJ486" s="795"/>
      <c r="AK486" s="795"/>
      <c r="AL486" s="795"/>
      <c r="AM486" s="306"/>
    </row>
    <row r="487" spans="1:39" ht="15" hidden="1" outlineLevel="1">
      <c r="A487" s="518"/>
      <c r="B487" s="798" t="s">
        <v>501</v>
      </c>
      <c r="C487" s="291"/>
      <c r="D487" s="765"/>
      <c r="E487" s="765"/>
      <c r="F487" s="765"/>
      <c r="G487" s="765"/>
      <c r="H487" s="765"/>
      <c r="I487" s="765"/>
      <c r="J487" s="765"/>
      <c r="K487" s="765"/>
      <c r="L487" s="765"/>
      <c r="M487" s="765"/>
      <c r="N487" s="765"/>
      <c r="O487" s="765"/>
      <c r="P487" s="765"/>
      <c r="Q487" s="765"/>
      <c r="R487" s="765"/>
      <c r="S487" s="765"/>
      <c r="T487" s="765"/>
      <c r="U487" s="765"/>
      <c r="V487" s="765"/>
      <c r="W487" s="765"/>
      <c r="X487" s="765"/>
      <c r="Y487" s="789"/>
      <c r="Z487" s="795"/>
      <c r="AA487" s="795"/>
      <c r="AB487" s="795"/>
      <c r="AC487" s="795"/>
      <c r="AD487" s="795"/>
      <c r="AE487" s="795"/>
      <c r="AF487" s="795"/>
      <c r="AG487" s="795"/>
      <c r="AH487" s="795"/>
      <c r="AI487" s="795"/>
      <c r="AJ487" s="795"/>
      <c r="AK487" s="795"/>
      <c r="AL487" s="795"/>
      <c r="AM487" s="306"/>
    </row>
    <row r="488" spans="1:39" ht="15" hidden="1" outlineLevel="1">
      <c r="A488" s="518">
        <v>25</v>
      </c>
      <c r="B488" s="799" t="s">
        <v>117</v>
      </c>
      <c r="C488" s="291" t="s">
        <v>25</v>
      </c>
      <c r="D488" s="295">
        <v>65334</v>
      </c>
      <c r="E488" s="295">
        <v>65334</v>
      </c>
      <c r="F488" s="295">
        <v>65334</v>
      </c>
      <c r="G488" s="295">
        <v>65334</v>
      </c>
      <c r="H488" s="295">
        <v>65334</v>
      </c>
      <c r="I488" s="295">
        <v>65334</v>
      </c>
      <c r="J488" s="295">
        <v>65334</v>
      </c>
      <c r="K488" s="295">
        <v>65334</v>
      </c>
      <c r="L488" s="295">
        <v>65334</v>
      </c>
      <c r="M488" s="295">
        <v>56427</v>
      </c>
      <c r="N488" s="295">
        <v>12</v>
      </c>
      <c r="O488" s="295">
        <v>3</v>
      </c>
      <c r="P488" s="295">
        <v>3</v>
      </c>
      <c r="Q488" s="295">
        <v>3</v>
      </c>
      <c r="R488" s="295">
        <v>3</v>
      </c>
      <c r="S488" s="295">
        <v>3</v>
      </c>
      <c r="T488" s="295">
        <v>3</v>
      </c>
      <c r="U488" s="295">
        <v>3</v>
      </c>
      <c r="V488" s="295">
        <v>3</v>
      </c>
      <c r="W488" s="295">
        <v>3</v>
      </c>
      <c r="X488" s="295">
        <v>3</v>
      </c>
      <c r="Y488" s="775">
        <v>0</v>
      </c>
      <c r="Z488" s="764">
        <v>0</v>
      </c>
      <c r="AA488" s="764">
        <v>1</v>
      </c>
      <c r="AB488" s="764">
        <v>0</v>
      </c>
      <c r="AC488" s="764">
        <v>0</v>
      </c>
      <c r="AD488" s="764">
        <v>0</v>
      </c>
      <c r="AE488" s="764">
        <v>0</v>
      </c>
      <c r="AF488" s="414"/>
      <c r="AG488" s="414"/>
      <c r="AH488" s="414"/>
      <c r="AI488" s="414"/>
      <c r="AJ488" s="414"/>
      <c r="AK488" s="414"/>
      <c r="AL488" s="414"/>
      <c r="AM488" s="296">
        <f>SUM(Y488:AL488)</f>
        <v>1</v>
      </c>
    </row>
    <row r="489" spans="1:39" ht="15" hidden="1" outlineLevel="1">
      <c r="A489" s="518"/>
      <c r="B489" s="800" t="s">
        <v>309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788">
        <f t="shared" ref="Y489:AL489" si="643">Y488</f>
        <v>0</v>
      </c>
      <c r="Z489" s="788">
        <f t="shared" si="643"/>
        <v>0</v>
      </c>
      <c r="AA489" s="788">
        <f t="shared" si="643"/>
        <v>1</v>
      </c>
      <c r="AB489" s="788">
        <f t="shared" si="643"/>
        <v>0</v>
      </c>
      <c r="AC489" s="788">
        <f t="shared" si="643"/>
        <v>0</v>
      </c>
      <c r="AD489" s="788">
        <f t="shared" si="643"/>
        <v>0</v>
      </c>
      <c r="AE489" s="788">
        <f t="shared" si="643"/>
        <v>0</v>
      </c>
      <c r="AF489" s="788">
        <f t="shared" si="643"/>
        <v>0</v>
      </c>
      <c r="AG489" s="788">
        <f t="shared" si="643"/>
        <v>0</v>
      </c>
      <c r="AH489" s="788">
        <f t="shared" si="643"/>
        <v>0</v>
      </c>
      <c r="AI489" s="788">
        <f t="shared" si="643"/>
        <v>0</v>
      </c>
      <c r="AJ489" s="788">
        <f t="shared" si="643"/>
        <v>0</v>
      </c>
      <c r="AK489" s="788">
        <f t="shared" si="643"/>
        <v>0</v>
      </c>
      <c r="AL489" s="788">
        <f t="shared" si="643"/>
        <v>0</v>
      </c>
      <c r="AM489" s="306"/>
    </row>
    <row r="490" spans="1:39" ht="15" hidden="1" outlineLevel="1">
      <c r="A490" s="518"/>
      <c r="B490" s="800"/>
      <c r="C490" s="291"/>
      <c r="D490" s="765"/>
      <c r="E490" s="765"/>
      <c r="F490" s="765"/>
      <c r="G490" s="765"/>
      <c r="H490" s="765"/>
      <c r="I490" s="765"/>
      <c r="J490" s="765"/>
      <c r="K490" s="765"/>
      <c r="L490" s="765"/>
      <c r="M490" s="765"/>
      <c r="N490" s="765"/>
      <c r="O490" s="765"/>
      <c r="P490" s="765"/>
      <c r="Q490" s="765"/>
      <c r="R490" s="765"/>
      <c r="S490" s="765"/>
      <c r="T490" s="765"/>
      <c r="U490" s="765"/>
      <c r="V490" s="765"/>
      <c r="W490" s="765"/>
      <c r="X490" s="765"/>
      <c r="Y490" s="789"/>
      <c r="Z490" s="795"/>
      <c r="AA490" s="795"/>
      <c r="AB490" s="795"/>
      <c r="AC490" s="795"/>
      <c r="AD490" s="795"/>
      <c r="AE490" s="795"/>
      <c r="AF490" s="795"/>
      <c r="AG490" s="795"/>
      <c r="AH490" s="795"/>
      <c r="AI490" s="795"/>
      <c r="AJ490" s="795"/>
      <c r="AK490" s="795"/>
      <c r="AL490" s="795"/>
      <c r="AM490" s="306"/>
    </row>
    <row r="491" spans="1:39" ht="15" hidden="1" outlineLevel="1">
      <c r="A491" s="518">
        <v>26</v>
      </c>
      <c r="B491" s="799" t="s">
        <v>118</v>
      </c>
      <c r="C491" s="291" t="s">
        <v>25</v>
      </c>
      <c r="D491" s="295">
        <v>3338385</v>
      </c>
      <c r="E491" s="295">
        <v>3385615</v>
      </c>
      <c r="F491" s="295">
        <v>3385615</v>
      </c>
      <c r="G491" s="295">
        <v>3385615</v>
      </c>
      <c r="H491" s="295">
        <v>3385615</v>
      </c>
      <c r="I491" s="295">
        <v>3334697</v>
      </c>
      <c r="J491" s="295">
        <v>3334697</v>
      </c>
      <c r="K491" s="295">
        <v>3334697</v>
      </c>
      <c r="L491" s="295">
        <v>3269655</v>
      </c>
      <c r="M491" s="295">
        <v>3269655</v>
      </c>
      <c r="N491" s="295">
        <v>12</v>
      </c>
      <c r="O491" s="295">
        <v>616</v>
      </c>
      <c r="P491" s="295">
        <v>630</v>
      </c>
      <c r="Q491" s="295">
        <v>630</v>
      </c>
      <c r="R491" s="295">
        <v>630</v>
      </c>
      <c r="S491" s="295">
        <v>630</v>
      </c>
      <c r="T491" s="295">
        <v>620</v>
      </c>
      <c r="U491" s="295">
        <v>620</v>
      </c>
      <c r="V491" s="295">
        <v>620</v>
      </c>
      <c r="W491" s="295">
        <v>616</v>
      </c>
      <c r="X491" s="295">
        <v>616</v>
      </c>
      <c r="Y491" s="775">
        <v>0</v>
      </c>
      <c r="Z491" s="764">
        <v>0.13400000000000001</v>
      </c>
      <c r="AA491" s="764">
        <v>0.86599999999999999</v>
      </c>
      <c r="AB491" s="764">
        <v>0</v>
      </c>
      <c r="AC491" s="764">
        <v>0</v>
      </c>
      <c r="AD491" s="764">
        <v>0</v>
      </c>
      <c r="AE491" s="764">
        <v>0</v>
      </c>
      <c r="AF491" s="414"/>
      <c r="AG491" s="414"/>
      <c r="AH491" s="414"/>
      <c r="AI491" s="414"/>
      <c r="AJ491" s="414"/>
      <c r="AK491" s="414"/>
      <c r="AL491" s="414"/>
      <c r="AM491" s="296">
        <f>SUM(Y491:AL491)</f>
        <v>1</v>
      </c>
    </row>
    <row r="492" spans="1:39" ht="15" hidden="1" outlineLevel="1">
      <c r="A492" s="518"/>
      <c r="B492" s="800" t="s">
        <v>309</v>
      </c>
      <c r="C492" s="291" t="s">
        <v>163</v>
      </c>
      <c r="D492" s="295">
        <v>957858.59716303763</v>
      </c>
      <c r="E492" s="295">
        <v>957858.59716303763</v>
      </c>
      <c r="F492" s="295">
        <v>953121.88665045181</v>
      </c>
      <c r="G492" s="295">
        <v>953121.88665045181</v>
      </c>
      <c r="H492" s="295">
        <v>953121.88665045181</v>
      </c>
      <c r="I492" s="295">
        <v>938787.49885398685</v>
      </c>
      <c r="J492" s="295">
        <v>938787.49885398685</v>
      </c>
      <c r="K492" s="295">
        <v>938787.49885398685</v>
      </c>
      <c r="L492" s="295">
        <v>920476.63234367501</v>
      </c>
      <c r="M492" s="295">
        <v>920476.63234367501</v>
      </c>
      <c r="N492" s="295">
        <v>12</v>
      </c>
      <c r="O492" s="295">
        <v>121.34509607999998</v>
      </c>
      <c r="P492" s="295">
        <v>124.2540538627397</v>
      </c>
      <c r="Q492" s="295">
        <v>124.2540538627397</v>
      </c>
      <c r="R492" s="295">
        <v>124.2540538627397</v>
      </c>
      <c r="S492" s="295">
        <v>124.2540538627397</v>
      </c>
      <c r="T492" s="295">
        <v>122.38400957383558</v>
      </c>
      <c r="U492" s="295">
        <v>122.38400957383558</v>
      </c>
      <c r="V492" s="295">
        <v>122.38400957383558</v>
      </c>
      <c r="W492" s="295">
        <v>121.5528787787671</v>
      </c>
      <c r="X492" s="295">
        <v>121.5528787787671</v>
      </c>
      <c r="Y492" s="788">
        <f t="shared" ref="Y492:AL493" si="644">Y491</f>
        <v>0</v>
      </c>
      <c r="Z492" s="788">
        <f t="shared" si="644"/>
        <v>0.13400000000000001</v>
      </c>
      <c r="AA492" s="788">
        <f t="shared" si="644"/>
        <v>0.86599999999999999</v>
      </c>
      <c r="AB492" s="788">
        <f t="shared" si="644"/>
        <v>0</v>
      </c>
      <c r="AC492" s="788">
        <f t="shared" si="644"/>
        <v>0</v>
      </c>
      <c r="AD492" s="788">
        <f t="shared" si="644"/>
        <v>0</v>
      </c>
      <c r="AE492" s="788">
        <f t="shared" si="644"/>
        <v>0</v>
      </c>
      <c r="AF492" s="788">
        <f t="shared" si="644"/>
        <v>0</v>
      </c>
      <c r="AG492" s="788">
        <f t="shared" si="644"/>
        <v>0</v>
      </c>
      <c r="AH492" s="788">
        <f t="shared" si="644"/>
        <v>0</v>
      </c>
      <c r="AI492" s="788">
        <f t="shared" si="644"/>
        <v>0</v>
      </c>
      <c r="AJ492" s="788">
        <f t="shared" si="644"/>
        <v>0</v>
      </c>
      <c r="AK492" s="788">
        <f t="shared" si="644"/>
        <v>0</v>
      </c>
      <c r="AL492" s="788">
        <f t="shared" si="644"/>
        <v>0</v>
      </c>
      <c r="AM492" s="306"/>
    </row>
    <row r="493" spans="1:39" ht="15" hidden="1" outlineLevel="1">
      <c r="A493" s="518"/>
      <c r="B493" s="864" t="s">
        <v>1095</v>
      </c>
      <c r="C493" s="862"/>
      <c r="D493" s="862">
        <v>-21532</v>
      </c>
      <c r="E493" s="862">
        <v>-21532</v>
      </c>
      <c r="F493" s="862">
        <v>-21532</v>
      </c>
      <c r="G493" s="862">
        <v>-21532</v>
      </c>
      <c r="H493" s="862">
        <v>-21532</v>
      </c>
      <c r="I493" s="862">
        <v>-21532</v>
      </c>
      <c r="J493" s="862">
        <v>-21532</v>
      </c>
      <c r="K493" s="862">
        <v>-21532</v>
      </c>
      <c r="L493" s="862">
        <v>-21532</v>
      </c>
      <c r="M493" s="862">
        <v>-21532</v>
      </c>
      <c r="N493" s="862">
        <v>12</v>
      </c>
      <c r="O493" s="787"/>
      <c r="P493" s="787"/>
      <c r="Q493" s="787"/>
      <c r="R493" s="787"/>
      <c r="S493" s="787"/>
      <c r="T493" s="787"/>
      <c r="U493" s="787"/>
      <c r="V493" s="787"/>
      <c r="W493" s="787"/>
      <c r="X493" s="787"/>
      <c r="Y493" s="788">
        <f t="shared" si="644"/>
        <v>0</v>
      </c>
      <c r="Z493" s="788">
        <f t="shared" si="644"/>
        <v>0.13400000000000001</v>
      </c>
      <c r="AA493" s="788">
        <f t="shared" si="644"/>
        <v>0.86599999999999999</v>
      </c>
      <c r="AB493" s="788">
        <f t="shared" si="644"/>
        <v>0</v>
      </c>
      <c r="AC493" s="788">
        <f t="shared" si="644"/>
        <v>0</v>
      </c>
      <c r="AD493" s="788">
        <f t="shared" si="644"/>
        <v>0</v>
      </c>
      <c r="AE493" s="788">
        <f t="shared" si="644"/>
        <v>0</v>
      </c>
      <c r="AF493" s="788">
        <f t="shared" si="644"/>
        <v>0</v>
      </c>
      <c r="AG493" s="788">
        <f t="shared" si="644"/>
        <v>0</v>
      </c>
      <c r="AH493" s="788">
        <f t="shared" si="644"/>
        <v>0</v>
      </c>
      <c r="AI493" s="788">
        <f t="shared" si="644"/>
        <v>0</v>
      </c>
      <c r="AJ493" s="788">
        <f t="shared" si="644"/>
        <v>0</v>
      </c>
      <c r="AK493" s="788">
        <f t="shared" si="644"/>
        <v>0</v>
      </c>
      <c r="AL493" s="788">
        <f t="shared" si="644"/>
        <v>0</v>
      </c>
      <c r="AM493" s="306"/>
    </row>
    <row r="494" spans="1:39" ht="15" hidden="1" outlineLevel="1">
      <c r="A494" s="518"/>
      <c r="B494" s="800"/>
      <c r="C494" s="291"/>
      <c r="D494" s="765"/>
      <c r="E494" s="765"/>
      <c r="F494" s="765"/>
      <c r="G494" s="765"/>
      <c r="H494" s="765"/>
      <c r="I494" s="765"/>
      <c r="J494" s="765"/>
      <c r="K494" s="765"/>
      <c r="L494" s="765"/>
      <c r="M494" s="765"/>
      <c r="N494" s="765"/>
      <c r="O494" s="765"/>
      <c r="P494" s="765"/>
      <c r="Q494" s="765"/>
      <c r="R494" s="765"/>
      <c r="S494" s="765"/>
      <c r="T494" s="765"/>
      <c r="U494" s="765"/>
      <c r="V494" s="765"/>
      <c r="W494" s="765"/>
      <c r="X494" s="765"/>
      <c r="Y494" s="789"/>
      <c r="Z494" s="795"/>
      <c r="AA494" s="795"/>
      <c r="AB494" s="795"/>
      <c r="AC494" s="795"/>
      <c r="AD494" s="795"/>
      <c r="AE494" s="795"/>
      <c r="AF494" s="795"/>
      <c r="AG494" s="795"/>
      <c r="AH494" s="795"/>
      <c r="AI494" s="795"/>
      <c r="AJ494" s="795"/>
      <c r="AK494" s="795"/>
      <c r="AL494" s="795"/>
      <c r="AM494" s="306"/>
    </row>
    <row r="495" spans="1:39" ht="30" hidden="1" outlineLevel="1">
      <c r="A495" s="518">
        <v>27</v>
      </c>
      <c r="B495" s="799" t="s">
        <v>119</v>
      </c>
      <c r="C495" s="291" t="s">
        <v>25</v>
      </c>
      <c r="D495" s="295">
        <v>662482</v>
      </c>
      <c r="E495" s="295">
        <v>662482</v>
      </c>
      <c r="F495" s="295">
        <v>640827</v>
      </c>
      <c r="G495" s="295">
        <v>515959</v>
      </c>
      <c r="H495" s="295">
        <v>468076</v>
      </c>
      <c r="I495" s="295">
        <v>313796</v>
      </c>
      <c r="J495" s="295">
        <v>225515</v>
      </c>
      <c r="K495" s="295">
        <v>125420</v>
      </c>
      <c r="L495" s="295">
        <v>81818</v>
      </c>
      <c r="M495" s="295">
        <v>48328</v>
      </c>
      <c r="N495" s="295">
        <v>12</v>
      </c>
      <c r="O495" s="295">
        <v>104</v>
      </c>
      <c r="P495" s="295">
        <v>104</v>
      </c>
      <c r="Q495" s="295">
        <v>102</v>
      </c>
      <c r="R495" s="295">
        <v>92</v>
      </c>
      <c r="S495" s="295">
        <v>86</v>
      </c>
      <c r="T495" s="295">
        <v>64</v>
      </c>
      <c r="U495" s="295">
        <v>50</v>
      </c>
      <c r="V495" s="295">
        <v>30</v>
      </c>
      <c r="W495" s="295">
        <v>21</v>
      </c>
      <c r="X495" s="295">
        <v>13</v>
      </c>
      <c r="Y495" s="775">
        <v>0</v>
      </c>
      <c r="Z495" s="764">
        <v>0.97499999999999998</v>
      </c>
      <c r="AA495" s="764">
        <v>2.5000000000000001E-2</v>
      </c>
      <c r="AB495" s="764">
        <v>0</v>
      </c>
      <c r="AC495" s="764">
        <v>0</v>
      </c>
      <c r="AD495" s="764">
        <v>0</v>
      </c>
      <c r="AE495" s="764">
        <v>0</v>
      </c>
      <c r="AF495" s="414"/>
      <c r="AG495" s="414"/>
      <c r="AH495" s="414"/>
      <c r="AI495" s="414"/>
      <c r="AJ495" s="414"/>
      <c r="AK495" s="414"/>
      <c r="AL495" s="414"/>
      <c r="AM495" s="296">
        <f>SUM(Y495:AL495)</f>
        <v>1</v>
      </c>
    </row>
    <row r="496" spans="1:39" ht="15" hidden="1" outlineLevel="1">
      <c r="A496" s="518"/>
      <c r="B496" s="800" t="s">
        <v>309</v>
      </c>
      <c r="C496" s="291" t="s">
        <v>163</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788">
        <f t="shared" ref="Y496:AL496" si="645">Y495</f>
        <v>0</v>
      </c>
      <c r="Z496" s="788">
        <f t="shared" si="645"/>
        <v>0.97499999999999998</v>
      </c>
      <c r="AA496" s="788">
        <f t="shared" si="645"/>
        <v>2.5000000000000001E-2</v>
      </c>
      <c r="AB496" s="788">
        <f t="shared" si="645"/>
        <v>0</v>
      </c>
      <c r="AC496" s="788">
        <f t="shared" si="645"/>
        <v>0</v>
      </c>
      <c r="AD496" s="788">
        <f t="shared" si="645"/>
        <v>0</v>
      </c>
      <c r="AE496" s="788">
        <f t="shared" si="645"/>
        <v>0</v>
      </c>
      <c r="AF496" s="788">
        <f t="shared" si="645"/>
        <v>0</v>
      </c>
      <c r="AG496" s="788">
        <f t="shared" si="645"/>
        <v>0</v>
      </c>
      <c r="AH496" s="788">
        <f t="shared" si="645"/>
        <v>0</v>
      </c>
      <c r="AI496" s="788">
        <f t="shared" si="645"/>
        <v>0</v>
      </c>
      <c r="AJ496" s="788">
        <f t="shared" si="645"/>
        <v>0</v>
      </c>
      <c r="AK496" s="788">
        <f t="shared" si="645"/>
        <v>0</v>
      </c>
      <c r="AL496" s="788">
        <f t="shared" si="645"/>
        <v>0</v>
      </c>
      <c r="AM496" s="306"/>
    </row>
    <row r="497" spans="1:39" ht="15" hidden="1" outlineLevel="1">
      <c r="A497" s="518"/>
      <c r="B497" s="800"/>
      <c r="C497" s="291"/>
      <c r="D497" s="765"/>
      <c r="E497" s="765"/>
      <c r="F497" s="765"/>
      <c r="G497" s="765"/>
      <c r="H497" s="765"/>
      <c r="I497" s="765"/>
      <c r="J497" s="765"/>
      <c r="K497" s="765"/>
      <c r="L497" s="765"/>
      <c r="M497" s="765"/>
      <c r="N497" s="765"/>
      <c r="O497" s="765"/>
      <c r="P497" s="765"/>
      <c r="Q497" s="765"/>
      <c r="R497" s="765"/>
      <c r="S497" s="765"/>
      <c r="T497" s="765"/>
      <c r="U497" s="765"/>
      <c r="V497" s="765"/>
      <c r="W497" s="765"/>
      <c r="X497" s="765"/>
      <c r="Y497" s="789"/>
      <c r="Z497" s="795"/>
      <c r="AA497" s="795"/>
      <c r="AB497" s="795"/>
      <c r="AC497" s="795"/>
      <c r="AD497" s="795"/>
      <c r="AE497" s="795"/>
      <c r="AF497" s="795"/>
      <c r="AG497" s="795"/>
      <c r="AH497" s="795"/>
      <c r="AI497" s="795"/>
      <c r="AJ497" s="795"/>
      <c r="AK497" s="795"/>
      <c r="AL497" s="795"/>
      <c r="AM497" s="306"/>
    </row>
    <row r="498" spans="1:39" ht="30" hidden="1" outlineLevel="1">
      <c r="A498" s="518">
        <v>28</v>
      </c>
      <c r="B498" s="799" t="s">
        <v>120</v>
      </c>
      <c r="C498" s="291" t="s">
        <v>25</v>
      </c>
      <c r="D498" s="295">
        <v>234352</v>
      </c>
      <c r="E498" s="295">
        <v>234352</v>
      </c>
      <c r="F498" s="295">
        <v>234352</v>
      </c>
      <c r="G498" s="295">
        <v>234352</v>
      </c>
      <c r="H498" s="295">
        <v>234352</v>
      </c>
      <c r="I498" s="295">
        <v>234352</v>
      </c>
      <c r="J498" s="295">
        <v>234352</v>
      </c>
      <c r="K498" s="295">
        <v>234352</v>
      </c>
      <c r="L498" s="295">
        <v>234352</v>
      </c>
      <c r="M498" s="295">
        <v>234352</v>
      </c>
      <c r="N498" s="295">
        <v>12</v>
      </c>
      <c r="O498" s="295">
        <v>50</v>
      </c>
      <c r="P498" s="295">
        <v>50</v>
      </c>
      <c r="Q498" s="295">
        <v>50</v>
      </c>
      <c r="R498" s="295">
        <v>50</v>
      </c>
      <c r="S498" s="295">
        <v>50</v>
      </c>
      <c r="T498" s="295">
        <v>50</v>
      </c>
      <c r="U498" s="295">
        <v>50</v>
      </c>
      <c r="V498" s="295">
        <v>50</v>
      </c>
      <c r="W498" s="295">
        <v>50</v>
      </c>
      <c r="X498" s="295">
        <v>50</v>
      </c>
      <c r="Y498" s="775">
        <v>0</v>
      </c>
      <c r="Z498" s="764">
        <v>0</v>
      </c>
      <c r="AA498" s="764">
        <v>1</v>
      </c>
      <c r="AB498" s="764">
        <v>0</v>
      </c>
      <c r="AC498" s="764">
        <v>0</v>
      </c>
      <c r="AD498" s="764">
        <v>0</v>
      </c>
      <c r="AE498" s="764">
        <v>0</v>
      </c>
      <c r="AF498" s="414"/>
      <c r="AG498" s="414"/>
      <c r="AH498" s="414"/>
      <c r="AI498" s="414"/>
      <c r="AJ498" s="414"/>
      <c r="AK498" s="414"/>
      <c r="AL498" s="414"/>
      <c r="AM498" s="296">
        <f>SUM(Y498:AL498)</f>
        <v>1</v>
      </c>
    </row>
    <row r="499" spans="1:39" ht="15" hidden="1" outlineLevel="1">
      <c r="A499" s="518"/>
      <c r="B499" s="800" t="s">
        <v>309</v>
      </c>
      <c r="C499" s="291" t="s">
        <v>163</v>
      </c>
      <c r="D499" s="295">
        <v>21597.710745515611</v>
      </c>
      <c r="E499" s="295">
        <v>21597.710745515611</v>
      </c>
      <c r="F499" s="295">
        <v>21383.380822043844</v>
      </c>
      <c r="G499" s="295">
        <v>21383.380822043844</v>
      </c>
      <c r="H499" s="295">
        <v>21383.380822043844</v>
      </c>
      <c r="I499" s="295">
        <v>21383.380822043844</v>
      </c>
      <c r="J499" s="295">
        <v>21383.380822043844</v>
      </c>
      <c r="K499" s="295">
        <v>21383.380822043844</v>
      </c>
      <c r="L499" s="295">
        <v>21383.380822043844</v>
      </c>
      <c r="M499" s="295">
        <v>21383.380822043844</v>
      </c>
      <c r="N499" s="295">
        <v>12</v>
      </c>
      <c r="O499" s="295">
        <v>6.0259999999999998</v>
      </c>
      <c r="P499" s="295">
        <v>6.0259999999999998</v>
      </c>
      <c r="Q499" s="295">
        <v>6.0259999999999998</v>
      </c>
      <c r="R499" s="295">
        <v>6.0259999999999998</v>
      </c>
      <c r="S499" s="295">
        <v>6.0259999999999998</v>
      </c>
      <c r="T499" s="295">
        <v>6.0259999999999998</v>
      </c>
      <c r="U499" s="295">
        <v>6.0259999999999998</v>
      </c>
      <c r="V499" s="295">
        <v>6.0259999999999998</v>
      </c>
      <c r="W499" s="295">
        <v>6.0259999999999998</v>
      </c>
      <c r="X499" s="295">
        <v>6.0259999999999998</v>
      </c>
      <c r="Y499" s="788">
        <f t="shared" ref="Y499:AL499" si="646">Y498</f>
        <v>0</v>
      </c>
      <c r="Z499" s="788">
        <f t="shared" si="646"/>
        <v>0</v>
      </c>
      <c r="AA499" s="788">
        <f t="shared" si="646"/>
        <v>1</v>
      </c>
      <c r="AB499" s="788">
        <f t="shared" si="646"/>
        <v>0</v>
      </c>
      <c r="AC499" s="788">
        <f t="shared" si="646"/>
        <v>0</v>
      </c>
      <c r="AD499" s="788">
        <f t="shared" si="646"/>
        <v>0</v>
      </c>
      <c r="AE499" s="788">
        <f t="shared" si="646"/>
        <v>0</v>
      </c>
      <c r="AF499" s="788">
        <f t="shared" si="646"/>
        <v>0</v>
      </c>
      <c r="AG499" s="788">
        <f t="shared" si="646"/>
        <v>0</v>
      </c>
      <c r="AH499" s="788">
        <f t="shared" si="646"/>
        <v>0</v>
      </c>
      <c r="AI499" s="788">
        <f t="shared" si="646"/>
        <v>0</v>
      </c>
      <c r="AJ499" s="788">
        <f t="shared" si="646"/>
        <v>0</v>
      </c>
      <c r="AK499" s="788">
        <f t="shared" si="646"/>
        <v>0</v>
      </c>
      <c r="AL499" s="788">
        <f t="shared" si="646"/>
        <v>0</v>
      </c>
      <c r="AM499" s="306"/>
    </row>
    <row r="500" spans="1:39" ht="15" hidden="1" outlineLevel="1">
      <c r="A500" s="518"/>
      <c r="B500" s="800"/>
      <c r="C500" s="291"/>
      <c r="D500" s="765"/>
      <c r="E500" s="765"/>
      <c r="F500" s="765"/>
      <c r="G500" s="765"/>
      <c r="H500" s="765"/>
      <c r="I500" s="765"/>
      <c r="J500" s="765"/>
      <c r="K500" s="765"/>
      <c r="L500" s="765"/>
      <c r="M500" s="765"/>
      <c r="N500" s="765"/>
      <c r="O500" s="765"/>
      <c r="P500" s="765"/>
      <c r="Q500" s="765"/>
      <c r="R500" s="765"/>
      <c r="S500" s="765"/>
      <c r="T500" s="765"/>
      <c r="U500" s="765"/>
      <c r="V500" s="765"/>
      <c r="W500" s="765"/>
      <c r="X500" s="765"/>
      <c r="Y500" s="789"/>
      <c r="Z500" s="795"/>
      <c r="AA500" s="795"/>
      <c r="AB500" s="795"/>
      <c r="AC500" s="795"/>
      <c r="AD500" s="795"/>
      <c r="AE500" s="795"/>
      <c r="AF500" s="795"/>
      <c r="AG500" s="795"/>
      <c r="AH500" s="795"/>
      <c r="AI500" s="795"/>
      <c r="AJ500" s="795"/>
      <c r="AK500" s="795"/>
      <c r="AL500" s="795"/>
      <c r="AM500" s="306"/>
    </row>
    <row r="501" spans="1:39" ht="30" hidden="1" outlineLevel="1">
      <c r="A501" s="518">
        <v>29</v>
      </c>
      <c r="B501" s="799" t="s">
        <v>121</v>
      </c>
      <c r="C501" s="291" t="s">
        <v>25</v>
      </c>
      <c r="D501" s="295"/>
      <c r="E501" s="295"/>
      <c r="F501" s="295"/>
      <c r="G501" s="295"/>
      <c r="H501" s="295"/>
      <c r="I501" s="295"/>
      <c r="J501" s="295"/>
      <c r="K501" s="295"/>
      <c r="L501" s="295"/>
      <c r="M501" s="295"/>
      <c r="N501" s="295">
        <v>3</v>
      </c>
      <c r="O501" s="295"/>
      <c r="P501" s="295"/>
      <c r="Q501" s="295"/>
      <c r="R501" s="295"/>
      <c r="S501" s="295"/>
      <c r="T501" s="295"/>
      <c r="U501" s="295"/>
      <c r="V501" s="295"/>
      <c r="W501" s="295"/>
      <c r="X501" s="295"/>
      <c r="Y501" s="775">
        <v>0</v>
      </c>
      <c r="Z501" s="764">
        <v>0.5</v>
      </c>
      <c r="AA501" s="764">
        <v>0.5</v>
      </c>
      <c r="AB501" s="764">
        <v>0</v>
      </c>
      <c r="AC501" s="764">
        <v>0</v>
      </c>
      <c r="AD501" s="764">
        <v>0</v>
      </c>
      <c r="AE501" s="764">
        <v>0</v>
      </c>
      <c r="AF501" s="414"/>
      <c r="AG501" s="414"/>
      <c r="AH501" s="414"/>
      <c r="AI501" s="414"/>
      <c r="AJ501" s="414"/>
      <c r="AK501" s="414"/>
      <c r="AL501" s="414"/>
      <c r="AM501" s="296">
        <f>SUM(Y501:AL501)</f>
        <v>1</v>
      </c>
    </row>
    <row r="502" spans="1:39" ht="15" hidden="1" outlineLevel="1">
      <c r="A502" s="518"/>
      <c r="B502" s="800" t="s">
        <v>309</v>
      </c>
      <c r="C502" s="291" t="s">
        <v>163</v>
      </c>
      <c r="D502" s="295"/>
      <c r="E502" s="295"/>
      <c r="F502" s="295"/>
      <c r="G502" s="295"/>
      <c r="H502" s="295"/>
      <c r="I502" s="295"/>
      <c r="J502" s="295"/>
      <c r="K502" s="295"/>
      <c r="L502" s="295"/>
      <c r="M502" s="295"/>
      <c r="N502" s="295">
        <v>3</v>
      </c>
      <c r="O502" s="295"/>
      <c r="P502" s="295"/>
      <c r="Q502" s="295"/>
      <c r="R502" s="295"/>
      <c r="S502" s="295"/>
      <c r="T502" s="295"/>
      <c r="U502" s="295"/>
      <c r="V502" s="295"/>
      <c r="W502" s="295"/>
      <c r="X502" s="295"/>
      <c r="Y502" s="788">
        <f t="shared" ref="Y502:AL502" si="647">Y501</f>
        <v>0</v>
      </c>
      <c r="Z502" s="788">
        <f t="shared" si="647"/>
        <v>0.5</v>
      </c>
      <c r="AA502" s="788">
        <f t="shared" si="647"/>
        <v>0.5</v>
      </c>
      <c r="AB502" s="788">
        <f t="shared" si="647"/>
        <v>0</v>
      </c>
      <c r="AC502" s="788">
        <f t="shared" si="647"/>
        <v>0</v>
      </c>
      <c r="AD502" s="788">
        <f t="shared" si="647"/>
        <v>0</v>
      </c>
      <c r="AE502" s="788">
        <f t="shared" si="647"/>
        <v>0</v>
      </c>
      <c r="AF502" s="788">
        <f t="shared" si="647"/>
        <v>0</v>
      </c>
      <c r="AG502" s="788">
        <f t="shared" si="647"/>
        <v>0</v>
      </c>
      <c r="AH502" s="788">
        <f t="shared" si="647"/>
        <v>0</v>
      </c>
      <c r="AI502" s="788">
        <f t="shared" si="647"/>
        <v>0</v>
      </c>
      <c r="AJ502" s="788">
        <f t="shared" si="647"/>
        <v>0</v>
      </c>
      <c r="AK502" s="788">
        <f t="shared" si="647"/>
        <v>0</v>
      </c>
      <c r="AL502" s="788">
        <f t="shared" si="647"/>
        <v>0</v>
      </c>
      <c r="AM502" s="306"/>
    </row>
    <row r="503" spans="1:39" ht="15" hidden="1" outlineLevel="1">
      <c r="A503" s="518"/>
      <c r="B503" s="800"/>
      <c r="C503" s="291"/>
      <c r="D503" s="765"/>
      <c r="E503" s="765"/>
      <c r="F503" s="765"/>
      <c r="G503" s="765"/>
      <c r="H503" s="765"/>
      <c r="I503" s="765"/>
      <c r="J503" s="765"/>
      <c r="K503" s="765"/>
      <c r="L503" s="765"/>
      <c r="M503" s="765"/>
      <c r="N503" s="765"/>
      <c r="O503" s="765"/>
      <c r="P503" s="765"/>
      <c r="Q503" s="765"/>
      <c r="R503" s="765"/>
      <c r="S503" s="765"/>
      <c r="T503" s="765"/>
      <c r="U503" s="765"/>
      <c r="V503" s="765"/>
      <c r="W503" s="765"/>
      <c r="X503" s="765"/>
      <c r="Y503" s="789"/>
      <c r="Z503" s="795"/>
      <c r="AA503" s="795"/>
      <c r="AB503" s="795"/>
      <c r="AC503" s="795"/>
      <c r="AD503" s="795"/>
      <c r="AE503" s="795"/>
      <c r="AF503" s="795"/>
      <c r="AG503" s="795"/>
      <c r="AH503" s="795"/>
      <c r="AI503" s="795"/>
      <c r="AJ503" s="795"/>
      <c r="AK503" s="795"/>
      <c r="AL503" s="795"/>
      <c r="AM503" s="306"/>
    </row>
    <row r="504" spans="1:39" ht="30" hidden="1" outlineLevel="1">
      <c r="A504" s="518">
        <v>30</v>
      </c>
      <c r="B504" s="799"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775">
        <v>0</v>
      </c>
      <c r="Z504" s="764">
        <v>0</v>
      </c>
      <c r="AA504" s="764">
        <v>1</v>
      </c>
      <c r="AB504" s="764">
        <v>0</v>
      </c>
      <c r="AC504" s="764">
        <v>0</v>
      </c>
      <c r="AD504" s="764">
        <v>0</v>
      </c>
      <c r="AE504" s="764">
        <v>0</v>
      </c>
      <c r="AF504" s="414"/>
      <c r="AG504" s="414"/>
      <c r="AH504" s="414"/>
      <c r="AI504" s="414"/>
      <c r="AJ504" s="414"/>
      <c r="AK504" s="414"/>
      <c r="AL504" s="414"/>
      <c r="AM504" s="296">
        <f>SUM(Y504:AL504)</f>
        <v>1</v>
      </c>
    </row>
    <row r="505" spans="1:39" ht="15" hidden="1" outlineLevel="1">
      <c r="A505" s="518"/>
      <c r="B505" s="800" t="s">
        <v>309</v>
      </c>
      <c r="C505" s="291" t="s">
        <v>163</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88">
        <f t="shared" ref="Y505:AL505" si="648">Y504</f>
        <v>0</v>
      </c>
      <c r="Z505" s="788">
        <f t="shared" si="648"/>
        <v>0</v>
      </c>
      <c r="AA505" s="788">
        <f t="shared" si="648"/>
        <v>1</v>
      </c>
      <c r="AB505" s="788">
        <f t="shared" si="648"/>
        <v>0</v>
      </c>
      <c r="AC505" s="788">
        <f t="shared" si="648"/>
        <v>0</v>
      </c>
      <c r="AD505" s="788">
        <f t="shared" si="648"/>
        <v>0</v>
      </c>
      <c r="AE505" s="788">
        <f t="shared" si="648"/>
        <v>0</v>
      </c>
      <c r="AF505" s="788">
        <f t="shared" si="648"/>
        <v>0</v>
      </c>
      <c r="AG505" s="788">
        <f t="shared" si="648"/>
        <v>0</v>
      </c>
      <c r="AH505" s="788">
        <f t="shared" si="648"/>
        <v>0</v>
      </c>
      <c r="AI505" s="788">
        <f t="shared" si="648"/>
        <v>0</v>
      </c>
      <c r="AJ505" s="788">
        <f t="shared" si="648"/>
        <v>0</v>
      </c>
      <c r="AK505" s="788">
        <f t="shared" si="648"/>
        <v>0</v>
      </c>
      <c r="AL505" s="788">
        <f t="shared" si="648"/>
        <v>0</v>
      </c>
      <c r="AM505" s="306"/>
    </row>
    <row r="506" spans="1:39" ht="15" hidden="1" outlineLevel="1">
      <c r="A506" s="518"/>
      <c r="B506" s="800"/>
      <c r="C506" s="291"/>
      <c r="D506" s="765"/>
      <c r="E506" s="765"/>
      <c r="F506" s="765"/>
      <c r="G506" s="765"/>
      <c r="H506" s="765"/>
      <c r="I506" s="765"/>
      <c r="J506" s="765"/>
      <c r="K506" s="765"/>
      <c r="L506" s="765"/>
      <c r="M506" s="765"/>
      <c r="N506" s="765"/>
      <c r="O506" s="765"/>
      <c r="P506" s="765"/>
      <c r="Q506" s="765"/>
      <c r="R506" s="765"/>
      <c r="S506" s="765"/>
      <c r="T506" s="765"/>
      <c r="U506" s="765"/>
      <c r="V506" s="765"/>
      <c r="W506" s="765"/>
      <c r="X506" s="765"/>
      <c r="Y506" s="789"/>
      <c r="Z506" s="795"/>
      <c r="AA506" s="795"/>
      <c r="AB506" s="795"/>
      <c r="AC506" s="795"/>
      <c r="AD506" s="795"/>
      <c r="AE506" s="795"/>
      <c r="AF506" s="795"/>
      <c r="AG506" s="795"/>
      <c r="AH506" s="795"/>
      <c r="AI506" s="795"/>
      <c r="AJ506" s="795"/>
      <c r="AK506" s="795"/>
      <c r="AL506" s="795"/>
      <c r="AM506" s="306"/>
    </row>
    <row r="507" spans="1:39" ht="30" hidden="1" outlineLevel="1">
      <c r="A507" s="518">
        <v>31</v>
      </c>
      <c r="B507" s="799"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775">
        <v>0</v>
      </c>
      <c r="Z507" s="764">
        <v>0</v>
      </c>
      <c r="AA507" s="764">
        <v>1</v>
      </c>
      <c r="AB507" s="764">
        <v>0</v>
      </c>
      <c r="AC507" s="764">
        <v>0</v>
      </c>
      <c r="AD507" s="764">
        <v>0</v>
      </c>
      <c r="AE507" s="764">
        <v>0</v>
      </c>
      <c r="AF507" s="414"/>
      <c r="AG507" s="414"/>
      <c r="AH507" s="414"/>
      <c r="AI507" s="414"/>
      <c r="AJ507" s="414"/>
      <c r="AK507" s="414"/>
      <c r="AL507" s="414"/>
      <c r="AM507" s="296">
        <f>SUM(Y507:AL507)</f>
        <v>1</v>
      </c>
    </row>
    <row r="508" spans="1:39" ht="15" hidden="1" outlineLevel="1">
      <c r="A508" s="518"/>
      <c r="B508" s="800" t="s">
        <v>309</v>
      </c>
      <c r="C508" s="291" t="s">
        <v>163</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788">
        <f t="shared" ref="Y508:AL508" si="649">Y507</f>
        <v>0</v>
      </c>
      <c r="Z508" s="788">
        <f t="shared" si="649"/>
        <v>0</v>
      </c>
      <c r="AA508" s="788">
        <f t="shared" si="649"/>
        <v>1</v>
      </c>
      <c r="AB508" s="788">
        <f t="shared" si="649"/>
        <v>0</v>
      </c>
      <c r="AC508" s="788">
        <f t="shared" si="649"/>
        <v>0</v>
      </c>
      <c r="AD508" s="788">
        <f t="shared" si="649"/>
        <v>0</v>
      </c>
      <c r="AE508" s="788">
        <f t="shared" si="649"/>
        <v>0</v>
      </c>
      <c r="AF508" s="788">
        <f t="shared" si="649"/>
        <v>0</v>
      </c>
      <c r="AG508" s="788">
        <f t="shared" si="649"/>
        <v>0</v>
      </c>
      <c r="AH508" s="788">
        <f t="shared" si="649"/>
        <v>0</v>
      </c>
      <c r="AI508" s="788">
        <f t="shared" si="649"/>
        <v>0</v>
      </c>
      <c r="AJ508" s="788">
        <f t="shared" si="649"/>
        <v>0</v>
      </c>
      <c r="AK508" s="788">
        <f t="shared" si="649"/>
        <v>0</v>
      </c>
      <c r="AL508" s="788">
        <f t="shared" si="649"/>
        <v>0</v>
      </c>
      <c r="AM508" s="306"/>
    </row>
    <row r="509" spans="1:39" ht="15" hidden="1" outlineLevel="1">
      <c r="A509" s="518"/>
      <c r="B509" s="799"/>
      <c r="C509" s="291"/>
      <c r="D509" s="765"/>
      <c r="E509" s="765"/>
      <c r="F509" s="765"/>
      <c r="G509" s="765"/>
      <c r="H509" s="765"/>
      <c r="I509" s="765"/>
      <c r="J509" s="765"/>
      <c r="K509" s="765"/>
      <c r="L509" s="765"/>
      <c r="M509" s="765"/>
      <c r="N509" s="765"/>
      <c r="O509" s="765"/>
      <c r="P509" s="765"/>
      <c r="Q509" s="765"/>
      <c r="R509" s="765"/>
      <c r="S509" s="765"/>
      <c r="T509" s="765"/>
      <c r="U509" s="765"/>
      <c r="V509" s="765"/>
      <c r="W509" s="765"/>
      <c r="X509" s="765"/>
      <c r="Y509" s="789"/>
      <c r="Z509" s="795"/>
      <c r="AA509" s="795"/>
      <c r="AB509" s="795"/>
      <c r="AC509" s="795"/>
      <c r="AD509" s="795"/>
      <c r="AE509" s="795"/>
      <c r="AF509" s="795"/>
      <c r="AG509" s="795"/>
      <c r="AH509" s="795"/>
      <c r="AI509" s="795"/>
      <c r="AJ509" s="795"/>
      <c r="AK509" s="795"/>
      <c r="AL509" s="795"/>
      <c r="AM509" s="306"/>
    </row>
    <row r="510" spans="1:39" ht="15" hidden="1" outlineLevel="1">
      <c r="A510" s="518">
        <v>32</v>
      </c>
      <c r="B510" s="799" t="s">
        <v>124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75">
        <v>0</v>
      </c>
      <c r="Z510" s="764">
        <v>0.5</v>
      </c>
      <c r="AA510" s="764">
        <v>0.5</v>
      </c>
      <c r="AB510" s="764">
        <v>0</v>
      </c>
      <c r="AC510" s="764">
        <v>0</v>
      </c>
      <c r="AD510" s="764">
        <v>0</v>
      </c>
      <c r="AE510" s="764">
        <v>0</v>
      </c>
      <c r="AF510" s="414"/>
      <c r="AG510" s="414"/>
      <c r="AH510" s="414"/>
      <c r="AI510" s="414"/>
      <c r="AJ510" s="414"/>
      <c r="AK510" s="414"/>
      <c r="AL510" s="414"/>
      <c r="AM510" s="296">
        <f>SUM(Y510:AL510)</f>
        <v>1</v>
      </c>
    </row>
    <row r="511" spans="1:39" ht="15" hidden="1" outlineLevel="1">
      <c r="A511" s="518"/>
      <c r="B511" s="800" t="s">
        <v>309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788">
        <f t="shared" ref="Y511:AL511" si="650">Y510</f>
        <v>0</v>
      </c>
      <c r="Z511" s="788">
        <f t="shared" si="650"/>
        <v>0.5</v>
      </c>
      <c r="AA511" s="788">
        <f t="shared" si="650"/>
        <v>0.5</v>
      </c>
      <c r="AB511" s="788">
        <f t="shared" si="650"/>
        <v>0</v>
      </c>
      <c r="AC511" s="788">
        <f t="shared" si="650"/>
        <v>0</v>
      </c>
      <c r="AD511" s="788">
        <f t="shared" si="650"/>
        <v>0</v>
      </c>
      <c r="AE511" s="788">
        <f t="shared" si="650"/>
        <v>0</v>
      </c>
      <c r="AF511" s="788">
        <f t="shared" si="650"/>
        <v>0</v>
      </c>
      <c r="AG511" s="788">
        <f t="shared" si="650"/>
        <v>0</v>
      </c>
      <c r="AH511" s="788">
        <f t="shared" si="650"/>
        <v>0</v>
      </c>
      <c r="AI511" s="788">
        <f t="shared" si="650"/>
        <v>0</v>
      </c>
      <c r="AJ511" s="788">
        <f t="shared" si="650"/>
        <v>0</v>
      </c>
      <c r="AK511" s="788">
        <f t="shared" si="650"/>
        <v>0</v>
      </c>
      <c r="AL511" s="788">
        <f t="shared" si="650"/>
        <v>0</v>
      </c>
      <c r="AM511" s="306"/>
    </row>
    <row r="512" spans="1:39" ht="15" hidden="1" outlineLevel="1">
      <c r="A512" s="518"/>
      <c r="B512" s="799"/>
      <c r="C512" s="291"/>
      <c r="D512" s="765"/>
      <c r="E512" s="765"/>
      <c r="F512" s="765"/>
      <c r="G512" s="765"/>
      <c r="H512" s="765"/>
      <c r="I512" s="765"/>
      <c r="J512" s="765"/>
      <c r="K512" s="765"/>
      <c r="L512" s="765"/>
      <c r="M512" s="765"/>
      <c r="N512" s="765"/>
      <c r="O512" s="765"/>
      <c r="P512" s="765"/>
      <c r="Q512" s="765"/>
      <c r="R512" s="765"/>
      <c r="S512" s="765"/>
      <c r="T512" s="765"/>
      <c r="U512" s="765"/>
      <c r="V512" s="765"/>
      <c r="W512" s="765"/>
      <c r="X512" s="765"/>
      <c r="Y512" s="789"/>
      <c r="Z512" s="795"/>
      <c r="AA512" s="795"/>
      <c r="AB512" s="795"/>
      <c r="AC512" s="795"/>
      <c r="AD512" s="795"/>
      <c r="AE512" s="795"/>
      <c r="AF512" s="795"/>
      <c r="AG512" s="795"/>
      <c r="AH512" s="795"/>
      <c r="AI512" s="795"/>
      <c r="AJ512" s="795"/>
      <c r="AK512" s="795"/>
      <c r="AL512" s="795"/>
      <c r="AM512" s="306"/>
    </row>
    <row r="513" spans="1:39" ht="15" hidden="1" outlineLevel="1">
      <c r="A513" s="518"/>
      <c r="B513" s="798" t="s">
        <v>502</v>
      </c>
      <c r="C513" s="291"/>
      <c r="D513" s="765"/>
      <c r="E513" s="765"/>
      <c r="F513" s="765"/>
      <c r="G513" s="765"/>
      <c r="H513" s="765"/>
      <c r="I513" s="765"/>
      <c r="J513" s="765"/>
      <c r="K513" s="765"/>
      <c r="L513" s="765"/>
      <c r="M513" s="765"/>
      <c r="N513" s="765"/>
      <c r="O513" s="765"/>
      <c r="P513" s="765"/>
      <c r="Q513" s="765"/>
      <c r="R513" s="765"/>
      <c r="S513" s="765"/>
      <c r="T513" s="765"/>
      <c r="U513" s="765"/>
      <c r="V513" s="765"/>
      <c r="W513" s="765"/>
      <c r="X513" s="765"/>
      <c r="Y513" s="789"/>
      <c r="Z513" s="795"/>
      <c r="AA513" s="795"/>
      <c r="AB513" s="795"/>
      <c r="AC513" s="795"/>
      <c r="AD513" s="795"/>
      <c r="AE513" s="795"/>
      <c r="AF513" s="795"/>
      <c r="AG513" s="795"/>
      <c r="AH513" s="795"/>
      <c r="AI513" s="795"/>
      <c r="AJ513" s="795"/>
      <c r="AK513" s="795"/>
      <c r="AL513" s="795"/>
      <c r="AM513" s="306"/>
    </row>
    <row r="514" spans="1:39" ht="15" hidden="1" outlineLevel="1">
      <c r="A514" s="518">
        <v>33</v>
      </c>
      <c r="B514" s="799" t="s">
        <v>125</v>
      </c>
      <c r="C514" s="291" t="s">
        <v>25</v>
      </c>
      <c r="D514" s="295"/>
      <c r="E514" s="295"/>
      <c r="F514" s="295"/>
      <c r="G514" s="295"/>
      <c r="H514" s="295"/>
      <c r="I514" s="295"/>
      <c r="J514" s="295"/>
      <c r="K514" s="295"/>
      <c r="L514" s="295"/>
      <c r="M514" s="295"/>
      <c r="N514" s="295">
        <v>0</v>
      </c>
      <c r="O514" s="295"/>
      <c r="P514" s="295"/>
      <c r="Q514" s="295"/>
      <c r="R514" s="295"/>
      <c r="S514" s="295"/>
      <c r="T514" s="295"/>
      <c r="U514" s="295"/>
      <c r="V514" s="295"/>
      <c r="W514" s="295"/>
      <c r="X514" s="295"/>
      <c r="Y514" s="775">
        <v>0</v>
      </c>
      <c r="Z514" s="764">
        <v>0.5</v>
      </c>
      <c r="AA514" s="764">
        <v>0.5</v>
      </c>
      <c r="AB514" s="764">
        <v>0</v>
      </c>
      <c r="AC514" s="764">
        <v>0</v>
      </c>
      <c r="AD514" s="764">
        <v>0</v>
      </c>
      <c r="AE514" s="764">
        <v>0</v>
      </c>
      <c r="AF514" s="414"/>
      <c r="AG514" s="414"/>
      <c r="AH514" s="414"/>
      <c r="AI514" s="414"/>
      <c r="AJ514" s="414"/>
      <c r="AK514" s="414"/>
      <c r="AL514" s="414"/>
      <c r="AM514" s="296">
        <f>SUM(Y514:AL514)</f>
        <v>1</v>
      </c>
    </row>
    <row r="515" spans="1:39" ht="15" hidden="1" outlineLevel="1">
      <c r="A515" s="518"/>
      <c r="B515" s="800" t="s">
        <v>309</v>
      </c>
      <c r="C515" s="291" t="s">
        <v>163</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788">
        <f t="shared" ref="Y515:AL515" si="651">Y514</f>
        <v>0</v>
      </c>
      <c r="Z515" s="788">
        <f t="shared" si="651"/>
        <v>0.5</v>
      </c>
      <c r="AA515" s="788">
        <f t="shared" si="651"/>
        <v>0.5</v>
      </c>
      <c r="AB515" s="788">
        <f t="shared" si="651"/>
        <v>0</v>
      </c>
      <c r="AC515" s="788">
        <f t="shared" si="651"/>
        <v>0</v>
      </c>
      <c r="AD515" s="788">
        <f t="shared" si="651"/>
        <v>0</v>
      </c>
      <c r="AE515" s="788">
        <f t="shared" si="651"/>
        <v>0</v>
      </c>
      <c r="AF515" s="788">
        <f t="shared" si="651"/>
        <v>0</v>
      </c>
      <c r="AG515" s="788">
        <f t="shared" si="651"/>
        <v>0</v>
      </c>
      <c r="AH515" s="788">
        <f t="shared" si="651"/>
        <v>0</v>
      </c>
      <c r="AI515" s="788">
        <f t="shared" si="651"/>
        <v>0</v>
      </c>
      <c r="AJ515" s="788">
        <f t="shared" si="651"/>
        <v>0</v>
      </c>
      <c r="AK515" s="788">
        <f t="shared" si="651"/>
        <v>0</v>
      </c>
      <c r="AL515" s="788">
        <f t="shared" si="651"/>
        <v>0</v>
      </c>
      <c r="AM515" s="306"/>
    </row>
    <row r="516" spans="1:39" ht="15" hidden="1" outlineLevel="1">
      <c r="A516" s="518"/>
      <c r="B516" s="799"/>
      <c r="C516" s="291"/>
      <c r="D516" s="765"/>
      <c r="E516" s="765"/>
      <c r="F516" s="765"/>
      <c r="G516" s="765"/>
      <c r="H516" s="765"/>
      <c r="I516" s="765"/>
      <c r="J516" s="765"/>
      <c r="K516" s="765"/>
      <c r="L516" s="765"/>
      <c r="M516" s="765"/>
      <c r="N516" s="765"/>
      <c r="O516" s="765"/>
      <c r="P516" s="765"/>
      <c r="Q516" s="765"/>
      <c r="R516" s="765"/>
      <c r="S516" s="765"/>
      <c r="T516" s="765"/>
      <c r="U516" s="765"/>
      <c r="V516" s="765"/>
      <c r="W516" s="765"/>
      <c r="X516" s="765"/>
      <c r="Y516" s="789"/>
      <c r="Z516" s="795"/>
      <c r="AA516" s="795"/>
      <c r="AB516" s="795"/>
      <c r="AC516" s="795"/>
      <c r="AD516" s="795"/>
      <c r="AE516" s="795"/>
      <c r="AF516" s="795"/>
      <c r="AG516" s="795"/>
      <c r="AH516" s="795"/>
      <c r="AI516" s="795"/>
      <c r="AJ516" s="795"/>
      <c r="AK516" s="795"/>
      <c r="AL516" s="795"/>
      <c r="AM516" s="306"/>
    </row>
    <row r="517" spans="1:39" ht="15" hidden="1" outlineLevel="1">
      <c r="A517" s="518">
        <v>34</v>
      </c>
      <c r="B517" s="799" t="s">
        <v>126</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775">
        <v>1</v>
      </c>
      <c r="Z517" s="764">
        <v>0</v>
      </c>
      <c r="AA517" s="764">
        <v>0</v>
      </c>
      <c r="AB517" s="764">
        <v>0</v>
      </c>
      <c r="AC517" s="764">
        <v>0</v>
      </c>
      <c r="AD517" s="764">
        <v>0</v>
      </c>
      <c r="AE517" s="764">
        <v>0</v>
      </c>
      <c r="AF517" s="414"/>
      <c r="AG517" s="414"/>
      <c r="AH517" s="414"/>
      <c r="AI517" s="414"/>
      <c r="AJ517" s="414"/>
      <c r="AK517" s="414"/>
      <c r="AL517" s="414"/>
      <c r="AM517" s="296">
        <f>SUM(Y517:AL517)</f>
        <v>1</v>
      </c>
    </row>
    <row r="518" spans="1:39" ht="15" hidden="1" outlineLevel="1">
      <c r="A518" s="518"/>
      <c r="B518" s="800" t="s">
        <v>309</v>
      </c>
      <c r="C518" s="291" t="s">
        <v>163</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788">
        <f t="shared" ref="Y518:AL518" si="652">Y517</f>
        <v>1</v>
      </c>
      <c r="Z518" s="788">
        <f t="shared" si="652"/>
        <v>0</v>
      </c>
      <c r="AA518" s="788">
        <f t="shared" si="652"/>
        <v>0</v>
      </c>
      <c r="AB518" s="788">
        <f t="shared" si="652"/>
        <v>0</v>
      </c>
      <c r="AC518" s="788">
        <f t="shared" si="652"/>
        <v>0</v>
      </c>
      <c r="AD518" s="788">
        <f t="shared" si="652"/>
        <v>0</v>
      </c>
      <c r="AE518" s="788">
        <f t="shared" si="652"/>
        <v>0</v>
      </c>
      <c r="AF518" s="788">
        <f t="shared" si="652"/>
        <v>0</v>
      </c>
      <c r="AG518" s="788">
        <f t="shared" si="652"/>
        <v>0</v>
      </c>
      <c r="AH518" s="788">
        <f t="shared" si="652"/>
        <v>0</v>
      </c>
      <c r="AI518" s="788">
        <f t="shared" si="652"/>
        <v>0</v>
      </c>
      <c r="AJ518" s="788">
        <f t="shared" si="652"/>
        <v>0</v>
      </c>
      <c r="AK518" s="788">
        <f t="shared" si="652"/>
        <v>0</v>
      </c>
      <c r="AL518" s="788">
        <f t="shared" si="652"/>
        <v>0</v>
      </c>
      <c r="AM518" s="306"/>
    </row>
    <row r="519" spans="1:39" ht="15" hidden="1" outlineLevel="1">
      <c r="A519" s="518"/>
      <c r="B519" s="799"/>
      <c r="C519" s="291"/>
      <c r="D519" s="765"/>
      <c r="E519" s="765"/>
      <c r="F519" s="765"/>
      <c r="G519" s="765"/>
      <c r="H519" s="765"/>
      <c r="I519" s="765"/>
      <c r="J519" s="765"/>
      <c r="K519" s="765"/>
      <c r="L519" s="765"/>
      <c r="M519" s="765"/>
      <c r="N519" s="765"/>
      <c r="O519" s="765"/>
      <c r="P519" s="765"/>
      <c r="Q519" s="765"/>
      <c r="R519" s="765"/>
      <c r="S519" s="765"/>
      <c r="T519" s="765"/>
      <c r="U519" s="765"/>
      <c r="V519" s="765"/>
      <c r="W519" s="765"/>
      <c r="X519" s="765"/>
      <c r="Y519" s="789"/>
      <c r="Z519" s="795"/>
      <c r="AA519" s="795"/>
      <c r="AB519" s="795"/>
      <c r="AC519" s="795"/>
      <c r="AD519" s="795"/>
      <c r="AE519" s="795"/>
      <c r="AF519" s="795"/>
      <c r="AG519" s="795"/>
      <c r="AH519" s="795"/>
      <c r="AI519" s="795"/>
      <c r="AJ519" s="795"/>
      <c r="AK519" s="795"/>
      <c r="AL519" s="795"/>
      <c r="AM519" s="306"/>
    </row>
    <row r="520" spans="1:39" ht="15" hidden="1" outlineLevel="1">
      <c r="A520" s="518">
        <v>35</v>
      </c>
      <c r="B520" s="799"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775">
        <v>1</v>
      </c>
      <c r="Z520" s="764">
        <v>0</v>
      </c>
      <c r="AA520" s="764">
        <v>0</v>
      </c>
      <c r="AB520" s="764">
        <v>0</v>
      </c>
      <c r="AC520" s="764">
        <v>0</v>
      </c>
      <c r="AD520" s="764">
        <v>0</v>
      </c>
      <c r="AE520" s="764">
        <v>0</v>
      </c>
      <c r="AF520" s="414"/>
      <c r="AG520" s="414"/>
      <c r="AH520" s="414"/>
      <c r="AI520" s="414"/>
      <c r="AJ520" s="414"/>
      <c r="AK520" s="414"/>
      <c r="AL520" s="414"/>
      <c r="AM520" s="296">
        <f>SUM(Y520:AL520)</f>
        <v>1</v>
      </c>
    </row>
    <row r="521" spans="1:39" ht="15" hidden="1" outlineLevel="1">
      <c r="A521" s="518"/>
      <c r="B521" s="800" t="s">
        <v>309</v>
      </c>
      <c r="C521" s="291" t="s">
        <v>163</v>
      </c>
      <c r="D521" s="295"/>
      <c r="E521" s="295"/>
      <c r="F521" s="295"/>
      <c r="G521" s="295"/>
      <c r="H521" s="295"/>
      <c r="I521" s="295"/>
      <c r="J521" s="295"/>
      <c r="K521" s="295"/>
      <c r="L521" s="295"/>
      <c r="M521" s="295"/>
      <c r="N521" s="295">
        <v>0</v>
      </c>
      <c r="O521" s="295"/>
      <c r="P521" s="295"/>
      <c r="Q521" s="295"/>
      <c r="R521" s="295"/>
      <c r="S521" s="295"/>
      <c r="T521" s="295"/>
      <c r="U521" s="295"/>
      <c r="V521" s="295"/>
      <c r="W521" s="295"/>
      <c r="X521" s="295"/>
      <c r="Y521" s="788">
        <f t="shared" ref="Y521:AL521" si="653">Y520</f>
        <v>1</v>
      </c>
      <c r="Z521" s="788">
        <f t="shared" si="653"/>
        <v>0</v>
      </c>
      <c r="AA521" s="788">
        <f t="shared" si="653"/>
        <v>0</v>
      </c>
      <c r="AB521" s="788">
        <f t="shared" si="653"/>
        <v>0</v>
      </c>
      <c r="AC521" s="788">
        <f t="shared" si="653"/>
        <v>0</v>
      </c>
      <c r="AD521" s="788">
        <f t="shared" si="653"/>
        <v>0</v>
      </c>
      <c r="AE521" s="788">
        <f t="shared" si="653"/>
        <v>0</v>
      </c>
      <c r="AF521" s="788">
        <f t="shared" si="653"/>
        <v>0</v>
      </c>
      <c r="AG521" s="788">
        <f t="shared" si="653"/>
        <v>0</v>
      </c>
      <c r="AH521" s="788">
        <f t="shared" si="653"/>
        <v>0</v>
      </c>
      <c r="AI521" s="788">
        <f t="shared" si="653"/>
        <v>0</v>
      </c>
      <c r="AJ521" s="788">
        <f t="shared" si="653"/>
        <v>0</v>
      </c>
      <c r="AK521" s="788">
        <f t="shared" si="653"/>
        <v>0</v>
      </c>
      <c r="AL521" s="788">
        <f t="shared" si="653"/>
        <v>0</v>
      </c>
      <c r="AM521" s="306"/>
    </row>
    <row r="522" spans="1:39" ht="15" hidden="1" outlineLevel="1">
      <c r="A522" s="518"/>
      <c r="B522" s="800"/>
      <c r="C522" s="291"/>
      <c r="D522" s="765"/>
      <c r="E522" s="765"/>
      <c r="F522" s="765"/>
      <c r="G522" s="765"/>
      <c r="H522" s="765"/>
      <c r="I522" s="765"/>
      <c r="J522" s="765"/>
      <c r="K522" s="765"/>
      <c r="L522" s="765"/>
      <c r="M522" s="765"/>
      <c r="N522" s="765"/>
      <c r="O522" s="765"/>
      <c r="P522" s="765"/>
      <c r="Q522" s="765"/>
      <c r="R522" s="765"/>
      <c r="S522" s="765"/>
      <c r="T522" s="765"/>
      <c r="U522" s="765"/>
      <c r="V522" s="765"/>
      <c r="W522" s="765"/>
      <c r="X522" s="765"/>
      <c r="Y522" s="789"/>
      <c r="Z522" s="795"/>
      <c r="AA522" s="795"/>
      <c r="AB522" s="795"/>
      <c r="AC522" s="795"/>
      <c r="AD522" s="795"/>
      <c r="AE522" s="795"/>
      <c r="AF522" s="795"/>
      <c r="AG522" s="795"/>
      <c r="AH522" s="795"/>
      <c r="AI522" s="795"/>
      <c r="AJ522" s="795"/>
      <c r="AK522" s="795"/>
      <c r="AL522" s="795"/>
      <c r="AM522" s="306"/>
    </row>
    <row r="523" spans="1:39" ht="15" hidden="1" outlineLevel="1">
      <c r="A523" s="518"/>
      <c r="B523" s="798" t="s">
        <v>503</v>
      </c>
      <c r="C523" s="291"/>
      <c r="D523" s="765"/>
      <c r="E523" s="765"/>
      <c r="F523" s="765"/>
      <c r="G523" s="765"/>
      <c r="H523" s="765"/>
      <c r="I523" s="765"/>
      <c r="J523" s="765"/>
      <c r="K523" s="765"/>
      <c r="L523" s="765"/>
      <c r="M523" s="765"/>
      <c r="N523" s="765"/>
      <c r="O523" s="765"/>
      <c r="P523" s="765"/>
      <c r="Q523" s="765"/>
      <c r="R523" s="765"/>
      <c r="S523" s="765"/>
      <c r="T523" s="765"/>
      <c r="U523" s="765"/>
      <c r="V523" s="765"/>
      <c r="W523" s="765"/>
      <c r="X523" s="765"/>
      <c r="Y523" s="789"/>
      <c r="Z523" s="795"/>
      <c r="AA523" s="795"/>
      <c r="AB523" s="795"/>
      <c r="AC523" s="795"/>
      <c r="AD523" s="795"/>
      <c r="AE523" s="795"/>
      <c r="AF523" s="795"/>
      <c r="AG523" s="795"/>
      <c r="AH523" s="795"/>
      <c r="AI523" s="795"/>
      <c r="AJ523" s="795"/>
      <c r="AK523" s="795"/>
      <c r="AL523" s="795"/>
      <c r="AM523" s="306"/>
    </row>
    <row r="524" spans="1:39" ht="45" hidden="1" outlineLevel="1">
      <c r="A524" s="518">
        <v>36</v>
      </c>
      <c r="B524" s="799"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775">
        <v>0</v>
      </c>
      <c r="Z524" s="764">
        <v>0.5</v>
      </c>
      <c r="AA524" s="764">
        <v>0.5</v>
      </c>
      <c r="AB524" s="764">
        <v>0</v>
      </c>
      <c r="AC524" s="764">
        <v>0</v>
      </c>
      <c r="AD524" s="764">
        <v>0</v>
      </c>
      <c r="AE524" s="764">
        <v>0</v>
      </c>
      <c r="AF524" s="414"/>
      <c r="AG524" s="414"/>
      <c r="AH524" s="414"/>
      <c r="AI524" s="414"/>
      <c r="AJ524" s="414"/>
      <c r="AK524" s="414"/>
      <c r="AL524" s="414"/>
      <c r="AM524" s="296">
        <f>SUM(Y524:AL524)</f>
        <v>1</v>
      </c>
    </row>
    <row r="525" spans="1:39" ht="15" hidden="1" outlineLevel="1">
      <c r="A525" s="518"/>
      <c r="B525" s="800" t="s">
        <v>309</v>
      </c>
      <c r="C525" s="291" t="s">
        <v>163</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88">
        <f t="shared" ref="Y525:AL525" si="654">Y524</f>
        <v>0</v>
      </c>
      <c r="Z525" s="788">
        <f t="shared" si="654"/>
        <v>0.5</v>
      </c>
      <c r="AA525" s="788">
        <f t="shared" si="654"/>
        <v>0.5</v>
      </c>
      <c r="AB525" s="788">
        <f t="shared" si="654"/>
        <v>0</v>
      </c>
      <c r="AC525" s="788">
        <f t="shared" si="654"/>
        <v>0</v>
      </c>
      <c r="AD525" s="788">
        <f t="shared" si="654"/>
        <v>0</v>
      </c>
      <c r="AE525" s="788">
        <f t="shared" si="654"/>
        <v>0</v>
      </c>
      <c r="AF525" s="788">
        <f t="shared" si="654"/>
        <v>0</v>
      </c>
      <c r="AG525" s="788">
        <f t="shared" si="654"/>
        <v>0</v>
      </c>
      <c r="AH525" s="788">
        <f t="shared" si="654"/>
        <v>0</v>
      </c>
      <c r="AI525" s="788">
        <f t="shared" si="654"/>
        <v>0</v>
      </c>
      <c r="AJ525" s="788">
        <f t="shared" si="654"/>
        <v>0</v>
      </c>
      <c r="AK525" s="788">
        <f t="shared" si="654"/>
        <v>0</v>
      </c>
      <c r="AL525" s="788">
        <f t="shared" si="654"/>
        <v>0</v>
      </c>
      <c r="AM525" s="306"/>
    </row>
    <row r="526" spans="1:39" ht="15" hidden="1" outlineLevel="1">
      <c r="A526" s="518"/>
      <c r="B526" s="799"/>
      <c r="C526" s="291"/>
      <c r="D526" s="765"/>
      <c r="E526" s="765"/>
      <c r="F526" s="765"/>
      <c r="G526" s="765"/>
      <c r="H526" s="765"/>
      <c r="I526" s="765"/>
      <c r="J526" s="765"/>
      <c r="K526" s="765"/>
      <c r="L526" s="765"/>
      <c r="M526" s="765"/>
      <c r="N526" s="765"/>
      <c r="O526" s="765"/>
      <c r="P526" s="765"/>
      <c r="Q526" s="765"/>
      <c r="R526" s="765"/>
      <c r="S526" s="765"/>
      <c r="T526" s="765"/>
      <c r="U526" s="765"/>
      <c r="V526" s="765"/>
      <c r="W526" s="765"/>
      <c r="X526" s="765"/>
      <c r="Y526" s="789"/>
      <c r="Z526" s="795"/>
      <c r="AA526" s="795"/>
      <c r="AB526" s="795"/>
      <c r="AC526" s="795"/>
      <c r="AD526" s="795"/>
      <c r="AE526" s="795"/>
      <c r="AF526" s="795"/>
      <c r="AG526" s="795"/>
      <c r="AH526" s="795"/>
      <c r="AI526" s="795"/>
      <c r="AJ526" s="795"/>
      <c r="AK526" s="795"/>
      <c r="AL526" s="795"/>
      <c r="AM526" s="306"/>
    </row>
    <row r="527" spans="1:39" ht="30" hidden="1" outlineLevel="1">
      <c r="A527" s="518">
        <v>37</v>
      </c>
      <c r="B527" s="799"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775">
        <v>0</v>
      </c>
      <c r="Z527" s="764">
        <v>0</v>
      </c>
      <c r="AA527" s="764">
        <v>1</v>
      </c>
      <c r="AB527" s="764">
        <v>0</v>
      </c>
      <c r="AC527" s="764">
        <v>0</v>
      </c>
      <c r="AD527" s="764">
        <v>0</v>
      </c>
      <c r="AE527" s="764">
        <v>0</v>
      </c>
      <c r="AF527" s="414"/>
      <c r="AG527" s="414"/>
      <c r="AH527" s="414"/>
      <c r="AI527" s="414"/>
      <c r="AJ527" s="414"/>
      <c r="AK527" s="414"/>
      <c r="AL527" s="414"/>
      <c r="AM527" s="296">
        <f>SUM(Y527:AL527)</f>
        <v>1</v>
      </c>
    </row>
    <row r="528" spans="1:39" ht="15" hidden="1" outlineLevel="1">
      <c r="A528" s="518"/>
      <c r="B528" s="800" t="s">
        <v>309</v>
      </c>
      <c r="C528" s="291" t="s">
        <v>163</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88">
        <f t="shared" ref="Y528:AL528" si="655">Y527</f>
        <v>0</v>
      </c>
      <c r="Z528" s="788">
        <f t="shared" si="655"/>
        <v>0</v>
      </c>
      <c r="AA528" s="788">
        <f t="shared" si="655"/>
        <v>1</v>
      </c>
      <c r="AB528" s="788">
        <f t="shared" si="655"/>
        <v>0</v>
      </c>
      <c r="AC528" s="788">
        <f t="shared" si="655"/>
        <v>0</v>
      </c>
      <c r="AD528" s="788">
        <f t="shared" si="655"/>
        <v>0</v>
      </c>
      <c r="AE528" s="788">
        <f t="shared" si="655"/>
        <v>0</v>
      </c>
      <c r="AF528" s="788">
        <f t="shared" si="655"/>
        <v>0</v>
      </c>
      <c r="AG528" s="788">
        <f t="shared" si="655"/>
        <v>0</v>
      </c>
      <c r="AH528" s="788">
        <f t="shared" si="655"/>
        <v>0</v>
      </c>
      <c r="AI528" s="788">
        <f t="shared" si="655"/>
        <v>0</v>
      </c>
      <c r="AJ528" s="788">
        <f t="shared" si="655"/>
        <v>0</v>
      </c>
      <c r="AK528" s="788">
        <f t="shared" si="655"/>
        <v>0</v>
      </c>
      <c r="AL528" s="788">
        <f t="shared" si="655"/>
        <v>0</v>
      </c>
      <c r="AM528" s="306"/>
    </row>
    <row r="529" spans="1:39" ht="15" hidden="1" outlineLevel="1">
      <c r="A529" s="518"/>
      <c r="B529" s="799"/>
      <c r="C529" s="291"/>
      <c r="D529" s="765"/>
      <c r="E529" s="765"/>
      <c r="F529" s="765"/>
      <c r="G529" s="765"/>
      <c r="H529" s="765"/>
      <c r="I529" s="765"/>
      <c r="J529" s="765"/>
      <c r="K529" s="765"/>
      <c r="L529" s="765"/>
      <c r="M529" s="765"/>
      <c r="N529" s="765"/>
      <c r="O529" s="765"/>
      <c r="P529" s="765"/>
      <c r="Q529" s="765"/>
      <c r="R529" s="765"/>
      <c r="S529" s="765"/>
      <c r="T529" s="765"/>
      <c r="U529" s="765"/>
      <c r="V529" s="765"/>
      <c r="W529" s="765"/>
      <c r="X529" s="765"/>
      <c r="Y529" s="789"/>
      <c r="Z529" s="795"/>
      <c r="AA529" s="795"/>
      <c r="AB529" s="795"/>
      <c r="AC529" s="795"/>
      <c r="AD529" s="795"/>
      <c r="AE529" s="795"/>
      <c r="AF529" s="795"/>
      <c r="AG529" s="795"/>
      <c r="AH529" s="795"/>
      <c r="AI529" s="795"/>
      <c r="AJ529" s="795"/>
      <c r="AK529" s="795"/>
      <c r="AL529" s="795"/>
      <c r="AM529" s="306"/>
    </row>
    <row r="530" spans="1:39" ht="15" hidden="1" outlineLevel="1">
      <c r="A530" s="518">
        <v>38</v>
      </c>
      <c r="B530" s="799"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775">
        <v>0</v>
      </c>
      <c r="Z530" s="764">
        <v>0</v>
      </c>
      <c r="AA530" s="764">
        <v>1</v>
      </c>
      <c r="AB530" s="764">
        <v>0</v>
      </c>
      <c r="AC530" s="764">
        <v>0</v>
      </c>
      <c r="AD530" s="764">
        <v>0</v>
      </c>
      <c r="AE530" s="764">
        <v>0</v>
      </c>
      <c r="AF530" s="414"/>
      <c r="AG530" s="414"/>
      <c r="AH530" s="414"/>
      <c r="AI530" s="414"/>
      <c r="AJ530" s="414"/>
      <c r="AK530" s="414"/>
      <c r="AL530" s="414"/>
      <c r="AM530" s="296">
        <f>SUM(Y530:AL530)</f>
        <v>1</v>
      </c>
    </row>
    <row r="531" spans="1:39" ht="15" hidden="1" outlineLevel="1">
      <c r="A531" s="518"/>
      <c r="B531" s="800" t="s">
        <v>309</v>
      </c>
      <c r="C531" s="291" t="s">
        <v>163</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88">
        <f t="shared" ref="Y531:AL531" si="656">Y530</f>
        <v>0</v>
      </c>
      <c r="Z531" s="788">
        <f t="shared" si="656"/>
        <v>0</v>
      </c>
      <c r="AA531" s="788">
        <f t="shared" si="656"/>
        <v>1</v>
      </c>
      <c r="AB531" s="788">
        <f t="shared" si="656"/>
        <v>0</v>
      </c>
      <c r="AC531" s="788">
        <f t="shared" si="656"/>
        <v>0</v>
      </c>
      <c r="AD531" s="788">
        <f t="shared" si="656"/>
        <v>0</v>
      </c>
      <c r="AE531" s="788">
        <f t="shared" si="656"/>
        <v>0</v>
      </c>
      <c r="AF531" s="788">
        <f t="shared" si="656"/>
        <v>0</v>
      </c>
      <c r="AG531" s="788">
        <f t="shared" si="656"/>
        <v>0</v>
      </c>
      <c r="AH531" s="788">
        <f t="shared" si="656"/>
        <v>0</v>
      </c>
      <c r="AI531" s="788">
        <f t="shared" si="656"/>
        <v>0</v>
      </c>
      <c r="AJ531" s="788">
        <f t="shared" si="656"/>
        <v>0</v>
      </c>
      <c r="AK531" s="788">
        <f t="shared" si="656"/>
        <v>0</v>
      </c>
      <c r="AL531" s="788">
        <f t="shared" si="656"/>
        <v>0</v>
      </c>
      <c r="AM531" s="306"/>
    </row>
    <row r="532" spans="1:39" ht="15" hidden="1" outlineLevel="1">
      <c r="A532" s="518"/>
      <c r="B532" s="799"/>
      <c r="C532" s="291"/>
      <c r="D532" s="765"/>
      <c r="E532" s="765"/>
      <c r="F532" s="765"/>
      <c r="G532" s="765"/>
      <c r="H532" s="765"/>
      <c r="I532" s="765"/>
      <c r="J532" s="765"/>
      <c r="K532" s="765"/>
      <c r="L532" s="765"/>
      <c r="M532" s="765"/>
      <c r="N532" s="765"/>
      <c r="O532" s="765"/>
      <c r="P532" s="765"/>
      <c r="Q532" s="765"/>
      <c r="R532" s="765"/>
      <c r="S532" s="765"/>
      <c r="T532" s="765"/>
      <c r="U532" s="765"/>
      <c r="V532" s="765"/>
      <c r="W532" s="765"/>
      <c r="X532" s="765"/>
      <c r="Y532" s="789"/>
      <c r="Z532" s="795"/>
      <c r="AA532" s="795"/>
      <c r="AB532" s="795"/>
      <c r="AC532" s="795"/>
      <c r="AD532" s="795"/>
      <c r="AE532" s="795"/>
      <c r="AF532" s="795"/>
      <c r="AG532" s="795"/>
      <c r="AH532" s="795"/>
      <c r="AI532" s="795"/>
      <c r="AJ532" s="795"/>
      <c r="AK532" s="795"/>
      <c r="AL532" s="795"/>
      <c r="AM532" s="306"/>
    </row>
    <row r="533" spans="1:39" ht="15" hidden="1" outlineLevel="1">
      <c r="A533" s="518">
        <v>39</v>
      </c>
      <c r="B533" s="811" t="s">
        <v>850</v>
      </c>
      <c r="C533" s="291" t="s">
        <v>25</v>
      </c>
      <c r="D533" s="295">
        <v>14740</v>
      </c>
      <c r="E533" s="295">
        <v>14740</v>
      </c>
      <c r="F533" s="295">
        <v>14740</v>
      </c>
      <c r="G533" s="295">
        <v>14740</v>
      </c>
      <c r="H533" s="295">
        <v>14740</v>
      </c>
      <c r="I533" s="295">
        <v>14740</v>
      </c>
      <c r="J533" s="295">
        <v>14740</v>
      </c>
      <c r="K533" s="295">
        <v>14740</v>
      </c>
      <c r="L533" s="295">
        <v>14740</v>
      </c>
      <c r="M533" s="295">
        <v>14740</v>
      </c>
      <c r="N533" s="295">
        <v>12</v>
      </c>
      <c r="O533" s="295">
        <v>2</v>
      </c>
      <c r="P533" s="295">
        <v>2</v>
      </c>
      <c r="Q533" s="295">
        <v>2</v>
      </c>
      <c r="R533" s="295">
        <v>2</v>
      </c>
      <c r="S533" s="295">
        <v>2</v>
      </c>
      <c r="T533" s="295">
        <v>2</v>
      </c>
      <c r="U533" s="295">
        <v>2</v>
      </c>
      <c r="V533" s="295">
        <v>2</v>
      </c>
      <c r="W533" s="295">
        <v>2</v>
      </c>
      <c r="X533" s="295">
        <v>2</v>
      </c>
      <c r="Y533" s="775">
        <v>1</v>
      </c>
      <c r="Z533" s="764">
        <v>0</v>
      </c>
      <c r="AA533" s="764">
        <v>0</v>
      </c>
      <c r="AB533" s="764">
        <v>0</v>
      </c>
      <c r="AC533" s="764">
        <v>0</v>
      </c>
      <c r="AD533" s="764">
        <v>0</v>
      </c>
      <c r="AE533" s="764">
        <v>0</v>
      </c>
      <c r="AF533" s="414"/>
      <c r="AG533" s="414"/>
      <c r="AH533" s="414"/>
      <c r="AI533" s="414"/>
      <c r="AJ533" s="414"/>
      <c r="AK533" s="414"/>
      <c r="AL533" s="414"/>
      <c r="AM533" s="296">
        <f>SUM(Y533:AL533)</f>
        <v>1</v>
      </c>
    </row>
    <row r="534" spans="1:39" ht="15" hidden="1" outlineLevel="1">
      <c r="A534" s="518"/>
      <c r="B534" s="800" t="s">
        <v>309</v>
      </c>
      <c r="C534" s="291" t="s">
        <v>163</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88">
        <f t="shared" ref="Y534:AL534" si="657">Y533</f>
        <v>1</v>
      </c>
      <c r="Z534" s="788">
        <f t="shared" si="657"/>
        <v>0</v>
      </c>
      <c r="AA534" s="788">
        <f t="shared" si="657"/>
        <v>0</v>
      </c>
      <c r="AB534" s="788">
        <f t="shared" si="657"/>
        <v>0</v>
      </c>
      <c r="AC534" s="788">
        <f t="shared" si="657"/>
        <v>0</v>
      </c>
      <c r="AD534" s="788">
        <f t="shared" si="657"/>
        <v>0</v>
      </c>
      <c r="AE534" s="788">
        <f t="shared" si="657"/>
        <v>0</v>
      </c>
      <c r="AF534" s="788">
        <f t="shared" si="657"/>
        <v>0</v>
      </c>
      <c r="AG534" s="788">
        <f t="shared" si="657"/>
        <v>0</v>
      </c>
      <c r="AH534" s="788">
        <f t="shared" si="657"/>
        <v>0</v>
      </c>
      <c r="AI534" s="788">
        <f t="shared" si="657"/>
        <v>0</v>
      </c>
      <c r="AJ534" s="788">
        <f t="shared" si="657"/>
        <v>0</v>
      </c>
      <c r="AK534" s="788">
        <f t="shared" si="657"/>
        <v>0</v>
      </c>
      <c r="AL534" s="788">
        <f t="shared" si="657"/>
        <v>0</v>
      </c>
      <c r="AM534" s="306"/>
    </row>
    <row r="535" spans="1:39" ht="15" hidden="1" outlineLevel="1">
      <c r="A535" s="518"/>
      <c r="B535" s="799"/>
      <c r="C535" s="291"/>
      <c r="D535" s="765"/>
      <c r="E535" s="765"/>
      <c r="F535" s="765"/>
      <c r="G535" s="765"/>
      <c r="H535" s="765"/>
      <c r="I535" s="765"/>
      <c r="J535" s="765"/>
      <c r="K535" s="765"/>
      <c r="L535" s="765"/>
      <c r="M535" s="765"/>
      <c r="N535" s="765"/>
      <c r="O535" s="765"/>
      <c r="P535" s="765"/>
      <c r="Q535" s="765"/>
      <c r="R535" s="765"/>
      <c r="S535" s="765"/>
      <c r="T535" s="765"/>
      <c r="U535" s="765"/>
      <c r="V535" s="765"/>
      <c r="W535" s="765"/>
      <c r="X535" s="765"/>
      <c r="Y535" s="789"/>
      <c r="Z535" s="795"/>
      <c r="AA535" s="795"/>
      <c r="AB535" s="795"/>
      <c r="AC535" s="795"/>
      <c r="AD535" s="795"/>
      <c r="AE535" s="795"/>
      <c r="AF535" s="795"/>
      <c r="AG535" s="795"/>
      <c r="AH535" s="795"/>
      <c r="AI535" s="795"/>
      <c r="AJ535" s="795"/>
      <c r="AK535" s="795"/>
      <c r="AL535" s="795"/>
      <c r="AM535" s="306"/>
    </row>
    <row r="536" spans="1:39" ht="30" hidden="1" outlineLevel="1">
      <c r="A536" s="518">
        <v>40</v>
      </c>
      <c r="B536" s="799"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775">
        <v>1</v>
      </c>
      <c r="Z536" s="764">
        <v>0</v>
      </c>
      <c r="AA536" s="764">
        <v>0</v>
      </c>
      <c r="AB536" s="764">
        <v>0</v>
      </c>
      <c r="AC536" s="764">
        <v>0</v>
      </c>
      <c r="AD536" s="764">
        <v>0</v>
      </c>
      <c r="AE536" s="764">
        <v>0</v>
      </c>
      <c r="AF536" s="414"/>
      <c r="AG536" s="414"/>
      <c r="AH536" s="414"/>
      <c r="AI536" s="414"/>
      <c r="AJ536" s="414"/>
      <c r="AK536" s="414"/>
      <c r="AL536" s="414"/>
      <c r="AM536" s="296">
        <f>SUM(Y536:AL536)</f>
        <v>1</v>
      </c>
    </row>
    <row r="537" spans="1:39" ht="15" hidden="1" outlineLevel="1">
      <c r="A537" s="518"/>
      <c r="B537" s="800" t="s">
        <v>309</v>
      </c>
      <c r="C537" s="291" t="s">
        <v>163</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788">
        <f t="shared" ref="Y537:AL537" si="658">Y536</f>
        <v>1</v>
      </c>
      <c r="Z537" s="788">
        <f t="shared" si="658"/>
        <v>0</v>
      </c>
      <c r="AA537" s="788">
        <f t="shared" si="658"/>
        <v>0</v>
      </c>
      <c r="AB537" s="788">
        <f t="shared" si="658"/>
        <v>0</v>
      </c>
      <c r="AC537" s="788">
        <f t="shared" si="658"/>
        <v>0</v>
      </c>
      <c r="AD537" s="788">
        <f t="shared" si="658"/>
        <v>0</v>
      </c>
      <c r="AE537" s="788">
        <f t="shared" si="658"/>
        <v>0</v>
      </c>
      <c r="AF537" s="788">
        <f t="shared" si="658"/>
        <v>0</v>
      </c>
      <c r="AG537" s="788">
        <f t="shared" si="658"/>
        <v>0</v>
      </c>
      <c r="AH537" s="788">
        <f t="shared" si="658"/>
        <v>0</v>
      </c>
      <c r="AI537" s="788">
        <f t="shared" si="658"/>
        <v>0</v>
      </c>
      <c r="AJ537" s="788">
        <f t="shared" si="658"/>
        <v>0</v>
      </c>
      <c r="AK537" s="788">
        <f t="shared" si="658"/>
        <v>0</v>
      </c>
      <c r="AL537" s="788">
        <f t="shared" si="658"/>
        <v>0</v>
      </c>
      <c r="AM537" s="306"/>
    </row>
    <row r="538" spans="1:39" ht="15" hidden="1" outlineLevel="1">
      <c r="A538" s="518"/>
      <c r="B538" s="799"/>
      <c r="C538" s="291"/>
      <c r="D538" s="765"/>
      <c r="E538" s="765"/>
      <c r="F538" s="765"/>
      <c r="G538" s="765"/>
      <c r="H538" s="765"/>
      <c r="I538" s="765"/>
      <c r="J538" s="765"/>
      <c r="K538" s="765"/>
      <c r="L538" s="765"/>
      <c r="M538" s="765"/>
      <c r="N538" s="765"/>
      <c r="O538" s="765"/>
      <c r="P538" s="765"/>
      <c r="Q538" s="765"/>
      <c r="R538" s="765"/>
      <c r="S538" s="765"/>
      <c r="T538" s="765"/>
      <c r="U538" s="765"/>
      <c r="V538" s="765"/>
      <c r="W538" s="765"/>
      <c r="X538" s="765"/>
      <c r="Y538" s="789"/>
      <c r="Z538" s="795"/>
      <c r="AA538" s="795"/>
      <c r="AB538" s="795"/>
      <c r="AC538" s="795"/>
      <c r="AD538" s="795"/>
      <c r="AE538" s="795"/>
      <c r="AF538" s="795"/>
      <c r="AG538" s="795"/>
      <c r="AH538" s="795"/>
      <c r="AI538" s="795"/>
      <c r="AJ538" s="795"/>
      <c r="AK538" s="795"/>
      <c r="AL538" s="795"/>
      <c r="AM538" s="306"/>
    </row>
    <row r="539" spans="1:39" ht="30" hidden="1" outlineLevel="1">
      <c r="A539" s="518">
        <v>41</v>
      </c>
      <c r="B539" s="799"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775">
        <v>0</v>
      </c>
      <c r="Z539" s="764">
        <v>0</v>
      </c>
      <c r="AA539" s="764">
        <v>1</v>
      </c>
      <c r="AB539" s="764">
        <v>0</v>
      </c>
      <c r="AC539" s="764">
        <v>0</v>
      </c>
      <c r="AD539" s="764">
        <v>0</v>
      </c>
      <c r="AE539" s="764">
        <v>0</v>
      </c>
      <c r="AF539" s="414"/>
      <c r="AG539" s="414"/>
      <c r="AH539" s="414"/>
      <c r="AI539" s="414"/>
      <c r="AJ539" s="414"/>
      <c r="AK539" s="414"/>
      <c r="AL539" s="414"/>
      <c r="AM539" s="296">
        <f>SUM(Y539:AL539)</f>
        <v>1</v>
      </c>
    </row>
    <row r="540" spans="1:39" ht="15" hidden="1" outlineLevel="1">
      <c r="A540" s="518"/>
      <c r="B540" s="800" t="s">
        <v>309</v>
      </c>
      <c r="C540" s="291" t="s">
        <v>163</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88">
        <f t="shared" ref="Y540:AL540" si="659">Y539</f>
        <v>0</v>
      </c>
      <c r="Z540" s="788">
        <f t="shared" si="659"/>
        <v>0</v>
      </c>
      <c r="AA540" s="788">
        <f t="shared" si="659"/>
        <v>1</v>
      </c>
      <c r="AB540" s="788">
        <f t="shared" si="659"/>
        <v>0</v>
      </c>
      <c r="AC540" s="788">
        <f t="shared" si="659"/>
        <v>0</v>
      </c>
      <c r="AD540" s="788">
        <f t="shared" si="659"/>
        <v>0</v>
      </c>
      <c r="AE540" s="788">
        <f t="shared" si="659"/>
        <v>0</v>
      </c>
      <c r="AF540" s="788">
        <f t="shared" si="659"/>
        <v>0</v>
      </c>
      <c r="AG540" s="788">
        <f t="shared" si="659"/>
        <v>0</v>
      </c>
      <c r="AH540" s="788">
        <f t="shared" si="659"/>
        <v>0</v>
      </c>
      <c r="AI540" s="788">
        <f t="shared" si="659"/>
        <v>0</v>
      </c>
      <c r="AJ540" s="788">
        <f t="shared" si="659"/>
        <v>0</v>
      </c>
      <c r="AK540" s="788">
        <f t="shared" si="659"/>
        <v>0</v>
      </c>
      <c r="AL540" s="788">
        <f t="shared" si="659"/>
        <v>0</v>
      </c>
      <c r="AM540" s="306"/>
    </row>
    <row r="541" spans="1:39" ht="15" hidden="1" outlineLevel="1">
      <c r="A541" s="518"/>
      <c r="B541" s="799"/>
      <c r="C541" s="291"/>
      <c r="D541" s="765"/>
      <c r="E541" s="765"/>
      <c r="F541" s="765"/>
      <c r="G541" s="765"/>
      <c r="H541" s="765"/>
      <c r="I541" s="765"/>
      <c r="J541" s="765"/>
      <c r="K541" s="765"/>
      <c r="L541" s="765"/>
      <c r="M541" s="765"/>
      <c r="N541" s="765"/>
      <c r="O541" s="765"/>
      <c r="P541" s="765"/>
      <c r="Q541" s="765"/>
      <c r="R541" s="765"/>
      <c r="S541" s="765"/>
      <c r="T541" s="765"/>
      <c r="U541" s="765"/>
      <c r="V541" s="765"/>
      <c r="W541" s="765"/>
      <c r="X541" s="765"/>
      <c r="Y541" s="789"/>
      <c r="Z541" s="795"/>
      <c r="AA541" s="795"/>
      <c r="AB541" s="795"/>
      <c r="AC541" s="795"/>
      <c r="AD541" s="795"/>
      <c r="AE541" s="795"/>
      <c r="AF541" s="795"/>
      <c r="AG541" s="795"/>
      <c r="AH541" s="795"/>
      <c r="AI541" s="795"/>
      <c r="AJ541" s="795"/>
      <c r="AK541" s="795"/>
      <c r="AL541" s="795"/>
      <c r="AM541" s="306"/>
    </row>
    <row r="542" spans="1:39" ht="15" hidden="1" outlineLevel="1">
      <c r="A542" s="518">
        <v>42</v>
      </c>
      <c r="B542" s="811" t="s">
        <v>851</v>
      </c>
      <c r="C542" s="291" t="s">
        <v>25</v>
      </c>
      <c r="D542" s="295"/>
      <c r="E542" s="295"/>
      <c r="F542" s="295"/>
      <c r="G542" s="295"/>
      <c r="H542" s="295"/>
      <c r="I542" s="295"/>
      <c r="J542" s="295"/>
      <c r="K542" s="295"/>
      <c r="L542" s="295"/>
      <c r="M542" s="295"/>
      <c r="N542" s="765"/>
      <c r="O542" s="295"/>
      <c r="P542" s="295"/>
      <c r="Q542" s="295"/>
      <c r="R542" s="295"/>
      <c r="S542" s="295"/>
      <c r="T542" s="295"/>
      <c r="U542" s="295"/>
      <c r="V542" s="295"/>
      <c r="W542" s="295"/>
      <c r="X542" s="295"/>
      <c r="Y542" s="775">
        <v>1</v>
      </c>
      <c r="Z542" s="764">
        <v>0</v>
      </c>
      <c r="AA542" s="764">
        <v>0</v>
      </c>
      <c r="AB542" s="764">
        <v>0</v>
      </c>
      <c r="AC542" s="764">
        <v>0</v>
      </c>
      <c r="AD542" s="764">
        <v>0</v>
      </c>
      <c r="AE542" s="764">
        <v>0</v>
      </c>
      <c r="AF542" s="414"/>
      <c r="AG542" s="414"/>
      <c r="AH542" s="414"/>
      <c r="AI542" s="414"/>
      <c r="AJ542" s="414"/>
      <c r="AK542" s="414"/>
      <c r="AL542" s="414"/>
      <c r="AM542" s="296">
        <f>SUM(Y542:AL542)</f>
        <v>1</v>
      </c>
    </row>
    <row r="543" spans="1:39" ht="15" hidden="1" outlineLevel="1">
      <c r="A543" s="518"/>
      <c r="B543" s="800" t="s">
        <v>309</v>
      </c>
      <c r="C543" s="291" t="s">
        <v>163</v>
      </c>
      <c r="D543" s="295">
        <v>2730.7</v>
      </c>
      <c r="E543" s="295">
        <v>2730.7</v>
      </c>
      <c r="F543" s="295">
        <v>2730.7</v>
      </c>
      <c r="G543" s="295"/>
      <c r="H543" s="295"/>
      <c r="I543" s="295"/>
      <c r="J543" s="295"/>
      <c r="K543" s="295"/>
      <c r="L543" s="295"/>
      <c r="M543" s="295"/>
      <c r="N543" s="767"/>
      <c r="O543" s="295"/>
      <c r="P543" s="295"/>
      <c r="Q543" s="295"/>
      <c r="R543" s="295"/>
      <c r="S543" s="295"/>
      <c r="T543" s="295"/>
      <c r="U543" s="295"/>
      <c r="V543" s="295"/>
      <c r="W543" s="295"/>
      <c r="X543" s="295"/>
      <c r="Y543" s="788">
        <f t="shared" ref="Y543:AL543" si="660">Y542</f>
        <v>1</v>
      </c>
      <c r="Z543" s="788">
        <f t="shared" si="660"/>
        <v>0</v>
      </c>
      <c r="AA543" s="788">
        <f t="shared" si="660"/>
        <v>0</v>
      </c>
      <c r="AB543" s="788">
        <f t="shared" si="660"/>
        <v>0</v>
      </c>
      <c r="AC543" s="788">
        <f t="shared" si="660"/>
        <v>0</v>
      </c>
      <c r="AD543" s="788">
        <f t="shared" si="660"/>
        <v>0</v>
      </c>
      <c r="AE543" s="788">
        <f t="shared" si="660"/>
        <v>0</v>
      </c>
      <c r="AF543" s="788">
        <f t="shared" si="660"/>
        <v>0</v>
      </c>
      <c r="AG543" s="788">
        <f t="shared" si="660"/>
        <v>0</v>
      </c>
      <c r="AH543" s="788">
        <f t="shared" si="660"/>
        <v>0</v>
      </c>
      <c r="AI543" s="788">
        <f t="shared" si="660"/>
        <v>0</v>
      </c>
      <c r="AJ543" s="788">
        <f t="shared" si="660"/>
        <v>0</v>
      </c>
      <c r="AK543" s="788">
        <f t="shared" si="660"/>
        <v>0</v>
      </c>
      <c r="AL543" s="788">
        <f t="shared" si="660"/>
        <v>0</v>
      </c>
      <c r="AM543" s="306"/>
    </row>
    <row r="544" spans="1:39" ht="15" hidden="1" outlineLevel="1">
      <c r="A544" s="518"/>
      <c r="B544" s="799"/>
      <c r="C544" s="291"/>
      <c r="D544" s="765"/>
      <c r="E544" s="765"/>
      <c r="F544" s="765"/>
      <c r="G544" s="765"/>
      <c r="H544" s="765"/>
      <c r="I544" s="765"/>
      <c r="J544" s="765"/>
      <c r="K544" s="765"/>
      <c r="L544" s="765"/>
      <c r="M544" s="765"/>
      <c r="N544" s="765"/>
      <c r="O544" s="765"/>
      <c r="P544" s="765"/>
      <c r="Q544" s="765"/>
      <c r="R544" s="765"/>
      <c r="S544" s="765"/>
      <c r="T544" s="765"/>
      <c r="U544" s="765"/>
      <c r="V544" s="765"/>
      <c r="W544" s="765"/>
      <c r="X544" s="765"/>
      <c r="Y544" s="789"/>
      <c r="Z544" s="795"/>
      <c r="AA544" s="795"/>
      <c r="AB544" s="795"/>
      <c r="AC544" s="795"/>
      <c r="AD544" s="795"/>
      <c r="AE544" s="795"/>
      <c r="AF544" s="795"/>
      <c r="AG544" s="795"/>
      <c r="AH544" s="795"/>
      <c r="AI544" s="795"/>
      <c r="AJ544" s="795"/>
      <c r="AK544" s="795"/>
      <c r="AL544" s="795"/>
      <c r="AM544" s="306"/>
    </row>
    <row r="545" spans="1:39" ht="15" hidden="1" outlineLevel="1">
      <c r="A545" s="518">
        <v>43</v>
      </c>
      <c r="B545" s="799"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775">
        <v>0</v>
      </c>
      <c r="Z545" s="764">
        <v>0.5</v>
      </c>
      <c r="AA545" s="764">
        <v>0.5</v>
      </c>
      <c r="AB545" s="764">
        <v>0</v>
      </c>
      <c r="AC545" s="764">
        <v>0</v>
      </c>
      <c r="AD545" s="764">
        <v>0</v>
      </c>
      <c r="AE545" s="764">
        <v>0</v>
      </c>
      <c r="AF545" s="414"/>
      <c r="AG545" s="414"/>
      <c r="AH545" s="414"/>
      <c r="AI545" s="414"/>
      <c r="AJ545" s="414"/>
      <c r="AK545" s="414"/>
      <c r="AL545" s="414"/>
      <c r="AM545" s="296">
        <f>SUM(Y545:AL545)</f>
        <v>1</v>
      </c>
    </row>
    <row r="546" spans="1:39" ht="15" hidden="1" outlineLevel="1">
      <c r="A546" s="518"/>
      <c r="B546" s="800" t="s">
        <v>309</v>
      </c>
      <c r="C546" s="291" t="s">
        <v>163</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88">
        <f t="shared" ref="Y546:AL546" si="661">Y545</f>
        <v>0</v>
      </c>
      <c r="Z546" s="788">
        <f t="shared" si="661"/>
        <v>0.5</v>
      </c>
      <c r="AA546" s="788">
        <f t="shared" si="661"/>
        <v>0.5</v>
      </c>
      <c r="AB546" s="788">
        <f t="shared" si="661"/>
        <v>0</v>
      </c>
      <c r="AC546" s="788">
        <f t="shared" si="661"/>
        <v>0</v>
      </c>
      <c r="AD546" s="788">
        <f t="shared" si="661"/>
        <v>0</v>
      </c>
      <c r="AE546" s="788">
        <f t="shared" si="661"/>
        <v>0</v>
      </c>
      <c r="AF546" s="788">
        <f t="shared" si="661"/>
        <v>0</v>
      </c>
      <c r="AG546" s="788">
        <f t="shared" si="661"/>
        <v>0</v>
      </c>
      <c r="AH546" s="788">
        <f t="shared" si="661"/>
        <v>0</v>
      </c>
      <c r="AI546" s="788">
        <f t="shared" si="661"/>
        <v>0</v>
      </c>
      <c r="AJ546" s="788">
        <f t="shared" si="661"/>
        <v>0</v>
      </c>
      <c r="AK546" s="788">
        <f t="shared" si="661"/>
        <v>0</v>
      </c>
      <c r="AL546" s="788">
        <f t="shared" si="661"/>
        <v>0</v>
      </c>
      <c r="AM546" s="306"/>
    </row>
    <row r="547" spans="1:39" ht="15" hidden="1" outlineLevel="1">
      <c r="A547" s="518"/>
      <c r="B547" s="799"/>
      <c r="C547" s="291"/>
      <c r="D547" s="765"/>
      <c r="E547" s="765"/>
      <c r="F547" s="765"/>
      <c r="G547" s="765"/>
      <c r="H547" s="765"/>
      <c r="I547" s="765"/>
      <c r="J547" s="765"/>
      <c r="K547" s="765"/>
      <c r="L547" s="765"/>
      <c r="M547" s="765"/>
      <c r="N547" s="765"/>
      <c r="O547" s="765"/>
      <c r="P547" s="765"/>
      <c r="Q547" s="765"/>
      <c r="R547" s="765"/>
      <c r="S547" s="765"/>
      <c r="T547" s="765"/>
      <c r="U547" s="765"/>
      <c r="V547" s="765"/>
      <c r="W547" s="765"/>
      <c r="X547" s="765"/>
      <c r="Y547" s="789"/>
      <c r="Z547" s="795"/>
      <c r="AA547" s="795"/>
      <c r="AB547" s="795"/>
      <c r="AC547" s="795"/>
      <c r="AD547" s="795"/>
      <c r="AE547" s="795"/>
      <c r="AF547" s="795"/>
      <c r="AG547" s="795"/>
      <c r="AH547" s="795"/>
      <c r="AI547" s="795"/>
      <c r="AJ547" s="795"/>
      <c r="AK547" s="795"/>
      <c r="AL547" s="795"/>
      <c r="AM547" s="306"/>
    </row>
    <row r="548" spans="1:39" ht="45" hidden="1" outlineLevel="1">
      <c r="A548" s="518">
        <v>44</v>
      </c>
      <c r="B548" s="799"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775">
        <v>0</v>
      </c>
      <c r="Z548" s="764">
        <v>0</v>
      </c>
      <c r="AA548" s="764">
        <v>1</v>
      </c>
      <c r="AB548" s="764">
        <v>0</v>
      </c>
      <c r="AC548" s="764">
        <v>0</v>
      </c>
      <c r="AD548" s="764">
        <v>0</v>
      </c>
      <c r="AE548" s="764">
        <v>0</v>
      </c>
      <c r="AF548" s="414"/>
      <c r="AG548" s="414"/>
      <c r="AH548" s="414"/>
      <c r="AI548" s="414"/>
      <c r="AJ548" s="414"/>
      <c r="AK548" s="414"/>
      <c r="AL548" s="414"/>
      <c r="AM548" s="296">
        <f>SUM(Y548:AL548)</f>
        <v>1</v>
      </c>
    </row>
    <row r="549" spans="1:39" ht="15" hidden="1" outlineLevel="1">
      <c r="A549" s="518"/>
      <c r="B549" s="800" t="s">
        <v>309</v>
      </c>
      <c r="C549" s="291" t="s">
        <v>163</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88">
        <f t="shared" ref="Y549:AL549" si="662">Y548</f>
        <v>0</v>
      </c>
      <c r="Z549" s="788">
        <f t="shared" si="662"/>
        <v>0</v>
      </c>
      <c r="AA549" s="788">
        <f t="shared" si="662"/>
        <v>1</v>
      </c>
      <c r="AB549" s="788">
        <f t="shared" si="662"/>
        <v>0</v>
      </c>
      <c r="AC549" s="788">
        <f t="shared" si="662"/>
        <v>0</v>
      </c>
      <c r="AD549" s="788">
        <f t="shared" si="662"/>
        <v>0</v>
      </c>
      <c r="AE549" s="788">
        <f t="shared" si="662"/>
        <v>0</v>
      </c>
      <c r="AF549" s="788">
        <f t="shared" si="662"/>
        <v>0</v>
      </c>
      <c r="AG549" s="788">
        <f t="shared" si="662"/>
        <v>0</v>
      </c>
      <c r="AH549" s="788">
        <f t="shared" si="662"/>
        <v>0</v>
      </c>
      <c r="AI549" s="788">
        <f t="shared" si="662"/>
        <v>0</v>
      </c>
      <c r="AJ549" s="788">
        <f t="shared" si="662"/>
        <v>0</v>
      </c>
      <c r="AK549" s="788">
        <f t="shared" si="662"/>
        <v>0</v>
      </c>
      <c r="AL549" s="788">
        <f t="shared" si="662"/>
        <v>0</v>
      </c>
      <c r="AM549" s="306"/>
    </row>
    <row r="550" spans="1:39" ht="15" hidden="1" outlineLevel="1">
      <c r="A550" s="518"/>
      <c r="B550" s="799"/>
      <c r="C550" s="291"/>
      <c r="D550" s="765"/>
      <c r="E550" s="765"/>
      <c r="F550" s="765"/>
      <c r="G550" s="765"/>
      <c r="H550" s="765"/>
      <c r="I550" s="765"/>
      <c r="J550" s="765"/>
      <c r="K550" s="765"/>
      <c r="L550" s="765"/>
      <c r="M550" s="765"/>
      <c r="N550" s="765"/>
      <c r="O550" s="765"/>
      <c r="P550" s="765"/>
      <c r="Q550" s="765"/>
      <c r="R550" s="765"/>
      <c r="S550" s="765"/>
      <c r="T550" s="765"/>
      <c r="U550" s="765"/>
      <c r="V550" s="765"/>
      <c r="W550" s="765"/>
      <c r="X550" s="765"/>
      <c r="Y550" s="789"/>
      <c r="Z550" s="795"/>
      <c r="AA550" s="795"/>
      <c r="AB550" s="795"/>
      <c r="AC550" s="795"/>
      <c r="AD550" s="795"/>
      <c r="AE550" s="795"/>
      <c r="AF550" s="795"/>
      <c r="AG550" s="795"/>
      <c r="AH550" s="795"/>
      <c r="AI550" s="795"/>
      <c r="AJ550" s="795"/>
      <c r="AK550" s="795"/>
      <c r="AL550" s="795"/>
      <c r="AM550" s="306"/>
    </row>
    <row r="551" spans="1:39" ht="30" hidden="1" outlineLevel="1">
      <c r="A551" s="518">
        <v>45</v>
      </c>
      <c r="B551" s="799"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775">
        <v>0</v>
      </c>
      <c r="Z551" s="764">
        <v>0</v>
      </c>
      <c r="AA551" s="764">
        <v>1</v>
      </c>
      <c r="AB551" s="764">
        <v>0</v>
      </c>
      <c r="AC551" s="764">
        <v>0</v>
      </c>
      <c r="AD551" s="764">
        <v>0</v>
      </c>
      <c r="AE551" s="764">
        <v>0</v>
      </c>
      <c r="AF551" s="414"/>
      <c r="AG551" s="414"/>
      <c r="AH551" s="414"/>
      <c r="AI551" s="414"/>
      <c r="AJ551" s="414"/>
      <c r="AK551" s="414"/>
      <c r="AL551" s="414"/>
      <c r="AM551" s="296">
        <f>SUM(Y551:AL551)</f>
        <v>1</v>
      </c>
    </row>
    <row r="552" spans="1:39" ht="15" hidden="1" outlineLevel="1">
      <c r="A552" s="518"/>
      <c r="B552" s="800" t="s">
        <v>309</v>
      </c>
      <c r="C552" s="291" t="s">
        <v>163</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88">
        <f t="shared" ref="Y552:AL552" si="663">Y551</f>
        <v>0</v>
      </c>
      <c r="Z552" s="788">
        <f t="shared" si="663"/>
        <v>0</v>
      </c>
      <c r="AA552" s="788">
        <f t="shared" si="663"/>
        <v>1</v>
      </c>
      <c r="AB552" s="788">
        <f t="shared" si="663"/>
        <v>0</v>
      </c>
      <c r="AC552" s="788">
        <f t="shared" si="663"/>
        <v>0</v>
      </c>
      <c r="AD552" s="788">
        <f t="shared" si="663"/>
        <v>0</v>
      </c>
      <c r="AE552" s="788">
        <f t="shared" si="663"/>
        <v>0</v>
      </c>
      <c r="AF552" s="788">
        <f t="shared" si="663"/>
        <v>0</v>
      </c>
      <c r="AG552" s="788">
        <f t="shared" si="663"/>
        <v>0</v>
      </c>
      <c r="AH552" s="788">
        <f t="shared" si="663"/>
        <v>0</v>
      </c>
      <c r="AI552" s="788">
        <f t="shared" si="663"/>
        <v>0</v>
      </c>
      <c r="AJ552" s="788">
        <f t="shared" si="663"/>
        <v>0</v>
      </c>
      <c r="AK552" s="788">
        <f t="shared" si="663"/>
        <v>0</v>
      </c>
      <c r="AL552" s="788">
        <f t="shared" si="663"/>
        <v>0</v>
      </c>
      <c r="AM552" s="306"/>
    </row>
    <row r="553" spans="1:39" ht="15" hidden="1" outlineLevel="1">
      <c r="A553" s="518"/>
      <c r="B553" s="799"/>
      <c r="C553" s="291"/>
      <c r="D553" s="765"/>
      <c r="E553" s="765"/>
      <c r="F553" s="765"/>
      <c r="G553" s="765"/>
      <c r="H553" s="765"/>
      <c r="I553" s="765"/>
      <c r="J553" s="765"/>
      <c r="K553" s="765"/>
      <c r="L553" s="765"/>
      <c r="M553" s="765"/>
      <c r="N553" s="765"/>
      <c r="O553" s="765"/>
      <c r="P553" s="765"/>
      <c r="Q553" s="765"/>
      <c r="R553" s="765"/>
      <c r="S553" s="765"/>
      <c r="T553" s="765"/>
      <c r="U553" s="765"/>
      <c r="V553" s="765"/>
      <c r="W553" s="765"/>
      <c r="X553" s="765"/>
      <c r="Y553" s="789"/>
      <c r="Z553" s="795"/>
      <c r="AA553" s="795"/>
      <c r="AB553" s="795"/>
      <c r="AC553" s="795"/>
      <c r="AD553" s="795"/>
      <c r="AE553" s="795"/>
      <c r="AF553" s="795"/>
      <c r="AG553" s="795"/>
      <c r="AH553" s="795"/>
      <c r="AI553" s="795"/>
      <c r="AJ553" s="795"/>
      <c r="AK553" s="795"/>
      <c r="AL553" s="795"/>
      <c r="AM553" s="306"/>
    </row>
    <row r="554" spans="1:39" ht="30" hidden="1" outlineLevel="1">
      <c r="A554" s="518">
        <v>46</v>
      </c>
      <c r="B554" s="799"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775">
        <v>0</v>
      </c>
      <c r="Z554" s="764">
        <v>0</v>
      </c>
      <c r="AA554" s="764">
        <v>1</v>
      </c>
      <c r="AB554" s="764">
        <v>0</v>
      </c>
      <c r="AC554" s="764">
        <v>0</v>
      </c>
      <c r="AD554" s="764">
        <v>0</v>
      </c>
      <c r="AE554" s="764">
        <v>0</v>
      </c>
      <c r="AF554" s="414"/>
      <c r="AG554" s="414"/>
      <c r="AH554" s="414"/>
      <c r="AI554" s="414"/>
      <c r="AJ554" s="414"/>
      <c r="AK554" s="414"/>
      <c r="AL554" s="414"/>
      <c r="AM554" s="296">
        <f>SUM(Y554:AL554)</f>
        <v>1</v>
      </c>
    </row>
    <row r="555" spans="1:39" ht="15" hidden="1" outlineLevel="1">
      <c r="A555" s="518"/>
      <c r="B555" s="800" t="s">
        <v>309</v>
      </c>
      <c r="C555" s="291" t="s">
        <v>163</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88">
        <f t="shared" ref="Y555:AL555" si="664">Y554</f>
        <v>0</v>
      </c>
      <c r="Z555" s="788">
        <f t="shared" si="664"/>
        <v>0</v>
      </c>
      <c r="AA555" s="788">
        <f t="shared" si="664"/>
        <v>1</v>
      </c>
      <c r="AB555" s="788">
        <f t="shared" si="664"/>
        <v>0</v>
      </c>
      <c r="AC555" s="788">
        <f t="shared" si="664"/>
        <v>0</v>
      </c>
      <c r="AD555" s="788">
        <f t="shared" si="664"/>
        <v>0</v>
      </c>
      <c r="AE555" s="788">
        <f t="shared" si="664"/>
        <v>0</v>
      </c>
      <c r="AF555" s="788">
        <f t="shared" si="664"/>
        <v>0</v>
      </c>
      <c r="AG555" s="788">
        <f t="shared" si="664"/>
        <v>0</v>
      </c>
      <c r="AH555" s="788">
        <f t="shared" si="664"/>
        <v>0</v>
      </c>
      <c r="AI555" s="788">
        <f t="shared" si="664"/>
        <v>0</v>
      </c>
      <c r="AJ555" s="788">
        <f t="shared" si="664"/>
        <v>0</v>
      </c>
      <c r="AK555" s="788">
        <f t="shared" si="664"/>
        <v>0</v>
      </c>
      <c r="AL555" s="788">
        <f t="shared" si="664"/>
        <v>0</v>
      </c>
      <c r="AM555" s="306"/>
    </row>
    <row r="556" spans="1:39" ht="15" hidden="1" outlineLevel="1">
      <c r="A556" s="518"/>
      <c r="B556" s="799"/>
      <c r="C556" s="291"/>
      <c r="D556" s="765"/>
      <c r="E556" s="765"/>
      <c r="F556" s="765"/>
      <c r="G556" s="765"/>
      <c r="H556" s="765"/>
      <c r="I556" s="765"/>
      <c r="J556" s="765"/>
      <c r="K556" s="765"/>
      <c r="L556" s="765"/>
      <c r="M556" s="765"/>
      <c r="N556" s="765"/>
      <c r="O556" s="765"/>
      <c r="P556" s="765"/>
      <c r="Q556" s="765"/>
      <c r="R556" s="765"/>
      <c r="S556" s="765"/>
      <c r="T556" s="765"/>
      <c r="U556" s="765"/>
      <c r="V556" s="765"/>
      <c r="W556" s="765"/>
      <c r="X556" s="765"/>
      <c r="Y556" s="789"/>
      <c r="Z556" s="795"/>
      <c r="AA556" s="795"/>
      <c r="AB556" s="795"/>
      <c r="AC556" s="795"/>
      <c r="AD556" s="795"/>
      <c r="AE556" s="795"/>
      <c r="AF556" s="795"/>
      <c r="AG556" s="795"/>
      <c r="AH556" s="795"/>
      <c r="AI556" s="795"/>
      <c r="AJ556" s="795"/>
      <c r="AK556" s="795"/>
      <c r="AL556" s="795"/>
      <c r="AM556" s="306"/>
    </row>
    <row r="557" spans="1:39" ht="30" hidden="1" outlineLevel="1">
      <c r="A557" s="518">
        <v>47</v>
      </c>
      <c r="B557" s="799"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775">
        <v>0</v>
      </c>
      <c r="Z557" s="764">
        <v>0</v>
      </c>
      <c r="AA557" s="764">
        <v>1</v>
      </c>
      <c r="AB557" s="764">
        <v>0</v>
      </c>
      <c r="AC557" s="764">
        <v>0</v>
      </c>
      <c r="AD557" s="764">
        <v>0</v>
      </c>
      <c r="AE557" s="764">
        <v>0</v>
      </c>
      <c r="AF557" s="414"/>
      <c r="AG557" s="414"/>
      <c r="AH557" s="414"/>
      <c r="AI557" s="414"/>
      <c r="AJ557" s="414"/>
      <c r="AK557" s="414"/>
      <c r="AL557" s="414"/>
      <c r="AM557" s="296">
        <f>SUM(Y557:AL557)</f>
        <v>1</v>
      </c>
    </row>
    <row r="558" spans="1:39" ht="15" hidden="1" outlineLevel="1">
      <c r="A558" s="518"/>
      <c r="B558" s="800" t="s">
        <v>309</v>
      </c>
      <c r="C558" s="291" t="s">
        <v>163</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88">
        <f t="shared" ref="Y558:AL558" si="665">Y557</f>
        <v>0</v>
      </c>
      <c r="Z558" s="788">
        <f t="shared" si="665"/>
        <v>0</v>
      </c>
      <c r="AA558" s="788">
        <f t="shared" si="665"/>
        <v>1</v>
      </c>
      <c r="AB558" s="788">
        <f t="shared" si="665"/>
        <v>0</v>
      </c>
      <c r="AC558" s="788">
        <f t="shared" si="665"/>
        <v>0</v>
      </c>
      <c r="AD558" s="788">
        <f t="shared" si="665"/>
        <v>0</v>
      </c>
      <c r="AE558" s="788">
        <f t="shared" si="665"/>
        <v>0</v>
      </c>
      <c r="AF558" s="788">
        <f t="shared" si="665"/>
        <v>0</v>
      </c>
      <c r="AG558" s="788">
        <f t="shared" si="665"/>
        <v>0</v>
      </c>
      <c r="AH558" s="788">
        <f t="shared" si="665"/>
        <v>0</v>
      </c>
      <c r="AI558" s="788">
        <f t="shared" si="665"/>
        <v>0</v>
      </c>
      <c r="AJ558" s="788">
        <f t="shared" si="665"/>
        <v>0</v>
      </c>
      <c r="AK558" s="788">
        <f t="shared" si="665"/>
        <v>0</v>
      </c>
      <c r="AL558" s="788">
        <f t="shared" si="665"/>
        <v>0</v>
      </c>
      <c r="AM558" s="306"/>
    </row>
    <row r="559" spans="1:39" ht="15" hidden="1" outlineLevel="1">
      <c r="A559" s="518"/>
      <c r="B559" s="799"/>
      <c r="C559" s="291"/>
      <c r="D559" s="765"/>
      <c r="E559" s="765"/>
      <c r="F559" s="765"/>
      <c r="G559" s="765"/>
      <c r="H559" s="765"/>
      <c r="I559" s="765"/>
      <c r="J559" s="765"/>
      <c r="K559" s="765"/>
      <c r="L559" s="765"/>
      <c r="M559" s="765"/>
      <c r="N559" s="765"/>
      <c r="O559" s="765"/>
      <c r="P559" s="765"/>
      <c r="Q559" s="765"/>
      <c r="R559" s="765"/>
      <c r="S559" s="765"/>
      <c r="T559" s="765"/>
      <c r="U559" s="765"/>
      <c r="V559" s="765"/>
      <c r="W559" s="765"/>
      <c r="X559" s="765"/>
      <c r="Y559" s="789"/>
      <c r="Z559" s="795"/>
      <c r="AA559" s="795"/>
      <c r="AB559" s="795"/>
      <c r="AC559" s="795"/>
      <c r="AD559" s="795"/>
      <c r="AE559" s="795"/>
      <c r="AF559" s="795"/>
      <c r="AG559" s="795"/>
      <c r="AH559" s="795"/>
      <c r="AI559" s="795"/>
      <c r="AJ559" s="795"/>
      <c r="AK559" s="795"/>
      <c r="AL559" s="795"/>
      <c r="AM559" s="306"/>
    </row>
    <row r="560" spans="1:39" ht="30" hidden="1" outlineLevel="1">
      <c r="A560" s="518">
        <v>48</v>
      </c>
      <c r="B560" s="799" t="s">
        <v>140</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775">
        <v>0</v>
      </c>
      <c r="Z560" s="764">
        <v>0</v>
      </c>
      <c r="AA560" s="764">
        <v>1</v>
      </c>
      <c r="AB560" s="764">
        <v>0</v>
      </c>
      <c r="AC560" s="764">
        <v>0</v>
      </c>
      <c r="AD560" s="764">
        <v>0</v>
      </c>
      <c r="AE560" s="764">
        <v>0</v>
      </c>
      <c r="AF560" s="414"/>
      <c r="AG560" s="414"/>
      <c r="AH560" s="414"/>
      <c r="AI560" s="414"/>
      <c r="AJ560" s="414"/>
      <c r="AK560" s="414"/>
      <c r="AL560" s="414"/>
      <c r="AM560" s="296">
        <f>SUM(Y560:AL560)</f>
        <v>1</v>
      </c>
    </row>
    <row r="561" spans="1:39" ht="15" hidden="1" outlineLevel="1">
      <c r="A561" s="518"/>
      <c r="B561" s="800" t="s">
        <v>309</v>
      </c>
      <c r="C561" s="291" t="s">
        <v>163</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788">
        <f t="shared" ref="Y561:AL561" si="666">Y560</f>
        <v>0</v>
      </c>
      <c r="Z561" s="788">
        <f t="shared" si="666"/>
        <v>0</v>
      </c>
      <c r="AA561" s="788">
        <f t="shared" si="666"/>
        <v>1</v>
      </c>
      <c r="AB561" s="788">
        <f t="shared" si="666"/>
        <v>0</v>
      </c>
      <c r="AC561" s="788">
        <f t="shared" si="666"/>
        <v>0</v>
      </c>
      <c r="AD561" s="788">
        <f t="shared" si="666"/>
        <v>0</v>
      </c>
      <c r="AE561" s="788">
        <f t="shared" si="666"/>
        <v>0</v>
      </c>
      <c r="AF561" s="788">
        <f t="shared" si="666"/>
        <v>0</v>
      </c>
      <c r="AG561" s="788">
        <f t="shared" si="666"/>
        <v>0</v>
      </c>
      <c r="AH561" s="788">
        <f t="shared" si="666"/>
        <v>0</v>
      </c>
      <c r="AI561" s="788">
        <f t="shared" si="666"/>
        <v>0</v>
      </c>
      <c r="AJ561" s="788">
        <f t="shared" si="666"/>
        <v>0</v>
      </c>
      <c r="AK561" s="788">
        <f t="shared" si="666"/>
        <v>0</v>
      </c>
      <c r="AL561" s="788">
        <f t="shared" si="666"/>
        <v>0</v>
      </c>
      <c r="AM561" s="306"/>
    </row>
    <row r="562" spans="1:39" ht="15" hidden="1" outlineLevel="1">
      <c r="A562" s="518"/>
      <c r="B562" s="799"/>
      <c r="C562" s="291"/>
      <c r="D562" s="765"/>
      <c r="E562" s="765"/>
      <c r="F562" s="765"/>
      <c r="G562" s="765"/>
      <c r="H562" s="765"/>
      <c r="I562" s="765"/>
      <c r="J562" s="765"/>
      <c r="K562" s="765"/>
      <c r="L562" s="765"/>
      <c r="M562" s="765"/>
      <c r="N562" s="765"/>
      <c r="O562" s="765"/>
      <c r="P562" s="765"/>
      <c r="Q562" s="765"/>
      <c r="R562" s="765"/>
      <c r="S562" s="765"/>
      <c r="T562" s="765"/>
      <c r="U562" s="765"/>
      <c r="V562" s="765"/>
      <c r="W562" s="765"/>
      <c r="X562" s="765"/>
      <c r="Y562" s="789"/>
      <c r="Z562" s="795"/>
      <c r="AA562" s="795"/>
      <c r="AB562" s="795"/>
      <c r="AC562" s="795"/>
      <c r="AD562" s="795"/>
      <c r="AE562" s="795"/>
      <c r="AF562" s="795"/>
      <c r="AG562" s="795"/>
      <c r="AH562" s="795"/>
      <c r="AI562" s="795"/>
      <c r="AJ562" s="795"/>
      <c r="AK562" s="795"/>
      <c r="AL562" s="795"/>
      <c r="AM562" s="306"/>
    </row>
    <row r="563" spans="1:39" ht="30" hidden="1" outlineLevel="1">
      <c r="A563" s="518">
        <v>49</v>
      </c>
      <c r="B563" s="811" t="s">
        <v>852</v>
      </c>
      <c r="C563" s="291" t="s">
        <v>25</v>
      </c>
      <c r="D563" s="295">
        <v>40587</v>
      </c>
      <c r="E563" s="295">
        <v>40587</v>
      </c>
      <c r="F563" s="295">
        <v>40587</v>
      </c>
      <c r="G563" s="295">
        <v>40587</v>
      </c>
      <c r="H563" s="295">
        <v>40587</v>
      </c>
      <c r="I563" s="295">
        <v>40587</v>
      </c>
      <c r="J563" s="295">
        <v>40587</v>
      </c>
      <c r="K563" s="295">
        <v>40587</v>
      </c>
      <c r="L563" s="295">
        <v>40587</v>
      </c>
      <c r="M563" s="295">
        <v>40587</v>
      </c>
      <c r="N563" s="295">
        <v>12</v>
      </c>
      <c r="O563" s="295">
        <v>5</v>
      </c>
      <c r="P563" s="295">
        <v>5</v>
      </c>
      <c r="Q563" s="295">
        <v>5</v>
      </c>
      <c r="R563" s="295">
        <v>5</v>
      </c>
      <c r="S563" s="295">
        <v>5</v>
      </c>
      <c r="T563" s="295">
        <v>5</v>
      </c>
      <c r="U563" s="295">
        <v>5</v>
      </c>
      <c r="V563" s="295">
        <v>5</v>
      </c>
      <c r="W563" s="295">
        <v>5</v>
      </c>
      <c r="X563" s="295">
        <v>5</v>
      </c>
      <c r="Y563" s="775">
        <v>0</v>
      </c>
      <c r="Z563" s="764">
        <v>0</v>
      </c>
      <c r="AA563" s="764">
        <v>1</v>
      </c>
      <c r="AB563" s="764">
        <v>0</v>
      </c>
      <c r="AC563" s="764">
        <v>0</v>
      </c>
      <c r="AD563" s="764">
        <v>0</v>
      </c>
      <c r="AE563" s="764">
        <v>0</v>
      </c>
      <c r="AF563" s="414"/>
      <c r="AG563" s="414"/>
      <c r="AH563" s="414"/>
      <c r="AI563" s="414"/>
      <c r="AJ563" s="414"/>
      <c r="AK563" s="414"/>
      <c r="AL563" s="414"/>
      <c r="AM563" s="296">
        <f>SUM(Y563:AL563)</f>
        <v>1</v>
      </c>
    </row>
    <row r="564" spans="1:39" ht="15" hidden="1" outlineLevel="1">
      <c r="A564" s="518"/>
      <c r="B564" s="800" t="s">
        <v>309</v>
      </c>
      <c r="C564" s="291" t="s">
        <v>163</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788">
        <f t="shared" ref="Y564:AL564" si="667">Y563</f>
        <v>0</v>
      </c>
      <c r="Z564" s="788">
        <f t="shared" si="667"/>
        <v>0</v>
      </c>
      <c r="AA564" s="788">
        <f t="shared" si="667"/>
        <v>1</v>
      </c>
      <c r="AB564" s="788">
        <f t="shared" si="667"/>
        <v>0</v>
      </c>
      <c r="AC564" s="788">
        <f t="shared" si="667"/>
        <v>0</v>
      </c>
      <c r="AD564" s="788">
        <f t="shared" si="667"/>
        <v>0</v>
      </c>
      <c r="AE564" s="788">
        <f t="shared" si="667"/>
        <v>0</v>
      </c>
      <c r="AF564" s="788">
        <f t="shared" si="667"/>
        <v>0</v>
      </c>
      <c r="AG564" s="788">
        <f t="shared" si="667"/>
        <v>0</v>
      </c>
      <c r="AH564" s="788">
        <f t="shared" si="667"/>
        <v>0</v>
      </c>
      <c r="AI564" s="788">
        <f t="shared" si="667"/>
        <v>0</v>
      </c>
      <c r="AJ564" s="788">
        <f t="shared" si="667"/>
        <v>0</v>
      </c>
      <c r="AK564" s="788">
        <f t="shared" si="667"/>
        <v>0</v>
      </c>
      <c r="AL564" s="788">
        <f t="shared" si="667"/>
        <v>0</v>
      </c>
      <c r="AM564" s="306"/>
    </row>
    <row r="565" spans="1:39" ht="15" hidden="1" outlineLevel="1">
      <c r="A565" s="518"/>
      <c r="B565" s="430"/>
      <c r="C565" s="305"/>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301"/>
      <c r="Z565" s="301"/>
      <c r="AA565" s="301"/>
      <c r="AB565" s="301"/>
      <c r="AC565" s="301"/>
      <c r="AD565" s="301"/>
      <c r="AE565" s="301"/>
      <c r="AF565" s="301"/>
      <c r="AG565" s="301"/>
      <c r="AH565" s="301"/>
      <c r="AI565" s="301"/>
      <c r="AJ565" s="301"/>
      <c r="AK565" s="301"/>
      <c r="AL565" s="301"/>
      <c r="AM565" s="306"/>
    </row>
    <row r="566" spans="1:39" ht="15" collapsed="1">
      <c r="B566" s="326" t="s">
        <v>293</v>
      </c>
      <c r="C566" s="328"/>
      <c r="D566" s="328">
        <f>SUM(D408:D564)</f>
        <v>10693556.6712806</v>
      </c>
      <c r="E566" s="328"/>
      <c r="F566" s="328"/>
      <c r="G566" s="328"/>
      <c r="H566" s="328"/>
      <c r="I566" s="328"/>
      <c r="J566" s="328"/>
      <c r="K566" s="328"/>
      <c r="L566" s="328"/>
      <c r="M566" s="328"/>
      <c r="N566" s="328"/>
      <c r="O566" s="328">
        <f>SUM(O408:O564)</f>
        <v>1349.4740152207019</v>
      </c>
      <c r="P566" s="328"/>
      <c r="Q566" s="328"/>
      <c r="R566" s="328"/>
      <c r="S566" s="328"/>
      <c r="T566" s="328"/>
      <c r="U566" s="328"/>
      <c r="V566" s="328"/>
      <c r="W566" s="328"/>
      <c r="X566" s="328"/>
      <c r="Y566" s="328">
        <f>IF(Y406="kWh",SUMPRODUCT(D408:D564,Y408:Y564))</f>
        <v>5394492.3633720465</v>
      </c>
      <c r="Z566" s="328">
        <f>IF(Z406="kWh",SUMPRODUCT(D408:D564,Z408:Z564))</f>
        <v>1218731.304019847</v>
      </c>
      <c r="AA566" s="328">
        <f>IF(AA406="kw",SUMPRODUCT(N408:N564,O408:O564,AA408:AA564),SUMPRODUCT(D408:D564,AA408:AA564))</f>
        <v>8462.0022384633594</v>
      </c>
      <c r="AB566" s="328">
        <f>IF(AB406="kw",SUMPRODUCT(N408:N564,O408:O564,AB408:AB564),SUMPRODUCT(D408:D564,AB408:AB564))</f>
        <v>0</v>
      </c>
      <c r="AC566" s="328">
        <f>IF(AC406="kw",SUMPRODUCT(N408:N564,O408:O564,AC408:AC564),SUMPRODUCT(D408:D564,AC408:AC564))</f>
        <v>0</v>
      </c>
      <c r="AD566" s="784">
        <f>'8.  Streetlighting'!F80</f>
        <v>2.9104400000000008</v>
      </c>
      <c r="AE566" s="328">
        <f>IF(AE406="kw",SUMPRODUCT(N408:N564,O408:O564,AE408:AE564),SUMPRODUCT(D408:D564,AE408:AE564))</f>
        <v>0</v>
      </c>
      <c r="AF566" s="328">
        <f>IF(AF406="kw",SUMPRODUCT(N408:N564,O408:O564,AF408:AF564),SUMPRODUCT(D408:D564,AF408:AF564))</f>
        <v>0</v>
      </c>
      <c r="AG566" s="328">
        <f>IF(AG406="kw",SUMPRODUCT(N408:N564,O408:O564,AG408:AG564),SUMPRODUCT(D408:D564,AG408:AG564))</f>
        <v>0</v>
      </c>
      <c r="AH566" s="328">
        <f>IF(AH406="kw",SUMPRODUCT(N408:N564,O408:O564,AH408:AH564),SUMPRODUCT(D408:D564,AH408:AH564))</f>
        <v>0</v>
      </c>
      <c r="AI566" s="328">
        <f>IF(AI406="kw",SUMPRODUCT(N408:N564,O408:O564,AI408:AI564),SUMPRODUCT(D408:D564,AI408:AI564))</f>
        <v>0</v>
      </c>
      <c r="AJ566" s="328">
        <f>IF(AJ406="kw",SUMPRODUCT(N408:N564,O408:O564,AJ408:AJ564),SUMPRODUCT(D408:D564,AJ408:AJ564))</f>
        <v>0</v>
      </c>
      <c r="AK566" s="328">
        <f>IF(AK406="kw",SUMPRODUCT(N408:N564,O408:O564,AK408:AK564),SUMPRODUCT(D408:D564,AK408:AK564))</f>
        <v>0</v>
      </c>
      <c r="AL566" s="328">
        <f>IF(AL406="kw",SUMPRODUCT(N408:N564,O408:O564,AL408:AL564),SUMPRODUCT(D408:D564,AL408:AL564))</f>
        <v>0</v>
      </c>
      <c r="AM566" s="329"/>
    </row>
    <row r="567" spans="1:39" ht="15">
      <c r="B567" s="390" t="s">
        <v>294</v>
      </c>
      <c r="C567" s="391"/>
      <c r="D567" s="391"/>
      <c r="E567" s="391"/>
      <c r="F567" s="391"/>
      <c r="G567" s="391"/>
      <c r="H567" s="391"/>
      <c r="I567" s="391"/>
      <c r="J567" s="391"/>
      <c r="K567" s="391"/>
      <c r="L567" s="391"/>
      <c r="M567" s="391"/>
      <c r="N567" s="391"/>
      <c r="O567" s="391"/>
      <c r="P567" s="391"/>
      <c r="Q567" s="391"/>
      <c r="R567" s="391"/>
      <c r="S567" s="391"/>
      <c r="T567" s="391"/>
      <c r="U567" s="391"/>
      <c r="V567" s="391"/>
      <c r="W567" s="391"/>
      <c r="X567" s="391"/>
      <c r="Y567" s="391">
        <f>HLOOKUP(Y219,'2. LRAMVA Threshold'!$B$42:$Q$53,9,FALSE)</f>
        <v>1026191</v>
      </c>
      <c r="Z567" s="391">
        <f>HLOOKUP(Z219,'2. LRAMVA Threshold'!$B$42:$Q$53,9,FALSE)</f>
        <v>467426</v>
      </c>
      <c r="AA567" s="391">
        <f>HLOOKUP(AA219,'2. LRAMVA Threshold'!$B$42:$Q$53,9,FALSE)</f>
        <v>7880</v>
      </c>
      <c r="AB567" s="391">
        <f>HLOOKUP(AB219,'2. LRAMVA Threshold'!$B$42:$Q$53,9,FALSE)</f>
        <v>287</v>
      </c>
      <c r="AC567" s="391">
        <f>HLOOKUP(AC219,'2. LRAMVA Threshold'!$B$42:$Q$53,9,FALSE)</f>
        <v>2</v>
      </c>
      <c r="AD567" s="391">
        <f>HLOOKUP(AD219,'2. LRAMVA Threshold'!$B$42:$Q$53,9,FALSE)</f>
        <v>92</v>
      </c>
      <c r="AE567" s="391">
        <f>HLOOKUP(AE219,'2. LRAMVA Threshold'!$B$42:$Q$53,9,FALSE)</f>
        <v>4414</v>
      </c>
      <c r="AF567" s="391">
        <f>HLOOKUP(AF219,'2. LRAMVA Threshold'!$B$42:$Q$53,9,FALSE)</f>
        <v>0</v>
      </c>
      <c r="AG567" s="391">
        <f>HLOOKUP(AG219,'2. LRAMVA Threshold'!$B$42:$Q$53,9,FALSE)</f>
        <v>0</v>
      </c>
      <c r="AH567" s="391">
        <f>HLOOKUP(AH219,'2. LRAMVA Threshold'!$B$42:$Q$53,9,FALSE)</f>
        <v>0</v>
      </c>
      <c r="AI567" s="391">
        <f>HLOOKUP(AI219,'2. LRAMVA Threshold'!$B$42:$Q$53,9,FALSE)</f>
        <v>0</v>
      </c>
      <c r="AJ567" s="391">
        <f>HLOOKUP(AJ219,'2. LRAMVA Threshold'!$B$42:$Q$53,9,FALSE)</f>
        <v>0</v>
      </c>
      <c r="AK567" s="391">
        <f>HLOOKUP(AK219,'2. LRAMVA Threshold'!$B$42:$Q$53,9,FALSE)</f>
        <v>0</v>
      </c>
      <c r="AL567" s="391">
        <f>HLOOKUP(AL219,'2. LRAMVA Threshold'!$B$42:$Q$53,9,FALSE)</f>
        <v>0</v>
      </c>
      <c r="AM567" s="392"/>
    </row>
    <row r="568" spans="1:39" ht="15">
      <c r="B568" s="393"/>
      <c r="C568" s="431"/>
      <c r="D568" s="432"/>
      <c r="E568" s="432"/>
      <c r="F568" s="432"/>
      <c r="G568" s="432"/>
      <c r="H568" s="432"/>
      <c r="I568" s="432"/>
      <c r="J568" s="432"/>
      <c r="K568" s="432"/>
      <c r="L568" s="432"/>
      <c r="M568" s="432"/>
      <c r="N568" s="432"/>
      <c r="O568" s="433"/>
      <c r="P568" s="432"/>
      <c r="Q568" s="432"/>
      <c r="R568" s="432"/>
      <c r="S568" s="434"/>
      <c r="T568" s="434"/>
      <c r="U568" s="434"/>
      <c r="V568" s="434"/>
      <c r="W568" s="432"/>
      <c r="X568" s="432"/>
      <c r="Y568" s="435"/>
      <c r="Z568" s="435"/>
      <c r="AA568" s="435"/>
      <c r="AB568" s="435"/>
      <c r="AC568" s="435"/>
      <c r="AD568" s="435"/>
      <c r="AE568" s="435"/>
      <c r="AF568" s="398"/>
      <c r="AG568" s="398"/>
      <c r="AH568" s="398"/>
      <c r="AI568" s="398"/>
      <c r="AJ568" s="398"/>
      <c r="AK568" s="398"/>
      <c r="AL568" s="398"/>
      <c r="AM568" s="399"/>
    </row>
    <row r="569" spans="1:39" ht="15">
      <c r="B569" s="323" t="s">
        <v>295</v>
      </c>
      <c r="C569" s="337"/>
      <c r="D569" s="337"/>
      <c r="E569" s="375"/>
      <c r="F569" s="375"/>
      <c r="G569" s="375"/>
      <c r="H569" s="375"/>
      <c r="I569" s="375"/>
      <c r="J569" s="375"/>
      <c r="K569" s="375"/>
      <c r="L569" s="375"/>
      <c r="M569" s="375"/>
      <c r="N569" s="375"/>
      <c r="O569" s="291"/>
      <c r="P569" s="339"/>
      <c r="Q569" s="339"/>
      <c r="R569" s="339"/>
      <c r="S569" s="338"/>
      <c r="T569" s="338"/>
      <c r="U569" s="338"/>
      <c r="V569" s="338"/>
      <c r="W569" s="339"/>
      <c r="X569" s="339"/>
      <c r="Y569" s="340">
        <f>HLOOKUP(Y$35,'3.  Distribution Rates'!$C$122:$P$133,9,FALSE)</f>
        <v>8.3999999999999995E-3</v>
      </c>
      <c r="Z569" s="340">
        <f>HLOOKUP(Z$35,'3.  Distribution Rates'!$C$122:$P$133,9,FALSE)</f>
        <v>1.5699999999999999E-2</v>
      </c>
      <c r="AA569" s="340">
        <f>HLOOKUP(AA$35,'3.  Distribution Rates'!$C$122:$P$133,9,FALSE)</f>
        <v>2.5333999999999999</v>
      </c>
      <c r="AB569" s="340">
        <f>HLOOKUP(AB$35,'3.  Distribution Rates'!$C$122:$P$133,9,FALSE)</f>
        <v>1.1677</v>
      </c>
      <c r="AC569" s="340">
        <f>HLOOKUP(AC$35,'3.  Distribution Rates'!$C$122:$P$133,9,FALSE)</f>
        <v>12.226800000000001</v>
      </c>
      <c r="AD569" s="340">
        <f>HLOOKUP(AD$35,'3.  Distribution Rates'!$C$122:$P$133,9,FALSE)</f>
        <v>3.4175</v>
      </c>
      <c r="AE569" s="340">
        <f>HLOOKUP(AE$35,'3.  Distribution Rates'!$C$122:$P$133,9,FALSE)</f>
        <v>8.5000000000000006E-3</v>
      </c>
      <c r="AF569" s="340">
        <f>HLOOKUP(AF$35,'3.  Distribution Rates'!$C$122:$P$133,9,FALSE)</f>
        <v>0</v>
      </c>
      <c r="AG569" s="340">
        <f>HLOOKUP(AG$35,'3.  Distribution Rates'!$C$122:$P$133,9,FALSE)</f>
        <v>0</v>
      </c>
      <c r="AH569" s="340">
        <f>HLOOKUP(AH$35,'3.  Distribution Rates'!$C$122:$P$133,9,FALSE)</f>
        <v>0</v>
      </c>
      <c r="AI569" s="340">
        <f>HLOOKUP(AI$35,'3.  Distribution Rates'!$C$122:$P$133,9,FALSE)</f>
        <v>0</v>
      </c>
      <c r="AJ569" s="340">
        <f>HLOOKUP(AJ$35,'3.  Distribution Rates'!$C$122:$P$133,9,FALSE)</f>
        <v>0</v>
      </c>
      <c r="AK569" s="340">
        <f>HLOOKUP(AK$35,'3.  Distribution Rates'!$C$122:$P$133,9,FALSE)</f>
        <v>0</v>
      </c>
      <c r="AL569" s="340">
        <f>HLOOKUP(AL$35,'3.  Distribution Rates'!$C$122:$P$133,9,FALSE)</f>
        <v>0</v>
      </c>
      <c r="AM569" s="440"/>
    </row>
    <row r="570" spans="1:39" ht="15">
      <c r="B570" s="323" t="s">
        <v>296</v>
      </c>
      <c r="C570" s="344"/>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7">
        <v>0</v>
      </c>
      <c r="Z570" s="377">
        <v>0</v>
      </c>
      <c r="AA570" s="377">
        <v>0</v>
      </c>
      <c r="AB570" s="377">
        <v>0</v>
      </c>
      <c r="AC570" s="377">
        <v>0</v>
      </c>
      <c r="AD570" s="377">
        <v>0</v>
      </c>
      <c r="AE570" s="377">
        <v>0</v>
      </c>
      <c r="AF570" s="377">
        <f>'4.  2011-2014 LRAM'!AF140*AF569</f>
        <v>0</v>
      </c>
      <c r="AG570" s="377">
        <f>'4.  2011-2014 LRAM'!AG140*AG569</f>
        <v>0</v>
      </c>
      <c r="AH570" s="377">
        <f>'4.  2011-2014 LRAM'!AH140*AH569</f>
        <v>0</v>
      </c>
      <c r="AI570" s="377">
        <f>'4.  2011-2014 LRAM'!AI140*AI569</f>
        <v>0</v>
      </c>
      <c r="AJ570" s="377">
        <f>'4.  2011-2014 LRAM'!AJ140*AJ569</f>
        <v>0</v>
      </c>
      <c r="AK570" s="377">
        <f>'4.  2011-2014 LRAM'!AK140*AK569</f>
        <v>0</v>
      </c>
      <c r="AL570" s="377">
        <f>'4.  2011-2014 LRAM'!AL140*AL569</f>
        <v>0</v>
      </c>
      <c r="AM570" s="615">
        <f t="shared" ref="AM570:AM576" si="668">SUM(Y570:AL570)</f>
        <v>0</v>
      </c>
    </row>
    <row r="571" spans="1:39" ht="15">
      <c r="B571" s="323" t="s">
        <v>297</v>
      </c>
      <c r="C571" s="344"/>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7">
        <v>0</v>
      </c>
      <c r="Z571" s="377">
        <v>0</v>
      </c>
      <c r="AA571" s="377">
        <v>0</v>
      </c>
      <c r="AB571" s="377">
        <v>0</v>
      </c>
      <c r="AC571" s="377">
        <v>0</v>
      </c>
      <c r="AD571" s="377">
        <v>0</v>
      </c>
      <c r="AE571" s="377">
        <v>0</v>
      </c>
      <c r="AF571" s="377">
        <f>'4.  2011-2014 LRAM'!AF269*AF569</f>
        <v>0</v>
      </c>
      <c r="AG571" s="377">
        <f>'4.  2011-2014 LRAM'!AG269*AG569</f>
        <v>0</v>
      </c>
      <c r="AH571" s="377">
        <f>'4.  2011-2014 LRAM'!AH269*AH569</f>
        <v>0</v>
      </c>
      <c r="AI571" s="377">
        <f>'4.  2011-2014 LRAM'!AI269*AI569</f>
        <v>0</v>
      </c>
      <c r="AJ571" s="377">
        <f>'4.  2011-2014 LRAM'!AJ269*AJ569</f>
        <v>0</v>
      </c>
      <c r="AK571" s="377">
        <f>'4.  2011-2014 LRAM'!AK269*AK569</f>
        <v>0</v>
      </c>
      <c r="AL571" s="377">
        <f>'4.  2011-2014 LRAM'!AL269*AL569</f>
        <v>0</v>
      </c>
      <c r="AM571" s="615">
        <f t="shared" si="668"/>
        <v>0</v>
      </c>
    </row>
    <row r="572" spans="1:39" ht="15">
      <c r="B572" s="323" t="s">
        <v>298</v>
      </c>
      <c r="C572" s="344"/>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7">
        <f>'4.  2011-2014 LRAM'!Y398*Y569</f>
        <v>3656.6996110370023</v>
      </c>
      <c r="Z572" s="377">
        <f>'4.  2011-2014 LRAM'!Z398*Z569</f>
        <v>12525.175351081405</v>
      </c>
      <c r="AA572" s="377">
        <f>'4.  2011-2014 LRAM'!AA398*AA569</f>
        <v>11529.848230892447</v>
      </c>
      <c r="AB572" s="377">
        <f>'4.  2011-2014 LRAM'!AB398*AB569</f>
        <v>0</v>
      </c>
      <c r="AC572" s="377">
        <f>'4.  2011-2014 LRAM'!AC398*AC569</f>
        <v>0</v>
      </c>
      <c r="AD572" s="377">
        <f>'4.  2011-2014 LRAM'!AD398*AD569</f>
        <v>0</v>
      </c>
      <c r="AE572" s="377">
        <f>'4.  2011-2014 LRAM'!AE398*AE569</f>
        <v>0</v>
      </c>
      <c r="AF572" s="377">
        <f>'4.  2011-2014 LRAM'!AF398*AF569</f>
        <v>0</v>
      </c>
      <c r="AG572" s="377">
        <f>'4.  2011-2014 LRAM'!AG398*AG569</f>
        <v>0</v>
      </c>
      <c r="AH572" s="377">
        <f>'4.  2011-2014 LRAM'!AH398*AH569</f>
        <v>0</v>
      </c>
      <c r="AI572" s="377">
        <f>'4.  2011-2014 LRAM'!AI398*AI569</f>
        <v>0</v>
      </c>
      <c r="AJ572" s="377">
        <f>'4.  2011-2014 LRAM'!AJ398*AJ569</f>
        <v>0</v>
      </c>
      <c r="AK572" s="377">
        <f>'4.  2011-2014 LRAM'!AK398*AK569</f>
        <v>0</v>
      </c>
      <c r="AL572" s="377">
        <f>'4.  2011-2014 LRAM'!AL398*AL569</f>
        <v>0</v>
      </c>
      <c r="AM572" s="615">
        <f t="shared" si="668"/>
        <v>27711.723193010854</v>
      </c>
    </row>
    <row r="573" spans="1:39" ht="15">
      <c r="B573" s="323" t="s">
        <v>299</v>
      </c>
      <c r="C573" s="344"/>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7">
        <f>'4.  2011-2014 LRAM'!Y528*Y569</f>
        <v>6327.6705093685678</v>
      </c>
      <c r="Z573" s="377">
        <f>'4.  2011-2014 LRAM'!Z528*Z569</f>
        <v>9970.8408188172325</v>
      </c>
      <c r="AA573" s="377">
        <f>'4.  2011-2014 LRAM'!AA528*AA569</f>
        <v>16613.868174769126</v>
      </c>
      <c r="AB573" s="377">
        <f>'4.  2011-2014 LRAM'!AB528*AB569</f>
        <v>0</v>
      </c>
      <c r="AC573" s="377">
        <f>'4.  2011-2014 LRAM'!AC528*AC569</f>
        <v>0</v>
      </c>
      <c r="AD573" s="377">
        <f>'4.  2011-2014 LRAM'!AD528*AD569</f>
        <v>0</v>
      </c>
      <c r="AE573" s="377">
        <f>'4.  2011-2014 LRAM'!AE528*AE569</f>
        <v>0</v>
      </c>
      <c r="AF573" s="377">
        <f>'4.  2011-2014 LRAM'!AF528*AF569</f>
        <v>0</v>
      </c>
      <c r="AG573" s="377">
        <f>'4.  2011-2014 LRAM'!AG528*AG569</f>
        <v>0</v>
      </c>
      <c r="AH573" s="377">
        <f>'4.  2011-2014 LRAM'!AH528*AH569</f>
        <v>0</v>
      </c>
      <c r="AI573" s="377">
        <f>'4.  2011-2014 LRAM'!AI528*AI569</f>
        <v>0</v>
      </c>
      <c r="AJ573" s="377">
        <f>'4.  2011-2014 LRAM'!AJ528*AJ569</f>
        <v>0</v>
      </c>
      <c r="AK573" s="377">
        <f>'4.  2011-2014 LRAM'!AK528*AK569</f>
        <v>0</v>
      </c>
      <c r="AL573" s="377">
        <f>'4.  2011-2014 LRAM'!AL528*AL569</f>
        <v>0</v>
      </c>
      <c r="AM573" s="615">
        <f t="shared" si="668"/>
        <v>32912.379502954922</v>
      </c>
    </row>
    <row r="574" spans="1:39" ht="15">
      <c r="B574" s="323" t="s">
        <v>300</v>
      </c>
      <c r="C574" s="344"/>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7">
        <f t="shared" ref="Y574:AL574" si="669">Y210*Y569</f>
        <v>6883.2119999999995</v>
      </c>
      <c r="Z574" s="377">
        <f t="shared" si="669"/>
        <v>12198.875067044155</v>
      </c>
      <c r="AA574" s="377">
        <f t="shared" si="669"/>
        <v>18439.073022987344</v>
      </c>
      <c r="AB574" s="377">
        <f>AB210*AB569</f>
        <v>0</v>
      </c>
      <c r="AC574" s="377">
        <f t="shared" si="669"/>
        <v>0</v>
      </c>
      <c r="AD574" s="377">
        <f t="shared" si="669"/>
        <v>377.22051628630186</v>
      </c>
      <c r="AE574" s="377">
        <f t="shared" si="669"/>
        <v>0</v>
      </c>
      <c r="AF574" s="377">
        <f t="shared" si="669"/>
        <v>0</v>
      </c>
      <c r="AG574" s="377">
        <f t="shared" si="669"/>
        <v>0</v>
      </c>
      <c r="AH574" s="377">
        <f t="shared" si="669"/>
        <v>0</v>
      </c>
      <c r="AI574" s="377">
        <f t="shared" si="669"/>
        <v>0</v>
      </c>
      <c r="AJ574" s="377">
        <f t="shared" si="669"/>
        <v>0</v>
      </c>
      <c r="AK574" s="377">
        <f t="shared" si="669"/>
        <v>0</v>
      </c>
      <c r="AL574" s="377">
        <f t="shared" si="669"/>
        <v>0</v>
      </c>
      <c r="AM574" s="615">
        <f t="shared" si="668"/>
        <v>37898.380606317798</v>
      </c>
    </row>
    <row r="575" spans="1:39" ht="15">
      <c r="B575" s="323" t="s">
        <v>301</v>
      </c>
      <c r="C575" s="344"/>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7">
        <f>Y396*Y569</f>
        <v>14965.196399999999</v>
      </c>
      <c r="Z575" s="377">
        <f>Z396*Z569</f>
        <v>30921.451564765121</v>
      </c>
      <c r="AA575" s="377">
        <f t="shared" ref="AA575:AL575" si="670">AA396*AA569</f>
        <v>33231.847063199079</v>
      </c>
      <c r="AB575" s="377">
        <f>AB396*AB569</f>
        <v>0</v>
      </c>
      <c r="AC575" s="377">
        <f t="shared" si="670"/>
        <v>0</v>
      </c>
      <c r="AD575" s="377">
        <f t="shared" si="670"/>
        <v>379.21009197269626</v>
      </c>
      <c r="AE575" s="377">
        <f t="shared" si="670"/>
        <v>0</v>
      </c>
      <c r="AF575" s="377">
        <f t="shared" si="670"/>
        <v>0</v>
      </c>
      <c r="AG575" s="377">
        <f t="shared" si="670"/>
        <v>0</v>
      </c>
      <c r="AH575" s="377">
        <f t="shared" si="670"/>
        <v>0</v>
      </c>
      <c r="AI575" s="377">
        <f t="shared" si="670"/>
        <v>0</v>
      </c>
      <c r="AJ575" s="377">
        <f t="shared" si="670"/>
        <v>0</v>
      </c>
      <c r="AK575" s="377">
        <f t="shared" si="670"/>
        <v>0</v>
      </c>
      <c r="AL575" s="377">
        <f t="shared" si="670"/>
        <v>0</v>
      </c>
      <c r="AM575" s="615">
        <f t="shared" si="668"/>
        <v>79497.705119936902</v>
      </c>
    </row>
    <row r="576" spans="1:39" ht="15">
      <c r="B576" s="323" t="s">
        <v>302</v>
      </c>
      <c r="C576" s="344"/>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7">
        <f>Y566*Y569</f>
        <v>45313.73585232519</v>
      </c>
      <c r="Z576" s="377">
        <f t="shared" ref="Z576:AL576" si="671">Z566*Z569</f>
        <v>19134.081473111597</v>
      </c>
      <c r="AA576" s="377">
        <f t="shared" si="671"/>
        <v>21437.636470923073</v>
      </c>
      <c r="AB576" s="377">
        <f t="shared" si="671"/>
        <v>0</v>
      </c>
      <c r="AC576" s="377">
        <f t="shared" si="671"/>
        <v>0</v>
      </c>
      <c r="AD576" s="377">
        <f t="shared" si="671"/>
        <v>9.946428700000002</v>
      </c>
      <c r="AE576" s="377">
        <f t="shared" si="671"/>
        <v>0</v>
      </c>
      <c r="AF576" s="377">
        <f t="shared" si="671"/>
        <v>0</v>
      </c>
      <c r="AG576" s="377">
        <f t="shared" si="671"/>
        <v>0</v>
      </c>
      <c r="AH576" s="377">
        <f t="shared" si="671"/>
        <v>0</v>
      </c>
      <c r="AI576" s="377">
        <f t="shared" si="671"/>
        <v>0</v>
      </c>
      <c r="AJ576" s="377">
        <f t="shared" si="671"/>
        <v>0</v>
      </c>
      <c r="AK576" s="377">
        <f t="shared" si="671"/>
        <v>0</v>
      </c>
      <c r="AL576" s="377">
        <f t="shared" si="671"/>
        <v>0</v>
      </c>
      <c r="AM576" s="615">
        <f t="shared" si="668"/>
        <v>85895.400225059857</v>
      </c>
    </row>
    <row r="577" spans="1:39" ht="15">
      <c r="B577" s="348" t="s">
        <v>303</v>
      </c>
      <c r="C577" s="344"/>
      <c r="D577" s="335"/>
      <c r="E577" s="333"/>
      <c r="F577" s="333"/>
      <c r="G577" s="333"/>
      <c r="H577" s="333"/>
      <c r="I577" s="333"/>
      <c r="J577" s="333"/>
      <c r="K577" s="333"/>
      <c r="L577" s="333"/>
      <c r="M577" s="333"/>
      <c r="N577" s="333"/>
      <c r="O577" s="300"/>
      <c r="P577" s="333"/>
      <c r="Q577" s="333"/>
      <c r="R577" s="333"/>
      <c r="S577" s="335"/>
      <c r="T577" s="335"/>
      <c r="U577" s="335"/>
      <c r="V577" s="335"/>
      <c r="W577" s="333"/>
      <c r="X577" s="333"/>
      <c r="Y577" s="345">
        <f>SUM(Y570:Y576)</f>
        <v>77146.514372730759</v>
      </c>
      <c r="Z577" s="345">
        <f>SUM(Z570:Z576)</f>
        <v>84750.42427481951</v>
      </c>
      <c r="AA577" s="345">
        <f t="shared" ref="AA577:AE577" si="672">SUM(AA570:AA576)</f>
        <v>101252.27296277107</v>
      </c>
      <c r="AB577" s="345">
        <f t="shared" si="672"/>
        <v>0</v>
      </c>
      <c r="AC577" s="345">
        <f t="shared" si="672"/>
        <v>0</v>
      </c>
      <c r="AD577" s="345">
        <f>SUM(AD570:AD576)</f>
        <v>766.37703695899802</v>
      </c>
      <c r="AE577" s="345">
        <f t="shared" si="672"/>
        <v>0</v>
      </c>
      <c r="AF577" s="345">
        <f>SUM(AF570:AF576)</f>
        <v>0</v>
      </c>
      <c r="AG577" s="345">
        <f>SUM(AG570:AG576)</f>
        <v>0</v>
      </c>
      <c r="AH577" s="345">
        <f t="shared" ref="AH577:AL577" si="673">SUM(AH570:AH576)</f>
        <v>0</v>
      </c>
      <c r="AI577" s="345">
        <f t="shared" si="673"/>
        <v>0</v>
      </c>
      <c r="AJ577" s="345">
        <f>SUM(AJ570:AJ576)</f>
        <v>0</v>
      </c>
      <c r="AK577" s="345">
        <f t="shared" si="673"/>
        <v>0</v>
      </c>
      <c r="AL577" s="345">
        <f t="shared" si="673"/>
        <v>0</v>
      </c>
      <c r="AM577" s="406">
        <f>SUM(AM570:AM576)</f>
        <v>263915.58864728035</v>
      </c>
    </row>
    <row r="578" spans="1:39" ht="15">
      <c r="B578" s="348" t="s">
        <v>304</v>
      </c>
      <c r="C578" s="344"/>
      <c r="D578" s="349"/>
      <c r="E578" s="333"/>
      <c r="F578" s="333"/>
      <c r="G578" s="333"/>
      <c r="H578" s="333"/>
      <c r="I578" s="333"/>
      <c r="J578" s="333"/>
      <c r="K578" s="333"/>
      <c r="L578" s="333"/>
      <c r="M578" s="333"/>
      <c r="N578" s="333"/>
      <c r="O578" s="300"/>
      <c r="P578" s="333"/>
      <c r="Q578" s="333"/>
      <c r="R578" s="333"/>
      <c r="S578" s="335"/>
      <c r="T578" s="335"/>
      <c r="U578" s="335"/>
      <c r="V578" s="335"/>
      <c r="W578" s="333"/>
      <c r="X578" s="333"/>
      <c r="Y578" s="346">
        <f>Y567*Y569</f>
        <v>8620.0043999999998</v>
      </c>
      <c r="Z578" s="346">
        <f t="shared" ref="Z578:AE578" si="674">Z567*Z569</f>
        <v>7338.5881999999992</v>
      </c>
      <c r="AA578" s="346">
        <f t="shared" si="674"/>
        <v>19963.191999999999</v>
      </c>
      <c r="AB578" s="346">
        <f t="shared" si="674"/>
        <v>335.12989999999996</v>
      </c>
      <c r="AC578" s="346">
        <f t="shared" si="674"/>
        <v>24.453600000000002</v>
      </c>
      <c r="AD578" s="346">
        <f>AD567*AD569</f>
        <v>314.41000000000003</v>
      </c>
      <c r="AE578" s="346">
        <f t="shared" si="674"/>
        <v>37.519000000000005</v>
      </c>
      <c r="AF578" s="346">
        <f>AF567*AF569</f>
        <v>0</v>
      </c>
      <c r="AG578" s="346">
        <f t="shared" ref="AG578:AL578" si="675">AG567*AG569</f>
        <v>0</v>
      </c>
      <c r="AH578" s="346">
        <f t="shared" si="675"/>
        <v>0</v>
      </c>
      <c r="AI578" s="346">
        <f t="shared" si="675"/>
        <v>0</v>
      </c>
      <c r="AJ578" s="346">
        <f>AJ567*AJ569</f>
        <v>0</v>
      </c>
      <c r="AK578" s="346">
        <f>AK567*AK569</f>
        <v>0</v>
      </c>
      <c r="AL578" s="346">
        <f t="shared" si="675"/>
        <v>0</v>
      </c>
      <c r="AM578" s="406">
        <f>SUM(Y578:AL578)</f>
        <v>36633.297100000003</v>
      </c>
    </row>
    <row r="579" spans="1:39" ht="15">
      <c r="B579" s="348" t="s">
        <v>305</v>
      </c>
      <c r="C579" s="344"/>
      <c r="D579" s="349"/>
      <c r="E579" s="333"/>
      <c r="F579" s="333"/>
      <c r="G579" s="333"/>
      <c r="H579" s="333"/>
      <c r="I579" s="333"/>
      <c r="J579" s="333"/>
      <c r="K579" s="333"/>
      <c r="L579" s="333"/>
      <c r="M579" s="333"/>
      <c r="N579" s="333"/>
      <c r="O579" s="300"/>
      <c r="P579" s="333"/>
      <c r="Q579" s="333"/>
      <c r="R579" s="333"/>
      <c r="S579" s="349"/>
      <c r="T579" s="349"/>
      <c r="U579" s="349"/>
      <c r="V579" s="349"/>
      <c r="W579" s="333"/>
      <c r="X579" s="333"/>
      <c r="Y579" s="350"/>
      <c r="Z579" s="350"/>
      <c r="AA579" s="350"/>
      <c r="AB579" s="350"/>
      <c r="AC579" s="350"/>
      <c r="AD579" s="350"/>
      <c r="AE579" s="350"/>
      <c r="AF579" s="350"/>
      <c r="AG579" s="350"/>
      <c r="AH579" s="350"/>
      <c r="AI579" s="350"/>
      <c r="AJ579" s="350"/>
      <c r="AK579" s="350"/>
      <c r="AL579" s="350"/>
      <c r="AM579" s="406">
        <f>AM577-AM578</f>
        <v>227282.29154728036</v>
      </c>
    </row>
    <row r="580" spans="1:39" ht="15">
      <c r="B580" s="323"/>
      <c r="C580" s="349"/>
      <c r="D580" s="349"/>
      <c r="E580" s="333"/>
      <c r="F580" s="333"/>
      <c r="G580" s="333"/>
      <c r="H580" s="333"/>
      <c r="I580" s="333"/>
      <c r="J580" s="333"/>
      <c r="K580" s="333"/>
      <c r="L580" s="333"/>
      <c r="M580" s="333"/>
      <c r="N580" s="333"/>
      <c r="O580" s="300"/>
      <c r="P580" s="333"/>
      <c r="Q580" s="333"/>
      <c r="R580" s="333"/>
      <c r="S580" s="349"/>
      <c r="T580" s="344"/>
      <c r="U580" s="349"/>
      <c r="V580" s="349"/>
      <c r="W580" s="333"/>
      <c r="X580" s="333"/>
      <c r="Y580" s="351"/>
      <c r="Z580" s="351"/>
      <c r="AA580" s="351"/>
      <c r="AB580" s="351"/>
      <c r="AC580" s="351"/>
      <c r="AD580" s="351"/>
      <c r="AE580" s="351"/>
      <c r="AF580" s="351"/>
      <c r="AG580" s="351"/>
      <c r="AH580" s="351"/>
      <c r="AI580" s="351"/>
      <c r="AJ580" s="351"/>
      <c r="AK580" s="351"/>
      <c r="AL580" s="351"/>
      <c r="AM580" s="347"/>
    </row>
    <row r="581" spans="1:39" ht="15">
      <c r="B581" s="438" t="s">
        <v>306</v>
      </c>
      <c r="C581" s="304"/>
      <c r="D581" s="279"/>
      <c r="E581" s="279"/>
      <c r="F581" s="279"/>
      <c r="G581" s="279"/>
      <c r="H581" s="279"/>
      <c r="I581" s="279"/>
      <c r="J581" s="279"/>
      <c r="K581" s="279"/>
      <c r="L581" s="279"/>
      <c r="M581" s="279"/>
      <c r="N581" s="279"/>
      <c r="O581" s="356"/>
      <c r="P581" s="279"/>
      <c r="Q581" s="279"/>
      <c r="R581" s="279"/>
      <c r="S581" s="304"/>
      <c r="T581" s="309"/>
      <c r="U581" s="309"/>
      <c r="V581" s="279"/>
      <c r="W581" s="279"/>
      <c r="X581" s="309"/>
      <c r="Y581" s="291">
        <f>SUMPRODUCT(E408:E564,Y408:Y564)</f>
        <v>4340095.7566668419</v>
      </c>
      <c r="Z581" s="291">
        <f>SUMPRODUCT(E408:E564,Z408:Z564)</f>
        <v>1225060.1240198473</v>
      </c>
      <c r="AA581" s="291">
        <f>IF(AA406="kw",SUMPRODUCT($N$408:$N$564,$P$408:$P$564,AA408:AA564),SUMPRODUCT($E$408:$E$564,AA408:AA564))</f>
        <v>8637.7201277415897</v>
      </c>
      <c r="AB581" s="291">
        <f>IF(AB406="kw",SUMPRODUCT($N$408:$N$564,$P$408:$P$564,AB408:AB564),SUMPRODUCT($E$408:$E$564,AB408:AB564))</f>
        <v>0</v>
      </c>
      <c r="AC581" s="291">
        <f>IF(AC406="kw",SUMPRODUCT($N$408:$N$564,$P$408:$P$564,AC408:AC564),SUMPRODUCT($E$408:$E$564,AC408:AC564))</f>
        <v>0</v>
      </c>
      <c r="AD581" s="785">
        <f>'8.  Streetlighting'!F80</f>
        <v>2.9104400000000008</v>
      </c>
      <c r="AE581" s="291">
        <f t="shared" ref="AE581:AL581" si="676">IF(AE406="kw",SUMPRODUCT($N$408:$N$564,$P$408:$P$564,AE408:AE564),SUMPRODUCT($E$408:$E$564,AE408:AE564))</f>
        <v>0</v>
      </c>
      <c r="AF581" s="291">
        <f t="shared" si="676"/>
        <v>0</v>
      </c>
      <c r="AG581" s="291">
        <f t="shared" si="676"/>
        <v>0</v>
      </c>
      <c r="AH581" s="291">
        <f t="shared" si="676"/>
        <v>0</v>
      </c>
      <c r="AI581" s="291">
        <f t="shared" si="676"/>
        <v>0</v>
      </c>
      <c r="AJ581" s="291">
        <f t="shared" si="676"/>
        <v>0</v>
      </c>
      <c r="AK581" s="291">
        <f t="shared" si="676"/>
        <v>0</v>
      </c>
      <c r="AL581" s="291">
        <f t="shared" si="676"/>
        <v>0</v>
      </c>
      <c r="AM581" s="336"/>
    </row>
    <row r="582" spans="1:39" ht="15">
      <c r="B582" s="438" t="s">
        <v>307</v>
      </c>
      <c r="C582" s="304"/>
      <c r="D582" s="279"/>
      <c r="E582" s="279"/>
      <c r="F582" s="279"/>
      <c r="G582" s="279"/>
      <c r="H582" s="279"/>
      <c r="I582" s="279"/>
      <c r="J582" s="279"/>
      <c r="K582" s="279"/>
      <c r="L582" s="279"/>
      <c r="M582" s="279"/>
      <c r="N582" s="279"/>
      <c r="O582" s="356"/>
      <c r="P582" s="279"/>
      <c r="Q582" s="279"/>
      <c r="R582" s="279"/>
      <c r="S582" s="304"/>
      <c r="T582" s="309"/>
      <c r="U582" s="309"/>
      <c r="V582" s="279"/>
      <c r="W582" s="279"/>
      <c r="X582" s="309"/>
      <c r="Y582" s="291">
        <f>SUMPRODUCT(F408:F564,Y408:Y564)</f>
        <v>4340095.7566668419</v>
      </c>
      <c r="Z582" s="291">
        <f>SUMPRODUCT(F408:F564,Z408:Z564)</f>
        <v>1203311.7798111606</v>
      </c>
      <c r="AA582" s="291">
        <f t="shared" ref="AA582:AL582" si="677">IF(AA406="kw",SUMPRODUCT($N$408:$N$564,$Q$408:$Q$564,AA408:AA564),SUMPRODUCT($F$408:$F$564,AA408:AA564))</f>
        <v>8637.1201277415912</v>
      </c>
      <c r="AB582" s="291">
        <f t="shared" si="677"/>
        <v>0</v>
      </c>
      <c r="AC582" s="291">
        <f>IF(AC406="kw",SUMPRODUCT($N$408:$N$564,$Q$408:$Q$564,AC408:AC564),SUMPRODUCT($F$408:$F$564,AC408:AC564))</f>
        <v>0</v>
      </c>
      <c r="AD582" s="785">
        <f>'8.  Streetlighting'!F81</f>
        <v>2.9104400000000008</v>
      </c>
      <c r="AE582" s="291">
        <f t="shared" si="677"/>
        <v>0</v>
      </c>
      <c r="AF582" s="291">
        <f t="shared" si="677"/>
        <v>0</v>
      </c>
      <c r="AG582" s="291">
        <f t="shared" si="677"/>
        <v>0</v>
      </c>
      <c r="AH582" s="291">
        <f t="shared" si="677"/>
        <v>0</v>
      </c>
      <c r="AI582" s="291">
        <f t="shared" si="677"/>
        <v>0</v>
      </c>
      <c r="AJ582" s="291">
        <f t="shared" si="677"/>
        <v>0</v>
      </c>
      <c r="AK582" s="291">
        <f t="shared" si="677"/>
        <v>0</v>
      </c>
      <c r="AL582" s="291">
        <f t="shared" si="677"/>
        <v>0</v>
      </c>
      <c r="AM582" s="336"/>
    </row>
    <row r="583" spans="1:39" ht="15">
      <c r="B583" s="439" t="s">
        <v>308</v>
      </c>
      <c r="C583" s="363"/>
      <c r="D583" s="383"/>
      <c r="E583" s="383"/>
      <c r="F583" s="383"/>
      <c r="G583" s="383"/>
      <c r="H583" s="383"/>
      <c r="I583" s="383"/>
      <c r="J583" s="383"/>
      <c r="K583" s="383"/>
      <c r="L583" s="383"/>
      <c r="M583" s="383"/>
      <c r="N583" s="383"/>
      <c r="O583" s="382"/>
      <c r="P583" s="383"/>
      <c r="Q583" s="383"/>
      <c r="R583" s="383"/>
      <c r="S583" s="363"/>
      <c r="T583" s="384"/>
      <c r="U583" s="384"/>
      <c r="V583" s="383"/>
      <c r="W583" s="383"/>
      <c r="X583" s="384"/>
      <c r="Y583" s="325">
        <f>SUMPRODUCT(G408:G564,Y408:Y564)</f>
        <v>4337365.0566668417</v>
      </c>
      <c r="Z583" s="325">
        <f>SUMPRODUCT(G408:G564,Z408:Z564)</f>
        <v>1081565.4798111606</v>
      </c>
      <c r="AA583" s="325">
        <f t="shared" ref="AA583:AL583" si="678">IF(AA406="kw",SUMPRODUCT($N$408:$N$564,$R$408:$R$564,AA408:AA564),SUMPRODUCT($G$408:$G$564,AA408:AA564))</f>
        <v>8634.1201277415912</v>
      </c>
      <c r="AB583" s="325">
        <f t="shared" si="678"/>
        <v>0</v>
      </c>
      <c r="AC583" s="325">
        <f>IF(AC406="kw",SUMPRODUCT($N$408:$N$564,$R$408:$R$564,AC408:AC564),SUMPRODUCT($G$408:$G$564,AC408:AC564))</f>
        <v>0</v>
      </c>
      <c r="AD583" s="786">
        <f>'8.  Streetlighting'!F82</f>
        <v>2.9104400000000008</v>
      </c>
      <c r="AE583" s="325">
        <f t="shared" si="678"/>
        <v>0</v>
      </c>
      <c r="AF583" s="325">
        <f t="shared" si="678"/>
        <v>0</v>
      </c>
      <c r="AG583" s="325">
        <f t="shared" si="678"/>
        <v>0</v>
      </c>
      <c r="AH583" s="325">
        <f t="shared" si="678"/>
        <v>0</v>
      </c>
      <c r="AI583" s="325">
        <f t="shared" si="678"/>
        <v>0</v>
      </c>
      <c r="AJ583" s="325">
        <f t="shared" si="678"/>
        <v>0</v>
      </c>
      <c r="AK583" s="325">
        <f t="shared" si="678"/>
        <v>0</v>
      </c>
      <c r="AL583" s="325">
        <f t="shared" si="678"/>
        <v>0</v>
      </c>
      <c r="AM583" s="385"/>
    </row>
    <row r="584" spans="1:39" ht="22.5" customHeight="1">
      <c r="B584" s="367" t="s">
        <v>586</v>
      </c>
      <c r="C584" s="386"/>
      <c r="D584" s="387"/>
      <c r="E584" s="387"/>
      <c r="F584" s="387"/>
      <c r="G584" s="387"/>
      <c r="H584" s="387"/>
      <c r="I584" s="387"/>
      <c r="J584" s="387"/>
      <c r="K584" s="387"/>
      <c r="L584" s="387"/>
      <c r="M584" s="387"/>
      <c r="N584" s="387"/>
      <c r="O584" s="387"/>
      <c r="P584" s="387"/>
      <c r="Q584" s="387"/>
      <c r="R584" s="387"/>
      <c r="S584" s="370"/>
      <c r="T584" s="371"/>
      <c r="U584" s="387"/>
      <c r="V584" s="387"/>
      <c r="W584" s="387"/>
      <c r="X584" s="387"/>
      <c r="Y584" s="408"/>
      <c r="Z584" s="408"/>
      <c r="AA584" s="408"/>
      <c r="AB584" s="408"/>
      <c r="AC584" s="408"/>
      <c r="AD584" s="408"/>
      <c r="AE584" s="408"/>
      <c r="AF584" s="408"/>
      <c r="AG584" s="408"/>
      <c r="AH584" s="408"/>
      <c r="AI584" s="408"/>
      <c r="AJ584" s="408"/>
      <c r="AK584" s="408"/>
      <c r="AL584" s="408"/>
      <c r="AM584" s="388"/>
    </row>
    <row r="587" spans="1:39" ht="15.4">
      <c r="B587" s="280" t="s">
        <v>310</v>
      </c>
      <c r="C587" s="281"/>
      <c r="D587" s="576" t="s">
        <v>528</v>
      </c>
      <c r="E587" s="253"/>
      <c r="F587" s="576"/>
      <c r="G587" s="253"/>
      <c r="H587" s="253"/>
      <c r="I587" s="253"/>
      <c r="J587" s="253"/>
      <c r="K587" s="253"/>
      <c r="L587" s="253"/>
      <c r="M587" s="253"/>
      <c r="N587" s="253"/>
      <c r="O587" s="281"/>
      <c r="P587" s="253"/>
      <c r="Q587" s="253"/>
      <c r="R587" s="253"/>
      <c r="S587" s="253"/>
      <c r="T587" s="253"/>
      <c r="U587" s="253"/>
      <c r="V587" s="253"/>
      <c r="W587" s="253"/>
      <c r="X587" s="253"/>
      <c r="Y587" s="270"/>
      <c r="Z587" s="267"/>
      <c r="AA587" s="267"/>
      <c r="AB587" s="267"/>
      <c r="AC587" s="267"/>
      <c r="AD587" s="267"/>
      <c r="AE587" s="267"/>
      <c r="AF587" s="267"/>
      <c r="AG587" s="267"/>
      <c r="AH587" s="267"/>
      <c r="AI587" s="267"/>
      <c r="AJ587" s="267"/>
      <c r="AK587" s="267"/>
      <c r="AL587" s="267"/>
    </row>
    <row r="588" spans="1:39" ht="33.75" customHeight="1">
      <c r="B588" s="918" t="s">
        <v>211</v>
      </c>
      <c r="C588" s="920" t="s">
        <v>33</v>
      </c>
      <c r="D588" s="284" t="s">
        <v>423</v>
      </c>
      <c r="E588" s="922" t="s">
        <v>209</v>
      </c>
      <c r="F588" s="923"/>
      <c r="G588" s="923"/>
      <c r="H588" s="923"/>
      <c r="I588" s="923"/>
      <c r="J588" s="923"/>
      <c r="K588" s="923"/>
      <c r="L588" s="923"/>
      <c r="M588" s="924"/>
      <c r="N588" s="928" t="s">
        <v>213</v>
      </c>
      <c r="O588" s="284" t="s">
        <v>424</v>
      </c>
      <c r="P588" s="922" t="s">
        <v>212</v>
      </c>
      <c r="Q588" s="923"/>
      <c r="R588" s="923"/>
      <c r="S588" s="923"/>
      <c r="T588" s="923"/>
      <c r="U588" s="923"/>
      <c r="V588" s="923"/>
      <c r="W588" s="923"/>
      <c r="X588" s="924"/>
      <c r="Y588" s="925" t="s">
        <v>244</v>
      </c>
      <c r="Z588" s="926"/>
      <c r="AA588" s="926"/>
      <c r="AB588" s="926"/>
      <c r="AC588" s="926"/>
      <c r="AD588" s="926"/>
      <c r="AE588" s="926"/>
      <c r="AF588" s="926"/>
      <c r="AG588" s="926"/>
      <c r="AH588" s="926"/>
      <c r="AI588" s="926"/>
      <c r="AJ588" s="926"/>
      <c r="AK588" s="926"/>
      <c r="AL588" s="926"/>
      <c r="AM588" s="927"/>
    </row>
    <row r="589" spans="1:39" ht="68.25" customHeight="1">
      <c r="B589" s="919"/>
      <c r="C589" s="921"/>
      <c r="D589" s="285">
        <v>2018</v>
      </c>
      <c r="E589" s="285">
        <v>2019</v>
      </c>
      <c r="F589" s="285">
        <v>2020</v>
      </c>
      <c r="G589" s="285">
        <v>2021</v>
      </c>
      <c r="H589" s="285">
        <v>2022</v>
      </c>
      <c r="I589" s="285">
        <v>2023</v>
      </c>
      <c r="J589" s="285">
        <v>2024</v>
      </c>
      <c r="K589" s="285">
        <v>2025</v>
      </c>
      <c r="L589" s="285">
        <v>2026</v>
      </c>
      <c r="M589" s="285">
        <v>2027</v>
      </c>
      <c r="N589" s="929"/>
      <c r="O589" s="285">
        <v>2018</v>
      </c>
      <c r="P589" s="285">
        <v>2019</v>
      </c>
      <c r="Q589" s="285">
        <v>2020</v>
      </c>
      <c r="R589" s="285">
        <v>2021</v>
      </c>
      <c r="S589" s="285">
        <v>2022</v>
      </c>
      <c r="T589" s="285">
        <v>2023</v>
      </c>
      <c r="U589" s="285">
        <v>2024</v>
      </c>
      <c r="V589" s="285">
        <v>2025</v>
      </c>
      <c r="W589" s="285">
        <v>2026</v>
      </c>
      <c r="X589" s="285">
        <v>2027</v>
      </c>
      <c r="Y589" s="285" t="str">
        <f>'1.  LRAMVA Summary'!D52</f>
        <v>Residential</v>
      </c>
      <c r="Z589" s="285" t="str">
        <f>'1.  LRAMVA Summary'!E52</f>
        <v>GS&lt;50 kW</v>
      </c>
      <c r="AA589" s="285" t="str">
        <f>'1.  LRAMVA Summary'!F52</f>
        <v>General Service 50 to 4,999 kW</v>
      </c>
      <c r="AB589" s="285" t="str">
        <f>'1.  LRAMVA Summary'!G52</f>
        <v>Large User</v>
      </c>
      <c r="AC589" s="285" t="str">
        <f>'1.  LRAMVA Summary'!H52</f>
        <v>Sentinel Lighting</v>
      </c>
      <c r="AD589" s="285" t="str">
        <f>'1.  LRAMVA Summary'!I52</f>
        <v>Street Lighting</v>
      </c>
      <c r="AE589" s="285" t="str">
        <f>'1.  LRAMVA Summary'!J52</f>
        <v>Unmetered Scattered Load</v>
      </c>
      <c r="AF589" s="285" t="str">
        <f>'1.  LRAMVA Summary'!K52</f>
        <v/>
      </c>
      <c r="AG589" s="285" t="str">
        <f>'1.  LRAMVA Summary'!L52</f>
        <v/>
      </c>
      <c r="AH589" s="285" t="str">
        <f>'1.  LRAMVA Summary'!M52</f>
        <v/>
      </c>
      <c r="AI589" s="285" t="str">
        <f>'1.  LRAMVA Summary'!N52</f>
        <v/>
      </c>
      <c r="AJ589" s="285" t="str">
        <f>'1.  LRAMVA Summary'!O52</f>
        <v/>
      </c>
      <c r="AK589" s="285" t="str">
        <f>'1.  LRAMVA Summary'!P52</f>
        <v/>
      </c>
      <c r="AL589" s="285" t="str">
        <f>'1.  LRAMVA Summary'!Q52</f>
        <v/>
      </c>
      <c r="AM589" s="287" t="str">
        <f>'1.  LRAMVA Summary'!R52</f>
        <v>Total</v>
      </c>
    </row>
    <row r="590" spans="1:39" ht="15.75" customHeight="1">
      <c r="A590" s="518"/>
      <c r="B590" s="512" t="s">
        <v>505</v>
      </c>
      <c r="C590" s="289"/>
      <c r="D590" s="289"/>
      <c r="E590" s="289"/>
      <c r="F590" s="289"/>
      <c r="G590" s="289"/>
      <c r="H590" s="289"/>
      <c r="I590" s="289"/>
      <c r="J590" s="289"/>
      <c r="K590" s="289"/>
      <c r="L590" s="289"/>
      <c r="M590" s="289"/>
      <c r="N590" s="290"/>
      <c r="O590" s="289"/>
      <c r="P590" s="289"/>
      <c r="Q590" s="289"/>
      <c r="R590" s="289"/>
      <c r="S590" s="289"/>
      <c r="T590" s="289"/>
      <c r="U590" s="289"/>
      <c r="V590" s="289"/>
      <c r="W590" s="289"/>
      <c r="X590" s="289"/>
      <c r="Y590" s="291" t="str">
        <f>'1.  LRAMVA Summary'!D53</f>
        <v>kWh</v>
      </c>
      <c r="Z590" s="291" t="str">
        <f>'1.  LRAMVA Summary'!E53</f>
        <v>kWh</v>
      </c>
      <c r="AA590" s="291" t="str">
        <f>'1.  LRAMVA Summary'!F53</f>
        <v>kW</v>
      </c>
      <c r="AB590" s="291" t="str">
        <f>'1.  LRAMVA Summary'!G53</f>
        <v>kW</v>
      </c>
      <c r="AC590" s="291" t="str">
        <f>'1.  LRAMVA Summary'!H53</f>
        <v>kW</v>
      </c>
      <c r="AD590" s="291" t="str">
        <f>'1.  LRAMVA Summary'!I53</f>
        <v>kW</v>
      </c>
      <c r="AE590" s="291" t="str">
        <f>'1.  LRAMVA Summary'!J53</f>
        <v>kWh</v>
      </c>
      <c r="AF590" s="291">
        <f>'1.  LRAMVA Summary'!K53</f>
        <v>0</v>
      </c>
      <c r="AG590" s="291">
        <f>'1.  LRAMVA Summary'!L53</f>
        <v>0</v>
      </c>
      <c r="AH590" s="291">
        <f>'1.  LRAMVA Summary'!M53</f>
        <v>0</v>
      </c>
      <c r="AI590" s="291">
        <f>'1.  LRAMVA Summary'!N53</f>
        <v>0</v>
      </c>
      <c r="AJ590" s="291">
        <f>'1.  LRAMVA Summary'!O53</f>
        <v>0</v>
      </c>
      <c r="AK590" s="291">
        <f>'1.  LRAMVA Summary'!P53</f>
        <v>0</v>
      </c>
      <c r="AL590" s="291">
        <f>'1.  LRAMVA Summary'!Q53</f>
        <v>0</v>
      </c>
      <c r="AM590" s="292"/>
    </row>
    <row r="591" spans="1:39" ht="15" outlineLevel="1">
      <c r="A591" s="518"/>
      <c r="B591" s="499" t="s">
        <v>498</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c r="Z591" s="291"/>
      <c r="AA591" s="291"/>
      <c r="AB591" s="291"/>
      <c r="AC591" s="291"/>
      <c r="AD591" s="291"/>
      <c r="AE591" s="291"/>
      <c r="AF591" s="291"/>
      <c r="AG591" s="291"/>
      <c r="AH591" s="291"/>
      <c r="AI591" s="291"/>
      <c r="AJ591" s="291"/>
      <c r="AK591" s="291"/>
      <c r="AL591" s="291"/>
      <c r="AM591" s="292"/>
    </row>
    <row r="592" spans="1:39" ht="15" outlineLevel="1">
      <c r="A592" s="518">
        <v>1</v>
      </c>
      <c r="B592" s="427" t="s">
        <v>95</v>
      </c>
      <c r="C592" s="291" t="s">
        <v>25</v>
      </c>
      <c r="D592" s="295"/>
      <c r="E592" s="295"/>
      <c r="F592" s="295"/>
      <c r="G592" s="295"/>
      <c r="H592" s="295"/>
      <c r="I592" s="295"/>
      <c r="J592" s="295"/>
      <c r="K592" s="295"/>
      <c r="L592" s="295"/>
      <c r="M592" s="295"/>
      <c r="N592" s="291"/>
      <c r="O592" s="295"/>
      <c r="P592" s="295"/>
      <c r="Q592" s="295"/>
      <c r="R592" s="295"/>
      <c r="S592" s="295"/>
      <c r="T592" s="295"/>
      <c r="U592" s="295"/>
      <c r="V592" s="295"/>
      <c r="W592" s="295"/>
      <c r="X592" s="295"/>
      <c r="Y592" s="409"/>
      <c r="Z592" s="409"/>
      <c r="AA592" s="409"/>
      <c r="AB592" s="409"/>
      <c r="AC592" s="409"/>
      <c r="AD592" s="409"/>
      <c r="AE592" s="409"/>
      <c r="AF592" s="409"/>
      <c r="AG592" s="409"/>
      <c r="AH592" s="409"/>
      <c r="AI592" s="409"/>
      <c r="AJ592" s="409"/>
      <c r="AK592" s="409"/>
      <c r="AL592" s="409"/>
      <c r="AM592" s="296">
        <f>SUM(Y592:AL592)</f>
        <v>0</v>
      </c>
    </row>
    <row r="593" spans="1:39" ht="15" outlineLevel="1">
      <c r="A593" s="518"/>
      <c r="B593" s="294" t="s">
        <v>311</v>
      </c>
      <c r="C593" s="291" t="s">
        <v>163</v>
      </c>
      <c r="D593" s="295"/>
      <c r="E593" s="295"/>
      <c r="F593" s="295"/>
      <c r="G593" s="295"/>
      <c r="H593" s="295"/>
      <c r="I593" s="295"/>
      <c r="J593" s="295"/>
      <c r="K593" s="295"/>
      <c r="L593" s="295"/>
      <c r="M593" s="295"/>
      <c r="N593" s="465"/>
      <c r="O593" s="295"/>
      <c r="P593" s="295"/>
      <c r="Q593" s="295"/>
      <c r="R593" s="295"/>
      <c r="S593" s="295"/>
      <c r="T593" s="295"/>
      <c r="U593" s="295"/>
      <c r="V593" s="295"/>
      <c r="W593" s="295"/>
      <c r="X593" s="295"/>
      <c r="Y593" s="410">
        <f>Y592</f>
        <v>0</v>
      </c>
      <c r="Z593" s="410">
        <f t="shared" ref="Z593" si="679">Z592</f>
        <v>0</v>
      </c>
      <c r="AA593" s="410">
        <f t="shared" ref="AA593" si="680">AA592</f>
        <v>0</v>
      </c>
      <c r="AB593" s="410">
        <f t="shared" ref="AB593" si="681">AB592</f>
        <v>0</v>
      </c>
      <c r="AC593" s="410">
        <f t="shared" ref="AC593" si="682">AC592</f>
        <v>0</v>
      </c>
      <c r="AD593" s="410">
        <f t="shared" ref="AD593" si="683">AD592</f>
        <v>0</v>
      </c>
      <c r="AE593" s="410">
        <f t="shared" ref="AE593" si="684">AE592</f>
        <v>0</v>
      </c>
      <c r="AF593" s="410">
        <f t="shared" ref="AF593" si="685">AF592</f>
        <v>0</v>
      </c>
      <c r="AG593" s="410">
        <f t="shared" ref="AG593" si="686">AG592</f>
        <v>0</v>
      </c>
      <c r="AH593" s="410">
        <f t="shared" ref="AH593" si="687">AH592</f>
        <v>0</v>
      </c>
      <c r="AI593" s="410">
        <f t="shared" ref="AI593" si="688">AI592</f>
        <v>0</v>
      </c>
      <c r="AJ593" s="410">
        <f t="shared" ref="AJ593" si="689">AJ592</f>
        <v>0</v>
      </c>
      <c r="AK593" s="410">
        <f t="shared" ref="AK593" si="690">AK592</f>
        <v>0</v>
      </c>
      <c r="AL593" s="410">
        <f t="shared" ref="AL593" si="691">AL592</f>
        <v>0</v>
      </c>
      <c r="AM593" s="297"/>
    </row>
    <row r="594" spans="1:39" ht="15" outlineLevel="1">
      <c r="A594" s="518"/>
      <c r="B594" s="298"/>
      <c r="C594" s="299"/>
      <c r="D594" s="299"/>
      <c r="E594" s="299"/>
      <c r="F594" s="299"/>
      <c r="G594" s="299"/>
      <c r="H594" s="299"/>
      <c r="I594" s="299"/>
      <c r="J594" s="299"/>
      <c r="K594" s="299"/>
      <c r="L594" s="299"/>
      <c r="M594" s="299"/>
      <c r="N594" s="300"/>
      <c r="O594" s="299"/>
      <c r="P594" s="299"/>
      <c r="Q594" s="299"/>
      <c r="R594" s="299"/>
      <c r="S594" s="299"/>
      <c r="T594" s="299"/>
      <c r="U594" s="299"/>
      <c r="V594" s="299"/>
      <c r="W594" s="299"/>
      <c r="X594" s="299"/>
      <c r="Y594" s="411"/>
      <c r="Z594" s="412"/>
      <c r="AA594" s="412"/>
      <c r="AB594" s="412"/>
      <c r="AC594" s="412"/>
      <c r="AD594" s="412"/>
      <c r="AE594" s="412"/>
      <c r="AF594" s="412"/>
      <c r="AG594" s="412"/>
      <c r="AH594" s="412"/>
      <c r="AI594" s="412"/>
      <c r="AJ594" s="412"/>
      <c r="AK594" s="412"/>
      <c r="AL594" s="412"/>
      <c r="AM594" s="302"/>
    </row>
    <row r="595" spans="1:39" ht="15" outlineLevel="1">
      <c r="A595" s="518">
        <v>2</v>
      </c>
      <c r="B595" s="427" t="s">
        <v>96</v>
      </c>
      <c r="C595" s="291" t="s">
        <v>25</v>
      </c>
      <c r="D595" s="295"/>
      <c r="E595" s="295"/>
      <c r="F595" s="295"/>
      <c r="G595" s="295"/>
      <c r="H595" s="295"/>
      <c r="I595" s="295"/>
      <c r="J595" s="295"/>
      <c r="K595" s="295"/>
      <c r="L595" s="295"/>
      <c r="M595" s="295"/>
      <c r="N595" s="291"/>
      <c r="O595" s="295"/>
      <c r="P595" s="295"/>
      <c r="Q595" s="295"/>
      <c r="R595" s="295"/>
      <c r="S595" s="295"/>
      <c r="T595" s="295"/>
      <c r="U595" s="295"/>
      <c r="V595" s="295"/>
      <c r="W595" s="295"/>
      <c r="X595" s="295"/>
      <c r="Y595" s="409"/>
      <c r="Z595" s="409"/>
      <c r="AA595" s="409"/>
      <c r="AB595" s="409"/>
      <c r="AC595" s="409"/>
      <c r="AD595" s="409"/>
      <c r="AE595" s="409"/>
      <c r="AF595" s="409"/>
      <c r="AG595" s="409"/>
      <c r="AH595" s="409"/>
      <c r="AI595" s="409"/>
      <c r="AJ595" s="409"/>
      <c r="AK595" s="409"/>
      <c r="AL595" s="409"/>
      <c r="AM595" s="296">
        <f>SUM(Y595:AL595)</f>
        <v>0</v>
      </c>
    </row>
    <row r="596" spans="1:39" ht="15" outlineLevel="1">
      <c r="A596" s="518"/>
      <c r="B596" s="294" t="s">
        <v>311</v>
      </c>
      <c r="C596" s="291" t="s">
        <v>163</v>
      </c>
      <c r="D596" s="295"/>
      <c r="E596" s="295"/>
      <c r="F596" s="295"/>
      <c r="G596" s="295"/>
      <c r="H596" s="295"/>
      <c r="I596" s="295"/>
      <c r="J596" s="295"/>
      <c r="K596" s="295"/>
      <c r="L596" s="295"/>
      <c r="M596" s="295"/>
      <c r="N596" s="465"/>
      <c r="O596" s="295"/>
      <c r="P596" s="295"/>
      <c r="Q596" s="295"/>
      <c r="R596" s="295"/>
      <c r="S596" s="295"/>
      <c r="T596" s="295"/>
      <c r="U596" s="295"/>
      <c r="V596" s="295"/>
      <c r="W596" s="295"/>
      <c r="X596" s="295"/>
      <c r="Y596" s="410">
        <f>Y595</f>
        <v>0</v>
      </c>
      <c r="Z596" s="410">
        <f t="shared" ref="Z596" si="692">Z595</f>
        <v>0</v>
      </c>
      <c r="AA596" s="410">
        <f t="shared" ref="AA596" si="693">AA595</f>
        <v>0</v>
      </c>
      <c r="AB596" s="410">
        <f t="shared" ref="AB596" si="694">AB595</f>
        <v>0</v>
      </c>
      <c r="AC596" s="410">
        <f t="shared" ref="AC596" si="695">AC595</f>
        <v>0</v>
      </c>
      <c r="AD596" s="410">
        <f t="shared" ref="AD596" si="696">AD595</f>
        <v>0</v>
      </c>
      <c r="AE596" s="410">
        <f t="shared" ref="AE596" si="697">AE595</f>
        <v>0</v>
      </c>
      <c r="AF596" s="410">
        <f t="shared" ref="AF596" si="698">AF595</f>
        <v>0</v>
      </c>
      <c r="AG596" s="410">
        <f t="shared" ref="AG596" si="699">AG595</f>
        <v>0</v>
      </c>
      <c r="AH596" s="410">
        <f t="shared" ref="AH596" si="700">AH595</f>
        <v>0</v>
      </c>
      <c r="AI596" s="410">
        <f t="shared" ref="AI596" si="701">AI595</f>
        <v>0</v>
      </c>
      <c r="AJ596" s="410">
        <f t="shared" ref="AJ596" si="702">AJ595</f>
        <v>0</v>
      </c>
      <c r="AK596" s="410">
        <f t="shared" ref="AK596" si="703">AK595</f>
        <v>0</v>
      </c>
      <c r="AL596" s="410">
        <f t="shared" ref="AL596" si="704">AL595</f>
        <v>0</v>
      </c>
      <c r="AM596" s="297"/>
    </row>
    <row r="597" spans="1:39" ht="15" outlineLevel="1">
      <c r="A597" s="518"/>
      <c r="B597" s="298"/>
      <c r="C597" s="299"/>
      <c r="D597" s="304"/>
      <c r="E597" s="304"/>
      <c r="F597" s="304"/>
      <c r="G597" s="304"/>
      <c r="H597" s="304"/>
      <c r="I597" s="304"/>
      <c r="J597" s="304"/>
      <c r="K597" s="304"/>
      <c r="L597" s="304"/>
      <c r="M597" s="304"/>
      <c r="N597" s="300"/>
      <c r="O597" s="304"/>
      <c r="P597" s="304"/>
      <c r="Q597" s="304"/>
      <c r="R597" s="304"/>
      <c r="S597" s="304"/>
      <c r="T597" s="304"/>
      <c r="U597" s="304"/>
      <c r="V597" s="304"/>
      <c r="W597" s="304"/>
      <c r="X597" s="304"/>
      <c r="Y597" s="411"/>
      <c r="Z597" s="412"/>
      <c r="AA597" s="412"/>
      <c r="AB597" s="412"/>
      <c r="AC597" s="412"/>
      <c r="AD597" s="412"/>
      <c r="AE597" s="412"/>
      <c r="AF597" s="412"/>
      <c r="AG597" s="412"/>
      <c r="AH597" s="412"/>
      <c r="AI597" s="412"/>
      <c r="AJ597" s="412"/>
      <c r="AK597" s="412"/>
      <c r="AL597" s="412"/>
      <c r="AM597" s="302"/>
    </row>
    <row r="598" spans="1:39" ht="15" outlineLevel="1">
      <c r="A598" s="518">
        <v>3</v>
      </c>
      <c r="B598" s="427" t="s">
        <v>97</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09"/>
      <c r="Z598" s="409"/>
      <c r="AA598" s="409"/>
      <c r="AB598" s="409"/>
      <c r="AC598" s="409"/>
      <c r="AD598" s="409"/>
      <c r="AE598" s="409"/>
      <c r="AF598" s="409"/>
      <c r="AG598" s="409"/>
      <c r="AH598" s="409"/>
      <c r="AI598" s="409"/>
      <c r="AJ598" s="409"/>
      <c r="AK598" s="409"/>
      <c r="AL598" s="409"/>
      <c r="AM598" s="296">
        <f>SUM(Y598:AL598)</f>
        <v>0</v>
      </c>
    </row>
    <row r="599" spans="1:39" ht="15" outlineLevel="1">
      <c r="A599" s="518"/>
      <c r="B599" s="294" t="s">
        <v>311</v>
      </c>
      <c r="C599" s="291" t="s">
        <v>163</v>
      </c>
      <c r="D599" s="295"/>
      <c r="E599" s="295"/>
      <c r="F599" s="295"/>
      <c r="G599" s="295"/>
      <c r="H599" s="295"/>
      <c r="I599" s="295"/>
      <c r="J599" s="295"/>
      <c r="K599" s="295"/>
      <c r="L599" s="295"/>
      <c r="M599" s="295"/>
      <c r="N599" s="465"/>
      <c r="O599" s="295"/>
      <c r="P599" s="295"/>
      <c r="Q599" s="295"/>
      <c r="R599" s="295"/>
      <c r="S599" s="295"/>
      <c r="T599" s="295"/>
      <c r="U599" s="295"/>
      <c r="V599" s="295"/>
      <c r="W599" s="295"/>
      <c r="X599" s="295"/>
      <c r="Y599" s="410">
        <f>Y598</f>
        <v>0</v>
      </c>
      <c r="Z599" s="410">
        <f t="shared" ref="Z599" si="705">Z598</f>
        <v>0</v>
      </c>
      <c r="AA599" s="410">
        <f t="shared" ref="AA599" si="706">AA598</f>
        <v>0</v>
      </c>
      <c r="AB599" s="410">
        <f t="shared" ref="AB599" si="707">AB598</f>
        <v>0</v>
      </c>
      <c r="AC599" s="410">
        <f t="shared" ref="AC599" si="708">AC598</f>
        <v>0</v>
      </c>
      <c r="AD599" s="410">
        <f t="shared" ref="AD599" si="709">AD598</f>
        <v>0</v>
      </c>
      <c r="AE599" s="410">
        <f t="shared" ref="AE599" si="710">AE598</f>
        <v>0</v>
      </c>
      <c r="AF599" s="410">
        <f t="shared" ref="AF599" si="711">AF598</f>
        <v>0</v>
      </c>
      <c r="AG599" s="410">
        <f t="shared" ref="AG599" si="712">AG598</f>
        <v>0</v>
      </c>
      <c r="AH599" s="410">
        <f t="shared" ref="AH599" si="713">AH598</f>
        <v>0</v>
      </c>
      <c r="AI599" s="410">
        <f t="shared" ref="AI599" si="714">AI598</f>
        <v>0</v>
      </c>
      <c r="AJ599" s="410">
        <f t="shared" ref="AJ599" si="715">AJ598</f>
        <v>0</v>
      </c>
      <c r="AK599" s="410">
        <f t="shared" ref="AK599" si="716">AK598</f>
        <v>0</v>
      </c>
      <c r="AL599" s="410">
        <f t="shared" ref="AL599" si="717">AL598</f>
        <v>0</v>
      </c>
      <c r="AM599" s="297"/>
    </row>
    <row r="600" spans="1:39" ht="15" outlineLevel="1">
      <c r="A600" s="518"/>
      <c r="B600" s="294"/>
      <c r="C600" s="305"/>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11"/>
      <c r="Z600" s="411"/>
      <c r="AA600" s="411"/>
      <c r="AB600" s="411"/>
      <c r="AC600" s="411"/>
      <c r="AD600" s="411"/>
      <c r="AE600" s="411"/>
      <c r="AF600" s="411"/>
      <c r="AG600" s="411"/>
      <c r="AH600" s="411"/>
      <c r="AI600" s="411"/>
      <c r="AJ600" s="411"/>
      <c r="AK600" s="411"/>
      <c r="AL600" s="411"/>
      <c r="AM600" s="306"/>
    </row>
    <row r="601" spans="1:39" ht="15" outlineLevel="1">
      <c r="A601" s="518">
        <v>4</v>
      </c>
      <c r="B601" s="514" t="s">
        <v>676</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09"/>
      <c r="Z601" s="409"/>
      <c r="AA601" s="409"/>
      <c r="AB601" s="409"/>
      <c r="AC601" s="409"/>
      <c r="AD601" s="409"/>
      <c r="AE601" s="409"/>
      <c r="AF601" s="409"/>
      <c r="AG601" s="409"/>
      <c r="AH601" s="409"/>
      <c r="AI601" s="409"/>
      <c r="AJ601" s="409"/>
      <c r="AK601" s="409"/>
      <c r="AL601" s="409"/>
      <c r="AM601" s="296">
        <f>SUM(Y601:AL601)</f>
        <v>0</v>
      </c>
    </row>
    <row r="602" spans="1:39" ht="15" outlineLevel="1">
      <c r="A602" s="518"/>
      <c r="B602" s="294" t="s">
        <v>311</v>
      </c>
      <c r="C602" s="291" t="s">
        <v>163</v>
      </c>
      <c r="D602" s="295"/>
      <c r="E602" s="295"/>
      <c r="F602" s="295"/>
      <c r="G602" s="295"/>
      <c r="H602" s="295"/>
      <c r="I602" s="295"/>
      <c r="J602" s="295"/>
      <c r="K602" s="295"/>
      <c r="L602" s="295"/>
      <c r="M602" s="295"/>
      <c r="N602" s="465"/>
      <c r="O602" s="295"/>
      <c r="P602" s="295"/>
      <c r="Q602" s="295"/>
      <c r="R602" s="295"/>
      <c r="S602" s="295"/>
      <c r="T602" s="295"/>
      <c r="U602" s="295"/>
      <c r="V602" s="295"/>
      <c r="W602" s="295"/>
      <c r="X602" s="295"/>
      <c r="Y602" s="410">
        <f>Y601</f>
        <v>0</v>
      </c>
      <c r="Z602" s="410">
        <f t="shared" ref="Z602" si="718">Z601</f>
        <v>0</v>
      </c>
      <c r="AA602" s="410">
        <f t="shared" ref="AA602" si="719">AA601</f>
        <v>0</v>
      </c>
      <c r="AB602" s="410">
        <f t="shared" ref="AB602" si="720">AB601</f>
        <v>0</v>
      </c>
      <c r="AC602" s="410">
        <f t="shared" ref="AC602" si="721">AC601</f>
        <v>0</v>
      </c>
      <c r="AD602" s="410">
        <f t="shared" ref="AD602" si="722">AD601</f>
        <v>0</v>
      </c>
      <c r="AE602" s="410">
        <f t="shared" ref="AE602" si="723">AE601</f>
        <v>0</v>
      </c>
      <c r="AF602" s="410">
        <f t="shared" ref="AF602" si="724">AF601</f>
        <v>0</v>
      </c>
      <c r="AG602" s="410">
        <f t="shared" ref="AG602" si="725">AG601</f>
        <v>0</v>
      </c>
      <c r="AH602" s="410">
        <f t="shared" ref="AH602" si="726">AH601</f>
        <v>0</v>
      </c>
      <c r="AI602" s="410">
        <f t="shared" ref="AI602" si="727">AI601</f>
        <v>0</v>
      </c>
      <c r="AJ602" s="410">
        <f t="shared" ref="AJ602" si="728">AJ601</f>
        <v>0</v>
      </c>
      <c r="AK602" s="410">
        <f t="shared" ref="AK602" si="729">AK601</f>
        <v>0</v>
      </c>
      <c r="AL602" s="410">
        <f t="shared" ref="AL602" si="730">AL601</f>
        <v>0</v>
      </c>
      <c r="AM602" s="297"/>
    </row>
    <row r="603" spans="1:39" ht="15" outlineLevel="1">
      <c r="A603" s="518"/>
      <c r="B603" s="294"/>
      <c r="C603" s="305"/>
      <c r="D603" s="304"/>
      <c r="E603" s="304"/>
      <c r="F603" s="304"/>
      <c r="G603" s="304"/>
      <c r="H603" s="304"/>
      <c r="I603" s="304"/>
      <c r="J603" s="304"/>
      <c r="K603" s="304"/>
      <c r="L603" s="304"/>
      <c r="M603" s="304"/>
      <c r="N603" s="291"/>
      <c r="O603" s="304"/>
      <c r="P603" s="304"/>
      <c r="Q603" s="304"/>
      <c r="R603" s="304"/>
      <c r="S603" s="304"/>
      <c r="T603" s="304"/>
      <c r="U603" s="304"/>
      <c r="V603" s="304"/>
      <c r="W603" s="304"/>
      <c r="X603" s="304"/>
      <c r="Y603" s="411"/>
      <c r="Z603" s="411"/>
      <c r="AA603" s="411"/>
      <c r="AB603" s="411"/>
      <c r="AC603" s="411"/>
      <c r="AD603" s="411"/>
      <c r="AE603" s="411"/>
      <c r="AF603" s="411"/>
      <c r="AG603" s="411"/>
      <c r="AH603" s="411"/>
      <c r="AI603" s="411"/>
      <c r="AJ603" s="411"/>
      <c r="AK603" s="411"/>
      <c r="AL603" s="411"/>
      <c r="AM603" s="306"/>
    </row>
    <row r="604" spans="1:39" ht="15.75" customHeight="1" outlineLevel="1">
      <c r="A604" s="518">
        <v>5</v>
      </c>
      <c r="B604" s="427" t="s">
        <v>98</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09"/>
      <c r="Z604" s="409"/>
      <c r="AA604" s="409"/>
      <c r="AB604" s="409"/>
      <c r="AC604" s="409"/>
      <c r="AD604" s="409"/>
      <c r="AE604" s="409"/>
      <c r="AF604" s="409"/>
      <c r="AG604" s="409"/>
      <c r="AH604" s="409"/>
      <c r="AI604" s="409"/>
      <c r="AJ604" s="409"/>
      <c r="AK604" s="409"/>
      <c r="AL604" s="409"/>
      <c r="AM604" s="296">
        <f>SUM(Y604:AL604)</f>
        <v>0</v>
      </c>
    </row>
    <row r="605" spans="1:39" ht="15" outlineLevel="1">
      <c r="A605" s="518"/>
      <c r="B605" s="294" t="s">
        <v>311</v>
      </c>
      <c r="C605" s="291" t="s">
        <v>163</v>
      </c>
      <c r="D605" s="295"/>
      <c r="E605" s="295"/>
      <c r="F605" s="295"/>
      <c r="G605" s="295"/>
      <c r="H605" s="295"/>
      <c r="I605" s="295"/>
      <c r="J605" s="295"/>
      <c r="K605" s="295"/>
      <c r="L605" s="295"/>
      <c r="M605" s="295"/>
      <c r="N605" s="465"/>
      <c r="O605" s="295"/>
      <c r="P605" s="295"/>
      <c r="Q605" s="295"/>
      <c r="R605" s="295"/>
      <c r="S605" s="295"/>
      <c r="T605" s="295"/>
      <c r="U605" s="295"/>
      <c r="V605" s="295"/>
      <c r="W605" s="295"/>
      <c r="X605" s="295"/>
      <c r="Y605" s="410">
        <f>Y604</f>
        <v>0</v>
      </c>
      <c r="Z605" s="410">
        <f t="shared" ref="Z605" si="731">Z604</f>
        <v>0</v>
      </c>
      <c r="AA605" s="410">
        <f t="shared" ref="AA605" si="732">AA604</f>
        <v>0</v>
      </c>
      <c r="AB605" s="410">
        <f t="shared" ref="AB605" si="733">AB604</f>
        <v>0</v>
      </c>
      <c r="AC605" s="410">
        <f t="shared" ref="AC605" si="734">AC604</f>
        <v>0</v>
      </c>
      <c r="AD605" s="410">
        <f t="shared" ref="AD605" si="735">AD604</f>
        <v>0</v>
      </c>
      <c r="AE605" s="410">
        <f t="shared" ref="AE605" si="736">AE604</f>
        <v>0</v>
      </c>
      <c r="AF605" s="410">
        <f t="shared" ref="AF605" si="737">AF604</f>
        <v>0</v>
      </c>
      <c r="AG605" s="410">
        <f t="shared" ref="AG605" si="738">AG604</f>
        <v>0</v>
      </c>
      <c r="AH605" s="410">
        <f t="shared" ref="AH605" si="739">AH604</f>
        <v>0</v>
      </c>
      <c r="AI605" s="410">
        <f t="shared" ref="AI605" si="740">AI604</f>
        <v>0</v>
      </c>
      <c r="AJ605" s="410">
        <f t="shared" ref="AJ605" si="741">AJ604</f>
        <v>0</v>
      </c>
      <c r="AK605" s="410">
        <f t="shared" ref="AK605" si="742">AK604</f>
        <v>0</v>
      </c>
      <c r="AL605" s="410">
        <f t="shared" ref="AL605" si="743">AL604</f>
        <v>0</v>
      </c>
      <c r="AM605" s="297"/>
    </row>
    <row r="606" spans="1:39" ht="15" outlineLevel="1">
      <c r="A606" s="518"/>
      <c r="B606" s="294"/>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21"/>
      <c r="Z606" s="422"/>
      <c r="AA606" s="422"/>
      <c r="AB606" s="422"/>
      <c r="AC606" s="422"/>
      <c r="AD606" s="422"/>
      <c r="AE606" s="422"/>
      <c r="AF606" s="422"/>
      <c r="AG606" s="422"/>
      <c r="AH606" s="422"/>
      <c r="AI606" s="422"/>
      <c r="AJ606" s="422"/>
      <c r="AK606" s="422"/>
      <c r="AL606" s="422"/>
      <c r="AM606" s="297"/>
    </row>
    <row r="607" spans="1:39" ht="15" outlineLevel="1">
      <c r="A607" s="518"/>
      <c r="B607" s="318" t="s">
        <v>499</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413"/>
      <c r="Z607" s="413"/>
      <c r="AA607" s="413"/>
      <c r="AB607" s="413"/>
      <c r="AC607" s="413"/>
      <c r="AD607" s="413"/>
      <c r="AE607" s="413"/>
      <c r="AF607" s="413"/>
      <c r="AG607" s="413"/>
      <c r="AH607" s="413"/>
      <c r="AI607" s="413"/>
      <c r="AJ607" s="413"/>
      <c r="AK607" s="413"/>
      <c r="AL607" s="413"/>
      <c r="AM607" s="292"/>
    </row>
    <row r="608" spans="1:39" ht="15" outlineLevel="1">
      <c r="A608" s="518">
        <v>6</v>
      </c>
      <c r="B608" s="427" t="s">
        <v>99</v>
      </c>
      <c r="C608" s="291" t="s">
        <v>25</v>
      </c>
      <c r="D608" s="295"/>
      <c r="E608" s="295"/>
      <c r="F608" s="295"/>
      <c r="G608" s="295"/>
      <c r="H608" s="295"/>
      <c r="I608" s="295"/>
      <c r="J608" s="295"/>
      <c r="K608" s="295"/>
      <c r="L608" s="295"/>
      <c r="M608" s="295"/>
      <c r="N608" s="295">
        <v>12</v>
      </c>
      <c r="O608" s="295"/>
      <c r="P608" s="295"/>
      <c r="Q608" s="295"/>
      <c r="R608" s="295"/>
      <c r="S608" s="295"/>
      <c r="T608" s="295"/>
      <c r="U608" s="295"/>
      <c r="V608" s="295"/>
      <c r="W608" s="295"/>
      <c r="X608" s="295"/>
      <c r="Y608" s="414"/>
      <c r="Z608" s="409"/>
      <c r="AA608" s="409"/>
      <c r="AB608" s="409"/>
      <c r="AC608" s="409"/>
      <c r="AD608" s="409"/>
      <c r="AE608" s="409"/>
      <c r="AF608" s="414"/>
      <c r="AG608" s="414"/>
      <c r="AH608" s="414"/>
      <c r="AI608" s="414"/>
      <c r="AJ608" s="414"/>
      <c r="AK608" s="414"/>
      <c r="AL608" s="414"/>
      <c r="AM608" s="296">
        <f>SUM(Y608:AL608)</f>
        <v>0</v>
      </c>
    </row>
    <row r="609" spans="1:39" ht="15" outlineLevel="1">
      <c r="A609" s="518"/>
      <c r="B609" s="294" t="s">
        <v>311</v>
      </c>
      <c r="C609" s="291" t="s">
        <v>163</v>
      </c>
      <c r="D609" s="295"/>
      <c r="E609" s="295"/>
      <c r="F609" s="295"/>
      <c r="G609" s="295"/>
      <c r="H609" s="295"/>
      <c r="I609" s="295"/>
      <c r="J609" s="295"/>
      <c r="K609" s="295"/>
      <c r="L609" s="295"/>
      <c r="M609" s="295"/>
      <c r="N609" s="295">
        <f>N608</f>
        <v>12</v>
      </c>
      <c r="O609" s="295"/>
      <c r="P609" s="295"/>
      <c r="Q609" s="295"/>
      <c r="R609" s="295"/>
      <c r="S609" s="295"/>
      <c r="T609" s="295"/>
      <c r="U609" s="295"/>
      <c r="V609" s="295"/>
      <c r="W609" s="295"/>
      <c r="X609" s="295"/>
      <c r="Y609" s="410">
        <f>Y608</f>
        <v>0</v>
      </c>
      <c r="Z609" s="410">
        <f t="shared" ref="Z609" si="744">Z608</f>
        <v>0</v>
      </c>
      <c r="AA609" s="410">
        <f t="shared" ref="AA609" si="745">AA608</f>
        <v>0</v>
      </c>
      <c r="AB609" s="410">
        <f t="shared" ref="AB609" si="746">AB608</f>
        <v>0</v>
      </c>
      <c r="AC609" s="410">
        <f t="shared" ref="AC609" si="747">AC608</f>
        <v>0</v>
      </c>
      <c r="AD609" s="410">
        <f t="shared" ref="AD609" si="748">AD608</f>
        <v>0</v>
      </c>
      <c r="AE609" s="410">
        <f t="shared" ref="AE609" si="749">AE608</f>
        <v>0</v>
      </c>
      <c r="AF609" s="410">
        <f t="shared" ref="AF609" si="750">AF608</f>
        <v>0</v>
      </c>
      <c r="AG609" s="410">
        <f t="shared" ref="AG609" si="751">AG608</f>
        <v>0</v>
      </c>
      <c r="AH609" s="410">
        <f t="shared" ref="AH609" si="752">AH608</f>
        <v>0</v>
      </c>
      <c r="AI609" s="410">
        <f t="shared" ref="AI609" si="753">AI608</f>
        <v>0</v>
      </c>
      <c r="AJ609" s="410">
        <f t="shared" ref="AJ609" si="754">AJ608</f>
        <v>0</v>
      </c>
      <c r="AK609" s="410">
        <f t="shared" ref="AK609" si="755">AK608</f>
        <v>0</v>
      </c>
      <c r="AL609" s="410">
        <f t="shared" ref="AL609" si="756">AL608</f>
        <v>0</v>
      </c>
      <c r="AM609" s="311"/>
    </row>
    <row r="610" spans="1:39" ht="15" outlineLevel="1">
      <c r="A610" s="518"/>
      <c r="B610" s="310"/>
      <c r="C610" s="312"/>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15"/>
      <c r="Z610" s="415"/>
      <c r="AA610" s="415"/>
      <c r="AB610" s="415"/>
      <c r="AC610" s="415"/>
      <c r="AD610" s="415"/>
      <c r="AE610" s="415"/>
      <c r="AF610" s="415"/>
      <c r="AG610" s="415"/>
      <c r="AH610" s="415"/>
      <c r="AI610" s="415"/>
      <c r="AJ610" s="415"/>
      <c r="AK610" s="415"/>
      <c r="AL610" s="415"/>
      <c r="AM610" s="313"/>
    </row>
    <row r="611" spans="1:39" ht="30" outlineLevel="1">
      <c r="A611" s="518">
        <v>7</v>
      </c>
      <c r="B611" s="427" t="s">
        <v>100</v>
      </c>
      <c r="C611" s="291" t="s">
        <v>25</v>
      </c>
      <c r="D611" s="295"/>
      <c r="E611" s="295"/>
      <c r="F611" s="295"/>
      <c r="G611" s="295"/>
      <c r="H611" s="295"/>
      <c r="I611" s="295"/>
      <c r="J611" s="295"/>
      <c r="K611" s="295"/>
      <c r="L611" s="295"/>
      <c r="M611" s="295"/>
      <c r="N611" s="295">
        <v>12</v>
      </c>
      <c r="O611" s="295"/>
      <c r="P611" s="295"/>
      <c r="Q611" s="295"/>
      <c r="R611" s="295"/>
      <c r="S611" s="295"/>
      <c r="T611" s="295"/>
      <c r="U611" s="295"/>
      <c r="V611" s="295"/>
      <c r="W611" s="295"/>
      <c r="X611" s="295"/>
      <c r="Y611" s="414"/>
      <c r="Z611" s="409"/>
      <c r="AA611" s="409"/>
      <c r="AB611" s="409"/>
      <c r="AC611" s="409"/>
      <c r="AD611" s="409"/>
      <c r="AE611" s="409"/>
      <c r="AF611" s="414"/>
      <c r="AG611" s="414"/>
      <c r="AH611" s="414"/>
      <c r="AI611" s="414"/>
      <c r="AJ611" s="414"/>
      <c r="AK611" s="414"/>
      <c r="AL611" s="414"/>
      <c r="AM611" s="296">
        <f>SUM(Y611:AL611)</f>
        <v>0</v>
      </c>
    </row>
    <row r="612" spans="1:39" ht="15" outlineLevel="1">
      <c r="A612" s="518"/>
      <c r="B612" s="294" t="s">
        <v>311</v>
      </c>
      <c r="C612" s="291" t="s">
        <v>163</v>
      </c>
      <c r="D612" s="295"/>
      <c r="E612" s="295"/>
      <c r="F612" s="295"/>
      <c r="G612" s="295"/>
      <c r="H612" s="295"/>
      <c r="I612" s="295"/>
      <c r="J612" s="295"/>
      <c r="K612" s="295"/>
      <c r="L612" s="295"/>
      <c r="M612" s="295"/>
      <c r="N612" s="295">
        <f>N611</f>
        <v>12</v>
      </c>
      <c r="O612" s="295"/>
      <c r="P612" s="295"/>
      <c r="Q612" s="295"/>
      <c r="R612" s="295"/>
      <c r="S612" s="295"/>
      <c r="T612" s="295"/>
      <c r="U612" s="295"/>
      <c r="V612" s="295"/>
      <c r="W612" s="295"/>
      <c r="X612" s="295"/>
      <c r="Y612" s="410">
        <f>Y611</f>
        <v>0</v>
      </c>
      <c r="Z612" s="410">
        <f t="shared" ref="Z612" si="757">Z611</f>
        <v>0</v>
      </c>
      <c r="AA612" s="410">
        <f t="shared" ref="AA612" si="758">AA611</f>
        <v>0</v>
      </c>
      <c r="AB612" s="410">
        <f t="shared" ref="AB612" si="759">AB611</f>
        <v>0</v>
      </c>
      <c r="AC612" s="410">
        <f t="shared" ref="AC612" si="760">AC611</f>
        <v>0</v>
      </c>
      <c r="AD612" s="410">
        <f t="shared" ref="AD612" si="761">AD611</f>
        <v>0</v>
      </c>
      <c r="AE612" s="410">
        <f t="shared" ref="AE612" si="762">AE611</f>
        <v>0</v>
      </c>
      <c r="AF612" s="410">
        <f t="shared" ref="AF612" si="763">AF611</f>
        <v>0</v>
      </c>
      <c r="AG612" s="410">
        <f t="shared" ref="AG612" si="764">AG611</f>
        <v>0</v>
      </c>
      <c r="AH612" s="410">
        <f t="shared" ref="AH612" si="765">AH611</f>
        <v>0</v>
      </c>
      <c r="AI612" s="410">
        <f t="shared" ref="AI612" si="766">AI611</f>
        <v>0</v>
      </c>
      <c r="AJ612" s="410">
        <f t="shared" ref="AJ612" si="767">AJ611</f>
        <v>0</v>
      </c>
      <c r="AK612" s="410">
        <f t="shared" ref="AK612" si="768">AK611</f>
        <v>0</v>
      </c>
      <c r="AL612" s="410">
        <f t="shared" ref="AL612" si="769">AL611</f>
        <v>0</v>
      </c>
      <c r="AM612" s="311"/>
    </row>
    <row r="613" spans="1:39" ht="15" outlineLevel="1">
      <c r="A613" s="518"/>
      <c r="B613" s="314"/>
      <c r="C613" s="312"/>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15"/>
      <c r="Z613" s="416"/>
      <c r="AA613" s="415"/>
      <c r="AB613" s="415"/>
      <c r="AC613" s="415"/>
      <c r="AD613" s="415"/>
      <c r="AE613" s="415"/>
      <c r="AF613" s="415"/>
      <c r="AG613" s="415"/>
      <c r="AH613" s="415"/>
      <c r="AI613" s="415"/>
      <c r="AJ613" s="415"/>
      <c r="AK613" s="415"/>
      <c r="AL613" s="415"/>
      <c r="AM613" s="313"/>
    </row>
    <row r="614" spans="1:39" ht="30" outlineLevel="1">
      <c r="A614" s="518">
        <v>8</v>
      </c>
      <c r="B614" s="427" t="s">
        <v>101</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4"/>
      <c r="Z614" s="409"/>
      <c r="AA614" s="409"/>
      <c r="AB614" s="409"/>
      <c r="AC614" s="409"/>
      <c r="AD614" s="409"/>
      <c r="AE614" s="409"/>
      <c r="AF614" s="414"/>
      <c r="AG614" s="414"/>
      <c r="AH614" s="414"/>
      <c r="AI614" s="414"/>
      <c r="AJ614" s="414"/>
      <c r="AK614" s="414"/>
      <c r="AL614" s="414"/>
      <c r="AM614" s="296">
        <f>SUM(Y614:AL614)</f>
        <v>0</v>
      </c>
    </row>
    <row r="615" spans="1:39" ht="15" outlineLevel="1">
      <c r="A615" s="518"/>
      <c r="B615" s="294" t="s">
        <v>311</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0">
        <f>Y614</f>
        <v>0</v>
      </c>
      <c r="Z615" s="410">
        <f t="shared" ref="Z615" si="770">Z614</f>
        <v>0</v>
      </c>
      <c r="AA615" s="410">
        <f t="shared" ref="AA615" si="771">AA614</f>
        <v>0</v>
      </c>
      <c r="AB615" s="410">
        <f t="shared" ref="AB615" si="772">AB614</f>
        <v>0</v>
      </c>
      <c r="AC615" s="410">
        <f t="shared" ref="AC615" si="773">AC614</f>
        <v>0</v>
      </c>
      <c r="AD615" s="410">
        <f t="shared" ref="AD615" si="774">AD614</f>
        <v>0</v>
      </c>
      <c r="AE615" s="410">
        <f t="shared" ref="AE615" si="775">AE614</f>
        <v>0</v>
      </c>
      <c r="AF615" s="410">
        <f t="shared" ref="AF615" si="776">AF614</f>
        <v>0</v>
      </c>
      <c r="AG615" s="410">
        <f t="shared" ref="AG615" si="777">AG614</f>
        <v>0</v>
      </c>
      <c r="AH615" s="410">
        <f t="shared" ref="AH615" si="778">AH614</f>
        <v>0</v>
      </c>
      <c r="AI615" s="410">
        <f t="shared" ref="AI615" si="779">AI614</f>
        <v>0</v>
      </c>
      <c r="AJ615" s="410">
        <f t="shared" ref="AJ615" si="780">AJ614</f>
        <v>0</v>
      </c>
      <c r="AK615" s="410">
        <f t="shared" ref="AK615" si="781">AK614</f>
        <v>0</v>
      </c>
      <c r="AL615" s="410">
        <f t="shared" ref="AL615" si="782">AL614</f>
        <v>0</v>
      </c>
      <c r="AM615" s="311"/>
    </row>
    <row r="616" spans="1:39" ht="15" outlineLevel="1">
      <c r="A616" s="518"/>
      <c r="B616" s="314"/>
      <c r="C616" s="312"/>
      <c r="D616" s="316"/>
      <c r="E616" s="316"/>
      <c r="F616" s="316"/>
      <c r="G616" s="316"/>
      <c r="H616" s="316"/>
      <c r="I616" s="316"/>
      <c r="J616" s="316"/>
      <c r="K616" s="316"/>
      <c r="L616" s="316"/>
      <c r="M616" s="316"/>
      <c r="N616" s="291"/>
      <c r="O616" s="316"/>
      <c r="P616" s="316"/>
      <c r="Q616" s="316"/>
      <c r="R616" s="316"/>
      <c r="S616" s="316"/>
      <c r="T616" s="316"/>
      <c r="U616" s="316"/>
      <c r="V616" s="316"/>
      <c r="W616" s="316"/>
      <c r="X616" s="316"/>
      <c r="Y616" s="415"/>
      <c r="Z616" s="416"/>
      <c r="AA616" s="415"/>
      <c r="AB616" s="415"/>
      <c r="AC616" s="415"/>
      <c r="AD616" s="415"/>
      <c r="AE616" s="415"/>
      <c r="AF616" s="415"/>
      <c r="AG616" s="415"/>
      <c r="AH616" s="415"/>
      <c r="AI616" s="415"/>
      <c r="AJ616" s="415"/>
      <c r="AK616" s="415"/>
      <c r="AL616" s="415"/>
      <c r="AM616" s="313"/>
    </row>
    <row r="617" spans="1:39" ht="30" outlineLevel="1">
      <c r="A617" s="518">
        <v>9</v>
      </c>
      <c r="B617" s="427" t="s">
        <v>102</v>
      </c>
      <c r="C617" s="291" t="s">
        <v>25</v>
      </c>
      <c r="D617" s="295"/>
      <c r="E617" s="295"/>
      <c r="F617" s="295"/>
      <c r="G617" s="295"/>
      <c r="H617" s="295"/>
      <c r="I617" s="295"/>
      <c r="J617" s="295"/>
      <c r="K617" s="295"/>
      <c r="L617" s="295"/>
      <c r="M617" s="295"/>
      <c r="N617" s="295">
        <v>12</v>
      </c>
      <c r="O617" s="295"/>
      <c r="P617" s="295"/>
      <c r="Q617" s="295"/>
      <c r="R617" s="295"/>
      <c r="S617" s="295"/>
      <c r="T617" s="295"/>
      <c r="U617" s="295"/>
      <c r="V617" s="295"/>
      <c r="W617" s="295"/>
      <c r="X617" s="295"/>
      <c r="Y617" s="414"/>
      <c r="Z617" s="409"/>
      <c r="AA617" s="409"/>
      <c r="AB617" s="409"/>
      <c r="AC617" s="409"/>
      <c r="AD617" s="409"/>
      <c r="AE617" s="409"/>
      <c r="AF617" s="414"/>
      <c r="AG617" s="414"/>
      <c r="AH617" s="414"/>
      <c r="AI617" s="414"/>
      <c r="AJ617" s="414"/>
      <c r="AK617" s="414"/>
      <c r="AL617" s="414"/>
      <c r="AM617" s="296">
        <f>SUM(Y617:AL617)</f>
        <v>0</v>
      </c>
    </row>
    <row r="618" spans="1:39" ht="15" outlineLevel="1">
      <c r="A618" s="518"/>
      <c r="B618" s="294" t="s">
        <v>311</v>
      </c>
      <c r="C618" s="291" t="s">
        <v>163</v>
      </c>
      <c r="D618" s="295"/>
      <c r="E618" s="295"/>
      <c r="F618" s="295"/>
      <c r="G618" s="295"/>
      <c r="H618" s="295"/>
      <c r="I618" s="295"/>
      <c r="J618" s="295"/>
      <c r="K618" s="295"/>
      <c r="L618" s="295"/>
      <c r="M618" s="295"/>
      <c r="N618" s="295">
        <f>N617</f>
        <v>12</v>
      </c>
      <c r="O618" s="295"/>
      <c r="P618" s="295"/>
      <c r="Q618" s="295"/>
      <c r="R618" s="295"/>
      <c r="S618" s="295"/>
      <c r="T618" s="295"/>
      <c r="U618" s="295"/>
      <c r="V618" s="295"/>
      <c r="W618" s="295"/>
      <c r="X618" s="295"/>
      <c r="Y618" s="410">
        <f>Y617</f>
        <v>0</v>
      </c>
      <c r="Z618" s="410">
        <f t="shared" ref="Z618" si="783">Z617</f>
        <v>0</v>
      </c>
      <c r="AA618" s="410">
        <f t="shared" ref="AA618" si="784">AA617</f>
        <v>0</v>
      </c>
      <c r="AB618" s="410">
        <f t="shared" ref="AB618" si="785">AB617</f>
        <v>0</v>
      </c>
      <c r="AC618" s="410">
        <f t="shared" ref="AC618" si="786">AC617</f>
        <v>0</v>
      </c>
      <c r="AD618" s="410">
        <f t="shared" ref="AD618" si="787">AD617</f>
        <v>0</v>
      </c>
      <c r="AE618" s="410">
        <f t="shared" ref="AE618" si="788">AE617</f>
        <v>0</v>
      </c>
      <c r="AF618" s="410">
        <f t="shared" ref="AF618" si="789">AF617</f>
        <v>0</v>
      </c>
      <c r="AG618" s="410">
        <f t="shared" ref="AG618" si="790">AG617</f>
        <v>0</v>
      </c>
      <c r="AH618" s="410">
        <f t="shared" ref="AH618" si="791">AH617</f>
        <v>0</v>
      </c>
      <c r="AI618" s="410">
        <f t="shared" ref="AI618" si="792">AI617</f>
        <v>0</v>
      </c>
      <c r="AJ618" s="410">
        <f t="shared" ref="AJ618" si="793">AJ617</f>
        <v>0</v>
      </c>
      <c r="AK618" s="410">
        <f t="shared" ref="AK618" si="794">AK617</f>
        <v>0</v>
      </c>
      <c r="AL618" s="410">
        <f t="shared" ref="AL618" si="795">AL617</f>
        <v>0</v>
      </c>
      <c r="AM618" s="311"/>
    </row>
    <row r="619" spans="1:39" ht="15" outlineLevel="1">
      <c r="A619" s="518"/>
      <c r="B619" s="314"/>
      <c r="C619" s="312"/>
      <c r="D619" s="316"/>
      <c r="E619" s="316"/>
      <c r="F619" s="316"/>
      <c r="G619" s="316"/>
      <c r="H619" s="316"/>
      <c r="I619" s="316"/>
      <c r="J619" s="316"/>
      <c r="K619" s="316"/>
      <c r="L619" s="316"/>
      <c r="M619" s="316"/>
      <c r="N619" s="291"/>
      <c r="O619" s="316"/>
      <c r="P619" s="316"/>
      <c r="Q619" s="316"/>
      <c r="R619" s="316"/>
      <c r="S619" s="316"/>
      <c r="T619" s="316"/>
      <c r="U619" s="316"/>
      <c r="V619" s="316"/>
      <c r="W619" s="316"/>
      <c r="X619" s="316"/>
      <c r="Y619" s="415"/>
      <c r="Z619" s="415"/>
      <c r="AA619" s="415"/>
      <c r="AB619" s="415"/>
      <c r="AC619" s="415"/>
      <c r="AD619" s="415"/>
      <c r="AE619" s="415"/>
      <c r="AF619" s="415"/>
      <c r="AG619" s="415"/>
      <c r="AH619" s="415"/>
      <c r="AI619" s="415"/>
      <c r="AJ619" s="415"/>
      <c r="AK619" s="415"/>
      <c r="AL619" s="415"/>
      <c r="AM619" s="313"/>
    </row>
    <row r="620" spans="1:39" ht="30" outlineLevel="1">
      <c r="A620" s="518">
        <v>10</v>
      </c>
      <c r="B620" s="427" t="s">
        <v>103</v>
      </c>
      <c r="C620" s="291" t="s">
        <v>25</v>
      </c>
      <c r="D620" s="295"/>
      <c r="E620" s="295"/>
      <c r="F620" s="295"/>
      <c r="G620" s="295"/>
      <c r="H620" s="295"/>
      <c r="I620" s="295"/>
      <c r="J620" s="295"/>
      <c r="K620" s="295"/>
      <c r="L620" s="295"/>
      <c r="M620" s="295"/>
      <c r="N620" s="295">
        <v>3</v>
      </c>
      <c r="O620" s="295"/>
      <c r="P620" s="295"/>
      <c r="Q620" s="295"/>
      <c r="R620" s="295"/>
      <c r="S620" s="295"/>
      <c r="T620" s="295"/>
      <c r="U620" s="295"/>
      <c r="V620" s="295"/>
      <c r="W620" s="295"/>
      <c r="X620" s="295"/>
      <c r="Y620" s="414"/>
      <c r="Z620" s="409"/>
      <c r="AA620" s="409"/>
      <c r="AB620" s="409"/>
      <c r="AC620" s="409"/>
      <c r="AD620" s="409"/>
      <c r="AE620" s="409"/>
      <c r="AF620" s="414"/>
      <c r="AG620" s="414"/>
      <c r="AH620" s="414"/>
      <c r="AI620" s="414"/>
      <c r="AJ620" s="414"/>
      <c r="AK620" s="414"/>
      <c r="AL620" s="414"/>
      <c r="AM620" s="296">
        <f>SUM(Y620:AL620)</f>
        <v>0</v>
      </c>
    </row>
    <row r="621" spans="1:39" ht="15" outlineLevel="1">
      <c r="A621" s="518"/>
      <c r="B621" s="294" t="s">
        <v>311</v>
      </c>
      <c r="C621" s="291" t="s">
        <v>163</v>
      </c>
      <c r="D621" s="295"/>
      <c r="E621" s="295"/>
      <c r="F621" s="295"/>
      <c r="G621" s="295"/>
      <c r="H621" s="295"/>
      <c r="I621" s="295"/>
      <c r="J621" s="295"/>
      <c r="K621" s="295"/>
      <c r="L621" s="295"/>
      <c r="M621" s="295"/>
      <c r="N621" s="295">
        <f>N620</f>
        <v>3</v>
      </c>
      <c r="O621" s="295"/>
      <c r="P621" s="295"/>
      <c r="Q621" s="295"/>
      <c r="R621" s="295"/>
      <c r="S621" s="295"/>
      <c r="T621" s="295"/>
      <c r="U621" s="295"/>
      <c r="V621" s="295"/>
      <c r="W621" s="295"/>
      <c r="X621" s="295"/>
      <c r="Y621" s="410">
        <f>Y620</f>
        <v>0</v>
      </c>
      <c r="Z621" s="410">
        <f t="shared" ref="Z621" si="796">Z620</f>
        <v>0</v>
      </c>
      <c r="AA621" s="410">
        <f t="shared" ref="AA621" si="797">AA620</f>
        <v>0</v>
      </c>
      <c r="AB621" s="410">
        <f t="shared" ref="AB621" si="798">AB620</f>
        <v>0</v>
      </c>
      <c r="AC621" s="410">
        <f t="shared" ref="AC621" si="799">AC620</f>
        <v>0</v>
      </c>
      <c r="AD621" s="410">
        <f t="shared" ref="AD621" si="800">AD620</f>
        <v>0</v>
      </c>
      <c r="AE621" s="410">
        <f t="shared" ref="AE621" si="801">AE620</f>
        <v>0</v>
      </c>
      <c r="AF621" s="410">
        <f t="shared" ref="AF621" si="802">AF620</f>
        <v>0</v>
      </c>
      <c r="AG621" s="410">
        <f t="shared" ref="AG621" si="803">AG620</f>
        <v>0</v>
      </c>
      <c r="AH621" s="410">
        <f t="shared" ref="AH621" si="804">AH620</f>
        <v>0</v>
      </c>
      <c r="AI621" s="410">
        <f t="shared" ref="AI621" si="805">AI620</f>
        <v>0</v>
      </c>
      <c r="AJ621" s="410">
        <f t="shared" ref="AJ621" si="806">AJ620</f>
        <v>0</v>
      </c>
      <c r="AK621" s="410">
        <f t="shared" ref="AK621" si="807">AK620</f>
        <v>0</v>
      </c>
      <c r="AL621" s="410">
        <f t="shared" ref="AL621" si="808">AL620</f>
        <v>0</v>
      </c>
      <c r="AM621" s="311"/>
    </row>
    <row r="622" spans="1:39" ht="15" outlineLevel="1">
      <c r="A622" s="518"/>
      <c r="B622" s="314"/>
      <c r="C622" s="312"/>
      <c r="D622" s="316"/>
      <c r="E622" s="316"/>
      <c r="F622" s="316"/>
      <c r="G622" s="316"/>
      <c r="H622" s="316"/>
      <c r="I622" s="316"/>
      <c r="J622" s="316"/>
      <c r="K622" s="316"/>
      <c r="L622" s="316"/>
      <c r="M622" s="316"/>
      <c r="N622" s="291"/>
      <c r="O622" s="316"/>
      <c r="P622" s="316"/>
      <c r="Q622" s="316"/>
      <c r="R622" s="316"/>
      <c r="S622" s="316"/>
      <c r="T622" s="316"/>
      <c r="U622" s="316"/>
      <c r="V622" s="316"/>
      <c r="W622" s="316"/>
      <c r="X622" s="316"/>
      <c r="Y622" s="415"/>
      <c r="Z622" s="416"/>
      <c r="AA622" s="415"/>
      <c r="AB622" s="415"/>
      <c r="AC622" s="415"/>
      <c r="AD622" s="415"/>
      <c r="AE622" s="415"/>
      <c r="AF622" s="415"/>
      <c r="AG622" s="415"/>
      <c r="AH622" s="415"/>
      <c r="AI622" s="415"/>
      <c r="AJ622" s="415"/>
      <c r="AK622" s="415"/>
      <c r="AL622" s="415"/>
      <c r="AM622" s="313"/>
    </row>
    <row r="623" spans="1:39" ht="15" outlineLevel="1">
      <c r="A623" s="518"/>
      <c r="B623" s="288" t="s">
        <v>10</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3"/>
      <c r="Z623" s="413"/>
      <c r="AA623" s="413"/>
      <c r="AB623" s="413"/>
      <c r="AC623" s="413"/>
      <c r="AD623" s="413"/>
      <c r="AE623" s="413"/>
      <c r="AF623" s="413"/>
      <c r="AG623" s="413"/>
      <c r="AH623" s="413"/>
      <c r="AI623" s="413"/>
      <c r="AJ623" s="413"/>
      <c r="AK623" s="413"/>
      <c r="AL623" s="413"/>
      <c r="AM623" s="292"/>
    </row>
    <row r="624" spans="1:39" ht="30" outlineLevel="1">
      <c r="A624" s="518">
        <v>11</v>
      </c>
      <c r="B624" s="427" t="s">
        <v>104</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25"/>
      <c r="Z624" s="409"/>
      <c r="AA624" s="409"/>
      <c r="AB624" s="409"/>
      <c r="AC624" s="409"/>
      <c r="AD624" s="409"/>
      <c r="AE624" s="409"/>
      <c r="AF624" s="414"/>
      <c r="AG624" s="414"/>
      <c r="AH624" s="414"/>
      <c r="AI624" s="414"/>
      <c r="AJ624" s="414"/>
      <c r="AK624" s="414"/>
      <c r="AL624" s="414"/>
      <c r="AM624" s="296">
        <f>SUM(Y624:AL624)</f>
        <v>0</v>
      </c>
    </row>
    <row r="625" spans="1:40" ht="15" outlineLevel="1">
      <c r="A625" s="518"/>
      <c r="B625" s="294" t="s">
        <v>311</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0">
        <f>Y624</f>
        <v>0</v>
      </c>
      <c r="Z625" s="410">
        <f t="shared" ref="Z625" si="809">Z624</f>
        <v>0</v>
      </c>
      <c r="AA625" s="410">
        <f t="shared" ref="AA625" si="810">AA624</f>
        <v>0</v>
      </c>
      <c r="AB625" s="410">
        <f t="shared" ref="AB625" si="811">AB624</f>
        <v>0</v>
      </c>
      <c r="AC625" s="410">
        <f t="shared" ref="AC625" si="812">AC624</f>
        <v>0</v>
      </c>
      <c r="AD625" s="410">
        <f t="shared" ref="AD625" si="813">AD624</f>
        <v>0</v>
      </c>
      <c r="AE625" s="410">
        <f t="shared" ref="AE625" si="814">AE624</f>
        <v>0</v>
      </c>
      <c r="AF625" s="410">
        <f t="shared" ref="AF625" si="815">AF624</f>
        <v>0</v>
      </c>
      <c r="AG625" s="410">
        <f t="shared" ref="AG625" si="816">AG624</f>
        <v>0</v>
      </c>
      <c r="AH625" s="410">
        <f t="shared" ref="AH625" si="817">AH624</f>
        <v>0</v>
      </c>
      <c r="AI625" s="410">
        <f t="shared" ref="AI625" si="818">AI624</f>
        <v>0</v>
      </c>
      <c r="AJ625" s="410">
        <f t="shared" ref="AJ625" si="819">AJ624</f>
        <v>0</v>
      </c>
      <c r="AK625" s="410">
        <f t="shared" ref="AK625" si="820">AK624</f>
        <v>0</v>
      </c>
      <c r="AL625" s="410">
        <f t="shared" ref="AL625" si="821">AL624</f>
        <v>0</v>
      </c>
      <c r="AM625" s="297"/>
    </row>
    <row r="626" spans="1:40" ht="15" outlineLevel="1">
      <c r="A626" s="518"/>
      <c r="B626" s="315"/>
      <c r="C626" s="305"/>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1"/>
      <c r="Z626" s="420"/>
      <c r="AA626" s="420"/>
      <c r="AB626" s="420"/>
      <c r="AC626" s="420"/>
      <c r="AD626" s="420"/>
      <c r="AE626" s="420"/>
      <c r="AF626" s="420"/>
      <c r="AG626" s="420"/>
      <c r="AH626" s="420"/>
      <c r="AI626" s="420"/>
      <c r="AJ626" s="420"/>
      <c r="AK626" s="420"/>
      <c r="AL626" s="420"/>
      <c r="AM626" s="306"/>
    </row>
    <row r="627" spans="1:40" ht="30" outlineLevel="1">
      <c r="A627" s="518">
        <v>12</v>
      </c>
      <c r="B627" s="427" t="s">
        <v>105</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09"/>
      <c r="Z627" s="409"/>
      <c r="AA627" s="409"/>
      <c r="AB627" s="409"/>
      <c r="AC627" s="409"/>
      <c r="AD627" s="409"/>
      <c r="AE627" s="409"/>
      <c r="AF627" s="414"/>
      <c r="AG627" s="414"/>
      <c r="AH627" s="414"/>
      <c r="AI627" s="414"/>
      <c r="AJ627" s="414"/>
      <c r="AK627" s="414"/>
      <c r="AL627" s="414"/>
      <c r="AM627" s="296">
        <f>SUM(Y627:AL627)</f>
        <v>0</v>
      </c>
    </row>
    <row r="628" spans="1:40" ht="15" outlineLevel="1">
      <c r="A628" s="518"/>
      <c r="B628" s="294" t="s">
        <v>311</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0">
        <f>Y627</f>
        <v>0</v>
      </c>
      <c r="Z628" s="410">
        <f t="shared" ref="Z628" si="822">Z627</f>
        <v>0</v>
      </c>
      <c r="AA628" s="410">
        <f t="shared" ref="AA628" si="823">AA627</f>
        <v>0</v>
      </c>
      <c r="AB628" s="410">
        <f t="shared" ref="AB628" si="824">AB627</f>
        <v>0</v>
      </c>
      <c r="AC628" s="410">
        <f t="shared" ref="AC628" si="825">AC627</f>
        <v>0</v>
      </c>
      <c r="AD628" s="410">
        <f t="shared" ref="AD628" si="826">AD627</f>
        <v>0</v>
      </c>
      <c r="AE628" s="410">
        <f t="shared" ref="AE628" si="827">AE627</f>
        <v>0</v>
      </c>
      <c r="AF628" s="410">
        <f t="shared" ref="AF628" si="828">AF627</f>
        <v>0</v>
      </c>
      <c r="AG628" s="410">
        <f t="shared" ref="AG628" si="829">AG627</f>
        <v>0</v>
      </c>
      <c r="AH628" s="410">
        <f t="shared" ref="AH628" si="830">AH627</f>
        <v>0</v>
      </c>
      <c r="AI628" s="410">
        <f t="shared" ref="AI628" si="831">AI627</f>
        <v>0</v>
      </c>
      <c r="AJ628" s="410">
        <f t="shared" ref="AJ628" si="832">AJ627</f>
        <v>0</v>
      </c>
      <c r="AK628" s="410">
        <f t="shared" ref="AK628" si="833">AK627</f>
        <v>0</v>
      </c>
      <c r="AL628" s="410">
        <f t="shared" ref="AL628" si="834">AL627</f>
        <v>0</v>
      </c>
      <c r="AM628" s="297"/>
    </row>
    <row r="629" spans="1:40" ht="15" outlineLevel="1">
      <c r="A629" s="518"/>
      <c r="B629" s="315"/>
      <c r="C629" s="305"/>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21"/>
      <c r="Z629" s="421"/>
      <c r="AA629" s="411"/>
      <c r="AB629" s="411"/>
      <c r="AC629" s="411"/>
      <c r="AD629" s="411"/>
      <c r="AE629" s="411"/>
      <c r="AF629" s="411"/>
      <c r="AG629" s="411"/>
      <c r="AH629" s="411"/>
      <c r="AI629" s="411"/>
      <c r="AJ629" s="411"/>
      <c r="AK629" s="411"/>
      <c r="AL629" s="411"/>
      <c r="AM629" s="306"/>
    </row>
    <row r="630" spans="1:40" ht="30" outlineLevel="1">
      <c r="A630" s="518">
        <v>13</v>
      </c>
      <c r="B630" s="427" t="s">
        <v>106</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09"/>
      <c r="Z630" s="409"/>
      <c r="AA630" s="409"/>
      <c r="AB630" s="409"/>
      <c r="AC630" s="409"/>
      <c r="AD630" s="409"/>
      <c r="AE630" s="409"/>
      <c r="AF630" s="414"/>
      <c r="AG630" s="414"/>
      <c r="AH630" s="414"/>
      <c r="AI630" s="414"/>
      <c r="AJ630" s="414"/>
      <c r="AK630" s="414"/>
      <c r="AL630" s="414"/>
      <c r="AM630" s="296">
        <f>SUM(Y630:AL630)</f>
        <v>0</v>
      </c>
    </row>
    <row r="631" spans="1:40" ht="15" outlineLevel="1">
      <c r="A631" s="518"/>
      <c r="B631" s="294" t="s">
        <v>311</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0">
        <f>Y630</f>
        <v>0</v>
      </c>
      <c r="Z631" s="410">
        <f t="shared" ref="Z631" si="835">Z630</f>
        <v>0</v>
      </c>
      <c r="AA631" s="410">
        <f t="shared" ref="AA631" si="836">AA630</f>
        <v>0</v>
      </c>
      <c r="AB631" s="410">
        <f t="shared" ref="AB631" si="837">AB630</f>
        <v>0</v>
      </c>
      <c r="AC631" s="410">
        <f t="shared" ref="AC631" si="838">AC630</f>
        <v>0</v>
      </c>
      <c r="AD631" s="410">
        <f t="shared" ref="AD631" si="839">AD630</f>
        <v>0</v>
      </c>
      <c r="AE631" s="410">
        <f t="shared" ref="AE631" si="840">AE630</f>
        <v>0</v>
      </c>
      <c r="AF631" s="410">
        <f t="shared" ref="AF631" si="841">AF630</f>
        <v>0</v>
      </c>
      <c r="AG631" s="410">
        <f t="shared" ref="AG631" si="842">AG630</f>
        <v>0</v>
      </c>
      <c r="AH631" s="410">
        <f t="shared" ref="AH631" si="843">AH630</f>
        <v>0</v>
      </c>
      <c r="AI631" s="410">
        <f t="shared" ref="AI631" si="844">AI630</f>
        <v>0</v>
      </c>
      <c r="AJ631" s="410">
        <f t="shared" ref="AJ631" si="845">AJ630</f>
        <v>0</v>
      </c>
      <c r="AK631" s="410">
        <f t="shared" ref="AK631" si="846">AK630</f>
        <v>0</v>
      </c>
      <c r="AL631" s="410">
        <f t="shared" ref="AL631" si="847">AL630</f>
        <v>0</v>
      </c>
      <c r="AM631" s="306"/>
    </row>
    <row r="632" spans="1:40" ht="15" outlineLevel="1">
      <c r="A632" s="518"/>
      <c r="B632" s="315"/>
      <c r="C632" s="305"/>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1"/>
      <c r="Z632" s="411"/>
      <c r="AA632" s="411"/>
      <c r="AB632" s="411"/>
      <c r="AC632" s="411"/>
      <c r="AD632" s="411"/>
      <c r="AE632" s="411"/>
      <c r="AF632" s="411"/>
      <c r="AG632" s="411"/>
      <c r="AH632" s="411"/>
      <c r="AI632" s="411"/>
      <c r="AJ632" s="411"/>
      <c r="AK632" s="411"/>
      <c r="AL632" s="411"/>
      <c r="AM632" s="306"/>
    </row>
    <row r="633" spans="1:40" ht="15" outlineLevel="1">
      <c r="A633" s="518"/>
      <c r="B633" s="288" t="s">
        <v>107</v>
      </c>
      <c r="C633" s="289"/>
      <c r="D633" s="290"/>
      <c r="E633" s="290"/>
      <c r="F633" s="290"/>
      <c r="G633" s="290"/>
      <c r="H633" s="290"/>
      <c r="I633" s="290"/>
      <c r="J633" s="290"/>
      <c r="K633" s="290"/>
      <c r="L633" s="290"/>
      <c r="M633" s="290"/>
      <c r="N633" s="290"/>
      <c r="O633" s="290"/>
      <c r="P633" s="289"/>
      <c r="Q633" s="289"/>
      <c r="R633" s="289"/>
      <c r="S633" s="289"/>
      <c r="T633" s="289"/>
      <c r="U633" s="289"/>
      <c r="V633" s="289"/>
      <c r="W633" s="289"/>
      <c r="X633" s="289"/>
      <c r="Y633" s="413"/>
      <c r="Z633" s="413"/>
      <c r="AA633" s="413"/>
      <c r="AB633" s="413"/>
      <c r="AC633" s="413"/>
      <c r="AD633" s="413"/>
      <c r="AE633" s="413"/>
      <c r="AF633" s="413"/>
      <c r="AG633" s="413"/>
      <c r="AH633" s="413"/>
      <c r="AI633" s="413"/>
      <c r="AJ633" s="413"/>
      <c r="AK633" s="413"/>
      <c r="AL633" s="413"/>
      <c r="AM633" s="292"/>
    </row>
    <row r="634" spans="1:40" ht="15" outlineLevel="1">
      <c r="A634" s="518">
        <v>14</v>
      </c>
      <c r="B634" s="315" t="s">
        <v>108</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09"/>
      <c r="Z634" s="409"/>
      <c r="AA634" s="409"/>
      <c r="AB634" s="409"/>
      <c r="AC634" s="409"/>
      <c r="AD634" s="409"/>
      <c r="AE634" s="409"/>
      <c r="AF634" s="409"/>
      <c r="AG634" s="409"/>
      <c r="AH634" s="409"/>
      <c r="AI634" s="409"/>
      <c r="AJ634" s="409"/>
      <c r="AK634" s="409"/>
      <c r="AL634" s="409"/>
      <c r="AM634" s="296">
        <f>SUM(Y634:AL634)</f>
        <v>0</v>
      </c>
    </row>
    <row r="635" spans="1:40" ht="15" outlineLevel="1">
      <c r="A635" s="518"/>
      <c r="B635" s="294" t="s">
        <v>311</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0">
        <f>Y634</f>
        <v>0</v>
      </c>
      <c r="Z635" s="410">
        <f t="shared" ref="Z635" si="848">Z634</f>
        <v>0</v>
      </c>
      <c r="AA635" s="410">
        <f t="shared" ref="AA635" si="849">AA634</f>
        <v>0</v>
      </c>
      <c r="AB635" s="410">
        <f t="shared" ref="AB635" si="850">AB634</f>
        <v>0</v>
      </c>
      <c r="AC635" s="410">
        <f t="shared" ref="AC635" si="851">AC634</f>
        <v>0</v>
      </c>
      <c r="AD635" s="410">
        <f t="shared" ref="AD635" si="852">AD634</f>
        <v>0</v>
      </c>
      <c r="AE635" s="410">
        <f t="shared" ref="AE635" si="853">AE634</f>
        <v>0</v>
      </c>
      <c r="AF635" s="410">
        <f t="shared" ref="AF635" si="854">AF634</f>
        <v>0</v>
      </c>
      <c r="AG635" s="410">
        <f t="shared" ref="AG635" si="855">AG634</f>
        <v>0</v>
      </c>
      <c r="AH635" s="410">
        <f t="shared" ref="AH635" si="856">AH634</f>
        <v>0</v>
      </c>
      <c r="AI635" s="410">
        <f t="shared" ref="AI635" si="857">AI634</f>
        <v>0</v>
      </c>
      <c r="AJ635" s="410">
        <f t="shared" ref="AJ635" si="858">AJ634</f>
        <v>0</v>
      </c>
      <c r="AK635" s="410">
        <f t="shared" ref="AK635" si="859">AK634</f>
        <v>0</v>
      </c>
      <c r="AL635" s="410">
        <f t="shared" ref="AL635" si="860">AL634</f>
        <v>0</v>
      </c>
      <c r="AM635" s="510"/>
      <c r="AN635" s="616"/>
    </row>
    <row r="636" spans="1:40" ht="15" outlineLevel="1">
      <c r="A636" s="518"/>
      <c r="B636" s="315"/>
      <c r="C636" s="305"/>
      <c r="D636" s="291"/>
      <c r="E636" s="291"/>
      <c r="F636" s="291"/>
      <c r="G636" s="291"/>
      <c r="H636" s="291"/>
      <c r="I636" s="291"/>
      <c r="J636" s="291"/>
      <c r="K636" s="291"/>
      <c r="L636" s="291"/>
      <c r="M636" s="291"/>
      <c r="N636" s="465"/>
      <c r="O636" s="291"/>
      <c r="P636" s="291"/>
      <c r="Q636" s="291"/>
      <c r="R636" s="291"/>
      <c r="S636" s="291"/>
      <c r="T636" s="291"/>
      <c r="U636" s="291"/>
      <c r="V636" s="291"/>
      <c r="W636" s="291"/>
      <c r="X636" s="291"/>
      <c r="Y636" s="411"/>
      <c r="Z636" s="411"/>
      <c r="AA636" s="411"/>
      <c r="AB636" s="411"/>
      <c r="AC636" s="411"/>
      <c r="AD636" s="411"/>
      <c r="AE636" s="411"/>
      <c r="AF636" s="411"/>
      <c r="AG636" s="411"/>
      <c r="AH636" s="411"/>
      <c r="AI636" s="411"/>
      <c r="AJ636" s="411"/>
      <c r="AK636" s="411"/>
      <c r="AL636" s="411"/>
      <c r="AM636" s="301"/>
      <c r="AN636" s="616"/>
    </row>
    <row r="637" spans="1:40" s="309" customFormat="1" ht="15" outlineLevel="1">
      <c r="A637" s="518"/>
      <c r="B637" s="288" t="s">
        <v>491</v>
      </c>
      <c r="C637" s="291"/>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1"/>
      <c r="Z637" s="411"/>
      <c r="AA637" s="411"/>
      <c r="AB637" s="411"/>
      <c r="AC637" s="411"/>
      <c r="AD637" s="411"/>
      <c r="AE637" s="415"/>
      <c r="AF637" s="415"/>
      <c r="AG637" s="415"/>
      <c r="AH637" s="415"/>
      <c r="AI637" s="415"/>
      <c r="AJ637" s="415"/>
      <c r="AK637" s="415"/>
      <c r="AL637" s="415"/>
      <c r="AM637" s="511"/>
      <c r="AN637" s="617"/>
    </row>
    <row r="638" spans="1:40" ht="15" outlineLevel="1">
      <c r="A638" s="518">
        <v>15</v>
      </c>
      <c r="B638" s="294" t="s">
        <v>496</v>
      </c>
      <c r="C638" s="291" t="s">
        <v>25</v>
      </c>
      <c r="D638" s="295"/>
      <c r="E638" s="295"/>
      <c r="F638" s="295"/>
      <c r="G638" s="295"/>
      <c r="H638" s="295"/>
      <c r="I638" s="295"/>
      <c r="J638" s="295"/>
      <c r="K638" s="295"/>
      <c r="L638" s="295"/>
      <c r="M638" s="295"/>
      <c r="N638" s="295">
        <v>0</v>
      </c>
      <c r="O638" s="295"/>
      <c r="P638" s="295"/>
      <c r="Q638" s="295"/>
      <c r="R638" s="295"/>
      <c r="S638" s="295"/>
      <c r="T638" s="295"/>
      <c r="U638" s="295"/>
      <c r="V638" s="295"/>
      <c r="W638" s="295"/>
      <c r="X638" s="295"/>
      <c r="Y638" s="409"/>
      <c r="Z638" s="409"/>
      <c r="AA638" s="409"/>
      <c r="AB638" s="409"/>
      <c r="AC638" s="409"/>
      <c r="AD638" s="409"/>
      <c r="AE638" s="409"/>
      <c r="AF638" s="409"/>
      <c r="AG638" s="409"/>
      <c r="AH638" s="409"/>
      <c r="AI638" s="409"/>
      <c r="AJ638" s="409"/>
      <c r="AK638" s="409"/>
      <c r="AL638" s="409"/>
      <c r="AM638" s="296">
        <f>SUM(Y638:AL638)</f>
        <v>0</v>
      </c>
    </row>
    <row r="639" spans="1:40" ht="15" outlineLevel="1">
      <c r="A639" s="518"/>
      <c r="B639" s="294" t="s">
        <v>311</v>
      </c>
      <c r="C639" s="291" t="s">
        <v>163</v>
      </c>
      <c r="D639" s="295"/>
      <c r="E639" s="295"/>
      <c r="F639" s="295"/>
      <c r="G639" s="295"/>
      <c r="H639" s="295"/>
      <c r="I639" s="295"/>
      <c r="J639" s="295"/>
      <c r="K639" s="295"/>
      <c r="L639" s="295"/>
      <c r="M639" s="295"/>
      <c r="N639" s="295">
        <f>N638</f>
        <v>0</v>
      </c>
      <c r="O639" s="295"/>
      <c r="P639" s="295"/>
      <c r="Q639" s="295"/>
      <c r="R639" s="295"/>
      <c r="S639" s="295"/>
      <c r="T639" s="295"/>
      <c r="U639" s="295"/>
      <c r="V639" s="295"/>
      <c r="W639" s="295"/>
      <c r="X639" s="295"/>
      <c r="Y639" s="410">
        <f>Y638</f>
        <v>0</v>
      </c>
      <c r="Z639" s="410">
        <f t="shared" ref="Z639:AL639" si="861">Z638</f>
        <v>0</v>
      </c>
      <c r="AA639" s="410">
        <f t="shared" si="861"/>
        <v>0</v>
      </c>
      <c r="AB639" s="410">
        <f t="shared" si="861"/>
        <v>0</v>
      </c>
      <c r="AC639" s="410">
        <f t="shared" si="861"/>
        <v>0</v>
      </c>
      <c r="AD639" s="410">
        <f t="shared" si="861"/>
        <v>0</v>
      </c>
      <c r="AE639" s="410">
        <f t="shared" si="861"/>
        <v>0</v>
      </c>
      <c r="AF639" s="410">
        <f t="shared" si="861"/>
        <v>0</v>
      </c>
      <c r="AG639" s="410">
        <f t="shared" si="861"/>
        <v>0</v>
      </c>
      <c r="AH639" s="410">
        <f t="shared" si="861"/>
        <v>0</v>
      </c>
      <c r="AI639" s="410">
        <f t="shared" si="861"/>
        <v>0</v>
      </c>
      <c r="AJ639" s="410">
        <f t="shared" si="861"/>
        <v>0</v>
      </c>
      <c r="AK639" s="410">
        <f t="shared" si="861"/>
        <v>0</v>
      </c>
      <c r="AL639" s="410">
        <f t="shared" si="861"/>
        <v>0</v>
      </c>
      <c r="AM639" s="297"/>
    </row>
    <row r="640" spans="1:40" ht="15" outlineLevel="1">
      <c r="A640" s="518"/>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11"/>
      <c r="Z640" s="411"/>
      <c r="AA640" s="411"/>
      <c r="AB640" s="411"/>
      <c r="AC640" s="411"/>
      <c r="AD640" s="411"/>
      <c r="AE640" s="411"/>
      <c r="AF640" s="411"/>
      <c r="AG640" s="411"/>
      <c r="AH640" s="411"/>
      <c r="AI640" s="411"/>
      <c r="AJ640" s="411"/>
      <c r="AK640" s="411"/>
      <c r="AL640" s="411"/>
      <c r="AM640" s="306"/>
    </row>
    <row r="641" spans="1:39" s="283" customFormat="1" ht="15" outlineLevel="1">
      <c r="A641" s="518">
        <v>16</v>
      </c>
      <c r="B641" s="323" t="s">
        <v>492</v>
      </c>
      <c r="C641" s="291" t="s">
        <v>25</v>
      </c>
      <c r="D641" s="295"/>
      <c r="E641" s="295"/>
      <c r="F641" s="295"/>
      <c r="G641" s="295"/>
      <c r="H641" s="295"/>
      <c r="I641" s="295"/>
      <c r="J641" s="295"/>
      <c r="K641" s="295"/>
      <c r="L641" s="295"/>
      <c r="M641" s="295"/>
      <c r="N641" s="295">
        <v>0</v>
      </c>
      <c r="O641" s="295"/>
      <c r="P641" s="295"/>
      <c r="Q641" s="295"/>
      <c r="R641" s="295"/>
      <c r="S641" s="295"/>
      <c r="T641" s="295"/>
      <c r="U641" s="295"/>
      <c r="V641" s="295"/>
      <c r="W641" s="295"/>
      <c r="X641" s="295"/>
      <c r="Y641" s="409"/>
      <c r="Z641" s="409"/>
      <c r="AA641" s="409"/>
      <c r="AB641" s="409"/>
      <c r="AC641" s="409"/>
      <c r="AD641" s="409"/>
      <c r="AE641" s="409"/>
      <c r="AF641" s="409"/>
      <c r="AG641" s="409"/>
      <c r="AH641" s="409"/>
      <c r="AI641" s="409"/>
      <c r="AJ641" s="409"/>
      <c r="AK641" s="409"/>
      <c r="AL641" s="409"/>
      <c r="AM641" s="296">
        <f>SUM(Y641:AL641)</f>
        <v>0</v>
      </c>
    </row>
    <row r="642" spans="1:39" s="283" customFormat="1" ht="15" outlineLevel="1">
      <c r="A642" s="518"/>
      <c r="B642" s="294" t="s">
        <v>311</v>
      </c>
      <c r="C642" s="291" t="s">
        <v>163</v>
      </c>
      <c r="D642" s="295"/>
      <c r="E642" s="295"/>
      <c r="F642" s="295"/>
      <c r="G642" s="295"/>
      <c r="H642" s="295"/>
      <c r="I642" s="295"/>
      <c r="J642" s="295"/>
      <c r="K642" s="295"/>
      <c r="L642" s="295"/>
      <c r="M642" s="295"/>
      <c r="N642" s="295">
        <f>N641</f>
        <v>0</v>
      </c>
      <c r="O642" s="295"/>
      <c r="P642" s="295"/>
      <c r="Q642" s="295"/>
      <c r="R642" s="295"/>
      <c r="S642" s="295"/>
      <c r="T642" s="295"/>
      <c r="U642" s="295"/>
      <c r="V642" s="295"/>
      <c r="W642" s="295"/>
      <c r="X642" s="295"/>
      <c r="Y642" s="410">
        <f>Y641</f>
        <v>0</v>
      </c>
      <c r="Z642" s="410">
        <f t="shared" ref="Z642:AL642" si="862">Z641</f>
        <v>0</v>
      </c>
      <c r="AA642" s="410">
        <f t="shared" si="862"/>
        <v>0</v>
      </c>
      <c r="AB642" s="410">
        <f t="shared" si="862"/>
        <v>0</v>
      </c>
      <c r="AC642" s="410">
        <f t="shared" si="862"/>
        <v>0</v>
      </c>
      <c r="AD642" s="410">
        <f t="shared" si="862"/>
        <v>0</v>
      </c>
      <c r="AE642" s="410">
        <f t="shared" si="862"/>
        <v>0</v>
      </c>
      <c r="AF642" s="410">
        <f t="shared" si="862"/>
        <v>0</v>
      </c>
      <c r="AG642" s="410">
        <f t="shared" si="862"/>
        <v>0</v>
      </c>
      <c r="AH642" s="410">
        <f t="shared" si="862"/>
        <v>0</v>
      </c>
      <c r="AI642" s="410">
        <f t="shared" si="862"/>
        <v>0</v>
      </c>
      <c r="AJ642" s="410">
        <f t="shared" si="862"/>
        <v>0</v>
      </c>
      <c r="AK642" s="410">
        <f t="shared" si="862"/>
        <v>0</v>
      </c>
      <c r="AL642" s="410">
        <f t="shared" si="862"/>
        <v>0</v>
      </c>
      <c r="AM642" s="297"/>
    </row>
    <row r="643" spans="1:39" s="283" customFormat="1" ht="15" outlineLevel="1">
      <c r="A643" s="518"/>
      <c r="B643" s="323"/>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1"/>
      <c r="Z643" s="411"/>
      <c r="AA643" s="411"/>
      <c r="AB643" s="411"/>
      <c r="AC643" s="411"/>
      <c r="AD643" s="411"/>
      <c r="AE643" s="415"/>
      <c r="AF643" s="415"/>
      <c r="AG643" s="415"/>
      <c r="AH643" s="415"/>
      <c r="AI643" s="415"/>
      <c r="AJ643" s="415"/>
      <c r="AK643" s="415"/>
      <c r="AL643" s="415"/>
      <c r="AM643" s="313"/>
    </row>
    <row r="644" spans="1:39" ht="15" outlineLevel="1">
      <c r="A644" s="518"/>
      <c r="B644" s="513" t="s">
        <v>497</v>
      </c>
      <c r="C644" s="319"/>
      <c r="D644" s="290"/>
      <c r="E644" s="289"/>
      <c r="F644" s="289"/>
      <c r="G644" s="289"/>
      <c r="H644" s="289"/>
      <c r="I644" s="289"/>
      <c r="J644" s="289"/>
      <c r="K644" s="289"/>
      <c r="L644" s="289"/>
      <c r="M644" s="289"/>
      <c r="N644" s="290"/>
      <c r="O644" s="289"/>
      <c r="P644" s="289"/>
      <c r="Q644" s="289"/>
      <c r="R644" s="289"/>
      <c r="S644" s="289"/>
      <c r="T644" s="289"/>
      <c r="U644" s="289"/>
      <c r="V644" s="289"/>
      <c r="W644" s="289"/>
      <c r="X644" s="289"/>
      <c r="Y644" s="413"/>
      <c r="Z644" s="413"/>
      <c r="AA644" s="413"/>
      <c r="AB644" s="413"/>
      <c r="AC644" s="413"/>
      <c r="AD644" s="413"/>
      <c r="AE644" s="413"/>
      <c r="AF644" s="413"/>
      <c r="AG644" s="413"/>
      <c r="AH644" s="413"/>
      <c r="AI644" s="413"/>
      <c r="AJ644" s="413"/>
      <c r="AK644" s="413"/>
      <c r="AL644" s="413"/>
      <c r="AM644" s="292"/>
    </row>
    <row r="645" spans="1:39" ht="15" outlineLevel="1">
      <c r="A645" s="518">
        <v>17</v>
      </c>
      <c r="B645" s="427" t="s">
        <v>112</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25"/>
      <c r="Z645" s="409"/>
      <c r="AA645" s="409"/>
      <c r="AB645" s="409"/>
      <c r="AC645" s="409"/>
      <c r="AD645" s="409"/>
      <c r="AE645" s="409"/>
      <c r="AF645" s="414"/>
      <c r="AG645" s="414"/>
      <c r="AH645" s="414"/>
      <c r="AI645" s="414"/>
      <c r="AJ645" s="414"/>
      <c r="AK645" s="414"/>
      <c r="AL645" s="414"/>
      <c r="AM645" s="296">
        <f>SUM(Y645:AL645)</f>
        <v>0</v>
      </c>
    </row>
    <row r="646" spans="1:39" ht="15" outlineLevel="1">
      <c r="A646" s="518"/>
      <c r="B646" s="294" t="s">
        <v>311</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0">
        <f>Y645</f>
        <v>0</v>
      </c>
      <c r="Z646" s="410">
        <f t="shared" ref="Z646:AL646" si="863">Z645</f>
        <v>0</v>
      </c>
      <c r="AA646" s="410">
        <f t="shared" si="863"/>
        <v>0</v>
      </c>
      <c r="AB646" s="410">
        <f t="shared" si="863"/>
        <v>0</v>
      </c>
      <c r="AC646" s="410">
        <f t="shared" si="863"/>
        <v>0</v>
      </c>
      <c r="AD646" s="410">
        <f t="shared" si="863"/>
        <v>0</v>
      </c>
      <c r="AE646" s="410">
        <f t="shared" si="863"/>
        <v>0</v>
      </c>
      <c r="AF646" s="410">
        <f t="shared" si="863"/>
        <v>0</v>
      </c>
      <c r="AG646" s="410">
        <f t="shared" si="863"/>
        <v>0</v>
      </c>
      <c r="AH646" s="410">
        <f t="shared" si="863"/>
        <v>0</v>
      </c>
      <c r="AI646" s="410">
        <f t="shared" si="863"/>
        <v>0</v>
      </c>
      <c r="AJ646" s="410">
        <f t="shared" si="863"/>
        <v>0</v>
      </c>
      <c r="AK646" s="410">
        <f t="shared" si="863"/>
        <v>0</v>
      </c>
      <c r="AL646" s="410">
        <f t="shared" si="863"/>
        <v>0</v>
      </c>
      <c r="AM646" s="306"/>
    </row>
    <row r="647" spans="1:39" ht="15" outlineLevel="1">
      <c r="A647" s="518"/>
      <c r="B647" s="29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21"/>
      <c r="Z647" s="424"/>
      <c r="AA647" s="424"/>
      <c r="AB647" s="424"/>
      <c r="AC647" s="424"/>
      <c r="AD647" s="424"/>
      <c r="AE647" s="424"/>
      <c r="AF647" s="424"/>
      <c r="AG647" s="424"/>
      <c r="AH647" s="424"/>
      <c r="AI647" s="424"/>
      <c r="AJ647" s="424"/>
      <c r="AK647" s="424"/>
      <c r="AL647" s="424"/>
      <c r="AM647" s="306"/>
    </row>
    <row r="648" spans="1:39" ht="15" outlineLevel="1">
      <c r="A648" s="518">
        <v>18</v>
      </c>
      <c r="B648" s="427" t="s">
        <v>109</v>
      </c>
      <c r="C648" s="291" t="s">
        <v>25</v>
      </c>
      <c r="D648" s="295"/>
      <c r="E648" s="295"/>
      <c r="F648" s="295"/>
      <c r="G648" s="295"/>
      <c r="H648" s="295"/>
      <c r="I648" s="295"/>
      <c r="J648" s="295"/>
      <c r="K648" s="295"/>
      <c r="L648" s="295"/>
      <c r="M648" s="295"/>
      <c r="N648" s="295">
        <v>12</v>
      </c>
      <c r="O648" s="295"/>
      <c r="P648" s="295"/>
      <c r="Q648" s="295"/>
      <c r="R648" s="295"/>
      <c r="S648" s="295"/>
      <c r="T648" s="295"/>
      <c r="U648" s="295"/>
      <c r="V648" s="295"/>
      <c r="W648" s="295"/>
      <c r="X648" s="295"/>
      <c r="Y648" s="425"/>
      <c r="Z648" s="409"/>
      <c r="AA648" s="409"/>
      <c r="AB648" s="409"/>
      <c r="AC648" s="409"/>
      <c r="AD648" s="409"/>
      <c r="AE648" s="409"/>
      <c r="AF648" s="414"/>
      <c r="AG648" s="414"/>
      <c r="AH648" s="414"/>
      <c r="AI648" s="414"/>
      <c r="AJ648" s="414"/>
      <c r="AK648" s="414"/>
      <c r="AL648" s="414"/>
      <c r="AM648" s="296">
        <f>SUM(Y648:AL648)</f>
        <v>0</v>
      </c>
    </row>
    <row r="649" spans="1:39" ht="15" outlineLevel="1">
      <c r="A649" s="518"/>
      <c r="B649" s="294" t="s">
        <v>311</v>
      </c>
      <c r="C649" s="291" t="s">
        <v>163</v>
      </c>
      <c r="D649" s="295"/>
      <c r="E649" s="295"/>
      <c r="F649" s="295"/>
      <c r="G649" s="295"/>
      <c r="H649" s="295"/>
      <c r="I649" s="295"/>
      <c r="J649" s="295"/>
      <c r="K649" s="295"/>
      <c r="L649" s="295"/>
      <c r="M649" s="295"/>
      <c r="N649" s="295">
        <f>N648</f>
        <v>12</v>
      </c>
      <c r="O649" s="295"/>
      <c r="P649" s="295"/>
      <c r="Q649" s="295"/>
      <c r="R649" s="295"/>
      <c r="S649" s="295"/>
      <c r="T649" s="295"/>
      <c r="U649" s="295"/>
      <c r="V649" s="295"/>
      <c r="W649" s="295"/>
      <c r="X649" s="295"/>
      <c r="Y649" s="410">
        <f>Y648</f>
        <v>0</v>
      </c>
      <c r="Z649" s="410">
        <f t="shared" ref="Z649:AL649" si="864">Z648</f>
        <v>0</v>
      </c>
      <c r="AA649" s="410">
        <f t="shared" si="864"/>
        <v>0</v>
      </c>
      <c r="AB649" s="410">
        <f t="shared" si="864"/>
        <v>0</v>
      </c>
      <c r="AC649" s="410">
        <f t="shared" si="864"/>
        <v>0</v>
      </c>
      <c r="AD649" s="410">
        <f t="shared" si="864"/>
        <v>0</v>
      </c>
      <c r="AE649" s="410">
        <f t="shared" si="864"/>
        <v>0</v>
      </c>
      <c r="AF649" s="410">
        <f t="shared" si="864"/>
        <v>0</v>
      </c>
      <c r="AG649" s="410">
        <f t="shared" si="864"/>
        <v>0</v>
      </c>
      <c r="AH649" s="410">
        <f t="shared" si="864"/>
        <v>0</v>
      </c>
      <c r="AI649" s="410">
        <f t="shared" si="864"/>
        <v>0</v>
      </c>
      <c r="AJ649" s="410">
        <f t="shared" si="864"/>
        <v>0</v>
      </c>
      <c r="AK649" s="410">
        <f t="shared" si="864"/>
        <v>0</v>
      </c>
      <c r="AL649" s="410">
        <f t="shared" si="864"/>
        <v>0</v>
      </c>
      <c r="AM649" s="306"/>
    </row>
    <row r="650" spans="1:39" ht="15" outlineLevel="1">
      <c r="A650" s="518"/>
      <c r="B650" s="321"/>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22"/>
      <c r="Z650" s="423"/>
      <c r="AA650" s="423"/>
      <c r="AB650" s="423"/>
      <c r="AC650" s="423"/>
      <c r="AD650" s="423"/>
      <c r="AE650" s="423"/>
      <c r="AF650" s="423"/>
      <c r="AG650" s="423"/>
      <c r="AH650" s="423"/>
      <c r="AI650" s="423"/>
      <c r="AJ650" s="423"/>
      <c r="AK650" s="423"/>
      <c r="AL650" s="423"/>
      <c r="AM650" s="297"/>
    </row>
    <row r="651" spans="1:39" ht="15" outlineLevel="1">
      <c r="A651" s="518">
        <v>19</v>
      </c>
      <c r="B651" s="427" t="s">
        <v>111</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5"/>
      <c r="Z651" s="409"/>
      <c r="AA651" s="409"/>
      <c r="AB651" s="409"/>
      <c r="AC651" s="409"/>
      <c r="AD651" s="409"/>
      <c r="AE651" s="409"/>
      <c r="AF651" s="414"/>
      <c r="AG651" s="414"/>
      <c r="AH651" s="414"/>
      <c r="AI651" s="414"/>
      <c r="AJ651" s="414"/>
      <c r="AK651" s="414"/>
      <c r="AL651" s="414"/>
      <c r="AM651" s="296">
        <f>SUM(Y651:AL651)</f>
        <v>0</v>
      </c>
    </row>
    <row r="652" spans="1:39" ht="15" outlineLevel="1">
      <c r="A652" s="518"/>
      <c r="B652" s="294" t="s">
        <v>311</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0">
        <f>Y651</f>
        <v>0</v>
      </c>
      <c r="Z652" s="410">
        <f t="shared" ref="Z652:AL652" si="865">Z651</f>
        <v>0</v>
      </c>
      <c r="AA652" s="410">
        <f t="shared" si="865"/>
        <v>0</v>
      </c>
      <c r="AB652" s="410">
        <f t="shared" si="865"/>
        <v>0</v>
      </c>
      <c r="AC652" s="410">
        <f t="shared" si="865"/>
        <v>0</v>
      </c>
      <c r="AD652" s="410">
        <f t="shared" si="865"/>
        <v>0</v>
      </c>
      <c r="AE652" s="410">
        <f t="shared" si="865"/>
        <v>0</v>
      </c>
      <c r="AF652" s="410">
        <f t="shared" si="865"/>
        <v>0</v>
      </c>
      <c r="AG652" s="410">
        <f t="shared" si="865"/>
        <v>0</v>
      </c>
      <c r="AH652" s="410">
        <f t="shared" si="865"/>
        <v>0</v>
      </c>
      <c r="AI652" s="410">
        <f t="shared" si="865"/>
        <v>0</v>
      </c>
      <c r="AJ652" s="410">
        <f t="shared" si="865"/>
        <v>0</v>
      </c>
      <c r="AK652" s="410">
        <f t="shared" si="865"/>
        <v>0</v>
      </c>
      <c r="AL652" s="410">
        <f t="shared" si="865"/>
        <v>0</v>
      </c>
      <c r="AM652" s="297"/>
    </row>
    <row r="653" spans="1:39" ht="15" outlineLevel="1">
      <c r="A653" s="518"/>
      <c r="B653" s="321"/>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1"/>
      <c r="Z653" s="411"/>
      <c r="AA653" s="411"/>
      <c r="AB653" s="411"/>
      <c r="AC653" s="411"/>
      <c r="AD653" s="411"/>
      <c r="AE653" s="411"/>
      <c r="AF653" s="411"/>
      <c r="AG653" s="411"/>
      <c r="AH653" s="411"/>
      <c r="AI653" s="411"/>
      <c r="AJ653" s="411"/>
      <c r="AK653" s="411"/>
      <c r="AL653" s="411"/>
      <c r="AM653" s="306"/>
    </row>
    <row r="654" spans="1:39" ht="15" outlineLevel="1">
      <c r="A654" s="518">
        <v>20</v>
      </c>
      <c r="B654" s="427" t="s">
        <v>110</v>
      </c>
      <c r="C654" s="291" t="s">
        <v>25</v>
      </c>
      <c r="D654" s="295"/>
      <c r="E654" s="295"/>
      <c r="F654" s="295"/>
      <c r="G654" s="295"/>
      <c r="H654" s="295"/>
      <c r="I654" s="295"/>
      <c r="J654" s="295"/>
      <c r="K654" s="295"/>
      <c r="L654" s="295"/>
      <c r="M654" s="295"/>
      <c r="N654" s="295">
        <v>12</v>
      </c>
      <c r="O654" s="295"/>
      <c r="P654" s="295"/>
      <c r="Q654" s="295"/>
      <c r="R654" s="295"/>
      <c r="S654" s="295"/>
      <c r="T654" s="295"/>
      <c r="U654" s="295"/>
      <c r="V654" s="295"/>
      <c r="W654" s="295"/>
      <c r="X654" s="295"/>
      <c r="Y654" s="425"/>
      <c r="Z654" s="409"/>
      <c r="AA654" s="409"/>
      <c r="AB654" s="409"/>
      <c r="AC654" s="409"/>
      <c r="AD654" s="409"/>
      <c r="AE654" s="409"/>
      <c r="AF654" s="414"/>
      <c r="AG654" s="414"/>
      <c r="AH654" s="414"/>
      <c r="AI654" s="414"/>
      <c r="AJ654" s="414"/>
      <c r="AK654" s="414"/>
      <c r="AL654" s="414"/>
      <c r="AM654" s="296">
        <f>SUM(Y654:AL654)</f>
        <v>0</v>
      </c>
    </row>
    <row r="655" spans="1:39" ht="15" outlineLevel="1">
      <c r="A655" s="518"/>
      <c r="B655" s="294" t="s">
        <v>311</v>
      </c>
      <c r="C655" s="291" t="s">
        <v>163</v>
      </c>
      <c r="D655" s="295"/>
      <c r="E655" s="295"/>
      <c r="F655" s="295"/>
      <c r="G655" s="295"/>
      <c r="H655" s="295"/>
      <c r="I655" s="295"/>
      <c r="J655" s="295"/>
      <c r="K655" s="295"/>
      <c r="L655" s="295"/>
      <c r="M655" s="295"/>
      <c r="N655" s="295">
        <f>N654</f>
        <v>12</v>
      </c>
      <c r="O655" s="295"/>
      <c r="P655" s="295"/>
      <c r="Q655" s="295"/>
      <c r="R655" s="295"/>
      <c r="S655" s="295"/>
      <c r="T655" s="295"/>
      <c r="U655" s="295"/>
      <c r="V655" s="295"/>
      <c r="W655" s="295"/>
      <c r="X655" s="295"/>
      <c r="Y655" s="410">
        <f>Y654</f>
        <v>0</v>
      </c>
      <c r="Z655" s="410">
        <f t="shared" ref="Z655:AL655" si="866">Z654</f>
        <v>0</v>
      </c>
      <c r="AA655" s="410">
        <f t="shared" si="866"/>
        <v>0</v>
      </c>
      <c r="AB655" s="410">
        <f t="shared" si="866"/>
        <v>0</v>
      </c>
      <c r="AC655" s="410">
        <f t="shared" si="866"/>
        <v>0</v>
      </c>
      <c r="AD655" s="410">
        <f t="shared" si="866"/>
        <v>0</v>
      </c>
      <c r="AE655" s="410">
        <f t="shared" si="866"/>
        <v>0</v>
      </c>
      <c r="AF655" s="410">
        <f t="shared" si="866"/>
        <v>0</v>
      </c>
      <c r="AG655" s="410">
        <f t="shared" si="866"/>
        <v>0</v>
      </c>
      <c r="AH655" s="410">
        <f t="shared" si="866"/>
        <v>0</v>
      </c>
      <c r="AI655" s="410">
        <f t="shared" si="866"/>
        <v>0</v>
      </c>
      <c r="AJ655" s="410">
        <f t="shared" si="866"/>
        <v>0</v>
      </c>
      <c r="AK655" s="410">
        <f t="shared" si="866"/>
        <v>0</v>
      </c>
      <c r="AL655" s="410">
        <f t="shared" si="866"/>
        <v>0</v>
      </c>
      <c r="AM655" s="306"/>
    </row>
    <row r="656" spans="1:39" ht="15" outlineLevel="1">
      <c r="A656" s="518"/>
      <c r="B656" s="322"/>
      <c r="C656" s="300"/>
      <c r="D656" s="291"/>
      <c r="E656" s="291"/>
      <c r="F656" s="291"/>
      <c r="G656" s="291"/>
      <c r="H656" s="291"/>
      <c r="I656" s="291"/>
      <c r="J656" s="291"/>
      <c r="K656" s="291"/>
      <c r="L656" s="291"/>
      <c r="M656" s="291"/>
      <c r="N656" s="300"/>
      <c r="O656" s="291"/>
      <c r="P656" s="291"/>
      <c r="Q656" s="291"/>
      <c r="R656" s="291"/>
      <c r="S656" s="291"/>
      <c r="T656" s="291"/>
      <c r="U656" s="291"/>
      <c r="V656" s="291"/>
      <c r="W656" s="291"/>
      <c r="X656" s="291"/>
      <c r="Y656" s="411"/>
      <c r="Z656" s="411"/>
      <c r="AA656" s="411"/>
      <c r="AB656" s="411"/>
      <c r="AC656" s="411"/>
      <c r="AD656" s="411"/>
      <c r="AE656" s="411"/>
      <c r="AF656" s="411"/>
      <c r="AG656" s="411"/>
      <c r="AH656" s="411"/>
      <c r="AI656" s="411"/>
      <c r="AJ656" s="411"/>
      <c r="AK656" s="411"/>
      <c r="AL656" s="411"/>
      <c r="AM656" s="306"/>
    </row>
    <row r="657" spans="1:39" ht="15" outlineLevel="1">
      <c r="A657" s="518"/>
      <c r="B657" s="512" t="s">
        <v>504</v>
      </c>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1"/>
      <c r="Z657" s="424"/>
      <c r="AA657" s="424"/>
      <c r="AB657" s="424"/>
      <c r="AC657" s="424"/>
      <c r="AD657" s="424"/>
      <c r="AE657" s="424"/>
      <c r="AF657" s="424"/>
      <c r="AG657" s="424"/>
      <c r="AH657" s="424"/>
      <c r="AI657" s="424"/>
      <c r="AJ657" s="424"/>
      <c r="AK657" s="424"/>
      <c r="AL657" s="424"/>
      <c r="AM657" s="306"/>
    </row>
    <row r="658" spans="1:39" ht="15" outlineLevel="1">
      <c r="A658" s="518"/>
      <c r="B658" s="499" t="s">
        <v>500</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1"/>
      <c r="Z658" s="424"/>
      <c r="AA658" s="424"/>
      <c r="AB658" s="424"/>
      <c r="AC658" s="424"/>
      <c r="AD658" s="424"/>
      <c r="AE658" s="424"/>
      <c r="AF658" s="424"/>
      <c r="AG658" s="424"/>
      <c r="AH658" s="424"/>
      <c r="AI658" s="424"/>
      <c r="AJ658" s="424"/>
      <c r="AK658" s="424"/>
      <c r="AL658" s="424"/>
      <c r="AM658" s="306"/>
    </row>
    <row r="659" spans="1:39" ht="30" outlineLevel="1">
      <c r="A659" s="518">
        <v>21</v>
      </c>
      <c r="B659" s="811" t="s">
        <v>849</v>
      </c>
      <c r="C659" s="291" t="s">
        <v>25</v>
      </c>
      <c r="D659" s="295">
        <v>616431.40082519443</v>
      </c>
      <c r="E659" s="295">
        <v>611363.94006667612</v>
      </c>
      <c r="F659" s="295">
        <v>611363.94006667612</v>
      </c>
      <c r="G659" s="295">
        <v>611363.94006667612</v>
      </c>
      <c r="H659" s="295">
        <v>611363.94006667612</v>
      </c>
      <c r="I659" s="295">
        <v>611363.94006667612</v>
      </c>
      <c r="J659" s="295">
        <v>611363.94006667612</v>
      </c>
      <c r="K659" s="295">
        <v>611348.10117126547</v>
      </c>
      <c r="L659" s="295">
        <v>611348.10117126547</v>
      </c>
      <c r="M659" s="295">
        <v>611348.10117126547</v>
      </c>
      <c r="N659" s="765"/>
      <c r="O659" s="295">
        <v>42.128138218553218</v>
      </c>
      <c r="P659" s="295">
        <v>30.147992236981196</v>
      </c>
      <c r="Q659" s="295">
        <v>30.147992236981196</v>
      </c>
      <c r="R659" s="295">
        <v>30.147992236981196</v>
      </c>
      <c r="S659" s="295">
        <v>30.147992236981196</v>
      </c>
      <c r="T659" s="295">
        <v>30.147992236981196</v>
      </c>
      <c r="U659" s="295">
        <v>30.147992236981196</v>
      </c>
      <c r="V659" s="295">
        <v>30.147211178654743</v>
      </c>
      <c r="W659" s="295">
        <v>30.147211178654743</v>
      </c>
      <c r="X659" s="295">
        <v>30.147211178654743</v>
      </c>
      <c r="Y659" s="764">
        <v>1</v>
      </c>
      <c r="Z659" s="764">
        <v>0</v>
      </c>
      <c r="AA659" s="764">
        <v>0</v>
      </c>
      <c r="AB659" s="764">
        <v>0</v>
      </c>
      <c r="AC659" s="764">
        <v>0</v>
      </c>
      <c r="AD659" s="764">
        <v>0</v>
      </c>
      <c r="AE659" s="764">
        <v>0</v>
      </c>
      <c r="AF659" s="764"/>
      <c r="AG659" s="764"/>
      <c r="AH659" s="764"/>
      <c r="AI659" s="764"/>
      <c r="AJ659" s="764"/>
      <c r="AK659" s="764"/>
      <c r="AL659" s="764"/>
      <c r="AM659" s="296">
        <f>SUM(Y659:AL659)</f>
        <v>1</v>
      </c>
    </row>
    <row r="660" spans="1:39" ht="15" outlineLevel="1">
      <c r="A660" s="518"/>
      <c r="B660" s="294" t="s">
        <v>311</v>
      </c>
      <c r="C660" s="291" t="s">
        <v>163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f>Y659</f>
        <v>1</v>
      </c>
      <c r="Z660" s="410">
        <f t="shared" ref="Z660" si="867">Z659</f>
        <v>0</v>
      </c>
      <c r="AA660" s="410">
        <f t="shared" ref="AA660" si="868">AA659</f>
        <v>0</v>
      </c>
      <c r="AB660" s="410">
        <f t="shared" ref="AB660" si="869">AB659</f>
        <v>0</v>
      </c>
      <c r="AC660" s="410">
        <f t="shared" ref="AC660" si="870">AC659</f>
        <v>0</v>
      </c>
      <c r="AD660" s="410">
        <f t="shared" ref="AD660" si="871">AD659</f>
        <v>0</v>
      </c>
      <c r="AE660" s="410">
        <f t="shared" ref="AE660" si="872">AE659</f>
        <v>0</v>
      </c>
      <c r="AF660" s="410">
        <f t="shared" ref="AF660" si="873">AF659</f>
        <v>0</v>
      </c>
      <c r="AG660" s="410">
        <f t="shared" ref="AG660" si="874">AG659</f>
        <v>0</v>
      </c>
      <c r="AH660" s="410">
        <f t="shared" ref="AH660" si="875">AH659</f>
        <v>0</v>
      </c>
      <c r="AI660" s="410">
        <f t="shared" ref="AI660" si="876">AI659</f>
        <v>0</v>
      </c>
      <c r="AJ660" s="410">
        <f t="shared" ref="AJ660" si="877">AJ659</f>
        <v>0</v>
      </c>
      <c r="AK660" s="410">
        <f t="shared" ref="AK660" si="878">AK659</f>
        <v>0</v>
      </c>
      <c r="AL660" s="410">
        <f t="shared" ref="AL660" si="879">AL659</f>
        <v>0</v>
      </c>
      <c r="AM660" s="306"/>
    </row>
    <row r="661" spans="1:39" ht="15" outlineLevel="1">
      <c r="A661" s="518"/>
      <c r="B661" s="294"/>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1"/>
      <c r="Z661" s="424"/>
      <c r="AA661" s="424"/>
      <c r="AB661" s="424"/>
      <c r="AC661" s="424"/>
      <c r="AD661" s="424"/>
      <c r="AE661" s="424"/>
      <c r="AF661" s="424"/>
      <c r="AG661" s="424"/>
      <c r="AH661" s="424"/>
      <c r="AI661" s="424"/>
      <c r="AJ661" s="424"/>
      <c r="AK661" s="424"/>
      <c r="AL661" s="424"/>
      <c r="AM661" s="306"/>
    </row>
    <row r="662" spans="1:39" ht="30" outlineLevel="1">
      <c r="A662" s="518">
        <v>22</v>
      </c>
      <c r="B662" s="427" t="s">
        <v>114</v>
      </c>
      <c r="C662" s="291" t="s">
        <v>25</v>
      </c>
      <c r="D662" s="295">
        <v>179763.02381774993</v>
      </c>
      <c r="E662" s="295">
        <v>179763.02381774993</v>
      </c>
      <c r="F662" s="295">
        <v>179763.02381774993</v>
      </c>
      <c r="G662" s="295">
        <v>179763.02381774993</v>
      </c>
      <c r="H662" s="295">
        <v>179763.02381774993</v>
      </c>
      <c r="I662" s="295">
        <v>179763.02381774993</v>
      </c>
      <c r="J662" s="295">
        <v>179763.02381774993</v>
      </c>
      <c r="K662" s="295">
        <v>179763.02381774993</v>
      </c>
      <c r="L662" s="295">
        <v>179763.02381774993</v>
      </c>
      <c r="M662" s="295">
        <v>179763.02381774993</v>
      </c>
      <c r="N662" s="765"/>
      <c r="O662" s="295">
        <v>48.741112067355921</v>
      </c>
      <c r="P662" s="295">
        <v>48.741112067355921</v>
      </c>
      <c r="Q662" s="295">
        <v>48.741112067355921</v>
      </c>
      <c r="R662" s="295">
        <v>48.741112067355921</v>
      </c>
      <c r="S662" s="295">
        <v>48.741112067355921</v>
      </c>
      <c r="T662" s="295">
        <v>48.741112067355921</v>
      </c>
      <c r="U662" s="295">
        <v>48.741112067355921</v>
      </c>
      <c r="V662" s="295">
        <v>48.741112067355921</v>
      </c>
      <c r="W662" s="295">
        <v>48.741112067355921</v>
      </c>
      <c r="X662" s="295">
        <v>48.741112067355921</v>
      </c>
      <c r="Y662" s="764">
        <v>1</v>
      </c>
      <c r="Z662" s="764">
        <v>0</v>
      </c>
      <c r="AA662" s="764">
        <v>0</v>
      </c>
      <c r="AB662" s="764">
        <v>0</v>
      </c>
      <c r="AC662" s="764">
        <v>0</v>
      </c>
      <c r="AD662" s="764">
        <v>0</v>
      </c>
      <c r="AE662" s="764">
        <v>0</v>
      </c>
      <c r="AF662" s="764"/>
      <c r="AG662" s="764"/>
      <c r="AH662" s="764"/>
      <c r="AI662" s="764"/>
      <c r="AJ662" s="764"/>
      <c r="AK662" s="764"/>
      <c r="AL662" s="764"/>
      <c r="AM662" s="296">
        <f>SUM(Y662:AL662)</f>
        <v>1</v>
      </c>
    </row>
    <row r="663" spans="1:39" ht="15" outlineLevel="1">
      <c r="A663" s="518"/>
      <c r="B663" s="294" t="s">
        <v>311</v>
      </c>
      <c r="C663" s="291" t="s">
        <v>163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f>Y662</f>
        <v>1</v>
      </c>
      <c r="Z663" s="410">
        <f t="shared" ref="Z663" si="880">Z662</f>
        <v>0</v>
      </c>
      <c r="AA663" s="410">
        <f t="shared" ref="AA663" si="881">AA662</f>
        <v>0</v>
      </c>
      <c r="AB663" s="410">
        <f t="shared" ref="AB663" si="882">AB662</f>
        <v>0</v>
      </c>
      <c r="AC663" s="410">
        <f t="shared" ref="AC663" si="883">AC662</f>
        <v>0</v>
      </c>
      <c r="AD663" s="410">
        <f t="shared" ref="AD663" si="884">AD662</f>
        <v>0</v>
      </c>
      <c r="AE663" s="410">
        <f t="shared" ref="AE663" si="885">AE662</f>
        <v>0</v>
      </c>
      <c r="AF663" s="410">
        <f t="shared" ref="AF663" si="886">AF662</f>
        <v>0</v>
      </c>
      <c r="AG663" s="410">
        <f t="shared" ref="AG663" si="887">AG662</f>
        <v>0</v>
      </c>
      <c r="AH663" s="410">
        <f t="shared" ref="AH663" si="888">AH662</f>
        <v>0</v>
      </c>
      <c r="AI663" s="410">
        <f t="shared" ref="AI663" si="889">AI662</f>
        <v>0</v>
      </c>
      <c r="AJ663" s="410">
        <f t="shared" ref="AJ663" si="890">AJ662</f>
        <v>0</v>
      </c>
      <c r="AK663" s="410">
        <f t="shared" ref="AK663" si="891">AK662</f>
        <v>0</v>
      </c>
      <c r="AL663" s="410">
        <f t="shared" ref="AL663" si="892">AL662</f>
        <v>0</v>
      </c>
      <c r="AM663" s="306"/>
    </row>
    <row r="664" spans="1:39" ht="15" outlineLevel="1">
      <c r="A664" s="518"/>
      <c r="B664" s="294"/>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1"/>
      <c r="Z664" s="424"/>
      <c r="AA664" s="424"/>
      <c r="AB664" s="424"/>
      <c r="AC664" s="424"/>
      <c r="AD664" s="424"/>
      <c r="AE664" s="424"/>
      <c r="AF664" s="424"/>
      <c r="AG664" s="424"/>
      <c r="AH664" s="424"/>
      <c r="AI664" s="424"/>
      <c r="AJ664" s="424"/>
      <c r="AK664" s="424"/>
      <c r="AL664" s="424"/>
      <c r="AM664" s="306"/>
    </row>
    <row r="665" spans="1:39" ht="15" outlineLevel="1">
      <c r="A665" s="518">
        <v>23</v>
      </c>
      <c r="B665" s="427" t="s">
        <v>115</v>
      </c>
      <c r="C665" s="291" t="s">
        <v>25</v>
      </c>
      <c r="D665" s="295">
        <v>10006.484333957649</v>
      </c>
      <c r="E665" s="295">
        <v>10006.484333957649</v>
      </c>
      <c r="F665" s="295">
        <v>10006.484333957649</v>
      </c>
      <c r="G665" s="295">
        <v>10006.484333957649</v>
      </c>
      <c r="H665" s="295">
        <v>10006.484333957649</v>
      </c>
      <c r="I665" s="295">
        <v>10006.484333957649</v>
      </c>
      <c r="J665" s="295">
        <v>10006.484333957649</v>
      </c>
      <c r="K665" s="295">
        <v>10006.484333957649</v>
      </c>
      <c r="L665" s="295">
        <v>10006.484333957649</v>
      </c>
      <c r="M665" s="295">
        <v>10006.484333957649</v>
      </c>
      <c r="N665" s="765"/>
      <c r="O665" s="295">
        <v>1.3313200000000003</v>
      </c>
      <c r="P665" s="295">
        <v>1.3313200000000003</v>
      </c>
      <c r="Q665" s="295">
        <v>1.3313200000000003</v>
      </c>
      <c r="R665" s="295">
        <v>1.3313200000000003</v>
      </c>
      <c r="S665" s="295">
        <v>1.3313200000000003</v>
      </c>
      <c r="T665" s="295">
        <v>1.3313200000000003</v>
      </c>
      <c r="U665" s="295">
        <v>1.3313200000000003</v>
      </c>
      <c r="V665" s="295">
        <v>1.3313200000000003</v>
      </c>
      <c r="W665" s="295">
        <v>1.3313200000000003</v>
      </c>
      <c r="X665" s="295">
        <v>1.3313200000000003</v>
      </c>
      <c r="Y665" s="764">
        <v>1</v>
      </c>
      <c r="Z665" s="764">
        <v>0</v>
      </c>
      <c r="AA665" s="764">
        <v>0</v>
      </c>
      <c r="AB665" s="764">
        <v>0</v>
      </c>
      <c r="AC665" s="764">
        <v>0</v>
      </c>
      <c r="AD665" s="764">
        <v>0</v>
      </c>
      <c r="AE665" s="764">
        <v>0</v>
      </c>
      <c r="AF665" s="764"/>
      <c r="AG665" s="764"/>
      <c r="AH665" s="764"/>
      <c r="AI665" s="764"/>
      <c r="AJ665" s="764"/>
      <c r="AK665" s="764"/>
      <c r="AL665" s="764"/>
      <c r="AM665" s="296">
        <f>SUM(Y665:AL665)</f>
        <v>1</v>
      </c>
    </row>
    <row r="666" spans="1:39" ht="15" outlineLevel="1">
      <c r="A666" s="518"/>
      <c r="B666" s="294" t="s">
        <v>311</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f>Y665</f>
        <v>1</v>
      </c>
      <c r="Z666" s="410">
        <f t="shared" ref="Z666" si="893">Z665</f>
        <v>0</v>
      </c>
      <c r="AA666" s="410">
        <f t="shared" ref="AA666" si="894">AA665</f>
        <v>0</v>
      </c>
      <c r="AB666" s="410">
        <f t="shared" ref="AB666" si="895">AB665</f>
        <v>0</v>
      </c>
      <c r="AC666" s="410">
        <f t="shared" ref="AC666" si="896">AC665</f>
        <v>0</v>
      </c>
      <c r="AD666" s="410">
        <f t="shared" ref="AD666" si="897">AD665</f>
        <v>0</v>
      </c>
      <c r="AE666" s="410">
        <f t="shared" ref="AE666" si="898">AE665</f>
        <v>0</v>
      </c>
      <c r="AF666" s="410">
        <f t="shared" ref="AF666" si="899">AF665</f>
        <v>0</v>
      </c>
      <c r="AG666" s="410">
        <f t="shared" ref="AG666" si="900">AG665</f>
        <v>0</v>
      </c>
      <c r="AH666" s="410">
        <f t="shared" ref="AH666" si="901">AH665</f>
        <v>0</v>
      </c>
      <c r="AI666" s="410">
        <f t="shared" ref="AI666" si="902">AI665</f>
        <v>0</v>
      </c>
      <c r="AJ666" s="410">
        <f t="shared" ref="AJ666" si="903">AJ665</f>
        <v>0</v>
      </c>
      <c r="AK666" s="410">
        <f t="shared" ref="AK666" si="904">AK665</f>
        <v>0</v>
      </c>
      <c r="AL666" s="410">
        <f t="shared" ref="AL666" si="905">AL665</f>
        <v>0</v>
      </c>
      <c r="AM666" s="306"/>
    </row>
    <row r="667" spans="1:39" ht="15" outlineLevel="1">
      <c r="A667" s="518"/>
      <c r="B667" s="429"/>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21"/>
      <c r="Z667" s="424"/>
      <c r="AA667" s="424"/>
      <c r="AB667" s="424"/>
      <c r="AC667" s="424"/>
      <c r="AD667" s="424"/>
      <c r="AE667" s="424"/>
      <c r="AF667" s="424"/>
      <c r="AG667" s="424"/>
      <c r="AH667" s="424"/>
      <c r="AI667" s="424"/>
      <c r="AJ667" s="424"/>
      <c r="AK667" s="424"/>
      <c r="AL667" s="424"/>
      <c r="AM667" s="306"/>
    </row>
    <row r="668" spans="1:39" ht="15" outlineLevel="1">
      <c r="A668" s="518">
        <v>24</v>
      </c>
      <c r="B668" s="427" t="s">
        <v>116</v>
      </c>
      <c r="C668" s="291" t="s">
        <v>25</v>
      </c>
      <c r="D668" s="295">
        <v>553.85771977901459</v>
      </c>
      <c r="E668" s="295">
        <v>494.70627589265297</v>
      </c>
      <c r="F668" s="295">
        <v>483.65837329321221</v>
      </c>
      <c r="G668" s="295">
        <v>483.65837329321221</v>
      </c>
      <c r="H668" s="295">
        <v>483.65837329321221</v>
      </c>
      <c r="I668" s="295">
        <v>483.65837329321221</v>
      </c>
      <c r="J668" s="295">
        <v>483.65837329321221</v>
      </c>
      <c r="K668" s="295">
        <v>483.65837329321221</v>
      </c>
      <c r="L668" s="295">
        <v>483.65837329321221</v>
      </c>
      <c r="M668" s="295">
        <v>480.83027165865855</v>
      </c>
      <c r="N668" s="765"/>
      <c r="O668" s="295">
        <v>0.85860999999999998</v>
      </c>
      <c r="P668" s="295">
        <v>0.85860999999999998</v>
      </c>
      <c r="Q668" s="295">
        <v>0.85860999999999998</v>
      </c>
      <c r="R668" s="295">
        <v>0.85860999999999998</v>
      </c>
      <c r="S668" s="295">
        <v>0.85860999999999998</v>
      </c>
      <c r="T668" s="295">
        <v>0.85860999999999998</v>
      </c>
      <c r="U668" s="295">
        <v>0.85860999999999998</v>
      </c>
      <c r="V668" s="295">
        <v>0.85860999999999998</v>
      </c>
      <c r="W668" s="295">
        <v>0.85860999999999998</v>
      </c>
      <c r="X668" s="295">
        <v>0.85358943904514595</v>
      </c>
      <c r="Y668" s="764">
        <v>1</v>
      </c>
      <c r="Z668" s="764">
        <v>0</v>
      </c>
      <c r="AA668" s="764">
        <v>0</v>
      </c>
      <c r="AB668" s="764">
        <v>0</v>
      </c>
      <c r="AC668" s="764">
        <v>0</v>
      </c>
      <c r="AD668" s="764">
        <v>0</v>
      </c>
      <c r="AE668" s="764">
        <v>0</v>
      </c>
      <c r="AF668" s="764"/>
      <c r="AG668" s="764"/>
      <c r="AH668" s="764"/>
      <c r="AI668" s="764"/>
      <c r="AJ668" s="764"/>
      <c r="AK668" s="764"/>
      <c r="AL668" s="764"/>
      <c r="AM668" s="296">
        <f>SUM(Y668:AL668)</f>
        <v>1</v>
      </c>
    </row>
    <row r="669" spans="1:39" ht="15" outlineLevel="1">
      <c r="A669" s="518"/>
      <c r="B669" s="294" t="s">
        <v>311</v>
      </c>
      <c r="C669" s="291" t="s">
        <v>163</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0">
        <f>Y668</f>
        <v>1</v>
      </c>
      <c r="Z669" s="410">
        <f t="shared" ref="Z669" si="906">Z668</f>
        <v>0</v>
      </c>
      <c r="AA669" s="410">
        <f t="shared" ref="AA669" si="907">AA668</f>
        <v>0</v>
      </c>
      <c r="AB669" s="410">
        <f t="shared" ref="AB669" si="908">AB668</f>
        <v>0</v>
      </c>
      <c r="AC669" s="410">
        <f t="shared" ref="AC669" si="909">AC668</f>
        <v>0</v>
      </c>
      <c r="AD669" s="410">
        <f t="shared" ref="AD669" si="910">AD668</f>
        <v>0</v>
      </c>
      <c r="AE669" s="410">
        <f t="shared" ref="AE669" si="911">AE668</f>
        <v>0</v>
      </c>
      <c r="AF669" s="410">
        <f t="shared" ref="AF669" si="912">AF668</f>
        <v>0</v>
      </c>
      <c r="AG669" s="410">
        <f t="shared" ref="AG669" si="913">AG668</f>
        <v>0</v>
      </c>
      <c r="AH669" s="410">
        <f t="shared" ref="AH669" si="914">AH668</f>
        <v>0</v>
      </c>
      <c r="AI669" s="410">
        <f t="shared" ref="AI669" si="915">AI668</f>
        <v>0</v>
      </c>
      <c r="AJ669" s="410">
        <f t="shared" ref="AJ669" si="916">AJ668</f>
        <v>0</v>
      </c>
      <c r="AK669" s="410">
        <f t="shared" ref="AK669" si="917">AK668</f>
        <v>0</v>
      </c>
      <c r="AL669" s="410">
        <f t="shared" ref="AL669" si="918">AL668</f>
        <v>0</v>
      </c>
      <c r="AM669" s="306"/>
    </row>
    <row r="670" spans="1:39" ht="15" outlineLevel="1">
      <c r="A670" s="518"/>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1"/>
      <c r="Z670" s="424"/>
      <c r="AA670" s="424"/>
      <c r="AB670" s="424"/>
      <c r="AC670" s="424"/>
      <c r="AD670" s="424"/>
      <c r="AE670" s="424"/>
      <c r="AF670" s="424"/>
      <c r="AG670" s="424"/>
      <c r="AH670" s="424"/>
      <c r="AI670" s="424"/>
      <c r="AJ670" s="424"/>
      <c r="AK670" s="424"/>
      <c r="AL670" s="424"/>
      <c r="AM670" s="306"/>
    </row>
    <row r="671" spans="1:39" ht="15" outlineLevel="1">
      <c r="A671" s="518"/>
      <c r="B671" s="288" t="s">
        <v>501</v>
      </c>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1"/>
      <c r="Z671" s="424"/>
      <c r="AA671" s="424"/>
      <c r="AB671" s="424"/>
      <c r="AC671" s="424"/>
      <c r="AD671" s="424"/>
      <c r="AE671" s="424"/>
      <c r="AF671" s="424"/>
      <c r="AG671" s="424"/>
      <c r="AH671" s="424"/>
      <c r="AI671" s="424"/>
      <c r="AJ671" s="424"/>
      <c r="AK671" s="424"/>
      <c r="AL671" s="424"/>
      <c r="AM671" s="306"/>
    </row>
    <row r="672" spans="1:39" ht="15" outlineLevel="1">
      <c r="A672" s="518">
        <v>25</v>
      </c>
      <c r="B672" s="427" t="s">
        <v>117</v>
      </c>
      <c r="C672" s="291" t="s">
        <v>25</v>
      </c>
      <c r="D672" s="295"/>
      <c r="E672" s="295"/>
      <c r="F672" s="295"/>
      <c r="G672" s="295"/>
      <c r="H672" s="295"/>
      <c r="I672" s="295"/>
      <c r="J672" s="295"/>
      <c r="K672" s="295"/>
      <c r="L672" s="295"/>
      <c r="M672" s="295"/>
      <c r="N672" s="295">
        <v>12</v>
      </c>
      <c r="O672" s="295"/>
      <c r="P672" s="295"/>
      <c r="Q672" s="295"/>
      <c r="R672" s="295"/>
      <c r="S672" s="295"/>
      <c r="T672" s="295"/>
      <c r="U672" s="295"/>
      <c r="V672" s="295"/>
      <c r="W672" s="295"/>
      <c r="X672" s="295"/>
      <c r="Y672" s="425"/>
      <c r="Z672" s="409"/>
      <c r="AA672" s="409"/>
      <c r="AB672" s="409"/>
      <c r="AC672" s="409"/>
      <c r="AD672" s="409"/>
      <c r="AE672" s="409"/>
      <c r="AF672" s="414"/>
      <c r="AG672" s="414"/>
      <c r="AH672" s="414"/>
      <c r="AI672" s="414"/>
      <c r="AJ672" s="414"/>
      <c r="AK672" s="414"/>
      <c r="AL672" s="414"/>
      <c r="AM672" s="296">
        <f>SUM(Y672:AL672)</f>
        <v>0</v>
      </c>
    </row>
    <row r="673" spans="1:39" ht="15" outlineLevel="1">
      <c r="A673" s="518"/>
      <c r="B673" s="294" t="s">
        <v>311</v>
      </c>
      <c r="C673" s="291" t="s">
        <v>163</v>
      </c>
      <c r="D673" s="295"/>
      <c r="E673" s="295"/>
      <c r="F673" s="295"/>
      <c r="G673" s="295"/>
      <c r="H673" s="295"/>
      <c r="I673" s="295"/>
      <c r="J673" s="295"/>
      <c r="K673" s="295"/>
      <c r="L673" s="295"/>
      <c r="M673" s="295"/>
      <c r="N673" s="295">
        <f>N672</f>
        <v>12</v>
      </c>
      <c r="O673" s="295"/>
      <c r="P673" s="295"/>
      <c r="Q673" s="295"/>
      <c r="R673" s="295"/>
      <c r="S673" s="295"/>
      <c r="T673" s="295"/>
      <c r="U673" s="295"/>
      <c r="V673" s="295"/>
      <c r="W673" s="295"/>
      <c r="X673" s="295"/>
      <c r="Y673" s="410">
        <f>Y672</f>
        <v>0</v>
      </c>
      <c r="Z673" s="410">
        <f t="shared" ref="Z673" si="919">Z672</f>
        <v>0</v>
      </c>
      <c r="AA673" s="410">
        <f t="shared" ref="AA673" si="920">AA672</f>
        <v>0</v>
      </c>
      <c r="AB673" s="410">
        <f t="shared" ref="AB673" si="921">AB672</f>
        <v>0</v>
      </c>
      <c r="AC673" s="410">
        <f t="shared" ref="AC673" si="922">AC672</f>
        <v>0</v>
      </c>
      <c r="AD673" s="410">
        <f t="shared" ref="AD673" si="923">AD672</f>
        <v>0</v>
      </c>
      <c r="AE673" s="410">
        <f t="shared" ref="AE673" si="924">AE672</f>
        <v>0</v>
      </c>
      <c r="AF673" s="410">
        <f t="shared" ref="AF673" si="925">AF672</f>
        <v>0</v>
      </c>
      <c r="AG673" s="410">
        <f t="shared" ref="AG673" si="926">AG672</f>
        <v>0</v>
      </c>
      <c r="AH673" s="410">
        <f t="shared" ref="AH673" si="927">AH672</f>
        <v>0</v>
      </c>
      <c r="AI673" s="410">
        <f t="shared" ref="AI673" si="928">AI672</f>
        <v>0</v>
      </c>
      <c r="AJ673" s="410">
        <f t="shared" ref="AJ673" si="929">AJ672</f>
        <v>0</v>
      </c>
      <c r="AK673" s="410">
        <f t="shared" ref="AK673" si="930">AK672</f>
        <v>0</v>
      </c>
      <c r="AL673" s="410">
        <f t="shared" ref="AL673" si="931">AL672</f>
        <v>0</v>
      </c>
      <c r="AM673" s="306"/>
    </row>
    <row r="674" spans="1:39" ht="15" outlineLevel="1">
      <c r="A674" s="518"/>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1"/>
      <c r="Z674" s="424"/>
      <c r="AA674" s="424"/>
      <c r="AB674" s="424"/>
      <c r="AC674" s="424"/>
      <c r="AD674" s="424"/>
      <c r="AE674" s="424"/>
      <c r="AF674" s="424"/>
      <c r="AG674" s="424"/>
      <c r="AH674" s="424"/>
      <c r="AI674" s="424"/>
      <c r="AJ674" s="424"/>
      <c r="AK674" s="424"/>
      <c r="AL674" s="424"/>
      <c r="AM674" s="306"/>
    </row>
    <row r="675" spans="1:39" ht="15" outlineLevel="1">
      <c r="A675" s="518">
        <v>26</v>
      </c>
      <c r="B675" s="427" t="s">
        <v>118</v>
      </c>
      <c r="C675" s="291" t="s">
        <v>25</v>
      </c>
      <c r="D675" s="295">
        <v>2037190.5061880325</v>
      </c>
      <c r="E675" s="295">
        <v>2037190.5061880325</v>
      </c>
      <c r="F675" s="295">
        <v>2027116.3869856976</v>
      </c>
      <c r="G675" s="295">
        <v>2027116.3869856976</v>
      </c>
      <c r="H675" s="295">
        <v>2027116.3869856976</v>
      </c>
      <c r="I675" s="295">
        <v>1996629.7589829154</v>
      </c>
      <c r="J675" s="295">
        <v>1996629.7589829154</v>
      </c>
      <c r="K675" s="295">
        <v>1996629.7589829154</v>
      </c>
      <c r="L675" s="295">
        <v>1957685.8861342862</v>
      </c>
      <c r="M675" s="295">
        <v>1957685.8861342862</v>
      </c>
      <c r="N675" s="295">
        <v>12</v>
      </c>
      <c r="O675" s="295">
        <v>346.94578199999995</v>
      </c>
      <c r="P675" s="295">
        <v>351.85408800924006</v>
      </c>
      <c r="Q675" s="295">
        <v>351.85408800924006</v>
      </c>
      <c r="R675" s="295">
        <v>351.85408800924006</v>
      </c>
      <c r="S675" s="295">
        <v>351.85408800924006</v>
      </c>
      <c r="T675" s="295">
        <v>346.56241124057334</v>
      </c>
      <c r="U675" s="295">
        <v>346.56241124057334</v>
      </c>
      <c r="V675" s="295">
        <v>346.56241124057334</v>
      </c>
      <c r="W675" s="295">
        <v>339.80277920727019</v>
      </c>
      <c r="X675" s="295">
        <v>339.80277920727019</v>
      </c>
      <c r="Y675" s="775">
        <v>0</v>
      </c>
      <c r="Z675" s="775">
        <v>0.14772766444196708</v>
      </c>
      <c r="AA675" s="764">
        <v>0.74264327445008516</v>
      </c>
      <c r="AB675" s="764">
        <v>0.10962906110794791</v>
      </c>
      <c r="AC675" s="764">
        <v>0</v>
      </c>
      <c r="AD675" s="764">
        <v>0</v>
      </c>
      <c r="AE675" s="764">
        <v>0</v>
      </c>
      <c r="AF675" s="414"/>
      <c r="AG675" s="414"/>
      <c r="AH675" s="414"/>
      <c r="AI675" s="414"/>
      <c r="AJ675" s="414"/>
      <c r="AK675" s="414"/>
      <c r="AL675" s="414"/>
      <c r="AM675" s="296">
        <f>SUM(Y675:AL675)</f>
        <v>1.0000000000000002</v>
      </c>
    </row>
    <row r="676" spans="1:39" ht="15" outlineLevel="1">
      <c r="A676" s="518"/>
      <c r="B676" s="294" t="s">
        <v>311</v>
      </c>
      <c r="C676" s="291" t="s">
        <v>163</v>
      </c>
      <c r="D676" s="295"/>
      <c r="E676" s="295"/>
      <c r="F676" s="295"/>
      <c r="G676" s="295"/>
      <c r="H676" s="295"/>
      <c r="I676" s="295"/>
      <c r="J676" s="295"/>
      <c r="K676" s="295"/>
      <c r="L676" s="295"/>
      <c r="M676" s="295"/>
      <c r="N676" s="295">
        <f>N675</f>
        <v>12</v>
      </c>
      <c r="O676" s="295"/>
      <c r="P676" s="295"/>
      <c r="Q676" s="295"/>
      <c r="R676" s="295"/>
      <c r="S676" s="295"/>
      <c r="T676" s="295"/>
      <c r="U676" s="295"/>
      <c r="V676" s="295"/>
      <c r="W676" s="295"/>
      <c r="X676" s="295"/>
      <c r="Y676" s="410">
        <f>Y675</f>
        <v>0</v>
      </c>
      <c r="Z676" s="410">
        <f t="shared" ref="Z676" si="932">Z675</f>
        <v>0.14772766444196708</v>
      </c>
      <c r="AA676" s="410">
        <f t="shared" ref="AA676" si="933">AA675</f>
        <v>0.74264327445008516</v>
      </c>
      <c r="AB676" s="410">
        <f t="shared" ref="AB676" si="934">AB675</f>
        <v>0.10962906110794791</v>
      </c>
      <c r="AC676" s="410">
        <f t="shared" ref="AC676" si="935">AC675</f>
        <v>0</v>
      </c>
      <c r="AD676" s="410">
        <f t="shared" ref="AD676" si="936">AD675</f>
        <v>0</v>
      </c>
      <c r="AE676" s="410">
        <f t="shared" ref="AE676" si="937">AE675</f>
        <v>0</v>
      </c>
      <c r="AF676" s="410">
        <f t="shared" ref="AF676" si="938">AF675</f>
        <v>0</v>
      </c>
      <c r="AG676" s="410">
        <f t="shared" ref="AG676" si="939">AG675</f>
        <v>0</v>
      </c>
      <c r="AH676" s="410">
        <f t="shared" ref="AH676" si="940">AH675</f>
        <v>0</v>
      </c>
      <c r="AI676" s="410">
        <f t="shared" ref="AI676" si="941">AI675</f>
        <v>0</v>
      </c>
      <c r="AJ676" s="410">
        <f t="shared" ref="AJ676" si="942">AJ675</f>
        <v>0</v>
      </c>
      <c r="AK676" s="410">
        <f t="shared" ref="AK676" si="943">AK675</f>
        <v>0</v>
      </c>
      <c r="AL676" s="410">
        <f t="shared" ref="AL676" si="944">AL675</f>
        <v>0</v>
      </c>
      <c r="AM676" s="306"/>
    </row>
    <row r="677" spans="1:39" ht="15" outlineLevel="1">
      <c r="A677" s="518"/>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1"/>
      <c r="Z677" s="424"/>
      <c r="AA677" s="424"/>
      <c r="AB677" s="424"/>
      <c r="AC677" s="424"/>
      <c r="AD677" s="424"/>
      <c r="AE677" s="424"/>
      <c r="AF677" s="424"/>
      <c r="AG677" s="424"/>
      <c r="AH677" s="424"/>
      <c r="AI677" s="424"/>
      <c r="AJ677" s="424"/>
      <c r="AK677" s="424"/>
      <c r="AL677" s="424"/>
      <c r="AM677" s="306"/>
    </row>
    <row r="678" spans="1:39" ht="30" outlineLevel="1">
      <c r="A678" s="518">
        <v>27</v>
      </c>
      <c r="B678" s="427" t="s">
        <v>119</v>
      </c>
      <c r="C678" s="291" t="s">
        <v>25</v>
      </c>
      <c r="D678" s="295">
        <v>90070.989867644443</v>
      </c>
      <c r="E678" s="295">
        <v>79307.626088670702</v>
      </c>
      <c r="F678" s="295">
        <v>57914.604256920888</v>
      </c>
      <c r="G678" s="295">
        <v>46629.78408641307</v>
      </c>
      <c r="H678" s="295">
        <v>42302.296568595091</v>
      </c>
      <c r="I678" s="295">
        <v>28359.244405436053</v>
      </c>
      <c r="J678" s="295">
        <v>20380.913053325366</v>
      </c>
      <c r="K678" s="295">
        <v>11334.787228070385</v>
      </c>
      <c r="L678" s="295">
        <v>7394.3510353964921</v>
      </c>
      <c r="M678" s="295">
        <v>4367.6313303179331</v>
      </c>
      <c r="N678" s="295">
        <v>12</v>
      </c>
      <c r="O678" s="295">
        <v>41.952200000000005</v>
      </c>
      <c r="P678" s="295">
        <v>41.952200000000005</v>
      </c>
      <c r="Q678" s="295">
        <v>40.580877964271139</v>
      </c>
      <c r="R678" s="295">
        <v>32.673582109212305</v>
      </c>
      <c r="S678" s="295">
        <v>29.641303030287375</v>
      </c>
      <c r="T678" s="295">
        <v>19.871378750523224</v>
      </c>
      <c r="U678" s="295">
        <v>14.280946162531718</v>
      </c>
      <c r="V678" s="295">
        <v>7.9423078713058048</v>
      </c>
      <c r="W678" s="295">
        <v>5.1812364228759833</v>
      </c>
      <c r="X678" s="295">
        <v>3.0604079278911502</v>
      </c>
      <c r="Y678" s="775">
        <v>0</v>
      </c>
      <c r="Z678" s="764">
        <v>1</v>
      </c>
      <c r="AA678" s="764">
        <v>0</v>
      </c>
      <c r="AB678" s="764">
        <v>0</v>
      </c>
      <c r="AC678" s="764">
        <v>0</v>
      </c>
      <c r="AD678" s="764">
        <v>0</v>
      </c>
      <c r="AE678" s="764">
        <v>0</v>
      </c>
      <c r="AF678" s="414"/>
      <c r="AG678" s="414"/>
      <c r="AH678" s="414"/>
      <c r="AI678" s="414"/>
      <c r="AJ678" s="414"/>
      <c r="AK678" s="414"/>
      <c r="AL678" s="414"/>
      <c r="AM678" s="296">
        <f>SUM(Y678:AL678)</f>
        <v>1</v>
      </c>
    </row>
    <row r="679" spans="1:39" ht="15" outlineLevel="1">
      <c r="A679" s="518"/>
      <c r="B679" s="294" t="s">
        <v>311</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0">
        <f>Y678</f>
        <v>0</v>
      </c>
      <c r="Z679" s="410">
        <f t="shared" ref="Z679" si="945">Z678</f>
        <v>1</v>
      </c>
      <c r="AA679" s="410">
        <f t="shared" ref="AA679" si="946">AA678</f>
        <v>0</v>
      </c>
      <c r="AB679" s="410">
        <f t="shared" ref="AB679" si="947">AB678</f>
        <v>0</v>
      </c>
      <c r="AC679" s="410">
        <f t="shared" ref="AC679" si="948">AC678</f>
        <v>0</v>
      </c>
      <c r="AD679" s="410">
        <f t="shared" ref="AD679" si="949">AD678</f>
        <v>0</v>
      </c>
      <c r="AE679" s="410">
        <f t="shared" ref="AE679" si="950">AE678</f>
        <v>0</v>
      </c>
      <c r="AF679" s="410">
        <f t="shared" ref="AF679" si="951">AF678</f>
        <v>0</v>
      </c>
      <c r="AG679" s="410">
        <f t="shared" ref="AG679" si="952">AG678</f>
        <v>0</v>
      </c>
      <c r="AH679" s="410">
        <f t="shared" ref="AH679" si="953">AH678</f>
        <v>0</v>
      </c>
      <c r="AI679" s="410">
        <f t="shared" ref="AI679" si="954">AI678</f>
        <v>0</v>
      </c>
      <c r="AJ679" s="410">
        <f t="shared" ref="AJ679" si="955">AJ678</f>
        <v>0</v>
      </c>
      <c r="AK679" s="410">
        <f t="shared" ref="AK679" si="956">AK678</f>
        <v>0</v>
      </c>
      <c r="AL679" s="410">
        <f t="shared" ref="AL679" si="957">AL678</f>
        <v>0</v>
      </c>
      <c r="AM679" s="306"/>
    </row>
    <row r="680" spans="1:39" ht="15" outlineLevel="1">
      <c r="A680" s="518"/>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1"/>
      <c r="Z680" s="424"/>
      <c r="AA680" s="424"/>
      <c r="AB680" s="424"/>
      <c r="AC680" s="424"/>
      <c r="AD680" s="424"/>
      <c r="AE680" s="424"/>
      <c r="AF680" s="424"/>
      <c r="AG680" s="424"/>
      <c r="AH680" s="424"/>
      <c r="AI680" s="424"/>
      <c r="AJ680" s="424"/>
      <c r="AK680" s="424"/>
      <c r="AL680" s="424"/>
      <c r="AM680" s="306"/>
    </row>
    <row r="681" spans="1:39" ht="30" outlineLevel="1">
      <c r="A681" s="518">
        <v>28</v>
      </c>
      <c r="B681" s="427" t="s">
        <v>120</v>
      </c>
      <c r="C681" s="291" t="s">
        <v>25</v>
      </c>
      <c r="D681" s="295">
        <v>50702.017109721797</v>
      </c>
      <c r="E681" s="295">
        <v>50702.017109721797</v>
      </c>
      <c r="F681" s="295">
        <v>50198.863809122704</v>
      </c>
      <c r="G681" s="295">
        <v>50198.863809122704</v>
      </c>
      <c r="H681" s="295">
        <v>50198.863809122704</v>
      </c>
      <c r="I681" s="295">
        <v>50198.863809122704</v>
      </c>
      <c r="J681" s="295">
        <v>50198.863809122704</v>
      </c>
      <c r="K681" s="295">
        <v>50198.863809122704</v>
      </c>
      <c r="L681" s="295">
        <v>50198.863809122704</v>
      </c>
      <c r="M681" s="295">
        <v>50198.863809122704</v>
      </c>
      <c r="N681" s="295">
        <v>12</v>
      </c>
      <c r="O681" s="295">
        <v>8.7860000000000014</v>
      </c>
      <c r="P681" s="295">
        <v>8.7860000000000014</v>
      </c>
      <c r="Q681" s="295">
        <v>8.7860000000000014</v>
      </c>
      <c r="R681" s="295">
        <v>8.7860000000000014</v>
      </c>
      <c r="S681" s="295">
        <v>8.7860000000000014</v>
      </c>
      <c r="T681" s="295">
        <v>8.7860000000000014</v>
      </c>
      <c r="U681" s="295">
        <v>8.7860000000000014</v>
      </c>
      <c r="V681" s="295">
        <v>8.7860000000000014</v>
      </c>
      <c r="W681" s="295">
        <v>8.7860000000000014</v>
      </c>
      <c r="X681" s="295">
        <v>8.7860000000000014</v>
      </c>
      <c r="Y681" s="775">
        <v>0</v>
      </c>
      <c r="Z681" s="764">
        <v>0.74345549738219896</v>
      </c>
      <c r="AA681" s="764">
        <v>0.25654450261780098</v>
      </c>
      <c r="AB681" s="764">
        <v>0</v>
      </c>
      <c r="AC681" s="764">
        <v>0</v>
      </c>
      <c r="AD681" s="764">
        <v>0</v>
      </c>
      <c r="AE681" s="764">
        <v>0</v>
      </c>
      <c r="AF681" s="414"/>
      <c r="AG681" s="414"/>
      <c r="AH681" s="414"/>
      <c r="AI681" s="414"/>
      <c r="AJ681" s="414"/>
      <c r="AK681" s="414"/>
      <c r="AL681" s="414"/>
      <c r="AM681" s="296">
        <f>SUM(Y681:AL681)</f>
        <v>1</v>
      </c>
    </row>
    <row r="682" spans="1:39" ht="15" outlineLevel="1">
      <c r="A682" s="518"/>
      <c r="B682" s="294" t="s">
        <v>311</v>
      </c>
      <c r="C682" s="291" t="s">
        <v>163</v>
      </c>
      <c r="D682" s="295"/>
      <c r="E682" s="295"/>
      <c r="F682" s="295"/>
      <c r="G682" s="295"/>
      <c r="H682" s="295"/>
      <c r="I682" s="295"/>
      <c r="J682" s="295"/>
      <c r="K682" s="295"/>
      <c r="L682" s="295"/>
      <c r="M682" s="295"/>
      <c r="N682" s="295">
        <f>N681</f>
        <v>12</v>
      </c>
      <c r="O682" s="295"/>
      <c r="P682" s="295"/>
      <c r="Q682" s="295"/>
      <c r="R682" s="295"/>
      <c r="S682" s="295"/>
      <c r="T682" s="295"/>
      <c r="U682" s="295"/>
      <c r="V682" s="295"/>
      <c r="W682" s="295"/>
      <c r="X682" s="295"/>
      <c r="Y682" s="410">
        <f>Y681</f>
        <v>0</v>
      </c>
      <c r="Z682" s="410">
        <f t="shared" ref="Z682" si="958">Z681</f>
        <v>0.74345549738219896</v>
      </c>
      <c r="AA682" s="410">
        <f t="shared" ref="AA682" si="959">AA681</f>
        <v>0.25654450261780098</v>
      </c>
      <c r="AB682" s="410">
        <f t="shared" ref="AB682" si="960">AB681</f>
        <v>0</v>
      </c>
      <c r="AC682" s="410">
        <f t="shared" ref="AC682" si="961">AC681</f>
        <v>0</v>
      </c>
      <c r="AD682" s="410">
        <f t="shared" ref="AD682" si="962">AD681</f>
        <v>0</v>
      </c>
      <c r="AE682" s="410">
        <f t="shared" ref="AE682" si="963">AE681</f>
        <v>0</v>
      </c>
      <c r="AF682" s="410">
        <f t="shared" ref="AF682" si="964">AF681</f>
        <v>0</v>
      </c>
      <c r="AG682" s="410">
        <f t="shared" ref="AG682" si="965">AG681</f>
        <v>0</v>
      </c>
      <c r="AH682" s="410">
        <f t="shared" ref="AH682" si="966">AH681</f>
        <v>0</v>
      </c>
      <c r="AI682" s="410">
        <f t="shared" ref="AI682" si="967">AI681</f>
        <v>0</v>
      </c>
      <c r="AJ682" s="410">
        <f t="shared" ref="AJ682" si="968">AJ681</f>
        <v>0</v>
      </c>
      <c r="AK682" s="410">
        <f t="shared" ref="AK682" si="969">AK681</f>
        <v>0</v>
      </c>
      <c r="AL682" s="410">
        <f t="shared" ref="AL682" si="970">AL681</f>
        <v>0</v>
      </c>
      <c r="AM682" s="306"/>
    </row>
    <row r="683" spans="1:39" ht="15" outlineLevel="1">
      <c r="A683" s="518"/>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1"/>
      <c r="Z683" s="424"/>
      <c r="AA683" s="424"/>
      <c r="AB683" s="424"/>
      <c r="AC683" s="424"/>
      <c r="AD683" s="424"/>
      <c r="AE683" s="424"/>
      <c r="AF683" s="424"/>
      <c r="AG683" s="424"/>
      <c r="AH683" s="424"/>
      <c r="AI683" s="424"/>
      <c r="AJ683" s="424"/>
      <c r="AK683" s="424"/>
      <c r="AL683" s="424"/>
      <c r="AM683" s="306"/>
    </row>
    <row r="684" spans="1:39" ht="30" outlineLevel="1">
      <c r="A684" s="518">
        <v>29</v>
      </c>
      <c r="B684" s="427" t="s">
        <v>121</v>
      </c>
      <c r="C684" s="291" t="s">
        <v>25</v>
      </c>
      <c r="D684" s="295"/>
      <c r="E684" s="295"/>
      <c r="F684" s="295"/>
      <c r="G684" s="295"/>
      <c r="H684" s="295"/>
      <c r="I684" s="295"/>
      <c r="J684" s="295"/>
      <c r="K684" s="295"/>
      <c r="L684" s="295"/>
      <c r="M684" s="295"/>
      <c r="N684" s="295">
        <v>3</v>
      </c>
      <c r="O684" s="295"/>
      <c r="P684" s="295"/>
      <c r="Q684" s="295"/>
      <c r="R684" s="295"/>
      <c r="S684" s="295"/>
      <c r="T684" s="295"/>
      <c r="U684" s="295"/>
      <c r="V684" s="295"/>
      <c r="W684" s="295"/>
      <c r="X684" s="295"/>
      <c r="Y684" s="425"/>
      <c r="Z684" s="409"/>
      <c r="AA684" s="409"/>
      <c r="AB684" s="409"/>
      <c r="AC684" s="409"/>
      <c r="AD684" s="409"/>
      <c r="AE684" s="409"/>
      <c r="AF684" s="414"/>
      <c r="AG684" s="414"/>
      <c r="AH684" s="414"/>
      <c r="AI684" s="414"/>
      <c r="AJ684" s="414"/>
      <c r="AK684" s="414"/>
      <c r="AL684" s="414"/>
      <c r="AM684" s="296">
        <f>SUM(Y684:AL684)</f>
        <v>0</v>
      </c>
    </row>
    <row r="685" spans="1:39" ht="15" outlineLevel="1">
      <c r="A685" s="518"/>
      <c r="B685" s="294" t="s">
        <v>311</v>
      </c>
      <c r="C685" s="291" t="s">
        <v>163</v>
      </c>
      <c r="D685" s="295"/>
      <c r="E685" s="295"/>
      <c r="F685" s="295"/>
      <c r="G685" s="295"/>
      <c r="H685" s="295"/>
      <c r="I685" s="295"/>
      <c r="J685" s="295"/>
      <c r="K685" s="295"/>
      <c r="L685" s="295"/>
      <c r="M685" s="295"/>
      <c r="N685" s="295">
        <f>N684</f>
        <v>3</v>
      </c>
      <c r="O685" s="295"/>
      <c r="P685" s="295"/>
      <c r="Q685" s="295"/>
      <c r="R685" s="295"/>
      <c r="S685" s="295"/>
      <c r="T685" s="295"/>
      <c r="U685" s="295"/>
      <c r="V685" s="295"/>
      <c r="W685" s="295"/>
      <c r="X685" s="295"/>
      <c r="Y685" s="410">
        <f>Y684</f>
        <v>0</v>
      </c>
      <c r="Z685" s="410">
        <f t="shared" ref="Z685" si="971">Z684</f>
        <v>0</v>
      </c>
      <c r="AA685" s="410">
        <f t="shared" ref="AA685" si="972">AA684</f>
        <v>0</v>
      </c>
      <c r="AB685" s="410">
        <f t="shared" ref="AB685" si="973">AB684</f>
        <v>0</v>
      </c>
      <c r="AC685" s="410">
        <f t="shared" ref="AC685" si="974">AC684</f>
        <v>0</v>
      </c>
      <c r="AD685" s="410">
        <f t="shared" ref="AD685" si="975">AD684</f>
        <v>0</v>
      </c>
      <c r="AE685" s="410">
        <f t="shared" ref="AE685" si="976">AE684</f>
        <v>0</v>
      </c>
      <c r="AF685" s="410">
        <f t="shared" ref="AF685" si="977">AF684</f>
        <v>0</v>
      </c>
      <c r="AG685" s="410">
        <f t="shared" ref="AG685" si="978">AG684</f>
        <v>0</v>
      </c>
      <c r="AH685" s="410">
        <f t="shared" ref="AH685" si="979">AH684</f>
        <v>0</v>
      </c>
      <c r="AI685" s="410">
        <f t="shared" ref="AI685" si="980">AI684</f>
        <v>0</v>
      </c>
      <c r="AJ685" s="410">
        <f t="shared" ref="AJ685" si="981">AJ684</f>
        <v>0</v>
      </c>
      <c r="AK685" s="410">
        <f t="shared" ref="AK685" si="982">AK684</f>
        <v>0</v>
      </c>
      <c r="AL685" s="410">
        <f t="shared" ref="AL685" si="983">AL684</f>
        <v>0</v>
      </c>
      <c r="AM685" s="306"/>
    </row>
    <row r="686" spans="1:39" ht="15" outlineLevel="1">
      <c r="A686" s="518"/>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1"/>
      <c r="Z686" s="424"/>
      <c r="AA686" s="424"/>
      <c r="AB686" s="424"/>
      <c r="AC686" s="424"/>
      <c r="AD686" s="424"/>
      <c r="AE686" s="424"/>
      <c r="AF686" s="424"/>
      <c r="AG686" s="424"/>
      <c r="AH686" s="424"/>
      <c r="AI686" s="424"/>
      <c r="AJ686" s="424"/>
      <c r="AK686" s="424"/>
      <c r="AL686" s="424"/>
      <c r="AM686" s="306"/>
    </row>
    <row r="687" spans="1:39" ht="30" outlineLevel="1">
      <c r="A687" s="518">
        <v>30</v>
      </c>
      <c r="B687" s="427" t="s">
        <v>122</v>
      </c>
      <c r="C687" s="291" t="s">
        <v>25</v>
      </c>
      <c r="D687" s="295">
        <v>6939624.9029925037</v>
      </c>
      <c r="E687" s="295">
        <v>6939624.9029925037</v>
      </c>
      <c r="F687" s="295">
        <v>6939624.9029925037</v>
      </c>
      <c r="G687" s="295">
        <v>6939624.9029925037</v>
      </c>
      <c r="H687" s="295">
        <v>6939624.9029925037</v>
      </c>
      <c r="I687" s="295">
        <v>6939624.9029925037</v>
      </c>
      <c r="J687" s="295">
        <v>6939624.9029925037</v>
      </c>
      <c r="K687" s="295">
        <v>6939624.9029925037</v>
      </c>
      <c r="L687" s="295">
        <v>6939624.9029925037</v>
      </c>
      <c r="M687" s="295">
        <v>6939624.9029925037</v>
      </c>
      <c r="N687" s="295">
        <v>12</v>
      </c>
      <c r="O687" s="295">
        <v>954.57523017337985</v>
      </c>
      <c r="P687" s="295">
        <v>954.57523017337985</v>
      </c>
      <c r="Q687" s="295">
        <v>954.57523017337985</v>
      </c>
      <c r="R687" s="295">
        <v>954.57523017337985</v>
      </c>
      <c r="S687" s="295">
        <v>954.57523017337985</v>
      </c>
      <c r="T687" s="295">
        <v>954.57523017337985</v>
      </c>
      <c r="U687" s="295">
        <v>954.57523017337985</v>
      </c>
      <c r="V687" s="295">
        <v>954.57523017337985</v>
      </c>
      <c r="W687" s="295">
        <v>954.57523017337985</v>
      </c>
      <c r="X687" s="295">
        <v>954.57523017337985</v>
      </c>
      <c r="Y687" s="775">
        <v>0</v>
      </c>
      <c r="Z687" s="764">
        <v>0</v>
      </c>
      <c r="AA687" s="764">
        <v>1</v>
      </c>
      <c r="AB687" s="764">
        <v>0</v>
      </c>
      <c r="AC687" s="764">
        <v>0</v>
      </c>
      <c r="AD687" s="764">
        <v>0</v>
      </c>
      <c r="AE687" s="764">
        <v>0</v>
      </c>
      <c r="AF687" s="414"/>
      <c r="AG687" s="414"/>
      <c r="AH687" s="414"/>
      <c r="AI687" s="414"/>
      <c r="AJ687" s="414"/>
      <c r="AK687" s="414"/>
      <c r="AL687" s="414"/>
      <c r="AM687" s="296">
        <f>SUM(Y687:AL687)</f>
        <v>1</v>
      </c>
    </row>
    <row r="688" spans="1:39" ht="15" outlineLevel="1">
      <c r="A688" s="518"/>
      <c r="B688" s="294" t="s">
        <v>311</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0">
        <f>Y687</f>
        <v>0</v>
      </c>
      <c r="Z688" s="410">
        <f t="shared" ref="Z688" si="984">Z687</f>
        <v>0</v>
      </c>
      <c r="AA688" s="410">
        <f t="shared" ref="AA688" si="985">AA687</f>
        <v>1</v>
      </c>
      <c r="AB688" s="410">
        <f t="shared" ref="AB688" si="986">AB687</f>
        <v>0</v>
      </c>
      <c r="AC688" s="410">
        <f t="shared" ref="AC688" si="987">AC687</f>
        <v>0</v>
      </c>
      <c r="AD688" s="410">
        <f t="shared" ref="AD688" si="988">AD687</f>
        <v>0</v>
      </c>
      <c r="AE688" s="410">
        <f t="shared" ref="AE688" si="989">AE687</f>
        <v>0</v>
      </c>
      <c r="AF688" s="410">
        <f t="shared" ref="AF688" si="990">AF687</f>
        <v>0</v>
      </c>
      <c r="AG688" s="410">
        <f t="shared" ref="AG688" si="991">AG687</f>
        <v>0</v>
      </c>
      <c r="AH688" s="410">
        <f t="shared" ref="AH688" si="992">AH687</f>
        <v>0</v>
      </c>
      <c r="AI688" s="410">
        <f t="shared" ref="AI688" si="993">AI687</f>
        <v>0</v>
      </c>
      <c r="AJ688" s="410">
        <f t="shared" ref="AJ688" si="994">AJ687</f>
        <v>0</v>
      </c>
      <c r="AK688" s="410">
        <f t="shared" ref="AK688" si="995">AK687</f>
        <v>0</v>
      </c>
      <c r="AL688" s="410">
        <f t="shared" ref="AL688" si="996">AL687</f>
        <v>0</v>
      </c>
      <c r="AM688" s="306"/>
    </row>
    <row r="689" spans="1:39" ht="15" outlineLevel="1">
      <c r="A689" s="518"/>
      <c r="B689" s="294"/>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1"/>
      <c r="Z689" s="424"/>
      <c r="AA689" s="424"/>
      <c r="AB689" s="424"/>
      <c r="AC689" s="424"/>
      <c r="AD689" s="424"/>
      <c r="AE689" s="424"/>
      <c r="AF689" s="424"/>
      <c r="AG689" s="424"/>
      <c r="AH689" s="424"/>
      <c r="AI689" s="424"/>
      <c r="AJ689" s="424"/>
      <c r="AK689" s="424"/>
      <c r="AL689" s="424"/>
      <c r="AM689" s="306"/>
    </row>
    <row r="690" spans="1:39" ht="30" outlineLevel="1">
      <c r="A690" s="518">
        <v>31</v>
      </c>
      <c r="B690" s="427" t="s">
        <v>123</v>
      </c>
      <c r="C690" s="291" t="s">
        <v>25</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425"/>
      <c r="Z690" s="409"/>
      <c r="AA690" s="409"/>
      <c r="AB690" s="409"/>
      <c r="AC690" s="409"/>
      <c r="AD690" s="409"/>
      <c r="AE690" s="409"/>
      <c r="AF690" s="414"/>
      <c r="AG690" s="414"/>
      <c r="AH690" s="414"/>
      <c r="AI690" s="414"/>
      <c r="AJ690" s="414"/>
      <c r="AK690" s="414"/>
      <c r="AL690" s="414"/>
      <c r="AM690" s="296">
        <f>SUM(Y690:AL690)</f>
        <v>0</v>
      </c>
    </row>
    <row r="691" spans="1:39" ht="15" outlineLevel="1">
      <c r="A691" s="518"/>
      <c r="B691" s="294" t="s">
        <v>311</v>
      </c>
      <c r="C691" s="291"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0">
        <f>Y690</f>
        <v>0</v>
      </c>
      <c r="Z691" s="410">
        <f t="shared" ref="Z691" si="997">Z690</f>
        <v>0</v>
      </c>
      <c r="AA691" s="410">
        <f t="shared" ref="AA691" si="998">AA690</f>
        <v>0</v>
      </c>
      <c r="AB691" s="410">
        <f t="shared" ref="AB691" si="999">AB690</f>
        <v>0</v>
      </c>
      <c r="AC691" s="410">
        <f t="shared" ref="AC691" si="1000">AC690</f>
        <v>0</v>
      </c>
      <c r="AD691" s="410">
        <f t="shared" ref="AD691" si="1001">AD690</f>
        <v>0</v>
      </c>
      <c r="AE691" s="410">
        <f t="shared" ref="AE691" si="1002">AE690</f>
        <v>0</v>
      </c>
      <c r="AF691" s="410">
        <f t="shared" ref="AF691" si="1003">AF690</f>
        <v>0</v>
      </c>
      <c r="AG691" s="410">
        <f t="shared" ref="AG691" si="1004">AG690</f>
        <v>0</v>
      </c>
      <c r="AH691" s="410">
        <f t="shared" ref="AH691" si="1005">AH690</f>
        <v>0</v>
      </c>
      <c r="AI691" s="410">
        <f t="shared" ref="AI691" si="1006">AI690</f>
        <v>0</v>
      </c>
      <c r="AJ691" s="410">
        <f t="shared" ref="AJ691" si="1007">AJ690</f>
        <v>0</v>
      </c>
      <c r="AK691" s="410">
        <f t="shared" ref="AK691" si="1008">AK690</f>
        <v>0</v>
      </c>
      <c r="AL691" s="410">
        <f t="shared" ref="AL691" si="1009">AL690</f>
        <v>0</v>
      </c>
      <c r="AM691" s="306"/>
    </row>
    <row r="692" spans="1:39" ht="15" outlineLevel="1">
      <c r="A692" s="518"/>
      <c r="B692" s="427"/>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1"/>
      <c r="Z692" s="424"/>
      <c r="AA692" s="424"/>
      <c r="AB692" s="424"/>
      <c r="AC692" s="424"/>
      <c r="AD692" s="424"/>
      <c r="AE692" s="424"/>
      <c r="AF692" s="424"/>
      <c r="AG692" s="424"/>
      <c r="AH692" s="424"/>
      <c r="AI692" s="424"/>
      <c r="AJ692" s="424"/>
      <c r="AK692" s="424"/>
      <c r="AL692" s="424"/>
      <c r="AM692" s="306"/>
    </row>
    <row r="693" spans="1:39" ht="15" outlineLevel="1">
      <c r="A693" s="518">
        <v>32</v>
      </c>
      <c r="B693" s="427" t="s">
        <v>124</v>
      </c>
      <c r="C693" s="291" t="s">
        <v>25</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25"/>
      <c r="Z693" s="409"/>
      <c r="AA693" s="409"/>
      <c r="AB693" s="409"/>
      <c r="AC693" s="409"/>
      <c r="AD693" s="409"/>
      <c r="AE693" s="409"/>
      <c r="AF693" s="414"/>
      <c r="AG693" s="414"/>
      <c r="AH693" s="414"/>
      <c r="AI693" s="414"/>
      <c r="AJ693" s="414"/>
      <c r="AK693" s="414"/>
      <c r="AL693" s="414"/>
      <c r="AM693" s="296">
        <f>SUM(Y693:AL693)</f>
        <v>0</v>
      </c>
    </row>
    <row r="694" spans="1:39" ht="15" outlineLevel="1">
      <c r="A694" s="518"/>
      <c r="B694" s="294" t="s">
        <v>311</v>
      </c>
      <c r="C694" s="291"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0">
        <f>Y693</f>
        <v>0</v>
      </c>
      <c r="Z694" s="410">
        <f t="shared" ref="Z694" si="1010">Z693</f>
        <v>0</v>
      </c>
      <c r="AA694" s="410">
        <f t="shared" ref="AA694" si="1011">AA693</f>
        <v>0</v>
      </c>
      <c r="AB694" s="410">
        <f t="shared" ref="AB694" si="1012">AB693</f>
        <v>0</v>
      </c>
      <c r="AC694" s="410">
        <f t="shared" ref="AC694" si="1013">AC693</f>
        <v>0</v>
      </c>
      <c r="AD694" s="410">
        <f t="shared" ref="AD694" si="1014">AD693</f>
        <v>0</v>
      </c>
      <c r="AE694" s="410">
        <f t="shared" ref="AE694" si="1015">AE693</f>
        <v>0</v>
      </c>
      <c r="AF694" s="410">
        <f t="shared" ref="AF694" si="1016">AF693</f>
        <v>0</v>
      </c>
      <c r="AG694" s="410">
        <f t="shared" ref="AG694" si="1017">AG693</f>
        <v>0</v>
      </c>
      <c r="AH694" s="410">
        <f t="shared" ref="AH694" si="1018">AH693</f>
        <v>0</v>
      </c>
      <c r="AI694" s="410">
        <f t="shared" ref="AI694" si="1019">AI693</f>
        <v>0</v>
      </c>
      <c r="AJ694" s="410">
        <f t="shared" ref="AJ694" si="1020">AJ693</f>
        <v>0</v>
      </c>
      <c r="AK694" s="410">
        <f t="shared" ref="AK694" si="1021">AK693</f>
        <v>0</v>
      </c>
      <c r="AL694" s="410">
        <f t="shared" ref="AL694" si="1022">AL693</f>
        <v>0</v>
      </c>
      <c r="AM694" s="306"/>
    </row>
    <row r="695" spans="1:39" ht="15" outlineLevel="1">
      <c r="A695" s="518"/>
      <c r="B695" s="427"/>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1"/>
      <c r="Z695" s="424"/>
      <c r="AA695" s="424"/>
      <c r="AB695" s="424"/>
      <c r="AC695" s="424"/>
      <c r="AD695" s="424"/>
      <c r="AE695" s="424"/>
      <c r="AF695" s="424"/>
      <c r="AG695" s="424"/>
      <c r="AH695" s="424"/>
      <c r="AI695" s="424"/>
      <c r="AJ695" s="424"/>
      <c r="AK695" s="424"/>
      <c r="AL695" s="424"/>
      <c r="AM695" s="306"/>
    </row>
    <row r="696" spans="1:39" ht="15" outlineLevel="1">
      <c r="A696" s="518"/>
      <c r="B696" s="288" t="s">
        <v>502</v>
      </c>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1"/>
      <c r="Z696" s="424"/>
      <c r="AA696" s="424"/>
      <c r="AB696" s="424"/>
      <c r="AC696" s="424"/>
      <c r="AD696" s="424"/>
      <c r="AE696" s="424"/>
      <c r="AF696" s="424"/>
      <c r="AG696" s="424"/>
      <c r="AH696" s="424"/>
      <c r="AI696" s="424"/>
      <c r="AJ696" s="424"/>
      <c r="AK696" s="424"/>
      <c r="AL696" s="424"/>
      <c r="AM696" s="306"/>
    </row>
    <row r="697" spans="1:39" ht="15" outlineLevel="1">
      <c r="A697" s="518">
        <v>33</v>
      </c>
      <c r="B697" s="427" t="s">
        <v>125</v>
      </c>
      <c r="C697" s="291" t="s">
        <v>25</v>
      </c>
      <c r="D697" s="295">
        <v>173458.27833333306</v>
      </c>
      <c r="E697" s="295">
        <v>173458.27833333306</v>
      </c>
      <c r="F697" s="295">
        <v>173458.27833333306</v>
      </c>
      <c r="G697" s="295">
        <v>154071.39749999976</v>
      </c>
      <c r="H697" s="295">
        <v>154071.39749999976</v>
      </c>
      <c r="I697" s="295">
        <v>128117.15833333331</v>
      </c>
      <c r="J697" s="295">
        <v>128117.15833333331</v>
      </c>
      <c r="K697" s="295">
        <v>128117.15833333331</v>
      </c>
      <c r="L697" s="295">
        <v>128117.15833333331</v>
      </c>
      <c r="M697" s="295">
        <v>128117.15833333331</v>
      </c>
      <c r="N697" s="295">
        <v>12</v>
      </c>
      <c r="O697" s="295">
        <v>30.130799999999962</v>
      </c>
      <c r="P697" s="295">
        <v>26.227599999999978</v>
      </c>
      <c r="Q697" s="295">
        <v>26.227599999999978</v>
      </c>
      <c r="R697" s="295">
        <v>26.227599999999978</v>
      </c>
      <c r="S697" s="295">
        <v>26.227599999999978</v>
      </c>
      <c r="T697" s="295">
        <v>20.408499999999993</v>
      </c>
      <c r="U697" s="295">
        <v>20.408499999999993</v>
      </c>
      <c r="V697" s="295">
        <v>20.408499999999993</v>
      </c>
      <c r="W697" s="295">
        <v>20.408499999999993</v>
      </c>
      <c r="X697" s="295">
        <v>20.408499999999993</v>
      </c>
      <c r="Y697" s="775">
        <v>0</v>
      </c>
      <c r="Z697" s="764">
        <v>1</v>
      </c>
      <c r="AA697" s="764">
        <v>0</v>
      </c>
      <c r="AB697" s="764">
        <v>0</v>
      </c>
      <c r="AC697" s="764">
        <v>0</v>
      </c>
      <c r="AD697" s="764">
        <v>0</v>
      </c>
      <c r="AE697" s="764"/>
      <c r="AF697" s="414"/>
      <c r="AG697" s="414"/>
      <c r="AH697" s="414"/>
      <c r="AI697" s="414"/>
      <c r="AJ697" s="414"/>
      <c r="AK697" s="414"/>
      <c r="AL697" s="414"/>
      <c r="AM697" s="296">
        <f>SUM(Y697:AL697)</f>
        <v>1</v>
      </c>
    </row>
    <row r="698" spans="1:39" ht="15" outlineLevel="1">
      <c r="A698" s="518"/>
      <c r="B698" s="294" t="s">
        <v>311</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0">
        <f>Y697</f>
        <v>0</v>
      </c>
      <c r="Z698" s="410">
        <f t="shared" ref="Z698" si="1023">Z697</f>
        <v>1</v>
      </c>
      <c r="AA698" s="410">
        <f t="shared" ref="AA698" si="1024">AA697</f>
        <v>0</v>
      </c>
      <c r="AB698" s="410">
        <f t="shared" ref="AB698" si="1025">AB697</f>
        <v>0</v>
      </c>
      <c r="AC698" s="410">
        <f t="shared" ref="AC698" si="1026">AC697</f>
        <v>0</v>
      </c>
      <c r="AD698" s="410">
        <f t="shared" ref="AD698" si="1027">AD697</f>
        <v>0</v>
      </c>
      <c r="AE698" s="410">
        <f t="shared" ref="AE698" si="1028">AE697</f>
        <v>0</v>
      </c>
      <c r="AF698" s="410">
        <f t="shared" ref="AF698" si="1029">AF697</f>
        <v>0</v>
      </c>
      <c r="AG698" s="410">
        <f t="shared" ref="AG698" si="1030">AG697</f>
        <v>0</v>
      </c>
      <c r="AH698" s="410">
        <f t="shared" ref="AH698" si="1031">AH697</f>
        <v>0</v>
      </c>
      <c r="AI698" s="410">
        <f t="shared" ref="AI698" si="1032">AI697</f>
        <v>0</v>
      </c>
      <c r="AJ698" s="410">
        <f t="shared" ref="AJ698" si="1033">AJ697</f>
        <v>0</v>
      </c>
      <c r="AK698" s="410">
        <f t="shared" ref="AK698" si="1034">AK697</f>
        <v>0</v>
      </c>
      <c r="AL698" s="410">
        <f t="shared" ref="AL698" si="1035">AL697</f>
        <v>0</v>
      </c>
      <c r="AM698" s="306"/>
    </row>
    <row r="699" spans="1:39" ht="15" outlineLevel="1">
      <c r="A699" s="518"/>
      <c r="B699" s="427"/>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1"/>
      <c r="Z699" s="424"/>
      <c r="AA699" s="424"/>
      <c r="AB699" s="424"/>
      <c r="AC699" s="424"/>
      <c r="AD699" s="424"/>
      <c r="AE699" s="424"/>
      <c r="AF699" s="424"/>
      <c r="AG699" s="424"/>
      <c r="AH699" s="424"/>
      <c r="AI699" s="424"/>
      <c r="AJ699" s="424"/>
      <c r="AK699" s="424"/>
      <c r="AL699" s="424"/>
      <c r="AM699" s="306"/>
    </row>
    <row r="700" spans="1:39" ht="15" outlineLevel="1">
      <c r="A700" s="518">
        <v>34</v>
      </c>
      <c r="B700" s="811" t="s">
        <v>853</v>
      </c>
      <c r="C700" s="291" t="s">
        <v>25</v>
      </c>
      <c r="D700" s="295">
        <v>190079.7768000018</v>
      </c>
      <c r="E700" s="295">
        <v>190079.7768000018</v>
      </c>
      <c r="F700" s="295">
        <v>190079.7768000018</v>
      </c>
      <c r="G700" s="295">
        <v>190079.7768000018</v>
      </c>
      <c r="H700" s="295">
        <v>190079.7768000018</v>
      </c>
      <c r="I700" s="295">
        <v>190079.7768000018</v>
      </c>
      <c r="J700" s="295">
        <v>190079.7768000018</v>
      </c>
      <c r="K700" s="295">
        <v>190079.7768000018</v>
      </c>
      <c r="L700" s="295">
        <v>190079.7768000018</v>
      </c>
      <c r="M700" s="295">
        <v>190079.7768000018</v>
      </c>
      <c r="N700" s="295">
        <v>0</v>
      </c>
      <c r="O700" s="295">
        <v>250.8569999999954</v>
      </c>
      <c r="P700" s="295">
        <v>250.8569999999954</v>
      </c>
      <c r="Q700" s="295">
        <v>250.8569999999954</v>
      </c>
      <c r="R700" s="295">
        <v>250.8569999999954</v>
      </c>
      <c r="S700" s="295">
        <v>250.8569999999954</v>
      </c>
      <c r="T700" s="295">
        <v>250.8569999999954</v>
      </c>
      <c r="U700" s="295">
        <v>250.8569999999954</v>
      </c>
      <c r="V700" s="295">
        <v>250.8569999999954</v>
      </c>
      <c r="W700" s="295">
        <v>250.8569999999954</v>
      </c>
      <c r="X700" s="295">
        <v>250.8569999999954</v>
      </c>
      <c r="Y700" s="775">
        <v>1</v>
      </c>
      <c r="Z700" s="764">
        <v>0</v>
      </c>
      <c r="AA700" s="764">
        <v>0</v>
      </c>
      <c r="AB700" s="764">
        <v>0</v>
      </c>
      <c r="AC700" s="764">
        <v>0</v>
      </c>
      <c r="AD700" s="764">
        <v>0</v>
      </c>
      <c r="AE700" s="764"/>
      <c r="AF700" s="414"/>
      <c r="AG700" s="414"/>
      <c r="AH700" s="414"/>
      <c r="AI700" s="414"/>
      <c r="AJ700" s="414"/>
      <c r="AK700" s="414"/>
      <c r="AL700" s="414"/>
      <c r="AM700" s="296">
        <f>SUM(Y700:AL700)</f>
        <v>1</v>
      </c>
    </row>
    <row r="701" spans="1:39" ht="15" outlineLevel="1">
      <c r="A701" s="518"/>
      <c r="B701" s="294" t="s">
        <v>311</v>
      </c>
      <c r="C701" s="291" t="s">
        <v>163</v>
      </c>
      <c r="D701" s="295"/>
      <c r="E701" s="295"/>
      <c r="F701" s="295"/>
      <c r="G701" s="295"/>
      <c r="H701" s="295"/>
      <c r="I701" s="295"/>
      <c r="J701" s="295"/>
      <c r="K701" s="295"/>
      <c r="L701" s="295"/>
      <c r="M701" s="295"/>
      <c r="N701" s="295">
        <f>N700</f>
        <v>0</v>
      </c>
      <c r="O701" s="295"/>
      <c r="P701" s="295"/>
      <c r="Q701" s="295"/>
      <c r="R701" s="295"/>
      <c r="S701" s="295"/>
      <c r="T701" s="295"/>
      <c r="U701" s="295"/>
      <c r="V701" s="295"/>
      <c r="W701" s="295"/>
      <c r="X701" s="295"/>
      <c r="Y701" s="410">
        <f>Y700</f>
        <v>1</v>
      </c>
      <c r="Z701" s="410">
        <f t="shared" ref="Z701" si="1036">Z700</f>
        <v>0</v>
      </c>
      <c r="AA701" s="410">
        <f t="shared" ref="AA701" si="1037">AA700</f>
        <v>0</v>
      </c>
      <c r="AB701" s="410">
        <f t="shared" ref="AB701" si="1038">AB700</f>
        <v>0</v>
      </c>
      <c r="AC701" s="410">
        <f t="shared" ref="AC701" si="1039">AC700</f>
        <v>0</v>
      </c>
      <c r="AD701" s="410">
        <f t="shared" ref="AD701" si="1040">AD700</f>
        <v>0</v>
      </c>
      <c r="AE701" s="410">
        <f t="shared" ref="AE701" si="1041">AE700</f>
        <v>0</v>
      </c>
      <c r="AF701" s="410">
        <f t="shared" ref="AF701" si="1042">AF700</f>
        <v>0</v>
      </c>
      <c r="AG701" s="410">
        <f t="shared" ref="AG701" si="1043">AG700</f>
        <v>0</v>
      </c>
      <c r="AH701" s="410">
        <f t="shared" ref="AH701" si="1044">AH700</f>
        <v>0</v>
      </c>
      <c r="AI701" s="410">
        <f t="shared" ref="AI701" si="1045">AI700</f>
        <v>0</v>
      </c>
      <c r="AJ701" s="410">
        <f t="shared" ref="AJ701" si="1046">AJ700</f>
        <v>0</v>
      </c>
      <c r="AK701" s="410">
        <f t="shared" ref="AK701" si="1047">AK700</f>
        <v>0</v>
      </c>
      <c r="AL701" s="410">
        <f t="shared" ref="AL701" si="1048">AL700</f>
        <v>0</v>
      </c>
      <c r="AM701" s="306"/>
    </row>
    <row r="702" spans="1:39" ht="15" outlineLevel="1">
      <c r="A702" s="518"/>
      <c r="B702" s="427"/>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1"/>
      <c r="Z702" s="424"/>
      <c r="AA702" s="424"/>
      <c r="AB702" s="424"/>
      <c r="AC702" s="424"/>
      <c r="AD702" s="424"/>
      <c r="AE702" s="424"/>
      <c r="AF702" s="424"/>
      <c r="AG702" s="424"/>
      <c r="AH702" s="424"/>
      <c r="AI702" s="424"/>
      <c r="AJ702" s="424"/>
      <c r="AK702" s="424"/>
      <c r="AL702" s="424"/>
      <c r="AM702" s="306"/>
    </row>
    <row r="703" spans="1:39" ht="15" outlineLevel="1">
      <c r="A703" s="518">
        <v>35</v>
      </c>
      <c r="B703" s="427" t="s">
        <v>127</v>
      </c>
      <c r="C703" s="291" t="s">
        <v>25</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425"/>
      <c r="Z703" s="409"/>
      <c r="AA703" s="409"/>
      <c r="AB703" s="409"/>
      <c r="AC703" s="409"/>
      <c r="AD703" s="409"/>
      <c r="AE703" s="409"/>
      <c r="AF703" s="414"/>
      <c r="AG703" s="414"/>
      <c r="AH703" s="414"/>
      <c r="AI703" s="414"/>
      <c r="AJ703" s="414"/>
      <c r="AK703" s="414"/>
      <c r="AL703" s="414"/>
      <c r="AM703" s="296">
        <f>SUM(Y703:AL703)</f>
        <v>0</v>
      </c>
    </row>
    <row r="704" spans="1:39" ht="15" outlineLevel="1">
      <c r="A704" s="518"/>
      <c r="B704" s="294" t="s">
        <v>311</v>
      </c>
      <c r="C704" s="291" t="s">
        <v>163</v>
      </c>
      <c r="D704" s="295"/>
      <c r="E704" s="295"/>
      <c r="F704" s="295"/>
      <c r="G704" s="295"/>
      <c r="H704" s="295"/>
      <c r="I704" s="295"/>
      <c r="J704" s="295"/>
      <c r="K704" s="295"/>
      <c r="L704" s="295"/>
      <c r="M704" s="295"/>
      <c r="N704" s="295">
        <f>N703</f>
        <v>0</v>
      </c>
      <c r="O704" s="295"/>
      <c r="P704" s="295"/>
      <c r="Q704" s="295"/>
      <c r="R704" s="295"/>
      <c r="S704" s="295"/>
      <c r="T704" s="295"/>
      <c r="U704" s="295"/>
      <c r="V704" s="295"/>
      <c r="W704" s="295"/>
      <c r="X704" s="295"/>
      <c r="Y704" s="410">
        <f>Y703</f>
        <v>0</v>
      </c>
      <c r="Z704" s="410">
        <f t="shared" ref="Z704" si="1049">Z703</f>
        <v>0</v>
      </c>
      <c r="AA704" s="410">
        <f t="shared" ref="AA704" si="1050">AA703</f>
        <v>0</v>
      </c>
      <c r="AB704" s="410">
        <f t="shared" ref="AB704" si="1051">AB703</f>
        <v>0</v>
      </c>
      <c r="AC704" s="410">
        <f t="shared" ref="AC704" si="1052">AC703</f>
        <v>0</v>
      </c>
      <c r="AD704" s="410">
        <f t="shared" ref="AD704" si="1053">AD703</f>
        <v>0</v>
      </c>
      <c r="AE704" s="410">
        <f t="shared" ref="AE704" si="1054">AE703</f>
        <v>0</v>
      </c>
      <c r="AF704" s="410">
        <f t="shared" ref="AF704" si="1055">AF703</f>
        <v>0</v>
      </c>
      <c r="AG704" s="410">
        <f t="shared" ref="AG704" si="1056">AG703</f>
        <v>0</v>
      </c>
      <c r="AH704" s="410">
        <f t="shared" ref="AH704" si="1057">AH703</f>
        <v>0</v>
      </c>
      <c r="AI704" s="410">
        <f t="shared" ref="AI704" si="1058">AI703</f>
        <v>0</v>
      </c>
      <c r="AJ704" s="410">
        <f t="shared" ref="AJ704" si="1059">AJ703</f>
        <v>0</v>
      </c>
      <c r="AK704" s="410">
        <f t="shared" ref="AK704" si="1060">AK703</f>
        <v>0</v>
      </c>
      <c r="AL704" s="410">
        <f t="shared" ref="AL704" si="1061">AL703</f>
        <v>0</v>
      </c>
      <c r="AM704" s="306"/>
    </row>
    <row r="705" spans="1:39" ht="15" outlineLevel="1">
      <c r="A705" s="518"/>
      <c r="B705" s="430"/>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1"/>
      <c r="Z705" s="424"/>
      <c r="AA705" s="424"/>
      <c r="AB705" s="424"/>
      <c r="AC705" s="424"/>
      <c r="AD705" s="424"/>
      <c r="AE705" s="424"/>
      <c r="AF705" s="424"/>
      <c r="AG705" s="424"/>
      <c r="AH705" s="424"/>
      <c r="AI705" s="424"/>
      <c r="AJ705" s="424"/>
      <c r="AK705" s="424"/>
      <c r="AL705" s="424"/>
      <c r="AM705" s="306"/>
    </row>
    <row r="706" spans="1:39" ht="15" outlineLevel="1">
      <c r="A706" s="518"/>
      <c r="B706" s="288" t="s">
        <v>503</v>
      </c>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1"/>
      <c r="Z706" s="424"/>
      <c r="AA706" s="424"/>
      <c r="AB706" s="424"/>
      <c r="AC706" s="424"/>
      <c r="AD706" s="424"/>
      <c r="AE706" s="424"/>
      <c r="AF706" s="424"/>
      <c r="AG706" s="424"/>
      <c r="AH706" s="424"/>
      <c r="AI706" s="424"/>
      <c r="AJ706" s="424"/>
      <c r="AK706" s="424"/>
      <c r="AL706" s="424"/>
      <c r="AM706" s="306"/>
    </row>
    <row r="707" spans="1:39" ht="45" outlineLevel="1">
      <c r="A707" s="518">
        <v>36</v>
      </c>
      <c r="B707" s="427" t="s">
        <v>128</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5"/>
      <c r="Z707" s="409"/>
      <c r="AA707" s="409"/>
      <c r="AB707" s="409"/>
      <c r="AC707" s="409"/>
      <c r="AD707" s="409"/>
      <c r="AE707" s="409"/>
      <c r="AF707" s="414"/>
      <c r="AG707" s="414"/>
      <c r="AH707" s="414"/>
      <c r="AI707" s="414"/>
      <c r="AJ707" s="414"/>
      <c r="AK707" s="414"/>
      <c r="AL707" s="414"/>
      <c r="AM707" s="296">
        <f>SUM(Y707:AL707)</f>
        <v>0</v>
      </c>
    </row>
    <row r="708" spans="1:39" ht="15" outlineLevel="1">
      <c r="A708" s="518"/>
      <c r="B708" s="294" t="s">
        <v>311</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0">
        <f>Y707</f>
        <v>0</v>
      </c>
      <c r="Z708" s="410">
        <f t="shared" ref="Z708" si="1062">Z707</f>
        <v>0</v>
      </c>
      <c r="AA708" s="410">
        <f t="shared" ref="AA708" si="1063">AA707</f>
        <v>0</v>
      </c>
      <c r="AB708" s="410">
        <f t="shared" ref="AB708" si="1064">AB707</f>
        <v>0</v>
      </c>
      <c r="AC708" s="410">
        <f t="shared" ref="AC708" si="1065">AC707</f>
        <v>0</v>
      </c>
      <c r="AD708" s="410">
        <f t="shared" ref="AD708" si="1066">AD707</f>
        <v>0</v>
      </c>
      <c r="AE708" s="410">
        <f t="shared" ref="AE708" si="1067">AE707</f>
        <v>0</v>
      </c>
      <c r="AF708" s="410">
        <f t="shared" ref="AF708" si="1068">AF707</f>
        <v>0</v>
      </c>
      <c r="AG708" s="410">
        <f t="shared" ref="AG708" si="1069">AG707</f>
        <v>0</v>
      </c>
      <c r="AH708" s="410">
        <f t="shared" ref="AH708" si="1070">AH707</f>
        <v>0</v>
      </c>
      <c r="AI708" s="410">
        <f t="shared" ref="AI708" si="1071">AI707</f>
        <v>0</v>
      </c>
      <c r="AJ708" s="410">
        <f t="shared" ref="AJ708" si="1072">AJ707</f>
        <v>0</v>
      </c>
      <c r="AK708" s="410">
        <f t="shared" ref="AK708" si="1073">AK707</f>
        <v>0</v>
      </c>
      <c r="AL708" s="410">
        <f t="shared" ref="AL708" si="1074">AL707</f>
        <v>0</v>
      </c>
      <c r="AM708" s="306"/>
    </row>
    <row r="709" spans="1:39" ht="15" outlineLevel="1">
      <c r="A709" s="518"/>
      <c r="B709" s="427"/>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1"/>
      <c r="Z709" s="424"/>
      <c r="AA709" s="424"/>
      <c r="AB709" s="424"/>
      <c r="AC709" s="424"/>
      <c r="AD709" s="424"/>
      <c r="AE709" s="424"/>
      <c r="AF709" s="424"/>
      <c r="AG709" s="424"/>
      <c r="AH709" s="424"/>
      <c r="AI709" s="424"/>
      <c r="AJ709" s="424"/>
      <c r="AK709" s="424"/>
      <c r="AL709" s="424"/>
      <c r="AM709" s="306"/>
    </row>
    <row r="710" spans="1:39" ht="30" outlineLevel="1">
      <c r="A710" s="518">
        <v>37</v>
      </c>
      <c r="B710" s="427" t="s">
        <v>129</v>
      </c>
      <c r="C710" s="291" t="s">
        <v>25</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25"/>
      <c r="Z710" s="409"/>
      <c r="AA710" s="409"/>
      <c r="AB710" s="409"/>
      <c r="AC710" s="409"/>
      <c r="AD710" s="409"/>
      <c r="AE710" s="409"/>
      <c r="AF710" s="414"/>
      <c r="AG710" s="414"/>
      <c r="AH710" s="414"/>
      <c r="AI710" s="414"/>
      <c r="AJ710" s="414"/>
      <c r="AK710" s="414"/>
      <c r="AL710" s="414"/>
      <c r="AM710" s="296">
        <f>SUM(Y710:AL710)</f>
        <v>0</v>
      </c>
    </row>
    <row r="711" spans="1:39" ht="15" outlineLevel="1">
      <c r="A711" s="518"/>
      <c r="B711" s="294" t="s">
        <v>311</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0">
        <f>Y710</f>
        <v>0</v>
      </c>
      <c r="Z711" s="410">
        <f t="shared" ref="Z711" si="1075">Z710</f>
        <v>0</v>
      </c>
      <c r="AA711" s="410">
        <f t="shared" ref="AA711" si="1076">AA710</f>
        <v>0</v>
      </c>
      <c r="AB711" s="410">
        <f t="shared" ref="AB711" si="1077">AB710</f>
        <v>0</v>
      </c>
      <c r="AC711" s="410">
        <f t="shared" ref="AC711" si="1078">AC710</f>
        <v>0</v>
      </c>
      <c r="AD711" s="410">
        <f t="shared" ref="AD711" si="1079">AD710</f>
        <v>0</v>
      </c>
      <c r="AE711" s="410">
        <f t="shared" ref="AE711" si="1080">AE710</f>
        <v>0</v>
      </c>
      <c r="AF711" s="410">
        <f t="shared" ref="AF711" si="1081">AF710</f>
        <v>0</v>
      </c>
      <c r="AG711" s="410">
        <f t="shared" ref="AG711" si="1082">AG710</f>
        <v>0</v>
      </c>
      <c r="AH711" s="410">
        <f t="shared" ref="AH711" si="1083">AH710</f>
        <v>0</v>
      </c>
      <c r="AI711" s="410">
        <f t="shared" ref="AI711" si="1084">AI710</f>
        <v>0</v>
      </c>
      <c r="AJ711" s="410">
        <f t="shared" ref="AJ711" si="1085">AJ710</f>
        <v>0</v>
      </c>
      <c r="AK711" s="410">
        <f t="shared" ref="AK711" si="1086">AK710</f>
        <v>0</v>
      </c>
      <c r="AL711" s="410">
        <f t="shared" ref="AL711" si="1087">AL710</f>
        <v>0</v>
      </c>
      <c r="AM711" s="306"/>
    </row>
    <row r="712" spans="1:39" ht="15" outlineLevel="1">
      <c r="A712" s="518"/>
      <c r="B712" s="427"/>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1"/>
      <c r="Z712" s="424"/>
      <c r="AA712" s="424"/>
      <c r="AB712" s="424"/>
      <c r="AC712" s="424"/>
      <c r="AD712" s="424"/>
      <c r="AE712" s="424"/>
      <c r="AF712" s="424"/>
      <c r="AG712" s="424"/>
      <c r="AH712" s="424"/>
      <c r="AI712" s="424"/>
      <c r="AJ712" s="424"/>
      <c r="AK712" s="424"/>
      <c r="AL712" s="424"/>
      <c r="AM712" s="306"/>
    </row>
    <row r="713" spans="1:39" ht="15" outlineLevel="1">
      <c r="A713" s="518">
        <v>38</v>
      </c>
      <c r="B713" s="427" t="s">
        <v>130</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5"/>
      <c r="Z713" s="409"/>
      <c r="AA713" s="409"/>
      <c r="AB713" s="409"/>
      <c r="AC713" s="409"/>
      <c r="AD713" s="409"/>
      <c r="AE713" s="409"/>
      <c r="AF713" s="414"/>
      <c r="AG713" s="414"/>
      <c r="AH713" s="414"/>
      <c r="AI713" s="414"/>
      <c r="AJ713" s="414"/>
      <c r="AK713" s="414"/>
      <c r="AL713" s="414"/>
      <c r="AM713" s="296">
        <f>SUM(Y713:AL713)</f>
        <v>0</v>
      </c>
    </row>
    <row r="714" spans="1:39" ht="15" outlineLevel="1">
      <c r="A714" s="518"/>
      <c r="B714" s="294" t="s">
        <v>311</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0">
        <f>Y713</f>
        <v>0</v>
      </c>
      <c r="Z714" s="410">
        <f t="shared" ref="Z714" si="1088">Z713</f>
        <v>0</v>
      </c>
      <c r="AA714" s="410">
        <f t="shared" ref="AA714" si="1089">AA713</f>
        <v>0</v>
      </c>
      <c r="AB714" s="410">
        <f t="shared" ref="AB714" si="1090">AB713</f>
        <v>0</v>
      </c>
      <c r="AC714" s="410">
        <f t="shared" ref="AC714" si="1091">AC713</f>
        <v>0</v>
      </c>
      <c r="AD714" s="410">
        <f t="shared" ref="AD714" si="1092">AD713</f>
        <v>0</v>
      </c>
      <c r="AE714" s="410">
        <f t="shared" ref="AE714" si="1093">AE713</f>
        <v>0</v>
      </c>
      <c r="AF714" s="410">
        <f t="shared" ref="AF714" si="1094">AF713</f>
        <v>0</v>
      </c>
      <c r="AG714" s="410">
        <f t="shared" ref="AG714" si="1095">AG713</f>
        <v>0</v>
      </c>
      <c r="AH714" s="410">
        <f t="shared" ref="AH714" si="1096">AH713</f>
        <v>0</v>
      </c>
      <c r="AI714" s="410">
        <f t="shared" ref="AI714" si="1097">AI713</f>
        <v>0</v>
      </c>
      <c r="AJ714" s="410">
        <f t="shared" ref="AJ714" si="1098">AJ713</f>
        <v>0</v>
      </c>
      <c r="AK714" s="410">
        <f t="shared" ref="AK714" si="1099">AK713</f>
        <v>0</v>
      </c>
      <c r="AL714" s="410">
        <f t="shared" ref="AL714" si="1100">AL713</f>
        <v>0</v>
      </c>
      <c r="AM714" s="306"/>
    </row>
    <row r="715" spans="1:39" ht="15" outlineLevel="1">
      <c r="A715" s="518"/>
      <c r="B715" s="427"/>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1"/>
      <c r="Z715" s="424"/>
      <c r="AA715" s="424"/>
      <c r="AB715" s="424"/>
      <c r="AC715" s="424"/>
      <c r="AD715" s="424"/>
      <c r="AE715" s="424"/>
      <c r="AF715" s="424"/>
      <c r="AG715" s="424"/>
      <c r="AH715" s="424"/>
      <c r="AI715" s="424"/>
      <c r="AJ715" s="424"/>
      <c r="AK715" s="424"/>
      <c r="AL715" s="424"/>
      <c r="AM715" s="306"/>
    </row>
    <row r="716" spans="1:39" ht="30" outlineLevel="1">
      <c r="A716" s="518">
        <v>39</v>
      </c>
      <c r="B716" s="427" t="s">
        <v>131</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5"/>
      <c r="Z716" s="409"/>
      <c r="AA716" s="409"/>
      <c r="AB716" s="409"/>
      <c r="AC716" s="409"/>
      <c r="AD716" s="409"/>
      <c r="AE716" s="409"/>
      <c r="AF716" s="414"/>
      <c r="AG716" s="414"/>
      <c r="AH716" s="414"/>
      <c r="AI716" s="414"/>
      <c r="AJ716" s="414"/>
      <c r="AK716" s="414"/>
      <c r="AL716" s="414"/>
      <c r="AM716" s="296">
        <f>SUM(Y716:AL716)</f>
        <v>0</v>
      </c>
    </row>
    <row r="717" spans="1:39" ht="15" outlineLevel="1">
      <c r="A717" s="518"/>
      <c r="B717" s="294" t="s">
        <v>311</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0">
        <f>Y716</f>
        <v>0</v>
      </c>
      <c r="Z717" s="410">
        <f t="shared" ref="Z717" si="1101">Z716</f>
        <v>0</v>
      </c>
      <c r="AA717" s="410">
        <f t="shared" ref="AA717" si="1102">AA716</f>
        <v>0</v>
      </c>
      <c r="AB717" s="410">
        <f t="shared" ref="AB717" si="1103">AB716</f>
        <v>0</v>
      </c>
      <c r="AC717" s="410">
        <f t="shared" ref="AC717" si="1104">AC716</f>
        <v>0</v>
      </c>
      <c r="AD717" s="410">
        <f t="shared" ref="AD717" si="1105">AD716</f>
        <v>0</v>
      </c>
      <c r="AE717" s="410">
        <f t="shared" ref="AE717" si="1106">AE716</f>
        <v>0</v>
      </c>
      <c r="AF717" s="410">
        <f t="shared" ref="AF717" si="1107">AF716</f>
        <v>0</v>
      </c>
      <c r="AG717" s="410">
        <f t="shared" ref="AG717" si="1108">AG716</f>
        <v>0</v>
      </c>
      <c r="AH717" s="410">
        <f t="shared" ref="AH717" si="1109">AH716</f>
        <v>0</v>
      </c>
      <c r="AI717" s="410">
        <f t="shared" ref="AI717" si="1110">AI716</f>
        <v>0</v>
      </c>
      <c r="AJ717" s="410">
        <f t="shared" ref="AJ717" si="1111">AJ716</f>
        <v>0</v>
      </c>
      <c r="AK717" s="410">
        <f t="shared" ref="AK717" si="1112">AK716</f>
        <v>0</v>
      </c>
      <c r="AL717" s="410">
        <f t="shared" ref="AL717" si="1113">AL716</f>
        <v>0</v>
      </c>
      <c r="AM717" s="306"/>
    </row>
    <row r="718" spans="1:39" ht="15" outlineLevel="1">
      <c r="A718" s="518"/>
      <c r="B718" s="427"/>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1"/>
      <c r="Z718" s="424"/>
      <c r="AA718" s="424"/>
      <c r="AB718" s="424"/>
      <c r="AC718" s="424"/>
      <c r="AD718" s="424"/>
      <c r="AE718" s="424"/>
      <c r="AF718" s="424"/>
      <c r="AG718" s="424"/>
      <c r="AH718" s="424"/>
      <c r="AI718" s="424"/>
      <c r="AJ718" s="424"/>
      <c r="AK718" s="424"/>
      <c r="AL718" s="424"/>
      <c r="AM718" s="306"/>
    </row>
    <row r="719" spans="1:39" ht="30" outlineLevel="1">
      <c r="A719" s="518">
        <v>40</v>
      </c>
      <c r="B719" s="427" t="s">
        <v>132</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5"/>
      <c r="Z719" s="409"/>
      <c r="AA719" s="409"/>
      <c r="AB719" s="409"/>
      <c r="AC719" s="409"/>
      <c r="AD719" s="409"/>
      <c r="AE719" s="409"/>
      <c r="AF719" s="414"/>
      <c r="AG719" s="414"/>
      <c r="AH719" s="414"/>
      <c r="AI719" s="414"/>
      <c r="AJ719" s="414"/>
      <c r="AK719" s="414"/>
      <c r="AL719" s="414"/>
      <c r="AM719" s="296">
        <f>SUM(Y719:AL719)</f>
        <v>0</v>
      </c>
    </row>
    <row r="720" spans="1:39" ht="15" outlineLevel="1">
      <c r="A720" s="518"/>
      <c r="B720" s="294" t="s">
        <v>311</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0">
        <f>Y719</f>
        <v>0</v>
      </c>
      <c r="Z720" s="410">
        <f t="shared" ref="Z720" si="1114">Z719</f>
        <v>0</v>
      </c>
      <c r="AA720" s="410">
        <f t="shared" ref="AA720" si="1115">AA719</f>
        <v>0</v>
      </c>
      <c r="AB720" s="410">
        <f t="shared" ref="AB720" si="1116">AB719</f>
        <v>0</v>
      </c>
      <c r="AC720" s="410">
        <f t="shared" ref="AC720" si="1117">AC719</f>
        <v>0</v>
      </c>
      <c r="AD720" s="410">
        <f t="shared" ref="AD720" si="1118">AD719</f>
        <v>0</v>
      </c>
      <c r="AE720" s="410">
        <f t="shared" ref="AE720" si="1119">AE719</f>
        <v>0</v>
      </c>
      <c r="AF720" s="410">
        <f t="shared" ref="AF720" si="1120">AF719</f>
        <v>0</v>
      </c>
      <c r="AG720" s="410">
        <f t="shared" ref="AG720" si="1121">AG719</f>
        <v>0</v>
      </c>
      <c r="AH720" s="410">
        <f t="shared" ref="AH720" si="1122">AH719</f>
        <v>0</v>
      </c>
      <c r="AI720" s="410">
        <f t="shared" ref="AI720" si="1123">AI719</f>
        <v>0</v>
      </c>
      <c r="AJ720" s="410">
        <f t="shared" ref="AJ720" si="1124">AJ719</f>
        <v>0</v>
      </c>
      <c r="AK720" s="410">
        <f t="shared" ref="AK720" si="1125">AK719</f>
        <v>0</v>
      </c>
      <c r="AL720" s="410">
        <f t="shared" ref="AL720" si="1126">AL719</f>
        <v>0</v>
      </c>
      <c r="AM720" s="306"/>
    </row>
    <row r="721" spans="1:39" ht="15" outlineLevel="1">
      <c r="A721" s="518"/>
      <c r="B721" s="427"/>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1"/>
      <c r="Z721" s="424"/>
      <c r="AA721" s="424"/>
      <c r="AB721" s="424"/>
      <c r="AC721" s="424"/>
      <c r="AD721" s="424"/>
      <c r="AE721" s="424"/>
      <c r="AF721" s="424"/>
      <c r="AG721" s="424"/>
      <c r="AH721" s="424"/>
      <c r="AI721" s="424"/>
      <c r="AJ721" s="424"/>
      <c r="AK721" s="424"/>
      <c r="AL721" s="424"/>
      <c r="AM721" s="306"/>
    </row>
    <row r="722" spans="1:39" ht="30" outlineLevel="1">
      <c r="A722" s="518">
        <v>41</v>
      </c>
      <c r="B722" s="427" t="s">
        <v>133</v>
      </c>
      <c r="C722" s="291"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5"/>
      <c r="Z722" s="409"/>
      <c r="AA722" s="409"/>
      <c r="AB722" s="409"/>
      <c r="AC722" s="409"/>
      <c r="AD722" s="409"/>
      <c r="AE722" s="409"/>
      <c r="AF722" s="414"/>
      <c r="AG722" s="414"/>
      <c r="AH722" s="414"/>
      <c r="AI722" s="414"/>
      <c r="AJ722" s="414"/>
      <c r="AK722" s="414"/>
      <c r="AL722" s="414"/>
      <c r="AM722" s="296">
        <f>SUM(Y722:AL722)</f>
        <v>0</v>
      </c>
    </row>
    <row r="723" spans="1:39" ht="15" outlineLevel="1">
      <c r="A723" s="518"/>
      <c r="B723" s="294" t="s">
        <v>311</v>
      </c>
      <c r="C723" s="291"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0">
        <f>Y722</f>
        <v>0</v>
      </c>
      <c r="Z723" s="410">
        <f t="shared" ref="Z723" si="1127">Z722</f>
        <v>0</v>
      </c>
      <c r="AA723" s="410">
        <f t="shared" ref="AA723" si="1128">AA722</f>
        <v>0</v>
      </c>
      <c r="AB723" s="410">
        <f t="shared" ref="AB723" si="1129">AB722</f>
        <v>0</v>
      </c>
      <c r="AC723" s="410">
        <f t="shared" ref="AC723" si="1130">AC722</f>
        <v>0</v>
      </c>
      <c r="AD723" s="410">
        <f t="shared" ref="AD723" si="1131">AD722</f>
        <v>0</v>
      </c>
      <c r="AE723" s="410">
        <f t="shared" ref="AE723" si="1132">AE722</f>
        <v>0</v>
      </c>
      <c r="AF723" s="410">
        <f t="shared" ref="AF723" si="1133">AF722</f>
        <v>0</v>
      </c>
      <c r="AG723" s="410">
        <f t="shared" ref="AG723" si="1134">AG722</f>
        <v>0</v>
      </c>
      <c r="AH723" s="410">
        <f t="shared" ref="AH723" si="1135">AH722</f>
        <v>0</v>
      </c>
      <c r="AI723" s="410">
        <f t="shared" ref="AI723" si="1136">AI722</f>
        <v>0</v>
      </c>
      <c r="AJ723" s="410">
        <f t="shared" ref="AJ723" si="1137">AJ722</f>
        <v>0</v>
      </c>
      <c r="AK723" s="410">
        <f t="shared" ref="AK723" si="1138">AK722</f>
        <v>0</v>
      </c>
      <c r="AL723" s="410">
        <f t="shared" ref="AL723" si="1139">AL722</f>
        <v>0</v>
      </c>
      <c r="AM723" s="306"/>
    </row>
    <row r="724" spans="1:39" ht="15" outlineLevel="1">
      <c r="A724" s="518"/>
      <c r="B724" s="427"/>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1"/>
      <c r="Z724" s="424"/>
      <c r="AA724" s="424"/>
      <c r="AB724" s="424"/>
      <c r="AC724" s="424"/>
      <c r="AD724" s="424"/>
      <c r="AE724" s="424"/>
      <c r="AF724" s="424"/>
      <c r="AG724" s="424"/>
      <c r="AH724" s="424"/>
      <c r="AI724" s="424"/>
      <c r="AJ724" s="424"/>
      <c r="AK724" s="424"/>
      <c r="AL724" s="424"/>
      <c r="AM724" s="306"/>
    </row>
    <row r="725" spans="1:39" ht="15" outlineLevel="1">
      <c r="A725" s="518">
        <v>42</v>
      </c>
      <c r="B725" s="811" t="s">
        <v>851</v>
      </c>
      <c r="C725" s="291" t="s">
        <v>25</v>
      </c>
      <c r="D725" s="295">
        <v>19504.999999999996</v>
      </c>
      <c r="E725" s="295">
        <v>19504.999999999996</v>
      </c>
      <c r="F725" s="295">
        <v>19504.999999999996</v>
      </c>
      <c r="G725" s="295">
        <v>19504.999999999996</v>
      </c>
      <c r="H725" s="295">
        <v>19504.999999999996</v>
      </c>
      <c r="I725" s="295">
        <v>19504.999999999996</v>
      </c>
      <c r="J725" s="295">
        <v>19504.999999999996</v>
      </c>
      <c r="K725" s="295">
        <v>19504.999999999996</v>
      </c>
      <c r="L725" s="295">
        <v>19504.999999999996</v>
      </c>
      <c r="M725" s="295">
        <v>19504.999999999996</v>
      </c>
      <c r="N725" s="765"/>
      <c r="O725" s="295"/>
      <c r="P725" s="295"/>
      <c r="Q725" s="295"/>
      <c r="R725" s="295"/>
      <c r="S725" s="295"/>
      <c r="T725" s="295"/>
      <c r="U725" s="295"/>
      <c r="V725" s="295"/>
      <c r="W725" s="295"/>
      <c r="X725" s="295"/>
      <c r="Y725" s="775">
        <v>1</v>
      </c>
      <c r="Z725" s="764">
        <v>0</v>
      </c>
      <c r="AA725" s="764">
        <v>0</v>
      </c>
      <c r="AB725" s="764">
        <v>0</v>
      </c>
      <c r="AC725" s="764">
        <v>0</v>
      </c>
      <c r="AD725" s="764">
        <v>0</v>
      </c>
      <c r="AE725" s="764"/>
      <c r="AF725" s="414"/>
      <c r="AG725" s="414"/>
      <c r="AH725" s="414"/>
      <c r="AI725" s="414"/>
      <c r="AJ725" s="414"/>
      <c r="AK725" s="414"/>
      <c r="AL725" s="414"/>
      <c r="AM725" s="296">
        <f>SUM(Y725:AL725)</f>
        <v>1</v>
      </c>
    </row>
    <row r="726" spans="1:39" ht="15" outlineLevel="1">
      <c r="A726" s="518"/>
      <c r="B726" s="294" t="s">
        <v>311</v>
      </c>
      <c r="C726" s="291" t="s">
        <v>163</v>
      </c>
      <c r="D726" s="295"/>
      <c r="E726" s="295"/>
      <c r="F726" s="295"/>
      <c r="G726" s="295"/>
      <c r="H726" s="295"/>
      <c r="I726" s="295"/>
      <c r="J726" s="295"/>
      <c r="K726" s="295"/>
      <c r="L726" s="295"/>
      <c r="M726" s="295"/>
      <c r="N726" s="465"/>
      <c r="O726" s="295"/>
      <c r="P726" s="295"/>
      <c r="Q726" s="295"/>
      <c r="R726" s="295"/>
      <c r="S726" s="295"/>
      <c r="T726" s="295"/>
      <c r="U726" s="295"/>
      <c r="V726" s="295"/>
      <c r="W726" s="295"/>
      <c r="X726" s="295"/>
      <c r="Y726" s="410">
        <f>Y725</f>
        <v>1</v>
      </c>
      <c r="Z726" s="410">
        <f t="shared" ref="Z726" si="1140">Z725</f>
        <v>0</v>
      </c>
      <c r="AA726" s="410">
        <f t="shared" ref="AA726" si="1141">AA725</f>
        <v>0</v>
      </c>
      <c r="AB726" s="410">
        <f t="shared" ref="AB726" si="1142">AB725</f>
        <v>0</v>
      </c>
      <c r="AC726" s="410">
        <f t="shared" ref="AC726" si="1143">AC725</f>
        <v>0</v>
      </c>
      <c r="AD726" s="410">
        <f t="shared" ref="AD726" si="1144">AD725</f>
        <v>0</v>
      </c>
      <c r="AE726" s="410">
        <f t="shared" ref="AE726" si="1145">AE725</f>
        <v>0</v>
      </c>
      <c r="AF726" s="410">
        <f t="shared" ref="AF726" si="1146">AF725</f>
        <v>0</v>
      </c>
      <c r="AG726" s="410">
        <f t="shared" ref="AG726" si="1147">AG725</f>
        <v>0</v>
      </c>
      <c r="AH726" s="410">
        <f t="shared" ref="AH726" si="1148">AH725</f>
        <v>0</v>
      </c>
      <c r="AI726" s="410">
        <f t="shared" ref="AI726" si="1149">AI725</f>
        <v>0</v>
      </c>
      <c r="AJ726" s="410">
        <f t="shared" ref="AJ726" si="1150">AJ725</f>
        <v>0</v>
      </c>
      <c r="AK726" s="410">
        <f t="shared" ref="AK726" si="1151">AK725</f>
        <v>0</v>
      </c>
      <c r="AL726" s="410">
        <f t="shared" ref="AL726" si="1152">AL725</f>
        <v>0</v>
      </c>
      <c r="AM726" s="306"/>
    </row>
    <row r="727" spans="1:39" ht="15" outlineLevel="1">
      <c r="A727" s="518"/>
      <c r="B727" s="427"/>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1"/>
      <c r="Z727" s="424"/>
      <c r="AA727" s="424"/>
      <c r="AB727" s="424"/>
      <c r="AC727" s="424"/>
      <c r="AD727" s="424"/>
      <c r="AE727" s="424"/>
      <c r="AF727" s="424"/>
      <c r="AG727" s="424"/>
      <c r="AH727" s="424"/>
      <c r="AI727" s="424"/>
      <c r="AJ727" s="424"/>
      <c r="AK727" s="424"/>
      <c r="AL727" s="424"/>
      <c r="AM727" s="306"/>
    </row>
    <row r="728" spans="1:39" ht="15" outlineLevel="1">
      <c r="A728" s="518">
        <v>43</v>
      </c>
      <c r="B728" s="427" t="s">
        <v>135</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5"/>
      <c r="Z728" s="409"/>
      <c r="AA728" s="409"/>
      <c r="AB728" s="409"/>
      <c r="AC728" s="409"/>
      <c r="AD728" s="409"/>
      <c r="AE728" s="409"/>
      <c r="AF728" s="414"/>
      <c r="AG728" s="414"/>
      <c r="AH728" s="414"/>
      <c r="AI728" s="414"/>
      <c r="AJ728" s="414"/>
      <c r="AK728" s="414"/>
      <c r="AL728" s="414"/>
      <c r="AM728" s="296">
        <f>SUM(Y728:AL728)</f>
        <v>0</v>
      </c>
    </row>
    <row r="729" spans="1:39" ht="15" outlineLevel="1">
      <c r="A729" s="518"/>
      <c r="B729" s="294" t="s">
        <v>311</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0">
        <f>Y728</f>
        <v>0</v>
      </c>
      <c r="Z729" s="410">
        <f t="shared" ref="Z729" si="1153">Z728</f>
        <v>0</v>
      </c>
      <c r="AA729" s="410">
        <f t="shared" ref="AA729" si="1154">AA728</f>
        <v>0</v>
      </c>
      <c r="AB729" s="410">
        <f t="shared" ref="AB729" si="1155">AB728</f>
        <v>0</v>
      </c>
      <c r="AC729" s="410">
        <f t="shared" ref="AC729" si="1156">AC728</f>
        <v>0</v>
      </c>
      <c r="AD729" s="410">
        <f t="shared" ref="AD729" si="1157">AD728</f>
        <v>0</v>
      </c>
      <c r="AE729" s="410">
        <f t="shared" ref="AE729" si="1158">AE728</f>
        <v>0</v>
      </c>
      <c r="AF729" s="410">
        <f t="shared" ref="AF729" si="1159">AF728</f>
        <v>0</v>
      </c>
      <c r="AG729" s="410">
        <f t="shared" ref="AG729" si="1160">AG728</f>
        <v>0</v>
      </c>
      <c r="AH729" s="410">
        <f t="shared" ref="AH729" si="1161">AH728</f>
        <v>0</v>
      </c>
      <c r="AI729" s="410">
        <f t="shared" ref="AI729" si="1162">AI728</f>
        <v>0</v>
      </c>
      <c r="AJ729" s="410">
        <f t="shared" ref="AJ729" si="1163">AJ728</f>
        <v>0</v>
      </c>
      <c r="AK729" s="410">
        <f t="shared" ref="AK729" si="1164">AK728</f>
        <v>0</v>
      </c>
      <c r="AL729" s="410">
        <f t="shared" ref="AL729" si="1165">AL728</f>
        <v>0</v>
      </c>
      <c r="AM729" s="306"/>
    </row>
    <row r="730" spans="1:39" ht="15" outlineLevel="1">
      <c r="A730" s="518"/>
      <c r="B730" s="427"/>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1"/>
      <c r="Z730" s="424"/>
      <c r="AA730" s="424"/>
      <c r="AB730" s="424"/>
      <c r="AC730" s="424"/>
      <c r="AD730" s="424"/>
      <c r="AE730" s="424"/>
      <c r="AF730" s="424"/>
      <c r="AG730" s="424"/>
      <c r="AH730" s="424"/>
      <c r="AI730" s="424"/>
      <c r="AJ730" s="424"/>
      <c r="AK730" s="424"/>
      <c r="AL730" s="424"/>
      <c r="AM730" s="306"/>
    </row>
    <row r="731" spans="1:39" ht="45" outlineLevel="1">
      <c r="A731" s="518">
        <v>44</v>
      </c>
      <c r="B731" s="427" t="s">
        <v>136</v>
      </c>
      <c r="C731" s="291"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5"/>
      <c r="Z731" s="409"/>
      <c r="AA731" s="409"/>
      <c r="AB731" s="409"/>
      <c r="AC731" s="409"/>
      <c r="AD731" s="409"/>
      <c r="AE731" s="409"/>
      <c r="AF731" s="414"/>
      <c r="AG731" s="414"/>
      <c r="AH731" s="414"/>
      <c r="AI731" s="414"/>
      <c r="AJ731" s="414"/>
      <c r="AK731" s="414"/>
      <c r="AL731" s="414"/>
      <c r="AM731" s="296">
        <f>SUM(Y731:AL731)</f>
        <v>0</v>
      </c>
    </row>
    <row r="732" spans="1:39" ht="15" outlineLevel="1">
      <c r="A732" s="518"/>
      <c r="B732" s="294" t="s">
        <v>311</v>
      </c>
      <c r="C732" s="291"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0">
        <f>Y731</f>
        <v>0</v>
      </c>
      <c r="Z732" s="410">
        <f t="shared" ref="Z732" si="1166">Z731</f>
        <v>0</v>
      </c>
      <c r="AA732" s="410">
        <f t="shared" ref="AA732" si="1167">AA731</f>
        <v>0</v>
      </c>
      <c r="AB732" s="410">
        <f t="shared" ref="AB732" si="1168">AB731</f>
        <v>0</v>
      </c>
      <c r="AC732" s="410">
        <f t="shared" ref="AC732" si="1169">AC731</f>
        <v>0</v>
      </c>
      <c r="AD732" s="410">
        <f t="shared" ref="AD732" si="1170">AD731</f>
        <v>0</v>
      </c>
      <c r="AE732" s="410">
        <f t="shared" ref="AE732" si="1171">AE731</f>
        <v>0</v>
      </c>
      <c r="AF732" s="410">
        <f t="shared" ref="AF732" si="1172">AF731</f>
        <v>0</v>
      </c>
      <c r="AG732" s="410">
        <f t="shared" ref="AG732" si="1173">AG731</f>
        <v>0</v>
      </c>
      <c r="AH732" s="410">
        <f t="shared" ref="AH732" si="1174">AH731</f>
        <v>0</v>
      </c>
      <c r="AI732" s="410">
        <f t="shared" ref="AI732" si="1175">AI731</f>
        <v>0</v>
      </c>
      <c r="AJ732" s="410">
        <f t="shared" ref="AJ732" si="1176">AJ731</f>
        <v>0</v>
      </c>
      <c r="AK732" s="410">
        <f t="shared" ref="AK732" si="1177">AK731</f>
        <v>0</v>
      </c>
      <c r="AL732" s="410">
        <f t="shared" ref="AL732" si="1178">AL731</f>
        <v>0</v>
      </c>
      <c r="AM732" s="306"/>
    </row>
    <row r="733" spans="1:39" ht="15" outlineLevel="1">
      <c r="A733" s="518"/>
      <c r="B733" s="427"/>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1"/>
      <c r="Z733" s="424"/>
      <c r="AA733" s="424"/>
      <c r="AB733" s="424"/>
      <c r="AC733" s="424"/>
      <c r="AD733" s="424"/>
      <c r="AE733" s="424"/>
      <c r="AF733" s="424"/>
      <c r="AG733" s="424"/>
      <c r="AH733" s="424"/>
      <c r="AI733" s="424"/>
      <c r="AJ733" s="424"/>
      <c r="AK733" s="424"/>
      <c r="AL733" s="424"/>
      <c r="AM733" s="306"/>
    </row>
    <row r="734" spans="1:39" ht="30" outlineLevel="1">
      <c r="A734" s="518">
        <v>45</v>
      </c>
      <c r="B734" s="427" t="s">
        <v>137</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5"/>
      <c r="Z734" s="409"/>
      <c r="AA734" s="409"/>
      <c r="AB734" s="409"/>
      <c r="AC734" s="409"/>
      <c r="AD734" s="409"/>
      <c r="AE734" s="409"/>
      <c r="AF734" s="414"/>
      <c r="AG734" s="414"/>
      <c r="AH734" s="414"/>
      <c r="AI734" s="414"/>
      <c r="AJ734" s="414"/>
      <c r="AK734" s="414"/>
      <c r="AL734" s="414"/>
      <c r="AM734" s="296">
        <f>SUM(Y734:AL734)</f>
        <v>0</v>
      </c>
    </row>
    <row r="735" spans="1:39" ht="15" outlineLevel="1">
      <c r="A735" s="518"/>
      <c r="B735" s="294" t="s">
        <v>311</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0">
        <f>Y734</f>
        <v>0</v>
      </c>
      <c r="Z735" s="410">
        <f t="shared" ref="Z735" si="1179">Z734</f>
        <v>0</v>
      </c>
      <c r="AA735" s="410">
        <f t="shared" ref="AA735" si="1180">AA734</f>
        <v>0</v>
      </c>
      <c r="AB735" s="410">
        <f t="shared" ref="AB735" si="1181">AB734</f>
        <v>0</v>
      </c>
      <c r="AC735" s="410">
        <f t="shared" ref="AC735" si="1182">AC734</f>
        <v>0</v>
      </c>
      <c r="AD735" s="410">
        <f t="shared" ref="AD735" si="1183">AD734</f>
        <v>0</v>
      </c>
      <c r="AE735" s="410">
        <f t="shared" ref="AE735" si="1184">AE734</f>
        <v>0</v>
      </c>
      <c r="AF735" s="410">
        <f t="shared" ref="AF735" si="1185">AF734</f>
        <v>0</v>
      </c>
      <c r="AG735" s="410">
        <f t="shared" ref="AG735" si="1186">AG734</f>
        <v>0</v>
      </c>
      <c r="AH735" s="410">
        <f t="shared" ref="AH735" si="1187">AH734</f>
        <v>0</v>
      </c>
      <c r="AI735" s="410">
        <f t="shared" ref="AI735" si="1188">AI734</f>
        <v>0</v>
      </c>
      <c r="AJ735" s="410">
        <f t="shared" ref="AJ735" si="1189">AJ734</f>
        <v>0</v>
      </c>
      <c r="AK735" s="410">
        <f t="shared" ref="AK735" si="1190">AK734</f>
        <v>0</v>
      </c>
      <c r="AL735" s="410">
        <f t="shared" ref="AL735" si="1191">AL734</f>
        <v>0</v>
      </c>
      <c r="AM735" s="306"/>
    </row>
    <row r="736" spans="1:39" ht="15" outlineLevel="1">
      <c r="A736" s="518"/>
      <c r="B736" s="427"/>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1"/>
      <c r="Z736" s="424"/>
      <c r="AA736" s="424"/>
      <c r="AB736" s="424"/>
      <c r="AC736" s="424"/>
      <c r="AD736" s="424"/>
      <c r="AE736" s="424"/>
      <c r="AF736" s="424"/>
      <c r="AG736" s="424"/>
      <c r="AH736" s="424"/>
      <c r="AI736" s="424"/>
      <c r="AJ736" s="424"/>
      <c r="AK736" s="424"/>
      <c r="AL736" s="424"/>
      <c r="AM736" s="306"/>
    </row>
    <row r="737" spans="1:40" ht="30" outlineLevel="1">
      <c r="A737" s="518">
        <v>46</v>
      </c>
      <c r="B737" s="427" t="s">
        <v>138</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5"/>
      <c r="Z737" s="409"/>
      <c r="AA737" s="409"/>
      <c r="AB737" s="409"/>
      <c r="AC737" s="409"/>
      <c r="AD737" s="409"/>
      <c r="AE737" s="409"/>
      <c r="AF737" s="414"/>
      <c r="AG737" s="414"/>
      <c r="AH737" s="414"/>
      <c r="AI737" s="414"/>
      <c r="AJ737" s="414"/>
      <c r="AK737" s="414"/>
      <c r="AL737" s="414"/>
      <c r="AM737" s="296">
        <f>SUM(Y737:AL737)</f>
        <v>0</v>
      </c>
    </row>
    <row r="738" spans="1:40" ht="15" outlineLevel="1">
      <c r="A738" s="518"/>
      <c r="B738" s="294" t="s">
        <v>311</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0">
        <f>Y737</f>
        <v>0</v>
      </c>
      <c r="Z738" s="410">
        <f t="shared" ref="Z738" si="1192">Z737</f>
        <v>0</v>
      </c>
      <c r="AA738" s="410">
        <f t="shared" ref="AA738" si="1193">AA737</f>
        <v>0</v>
      </c>
      <c r="AB738" s="410">
        <f t="shared" ref="AB738" si="1194">AB737</f>
        <v>0</v>
      </c>
      <c r="AC738" s="410">
        <f t="shared" ref="AC738" si="1195">AC737</f>
        <v>0</v>
      </c>
      <c r="AD738" s="410">
        <f t="shared" ref="AD738" si="1196">AD737</f>
        <v>0</v>
      </c>
      <c r="AE738" s="410">
        <f t="shared" ref="AE738" si="1197">AE737</f>
        <v>0</v>
      </c>
      <c r="AF738" s="410">
        <f t="shared" ref="AF738" si="1198">AF737</f>
        <v>0</v>
      </c>
      <c r="AG738" s="410">
        <f t="shared" ref="AG738" si="1199">AG737</f>
        <v>0</v>
      </c>
      <c r="AH738" s="410">
        <f t="shared" ref="AH738" si="1200">AH737</f>
        <v>0</v>
      </c>
      <c r="AI738" s="410">
        <f t="shared" ref="AI738" si="1201">AI737</f>
        <v>0</v>
      </c>
      <c r="AJ738" s="410">
        <f t="shared" ref="AJ738" si="1202">AJ737</f>
        <v>0</v>
      </c>
      <c r="AK738" s="410">
        <f t="shared" ref="AK738" si="1203">AK737</f>
        <v>0</v>
      </c>
      <c r="AL738" s="410">
        <f t="shared" ref="AL738" si="1204">AL737</f>
        <v>0</v>
      </c>
      <c r="AM738" s="306"/>
    </row>
    <row r="739" spans="1:40" ht="15" outlineLevel="1">
      <c r="A739" s="518"/>
      <c r="B739" s="427"/>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1"/>
      <c r="Z739" s="424"/>
      <c r="AA739" s="424"/>
      <c r="AB739" s="424"/>
      <c r="AC739" s="424"/>
      <c r="AD739" s="424"/>
      <c r="AE739" s="424"/>
      <c r="AF739" s="424"/>
      <c r="AG739" s="424"/>
      <c r="AH739" s="424"/>
      <c r="AI739" s="424"/>
      <c r="AJ739" s="424"/>
      <c r="AK739" s="424"/>
      <c r="AL739" s="424"/>
      <c r="AM739" s="306"/>
    </row>
    <row r="740" spans="1:40" ht="30" outlineLevel="1">
      <c r="A740" s="518">
        <v>47</v>
      </c>
      <c r="B740" s="427" t="s">
        <v>139</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5"/>
      <c r="Z740" s="409"/>
      <c r="AA740" s="409"/>
      <c r="AB740" s="409"/>
      <c r="AC740" s="409"/>
      <c r="AD740" s="409"/>
      <c r="AE740" s="409"/>
      <c r="AF740" s="414"/>
      <c r="AG740" s="414"/>
      <c r="AH740" s="414"/>
      <c r="AI740" s="414"/>
      <c r="AJ740" s="414"/>
      <c r="AK740" s="414"/>
      <c r="AL740" s="414"/>
      <c r="AM740" s="296">
        <f>SUM(Y740:AL740)</f>
        <v>0</v>
      </c>
    </row>
    <row r="741" spans="1:40" ht="15" outlineLevel="1">
      <c r="A741" s="518"/>
      <c r="B741" s="294" t="s">
        <v>311</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0">
        <f>Y740</f>
        <v>0</v>
      </c>
      <c r="Z741" s="410">
        <f t="shared" ref="Z741" si="1205">Z740</f>
        <v>0</v>
      </c>
      <c r="AA741" s="410">
        <f t="shared" ref="AA741" si="1206">AA740</f>
        <v>0</v>
      </c>
      <c r="AB741" s="410">
        <f t="shared" ref="AB741" si="1207">AB740</f>
        <v>0</v>
      </c>
      <c r="AC741" s="410">
        <f t="shared" ref="AC741" si="1208">AC740</f>
        <v>0</v>
      </c>
      <c r="AD741" s="410">
        <f t="shared" ref="AD741" si="1209">AD740</f>
        <v>0</v>
      </c>
      <c r="AE741" s="410">
        <f t="shared" ref="AE741" si="1210">AE740</f>
        <v>0</v>
      </c>
      <c r="AF741" s="410">
        <f t="shared" ref="AF741" si="1211">AF740</f>
        <v>0</v>
      </c>
      <c r="AG741" s="410">
        <f t="shared" ref="AG741" si="1212">AG740</f>
        <v>0</v>
      </c>
      <c r="AH741" s="410">
        <f t="shared" ref="AH741" si="1213">AH740</f>
        <v>0</v>
      </c>
      <c r="AI741" s="410">
        <f t="shared" ref="AI741" si="1214">AI740</f>
        <v>0</v>
      </c>
      <c r="AJ741" s="410">
        <f t="shared" ref="AJ741" si="1215">AJ740</f>
        <v>0</v>
      </c>
      <c r="AK741" s="410">
        <f t="shared" ref="AK741" si="1216">AK740</f>
        <v>0</v>
      </c>
      <c r="AL741" s="410">
        <f t="shared" ref="AL741" si="1217">AL740</f>
        <v>0</v>
      </c>
      <c r="AM741" s="306"/>
    </row>
    <row r="742" spans="1:40" ht="15" outlineLevel="1">
      <c r="A742" s="518"/>
      <c r="B742" s="427"/>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1"/>
      <c r="Z742" s="424"/>
      <c r="AA742" s="424"/>
      <c r="AB742" s="424"/>
      <c r="AC742" s="424"/>
      <c r="AD742" s="424"/>
      <c r="AE742" s="424"/>
      <c r="AF742" s="424"/>
      <c r="AG742" s="424"/>
      <c r="AH742" s="424"/>
      <c r="AI742" s="424"/>
      <c r="AJ742" s="424"/>
      <c r="AK742" s="424"/>
      <c r="AL742" s="424"/>
      <c r="AM742" s="306"/>
    </row>
    <row r="743" spans="1:40" ht="30" outlineLevel="1">
      <c r="A743" s="518">
        <v>48</v>
      </c>
      <c r="B743" s="427" t="s">
        <v>140</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5"/>
      <c r="Z743" s="409"/>
      <c r="AA743" s="409"/>
      <c r="AB743" s="409"/>
      <c r="AC743" s="409"/>
      <c r="AD743" s="409"/>
      <c r="AE743" s="409"/>
      <c r="AF743" s="414"/>
      <c r="AG743" s="414"/>
      <c r="AH743" s="414"/>
      <c r="AI743" s="414"/>
      <c r="AJ743" s="414"/>
      <c r="AK743" s="414"/>
      <c r="AL743" s="414"/>
      <c r="AM743" s="296">
        <f>SUM(Y743:AL743)</f>
        <v>0</v>
      </c>
    </row>
    <row r="744" spans="1:40" ht="15" outlineLevel="1">
      <c r="A744" s="518"/>
      <c r="B744" s="294" t="s">
        <v>311</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0">
        <f>Y743</f>
        <v>0</v>
      </c>
      <c r="Z744" s="410">
        <f t="shared" ref="Z744" si="1218">Z743</f>
        <v>0</v>
      </c>
      <c r="AA744" s="410">
        <f t="shared" ref="AA744" si="1219">AA743</f>
        <v>0</v>
      </c>
      <c r="AB744" s="410">
        <f t="shared" ref="AB744" si="1220">AB743</f>
        <v>0</v>
      </c>
      <c r="AC744" s="410">
        <f t="shared" ref="AC744" si="1221">AC743</f>
        <v>0</v>
      </c>
      <c r="AD744" s="410">
        <f t="shared" ref="AD744" si="1222">AD743</f>
        <v>0</v>
      </c>
      <c r="AE744" s="410">
        <f t="shared" ref="AE744" si="1223">AE743</f>
        <v>0</v>
      </c>
      <c r="AF744" s="410">
        <f t="shared" ref="AF744" si="1224">AF743</f>
        <v>0</v>
      </c>
      <c r="AG744" s="410">
        <f t="shared" ref="AG744" si="1225">AG743</f>
        <v>0</v>
      </c>
      <c r="AH744" s="410">
        <f t="shared" ref="AH744" si="1226">AH743</f>
        <v>0</v>
      </c>
      <c r="AI744" s="410">
        <f t="shared" ref="AI744" si="1227">AI743</f>
        <v>0</v>
      </c>
      <c r="AJ744" s="410">
        <f t="shared" ref="AJ744" si="1228">AJ743</f>
        <v>0</v>
      </c>
      <c r="AK744" s="410">
        <f t="shared" ref="AK744" si="1229">AK743</f>
        <v>0</v>
      </c>
      <c r="AL744" s="410">
        <f t="shared" ref="AL744" si="1230">AL743</f>
        <v>0</v>
      </c>
      <c r="AM744" s="306"/>
    </row>
    <row r="745" spans="1:40" ht="15" outlineLevel="1">
      <c r="A745" s="518"/>
      <c r="B745" s="427"/>
      <c r="C745" s="291"/>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1"/>
      <c r="Z745" s="424"/>
      <c r="AA745" s="424"/>
      <c r="AB745" s="424"/>
      <c r="AC745" s="424"/>
      <c r="AD745" s="424"/>
      <c r="AE745" s="424"/>
      <c r="AF745" s="424"/>
      <c r="AG745" s="424"/>
      <c r="AH745" s="424"/>
      <c r="AI745" s="424"/>
      <c r="AJ745" s="424"/>
      <c r="AK745" s="424"/>
      <c r="AL745" s="424"/>
      <c r="AM745" s="306"/>
    </row>
    <row r="746" spans="1:40" ht="30" outlineLevel="1">
      <c r="A746" s="518">
        <v>49</v>
      </c>
      <c r="B746" s="427" t="s">
        <v>141</v>
      </c>
      <c r="C746" s="291"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5"/>
      <c r="Z746" s="409"/>
      <c r="AA746" s="409"/>
      <c r="AB746" s="409"/>
      <c r="AC746" s="409"/>
      <c r="AD746" s="409"/>
      <c r="AE746" s="409"/>
      <c r="AF746" s="414"/>
      <c r="AG746" s="414"/>
      <c r="AH746" s="414"/>
      <c r="AI746" s="414"/>
      <c r="AJ746" s="414"/>
      <c r="AK746" s="414"/>
      <c r="AL746" s="414"/>
      <c r="AM746" s="296">
        <f>SUM(Y746:AL746)</f>
        <v>0</v>
      </c>
    </row>
    <row r="747" spans="1:40" ht="15" outlineLevel="1">
      <c r="A747" s="518"/>
      <c r="B747" s="294" t="s">
        <v>311</v>
      </c>
      <c r="C747" s="291"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0">
        <f>Y746</f>
        <v>0</v>
      </c>
      <c r="Z747" s="410">
        <f t="shared" ref="Z747" si="1231">Z746</f>
        <v>0</v>
      </c>
      <c r="AA747" s="410">
        <f t="shared" ref="AA747" si="1232">AA746</f>
        <v>0</v>
      </c>
      <c r="AB747" s="410">
        <f t="shared" ref="AB747" si="1233">AB746</f>
        <v>0</v>
      </c>
      <c r="AC747" s="410">
        <f t="shared" ref="AC747" si="1234">AC746</f>
        <v>0</v>
      </c>
      <c r="AD747" s="410">
        <f t="shared" ref="AD747" si="1235">AD746</f>
        <v>0</v>
      </c>
      <c r="AE747" s="410">
        <f t="shared" ref="AE747" si="1236">AE746</f>
        <v>0</v>
      </c>
      <c r="AF747" s="410">
        <f t="shared" ref="AF747" si="1237">AF746</f>
        <v>0</v>
      </c>
      <c r="AG747" s="410">
        <f t="shared" ref="AG747" si="1238">AG746</f>
        <v>0</v>
      </c>
      <c r="AH747" s="410">
        <f t="shared" ref="AH747" si="1239">AH746</f>
        <v>0</v>
      </c>
      <c r="AI747" s="410">
        <f t="shared" ref="AI747" si="1240">AI746</f>
        <v>0</v>
      </c>
      <c r="AJ747" s="410">
        <f t="shared" ref="AJ747" si="1241">AJ746</f>
        <v>0</v>
      </c>
      <c r="AK747" s="410">
        <f t="shared" ref="AK747" si="1242">AK746</f>
        <v>0</v>
      </c>
      <c r="AL747" s="410">
        <f t="shared" ref="AL747" si="1243">AL746</f>
        <v>0</v>
      </c>
      <c r="AM747" s="306"/>
    </row>
    <row r="748" spans="1:40" ht="15" outlineLevel="1">
      <c r="A748" s="518"/>
      <c r="B748" s="294"/>
      <c r="C748" s="305"/>
      <c r="D748" s="291"/>
      <c r="E748" s="291"/>
      <c r="F748" s="291"/>
      <c r="G748" s="291"/>
      <c r="H748" s="291"/>
      <c r="I748" s="291"/>
      <c r="J748" s="291"/>
      <c r="K748" s="291"/>
      <c r="L748" s="291"/>
      <c r="M748" s="291"/>
      <c r="N748" s="291"/>
      <c r="O748" s="291"/>
      <c r="P748" s="291"/>
      <c r="Q748" s="291"/>
      <c r="R748" s="291"/>
      <c r="S748" s="291"/>
      <c r="T748" s="291"/>
      <c r="U748" s="291"/>
      <c r="V748" s="291"/>
      <c r="W748" s="291"/>
      <c r="X748" s="291"/>
      <c r="Y748" s="411"/>
      <c r="Z748" s="411"/>
      <c r="AA748" s="411"/>
      <c r="AB748" s="411"/>
      <c r="AC748" s="411"/>
      <c r="AD748" s="411"/>
      <c r="AE748" s="411"/>
      <c r="AF748" s="411"/>
      <c r="AG748" s="411"/>
      <c r="AH748" s="411"/>
      <c r="AI748" s="411"/>
      <c r="AJ748" s="411"/>
      <c r="AK748" s="411"/>
      <c r="AL748" s="411"/>
      <c r="AM748" s="306"/>
    </row>
    <row r="749" spans="1:40" ht="15">
      <c r="B749" s="326" t="s">
        <v>312</v>
      </c>
      <c r="C749" s="328"/>
      <c r="D749" s="328">
        <f>SUM(D592:D747)</f>
        <v>10307386.237987917</v>
      </c>
      <c r="E749" s="328"/>
      <c r="F749" s="328"/>
      <c r="G749" s="328"/>
      <c r="H749" s="328"/>
      <c r="I749" s="328"/>
      <c r="J749" s="328"/>
      <c r="K749" s="328"/>
      <c r="L749" s="328"/>
      <c r="M749" s="328"/>
      <c r="N749" s="328"/>
      <c r="O749" s="328">
        <f>SUM(O592:O747)</f>
        <v>1726.3061924592844</v>
      </c>
      <c r="P749" s="328"/>
      <c r="Q749" s="328"/>
      <c r="R749" s="328"/>
      <c r="S749" s="328"/>
      <c r="T749" s="328"/>
      <c r="U749" s="328"/>
      <c r="V749" s="328"/>
      <c r="W749" s="328"/>
      <c r="X749" s="328"/>
      <c r="Y749" s="328">
        <f>IF(Y590="kWh",SUMPRODUCT(D592:D747,Y592:Y747))</f>
        <v>1016339.5434966828</v>
      </c>
      <c r="Z749" s="328">
        <f>IF(Z590="kWh",SUMPRODUCT(D592:D747,Z592:Z747))</f>
        <v>602173.35705207323</v>
      </c>
      <c r="AA749" s="328">
        <f>IF(AA590="kw",SUMPRODUCT(N592:N747,O592:O747,AA592:AA747),SUMPRODUCT(D592:D747,AA592:AA747))</f>
        <v>14573.834181294062</v>
      </c>
      <c r="AB749" s="328">
        <f>IF(AB590="kw",SUMPRODUCT(N592:N747,O592:O747,AB592:AB747),SUMPRODUCT(D592:D747,AB592:AB747))</f>
        <v>456.42408403227324</v>
      </c>
      <c r="AC749" s="328">
        <f>IF(AC590="kw",SUMPRODUCT(N592:N747,O592:O747,AC592:AC747),SUMPRODUCT(D592:D747,AC592:AC747))</f>
        <v>0</v>
      </c>
      <c r="AD749" s="328">
        <f>IF(AD590="kw",SUMPRODUCT(N592:N747,O592:O747,AD592:AD747),SUMPRODUCT(D592:D747,AD592:AD747))</f>
        <v>0</v>
      </c>
      <c r="AE749" s="328">
        <f>IF(AE590="kw",SUMPRODUCT(N592:N747,O592:O747,AE592:AE747),SUMPRODUCT(D592:D747,AE592:AE747))</f>
        <v>0</v>
      </c>
      <c r="AF749" s="328">
        <f>IF(AF590="kw",SUMPRODUCT(N592:N747,O592:O747,AF592:AF747),SUMPRODUCT(D592:D747,AF592:AF747))</f>
        <v>0</v>
      </c>
      <c r="AG749" s="328">
        <f>IF(AG590="kw",SUMPRODUCT(N592:N747,O592:O747,AG592:AG747),SUMPRODUCT(D592:D747,AG592:AG747))</f>
        <v>0</v>
      </c>
      <c r="AH749" s="328">
        <f>IF(AH590="kw",SUMPRODUCT(N592:N747,O592:O747,AH592:AH747),SUMPRODUCT(D592:D747,AH592:AH747))</f>
        <v>0</v>
      </c>
      <c r="AI749" s="328">
        <f>IF(AI590="kw",SUMPRODUCT(N592:N747,O592:O747,AI592:AI747),SUMPRODUCT(D592:D747,AI592:AI747))</f>
        <v>0</v>
      </c>
      <c r="AJ749" s="328">
        <f>IF(AJ590="kw",SUMPRODUCT(N592:N747,O592:O747,AJ592:AJ747),SUMPRODUCT(D592:D747,AJ592:AJ747))</f>
        <v>0</v>
      </c>
      <c r="AK749" s="328">
        <f>IF(AK590="kw",SUMPRODUCT(N592:N747,O592:O747,AK592:AK747),SUMPRODUCT(D592:D747,AK592:AK747))</f>
        <v>0</v>
      </c>
      <c r="AL749" s="328">
        <f>IF(AL590="kw",SUMPRODUCT(N592:N747,O592:O747,AL592:AL747),SUMPRODUCT(D592:D747,AL592:AL747))</f>
        <v>0</v>
      </c>
      <c r="AM749" s="329"/>
    </row>
    <row r="750" spans="1:40" ht="15">
      <c r="B750" s="390" t="s">
        <v>313</v>
      </c>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391">
        <f>HLOOKUP(Y405,'2. LRAMVA Threshold'!$B$42:$Q$53,10,FALSE)</f>
        <v>1026191</v>
      </c>
      <c r="Z750" s="391">
        <f>HLOOKUP(Z405,'2. LRAMVA Threshold'!$B$42:$Q$53,10,FALSE)</f>
        <v>467426</v>
      </c>
      <c r="AA750" s="391">
        <f>HLOOKUP(AA405,'2. LRAMVA Threshold'!$B$42:$Q$53,10,FALSE)</f>
        <v>7880</v>
      </c>
      <c r="AB750" s="391">
        <f>HLOOKUP(AB405,'2. LRAMVA Threshold'!$B$42:$Q$53,10,FALSE)</f>
        <v>287</v>
      </c>
      <c r="AC750" s="391">
        <f>HLOOKUP(AC405,'2. LRAMVA Threshold'!$B$42:$Q$53,10,FALSE)</f>
        <v>2</v>
      </c>
      <c r="AD750" s="391">
        <f>HLOOKUP(AD405,'2. LRAMVA Threshold'!$B$42:$Q$53,10,FALSE)</f>
        <v>92</v>
      </c>
      <c r="AE750" s="391">
        <f>HLOOKUP(AE405,'2. LRAMVA Threshold'!$B$42:$Q$53,10,FALSE)</f>
        <v>4414</v>
      </c>
      <c r="AF750" s="391">
        <f>HLOOKUP(AF405,'2. LRAMVA Threshold'!$B$42:$Q$53,10,FALSE)</f>
        <v>0</v>
      </c>
      <c r="AG750" s="391">
        <f>HLOOKUP(AG405,'2. LRAMVA Threshold'!$B$42:$Q$53,10,FALSE)</f>
        <v>0</v>
      </c>
      <c r="AH750" s="391">
        <f>HLOOKUP(AH405,'2. LRAMVA Threshold'!$B$42:$Q$53,10,FALSE)</f>
        <v>0</v>
      </c>
      <c r="AI750" s="391">
        <f>HLOOKUP(AI405,'2. LRAMVA Threshold'!$B$42:$Q$53,10,FALSE)</f>
        <v>0</v>
      </c>
      <c r="AJ750" s="391">
        <f>HLOOKUP(AJ405,'2. LRAMVA Threshold'!$B$42:$Q$53,10,FALSE)</f>
        <v>0</v>
      </c>
      <c r="AK750" s="391">
        <f>HLOOKUP(AK405,'2. LRAMVA Threshold'!$B$42:$Q$53,10,FALSE)</f>
        <v>0</v>
      </c>
      <c r="AL750" s="391">
        <f>HLOOKUP(AL405,'2. LRAMVA Threshold'!$B$42:$Q$53,10,FALSE)</f>
        <v>0</v>
      </c>
      <c r="AM750" s="441"/>
    </row>
    <row r="751" spans="1:40" ht="15">
      <c r="B751" s="393"/>
      <c r="C751" s="431"/>
      <c r="D751" s="432"/>
      <c r="E751" s="432"/>
      <c r="F751" s="432"/>
      <c r="G751" s="432"/>
      <c r="H751" s="432"/>
      <c r="I751" s="432"/>
      <c r="J751" s="432"/>
      <c r="K751" s="432"/>
      <c r="L751" s="432"/>
      <c r="M751" s="432"/>
      <c r="N751" s="432"/>
      <c r="O751" s="433"/>
      <c r="P751" s="432"/>
      <c r="Q751" s="432"/>
      <c r="R751" s="432"/>
      <c r="S751" s="434"/>
      <c r="T751" s="434"/>
      <c r="U751" s="434"/>
      <c r="V751" s="434"/>
      <c r="W751" s="432"/>
      <c r="X751" s="432"/>
      <c r="Y751" s="435"/>
      <c r="Z751" s="435"/>
      <c r="AA751" s="435"/>
      <c r="AB751" s="435"/>
      <c r="AC751" s="435"/>
      <c r="AD751" s="435"/>
      <c r="AE751" s="435"/>
      <c r="AF751" s="398"/>
      <c r="AG751" s="398"/>
      <c r="AH751" s="398"/>
      <c r="AI751" s="398"/>
      <c r="AJ751" s="398"/>
      <c r="AK751" s="398"/>
      <c r="AL751" s="398"/>
      <c r="AM751" s="399"/>
    </row>
    <row r="752" spans="1:40" ht="15">
      <c r="B752" s="323" t="s">
        <v>314</v>
      </c>
      <c r="C752" s="337"/>
      <c r="D752" s="337"/>
      <c r="E752" s="375"/>
      <c r="F752" s="375"/>
      <c r="G752" s="375"/>
      <c r="H752" s="375"/>
      <c r="I752" s="375"/>
      <c r="J752" s="375"/>
      <c r="K752" s="375"/>
      <c r="L752" s="375"/>
      <c r="M752" s="375"/>
      <c r="N752" s="375"/>
      <c r="O752" s="291"/>
      <c r="P752" s="339"/>
      <c r="Q752" s="339"/>
      <c r="R752" s="339"/>
      <c r="S752" s="338"/>
      <c r="T752" s="338"/>
      <c r="U752" s="338"/>
      <c r="V752" s="338"/>
      <c r="W752" s="339"/>
      <c r="X752" s="339"/>
      <c r="Y752" s="340">
        <f>HLOOKUP(Y$35,'3.  Distribution Rates'!$C$122:$P$133,10,FALSE)</f>
        <v>4.1999999999999997E-3</v>
      </c>
      <c r="Z752" s="340">
        <f>HLOOKUP(Z$35,'3.  Distribution Rates'!$C$122:$P$133,10,FALSE)</f>
        <v>1.5800000000000002E-2</v>
      </c>
      <c r="AA752" s="340">
        <f>HLOOKUP(AA$35,'3.  Distribution Rates'!$C$122:$P$133,10,FALSE)</f>
        <v>2.5524</v>
      </c>
      <c r="AB752" s="340">
        <f>HLOOKUP(AB$35,'3.  Distribution Rates'!$C$122:$P$133,10,FALSE)</f>
        <v>1.1765000000000001</v>
      </c>
      <c r="AC752" s="340">
        <f>HLOOKUP(AC$35,'3.  Distribution Rates'!$C$122:$P$133,10,FALSE)</f>
        <v>12.3185</v>
      </c>
      <c r="AD752" s="340">
        <f>HLOOKUP(AD$35,'3.  Distribution Rates'!$C$122:$P$133,10,FALSE)</f>
        <v>3.4430999999999998</v>
      </c>
      <c r="AE752" s="340">
        <f>HLOOKUP(AE$35,'3.  Distribution Rates'!$C$122:$P$133,10,FALSE)</f>
        <v>8.6E-3</v>
      </c>
      <c r="AF752" s="340">
        <f>HLOOKUP(AF$35,'3.  Distribution Rates'!$C$122:$P$133,10,FALSE)</f>
        <v>0</v>
      </c>
      <c r="AG752" s="340">
        <f>HLOOKUP(AG$35,'3.  Distribution Rates'!$C$122:$P$133,10,FALSE)</f>
        <v>0</v>
      </c>
      <c r="AH752" s="340">
        <f>HLOOKUP(AH$35,'3.  Distribution Rates'!$C$122:$P$133,10,FALSE)</f>
        <v>0</v>
      </c>
      <c r="AI752" s="340">
        <f>HLOOKUP(AI$35,'3.  Distribution Rates'!$C$122:$P$133,10,FALSE)</f>
        <v>0</v>
      </c>
      <c r="AJ752" s="340">
        <f>HLOOKUP(AJ$35,'3.  Distribution Rates'!$C$122:$P$133,10,FALSE)</f>
        <v>0</v>
      </c>
      <c r="AK752" s="340">
        <f>HLOOKUP(AK$35,'3.  Distribution Rates'!$C$122:$P$133,10,FALSE)</f>
        <v>0</v>
      </c>
      <c r="AL752" s="340">
        <f>HLOOKUP(AL$35,'3.  Distribution Rates'!$C$122:$P$133,10,FALSE)</f>
        <v>0</v>
      </c>
      <c r="AM752" s="347"/>
      <c r="AN752" s="442"/>
    </row>
    <row r="753" spans="2:40" ht="15">
      <c r="B753" s="323" t="s">
        <v>315</v>
      </c>
      <c r="C753" s="344"/>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7">
        <v>0</v>
      </c>
      <c r="Z753" s="377">
        <v>0</v>
      </c>
      <c r="AA753" s="377">
        <v>0</v>
      </c>
      <c r="AB753" s="377">
        <v>0</v>
      </c>
      <c r="AC753" s="377">
        <v>0</v>
      </c>
      <c r="AD753" s="377">
        <v>0</v>
      </c>
      <c r="AE753" s="377">
        <v>0</v>
      </c>
      <c r="AF753" s="377">
        <f>'4.  2011-2014 LRAM'!AF141*AF752</f>
        <v>0</v>
      </c>
      <c r="AG753" s="377">
        <f>'4.  2011-2014 LRAM'!AG141*AG752</f>
        <v>0</v>
      </c>
      <c r="AH753" s="377">
        <f>'4.  2011-2014 LRAM'!AH141*AH752</f>
        <v>0</v>
      </c>
      <c r="AI753" s="377">
        <f>'4.  2011-2014 LRAM'!AI141*AI752</f>
        <v>0</v>
      </c>
      <c r="AJ753" s="377">
        <f>'4.  2011-2014 LRAM'!AJ141*AJ752</f>
        <v>0</v>
      </c>
      <c r="AK753" s="377">
        <f>'4.  2011-2014 LRAM'!AK141*AK752</f>
        <v>0</v>
      </c>
      <c r="AL753" s="377">
        <f>'4.  2011-2014 LRAM'!AL141*AL752</f>
        <v>0</v>
      </c>
      <c r="AM753" s="615">
        <f t="shared" ref="AM753:AM760" si="1244">SUM(Y753:AL753)</f>
        <v>0</v>
      </c>
      <c r="AN753" s="442"/>
    </row>
    <row r="754" spans="2:40" ht="15">
      <c r="B754" s="323" t="s">
        <v>316</v>
      </c>
      <c r="C754" s="344"/>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7">
        <v>0</v>
      </c>
      <c r="Z754" s="377">
        <v>0</v>
      </c>
      <c r="AA754" s="377">
        <v>0</v>
      </c>
      <c r="AB754" s="377">
        <v>0</v>
      </c>
      <c r="AC754" s="377">
        <v>0</v>
      </c>
      <c r="AD754" s="377">
        <v>0</v>
      </c>
      <c r="AE754" s="377">
        <v>0</v>
      </c>
      <c r="AF754" s="377">
        <f>'4.  2011-2014 LRAM'!AF270*AF752</f>
        <v>0</v>
      </c>
      <c r="AG754" s="377">
        <f>'4.  2011-2014 LRAM'!AG270*AG752</f>
        <v>0</v>
      </c>
      <c r="AH754" s="377">
        <f>'4.  2011-2014 LRAM'!AH270*AH752</f>
        <v>0</v>
      </c>
      <c r="AI754" s="377">
        <f>'4.  2011-2014 LRAM'!AI270*AI752</f>
        <v>0</v>
      </c>
      <c r="AJ754" s="377">
        <f>'4.  2011-2014 LRAM'!AJ270*AJ752</f>
        <v>0</v>
      </c>
      <c r="AK754" s="377">
        <f>'4.  2011-2014 LRAM'!AK270*AK752</f>
        <v>0</v>
      </c>
      <c r="AL754" s="377">
        <f>'4.  2011-2014 LRAM'!AL270*AL752</f>
        <v>0</v>
      </c>
      <c r="AM754" s="615">
        <f t="shared" si="1244"/>
        <v>0</v>
      </c>
      <c r="AN754" s="442"/>
    </row>
    <row r="755" spans="2:40" ht="15">
      <c r="B755" s="323" t="s">
        <v>317</v>
      </c>
      <c r="C755" s="344"/>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7">
        <f>'4.  2011-2014 LRAM'!Y399*Y752</f>
        <v>1541.5707720368969</v>
      </c>
      <c r="Z755" s="377">
        <f>'4.  2011-2014 LRAM'!Z399*Z752</f>
        <v>12531.747970679548</v>
      </c>
      <c r="AA755" s="377">
        <f>'4.  2011-2014 LRAM'!AA399*AA752</f>
        <v>11531.049625539425</v>
      </c>
      <c r="AB755" s="377">
        <f>'4.  2011-2014 LRAM'!AB399*AB752</f>
        <v>0</v>
      </c>
      <c r="AC755" s="377">
        <f>'4.  2011-2014 LRAM'!AC399*AC752</f>
        <v>0</v>
      </c>
      <c r="AD755" s="377">
        <f>'4.  2011-2014 LRAM'!AD399*AD752</f>
        <v>0</v>
      </c>
      <c r="AE755" s="377">
        <f>'4.  2011-2014 LRAM'!AE399*AE752</f>
        <v>0</v>
      </c>
      <c r="AF755" s="377">
        <f>'4.  2011-2014 LRAM'!AF399*AF752</f>
        <v>0</v>
      </c>
      <c r="AG755" s="377">
        <f>'4.  2011-2014 LRAM'!AG399*AG752</f>
        <v>0</v>
      </c>
      <c r="AH755" s="377">
        <f>'4.  2011-2014 LRAM'!AH399*AH752</f>
        <v>0</v>
      </c>
      <c r="AI755" s="377">
        <f>'4.  2011-2014 LRAM'!AI399*AI752</f>
        <v>0</v>
      </c>
      <c r="AJ755" s="377">
        <f>'4.  2011-2014 LRAM'!AJ399*AJ752</f>
        <v>0</v>
      </c>
      <c r="AK755" s="377">
        <f>'4.  2011-2014 LRAM'!AK399*AK752</f>
        <v>0</v>
      </c>
      <c r="AL755" s="377">
        <f>'4.  2011-2014 LRAM'!AL399*AL752</f>
        <v>0</v>
      </c>
      <c r="AM755" s="615">
        <f t="shared" si="1244"/>
        <v>25604.368368255869</v>
      </c>
      <c r="AN755" s="442"/>
    </row>
    <row r="756" spans="2:40" ht="15">
      <c r="B756" s="323" t="s">
        <v>318</v>
      </c>
      <c r="C756" s="344"/>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7">
        <f>'4.  2011-2014 LRAM'!Y529*Y752</f>
        <v>2927.8254857335287</v>
      </c>
      <c r="Z756" s="377">
        <f>'4.  2011-2014 LRAM'!Z529*Z752</f>
        <v>5909.0597319044782</v>
      </c>
      <c r="AA756" s="377">
        <f>'4.  2011-2014 LRAM'!AA529*AA752</f>
        <v>16738.468907113252</v>
      </c>
      <c r="AB756" s="377">
        <f>'4.  2011-2014 LRAM'!AB529*AB752</f>
        <v>0</v>
      </c>
      <c r="AC756" s="377">
        <f>'4.  2011-2014 LRAM'!AC529*AC752</f>
        <v>0</v>
      </c>
      <c r="AD756" s="377">
        <f>'4.  2011-2014 LRAM'!AD529*AD752</f>
        <v>0</v>
      </c>
      <c r="AE756" s="377">
        <f>'4.  2011-2014 LRAM'!AE529*AE752</f>
        <v>0</v>
      </c>
      <c r="AF756" s="377">
        <f>'4.  2011-2014 LRAM'!AF529*AF752</f>
        <v>0</v>
      </c>
      <c r="AG756" s="377">
        <f>'4.  2011-2014 LRAM'!AG529*AG752</f>
        <v>0</v>
      </c>
      <c r="AH756" s="377">
        <f>'4.  2011-2014 LRAM'!AH529*AH752</f>
        <v>0</v>
      </c>
      <c r="AI756" s="377">
        <f>'4.  2011-2014 LRAM'!AI529*AI752</f>
        <v>0</v>
      </c>
      <c r="AJ756" s="377">
        <f>'4.  2011-2014 LRAM'!AJ529*AJ752</f>
        <v>0</v>
      </c>
      <c r="AK756" s="377">
        <f>'4.  2011-2014 LRAM'!AK529*AK752</f>
        <v>0</v>
      </c>
      <c r="AL756" s="377">
        <f>'4.  2011-2014 LRAM'!AL529*AL752</f>
        <v>0</v>
      </c>
      <c r="AM756" s="615">
        <f t="shared" si="1244"/>
        <v>25575.354124751258</v>
      </c>
      <c r="AN756" s="442"/>
    </row>
    <row r="757" spans="2:40" ht="15">
      <c r="B757" s="323" t="s">
        <v>319</v>
      </c>
      <c r="C757" s="344"/>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7">
        <f t="shared" ref="Y757:AL757" si="1245">Y211*Y752</f>
        <v>3435.3101999999999</v>
      </c>
      <c r="Z757" s="377">
        <f t="shared" si="1245"/>
        <v>12391.235508235523</v>
      </c>
      <c r="AA757" s="377">
        <f t="shared" si="1245"/>
        <v>18577.36243146479</v>
      </c>
      <c r="AB757" s="377">
        <f t="shared" si="1245"/>
        <v>0</v>
      </c>
      <c r="AC757" s="377">
        <f t="shared" si="1245"/>
        <v>0</v>
      </c>
      <c r="AD757" s="377">
        <f t="shared" si="1245"/>
        <v>380.04622081210414</v>
      </c>
      <c r="AE757" s="377">
        <f t="shared" si="1245"/>
        <v>0</v>
      </c>
      <c r="AF757" s="377">
        <f t="shared" si="1245"/>
        <v>0</v>
      </c>
      <c r="AG757" s="377">
        <f t="shared" si="1245"/>
        <v>0</v>
      </c>
      <c r="AH757" s="377">
        <f t="shared" si="1245"/>
        <v>0</v>
      </c>
      <c r="AI757" s="377">
        <f t="shared" si="1245"/>
        <v>0</v>
      </c>
      <c r="AJ757" s="377">
        <f t="shared" si="1245"/>
        <v>0</v>
      </c>
      <c r="AK757" s="377">
        <f t="shared" si="1245"/>
        <v>0</v>
      </c>
      <c r="AL757" s="377">
        <f t="shared" si="1245"/>
        <v>0</v>
      </c>
      <c r="AM757" s="615">
        <f t="shared" si="1244"/>
        <v>34783.954360512413</v>
      </c>
      <c r="AN757" s="442"/>
    </row>
    <row r="758" spans="2:40" ht="15">
      <c r="B758" s="323" t="s">
        <v>320</v>
      </c>
      <c r="C758" s="344"/>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7">
        <f t="shared" ref="Y758:AL758" si="1246">Y397*Y752</f>
        <v>7482.5981999999995</v>
      </c>
      <c r="Z758" s="377">
        <f t="shared" si="1246"/>
        <v>30889.466805146967</v>
      </c>
      <c r="AA758" s="377">
        <f t="shared" si="1246"/>
        <v>33478.115303654988</v>
      </c>
      <c r="AB758" s="377">
        <f t="shared" si="1246"/>
        <v>0</v>
      </c>
      <c r="AC758" s="377">
        <f t="shared" si="1246"/>
        <v>0</v>
      </c>
      <c r="AD758" s="377">
        <f t="shared" si="1246"/>
        <v>382.05070012324518</v>
      </c>
      <c r="AE758" s="377">
        <f t="shared" si="1246"/>
        <v>0</v>
      </c>
      <c r="AF758" s="377">
        <f t="shared" si="1246"/>
        <v>0</v>
      </c>
      <c r="AG758" s="377">
        <f t="shared" si="1246"/>
        <v>0</v>
      </c>
      <c r="AH758" s="377">
        <f t="shared" si="1246"/>
        <v>0</v>
      </c>
      <c r="AI758" s="377">
        <f t="shared" si="1246"/>
        <v>0</v>
      </c>
      <c r="AJ758" s="377">
        <f t="shared" si="1246"/>
        <v>0</v>
      </c>
      <c r="AK758" s="377">
        <f t="shared" si="1246"/>
        <v>0</v>
      </c>
      <c r="AL758" s="377">
        <f t="shared" si="1246"/>
        <v>0</v>
      </c>
      <c r="AM758" s="615">
        <f t="shared" si="1244"/>
        <v>72232.231008925199</v>
      </c>
      <c r="AN758" s="442"/>
    </row>
    <row r="759" spans="2:40" ht="15">
      <c r="B759" s="323" t="s">
        <v>321</v>
      </c>
      <c r="C759" s="344"/>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7">
        <f t="shared" ref="Y759:AL759" si="1247">Y581*Y752</f>
        <v>18228.402178000735</v>
      </c>
      <c r="Z759" s="377">
        <f t="shared" si="1247"/>
        <v>19355.949959513589</v>
      </c>
      <c r="AA759" s="377">
        <f t="shared" si="1247"/>
        <v>22046.916854047635</v>
      </c>
      <c r="AB759" s="377">
        <f t="shared" si="1247"/>
        <v>0</v>
      </c>
      <c r="AC759" s="377">
        <f t="shared" si="1247"/>
        <v>0</v>
      </c>
      <c r="AD759" s="377">
        <f t="shared" si="1247"/>
        <v>10.020935964000003</v>
      </c>
      <c r="AE759" s="377">
        <f t="shared" si="1247"/>
        <v>0</v>
      </c>
      <c r="AF759" s="377">
        <f t="shared" si="1247"/>
        <v>0</v>
      </c>
      <c r="AG759" s="377">
        <f t="shared" si="1247"/>
        <v>0</v>
      </c>
      <c r="AH759" s="377">
        <f t="shared" si="1247"/>
        <v>0</v>
      </c>
      <c r="AI759" s="377">
        <f t="shared" si="1247"/>
        <v>0</v>
      </c>
      <c r="AJ759" s="377">
        <f t="shared" si="1247"/>
        <v>0</v>
      </c>
      <c r="AK759" s="377">
        <f t="shared" si="1247"/>
        <v>0</v>
      </c>
      <c r="AL759" s="377">
        <f t="shared" si="1247"/>
        <v>0</v>
      </c>
      <c r="AM759" s="615">
        <f t="shared" si="1244"/>
        <v>59641.289927525955</v>
      </c>
      <c r="AN759" s="442"/>
    </row>
    <row r="760" spans="2:40" ht="15">
      <c r="B760" s="323" t="s">
        <v>322</v>
      </c>
      <c r="C760" s="344"/>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7">
        <f>Y749*Y752</f>
        <v>4268.6260826860671</v>
      </c>
      <c r="Z760" s="377">
        <f t="shared" ref="Z760:AL760" si="1248">Z749*Z752</f>
        <v>9514.3390414227579</v>
      </c>
      <c r="AA760" s="377">
        <f t="shared" si="1248"/>
        <v>37198.254364334964</v>
      </c>
      <c r="AB760" s="377">
        <f t="shared" si="1248"/>
        <v>536.98293486396949</v>
      </c>
      <c r="AC760" s="377">
        <f t="shared" si="1248"/>
        <v>0</v>
      </c>
      <c r="AD760" s="377">
        <f t="shared" si="1248"/>
        <v>0</v>
      </c>
      <c r="AE760" s="377">
        <f t="shared" si="1248"/>
        <v>0</v>
      </c>
      <c r="AF760" s="377">
        <f t="shared" si="1248"/>
        <v>0</v>
      </c>
      <c r="AG760" s="377">
        <f t="shared" si="1248"/>
        <v>0</v>
      </c>
      <c r="AH760" s="377">
        <f t="shared" si="1248"/>
        <v>0</v>
      </c>
      <c r="AI760" s="377">
        <f t="shared" si="1248"/>
        <v>0</v>
      </c>
      <c r="AJ760" s="377">
        <f t="shared" si="1248"/>
        <v>0</v>
      </c>
      <c r="AK760" s="377">
        <f t="shared" si="1248"/>
        <v>0</v>
      </c>
      <c r="AL760" s="377">
        <f t="shared" si="1248"/>
        <v>0</v>
      </c>
      <c r="AM760" s="615">
        <f t="shared" si="1244"/>
        <v>51518.202423307761</v>
      </c>
      <c r="AN760" s="442"/>
    </row>
    <row r="761" spans="2:40" ht="15">
      <c r="B761" s="348" t="s">
        <v>323</v>
      </c>
      <c r="C761" s="344"/>
      <c r="D761" s="335"/>
      <c r="E761" s="333"/>
      <c r="F761" s="333"/>
      <c r="G761" s="333"/>
      <c r="H761" s="333"/>
      <c r="I761" s="333"/>
      <c r="J761" s="333"/>
      <c r="K761" s="333"/>
      <c r="L761" s="333"/>
      <c r="M761" s="333"/>
      <c r="N761" s="333"/>
      <c r="O761" s="300"/>
      <c r="P761" s="333"/>
      <c r="Q761" s="333"/>
      <c r="R761" s="333"/>
      <c r="S761" s="335"/>
      <c r="T761" s="335"/>
      <c r="U761" s="335"/>
      <c r="V761" s="335"/>
      <c r="W761" s="333"/>
      <c r="X761" s="333"/>
      <c r="Y761" s="345">
        <f>SUM(Y753:Y760)</f>
        <v>37884.332918457229</v>
      </c>
      <c r="Z761" s="345">
        <f>SUM(Z753:Z760)</f>
        <v>90591.799016902864</v>
      </c>
      <c r="AA761" s="345">
        <f t="shared" ref="AA761:AE761" si="1249">SUM(AA753:AA760)</f>
        <v>139570.16748615506</v>
      </c>
      <c r="AB761" s="345">
        <f t="shared" si="1249"/>
        <v>536.98293486396949</v>
      </c>
      <c r="AC761" s="345">
        <f t="shared" si="1249"/>
        <v>0</v>
      </c>
      <c r="AD761" s="345">
        <f t="shared" si="1249"/>
        <v>772.11785689934936</v>
      </c>
      <c r="AE761" s="345">
        <f t="shared" si="1249"/>
        <v>0</v>
      </c>
      <c r="AF761" s="345">
        <f t="shared" ref="AF761:AL761" si="1250">SUM(AF753:AF760)</f>
        <v>0</v>
      </c>
      <c r="AG761" s="345">
        <f t="shared" si="1250"/>
        <v>0</v>
      </c>
      <c r="AH761" s="345">
        <f t="shared" si="1250"/>
        <v>0</v>
      </c>
      <c r="AI761" s="345">
        <f t="shared" si="1250"/>
        <v>0</v>
      </c>
      <c r="AJ761" s="345">
        <f t="shared" si="1250"/>
        <v>0</v>
      </c>
      <c r="AK761" s="345">
        <f t="shared" si="1250"/>
        <v>0</v>
      </c>
      <c r="AL761" s="345">
        <f t="shared" si="1250"/>
        <v>0</v>
      </c>
      <c r="AM761" s="406">
        <f>SUM(AM753:AM760)</f>
        <v>269355.40021327848</v>
      </c>
      <c r="AN761" s="442"/>
    </row>
    <row r="762" spans="2:40" ht="15">
      <c r="B762" s="348" t="s">
        <v>324</v>
      </c>
      <c r="C762" s="344"/>
      <c r="D762" s="349"/>
      <c r="E762" s="333"/>
      <c r="F762" s="333"/>
      <c r="G762" s="333"/>
      <c r="H762" s="333"/>
      <c r="I762" s="333"/>
      <c r="J762" s="333"/>
      <c r="K762" s="333"/>
      <c r="L762" s="333"/>
      <c r="M762" s="333"/>
      <c r="N762" s="333"/>
      <c r="O762" s="300"/>
      <c r="P762" s="333"/>
      <c r="Q762" s="333"/>
      <c r="R762" s="333"/>
      <c r="S762" s="335"/>
      <c r="T762" s="335"/>
      <c r="U762" s="335"/>
      <c r="V762" s="335"/>
      <c r="W762" s="333"/>
      <c r="X762" s="333"/>
      <c r="Y762" s="346">
        <f>Y750*Y752</f>
        <v>4310.0021999999999</v>
      </c>
      <c r="Z762" s="346">
        <f t="shared" ref="Z762:AE762" si="1251">Z750*Z752</f>
        <v>7385.3308000000006</v>
      </c>
      <c r="AA762" s="346">
        <f t="shared" si="1251"/>
        <v>20112.912</v>
      </c>
      <c r="AB762" s="346">
        <f t="shared" si="1251"/>
        <v>337.65550000000002</v>
      </c>
      <c r="AC762" s="346">
        <f t="shared" si="1251"/>
        <v>24.637</v>
      </c>
      <c r="AD762" s="346">
        <f t="shared" si="1251"/>
        <v>316.76519999999999</v>
      </c>
      <c r="AE762" s="346">
        <f t="shared" si="1251"/>
        <v>37.9604</v>
      </c>
      <c r="AF762" s="346">
        <f t="shared" ref="AF762:AL762" si="1252">AF750*AF752</f>
        <v>0</v>
      </c>
      <c r="AG762" s="346">
        <f t="shared" si="1252"/>
        <v>0</v>
      </c>
      <c r="AH762" s="346">
        <f t="shared" si="1252"/>
        <v>0</v>
      </c>
      <c r="AI762" s="346">
        <f t="shared" si="1252"/>
        <v>0</v>
      </c>
      <c r="AJ762" s="346">
        <f t="shared" si="1252"/>
        <v>0</v>
      </c>
      <c r="AK762" s="346">
        <f t="shared" si="1252"/>
        <v>0</v>
      </c>
      <c r="AL762" s="346">
        <f t="shared" si="1252"/>
        <v>0</v>
      </c>
      <c r="AM762" s="406">
        <f>SUM(Y762:AL762)</f>
        <v>32525.263100000004</v>
      </c>
      <c r="AN762" s="442"/>
    </row>
    <row r="763" spans="2:40" ht="15">
      <c r="B763" s="348" t="s">
        <v>325</v>
      </c>
      <c r="C763" s="344"/>
      <c r="D763" s="349"/>
      <c r="E763" s="333"/>
      <c r="F763" s="333"/>
      <c r="G763" s="333"/>
      <c r="H763" s="333"/>
      <c r="I763" s="333"/>
      <c r="J763" s="333"/>
      <c r="K763" s="333"/>
      <c r="L763" s="333"/>
      <c r="M763" s="333"/>
      <c r="N763" s="333"/>
      <c r="O763" s="300"/>
      <c r="P763" s="333"/>
      <c r="Q763" s="333"/>
      <c r="R763" s="333"/>
      <c r="S763" s="349"/>
      <c r="T763" s="349"/>
      <c r="U763" s="349"/>
      <c r="V763" s="349"/>
      <c r="W763" s="333"/>
      <c r="X763" s="333"/>
      <c r="Y763" s="350"/>
      <c r="Z763" s="350"/>
      <c r="AA763" s="350"/>
      <c r="AB763" s="350"/>
      <c r="AC763" s="350"/>
      <c r="AD763" s="350"/>
      <c r="AE763" s="350"/>
      <c r="AF763" s="350"/>
      <c r="AG763" s="350"/>
      <c r="AH763" s="350"/>
      <c r="AI763" s="350"/>
      <c r="AJ763" s="350"/>
      <c r="AK763" s="350"/>
      <c r="AL763" s="350"/>
      <c r="AM763" s="406">
        <f>AM761-AM762</f>
        <v>236830.13711327847</v>
      </c>
      <c r="AN763" s="442"/>
    </row>
    <row r="764" spans="2:40" ht="15">
      <c r="B764" s="323"/>
      <c r="C764" s="349"/>
      <c r="D764" s="349"/>
      <c r="E764" s="333"/>
      <c r="F764" s="333"/>
      <c r="G764" s="333"/>
      <c r="H764" s="333"/>
      <c r="I764" s="333"/>
      <c r="J764" s="333"/>
      <c r="K764" s="333"/>
      <c r="L764" s="333"/>
      <c r="M764" s="333"/>
      <c r="N764" s="333"/>
      <c r="O764" s="300"/>
      <c r="P764" s="333"/>
      <c r="Q764" s="333"/>
      <c r="R764" s="333"/>
      <c r="S764" s="349"/>
      <c r="T764" s="344"/>
      <c r="U764" s="349"/>
      <c r="V764" s="349"/>
      <c r="W764" s="333"/>
      <c r="X764" s="333"/>
      <c r="Y764" s="351"/>
      <c r="Z764" s="351"/>
      <c r="AA764" s="351"/>
      <c r="AB764" s="351"/>
      <c r="AC764" s="351"/>
      <c r="AD764" s="351"/>
      <c r="AE764" s="351"/>
      <c r="AF764" s="351"/>
      <c r="AG764" s="351"/>
      <c r="AH764" s="351"/>
      <c r="AI764" s="351"/>
      <c r="AJ764" s="351"/>
      <c r="AK764" s="351"/>
      <c r="AL764" s="351"/>
      <c r="AM764" s="347"/>
      <c r="AN764" s="442"/>
    </row>
    <row r="765" spans="2:40" ht="15">
      <c r="B765" s="438" t="s">
        <v>326</v>
      </c>
      <c r="C765" s="304"/>
      <c r="D765" s="279"/>
      <c r="E765" s="279"/>
      <c r="F765" s="279"/>
      <c r="G765" s="279"/>
      <c r="H765" s="279"/>
      <c r="I765" s="279"/>
      <c r="J765" s="279"/>
      <c r="K765" s="279"/>
      <c r="L765" s="279"/>
      <c r="M765" s="279"/>
      <c r="N765" s="279"/>
      <c r="O765" s="356"/>
      <c r="P765" s="279"/>
      <c r="Q765" s="279"/>
      <c r="R765" s="279"/>
      <c r="S765" s="304"/>
      <c r="T765" s="309"/>
      <c r="U765" s="309"/>
      <c r="V765" s="279"/>
      <c r="W765" s="279"/>
      <c r="X765" s="309"/>
      <c r="Y765" s="291">
        <f>SUMPRODUCT(E592:E747,Y592:Y747)</f>
        <v>1011212.9312942782</v>
      </c>
      <c r="Z765" s="291">
        <f>SUMPRODUCT(E592:E747,Z592:Z747)</f>
        <v>591409.99327309942</v>
      </c>
      <c r="AA765" s="291">
        <f t="shared" ref="AA765:AL765" si="1253">IF(AA590="kw",SUMPRODUCT($N$592:$N$747,$P$592:$P$747,AA592:AA747),SUMPRODUCT($E$592:$E$747,AA592:AA747))</f>
        <v>14617.575626654523</v>
      </c>
      <c r="AB765" s="291">
        <f t="shared" si="1253"/>
        <v>462.88119978535514</v>
      </c>
      <c r="AC765" s="291">
        <f t="shared" si="1253"/>
        <v>0</v>
      </c>
      <c r="AD765" s="291">
        <f t="shared" si="1253"/>
        <v>0</v>
      </c>
      <c r="AE765" s="291">
        <f t="shared" si="1253"/>
        <v>0</v>
      </c>
      <c r="AF765" s="291">
        <f t="shared" si="1253"/>
        <v>0</v>
      </c>
      <c r="AG765" s="291">
        <f t="shared" si="1253"/>
        <v>0</v>
      </c>
      <c r="AH765" s="291">
        <f t="shared" si="1253"/>
        <v>0</v>
      </c>
      <c r="AI765" s="291">
        <f t="shared" si="1253"/>
        <v>0</v>
      </c>
      <c r="AJ765" s="291">
        <f t="shared" si="1253"/>
        <v>0</v>
      </c>
      <c r="AK765" s="291">
        <f t="shared" si="1253"/>
        <v>0</v>
      </c>
      <c r="AL765" s="291">
        <f t="shared" si="1253"/>
        <v>0</v>
      </c>
      <c r="AM765" s="336"/>
    </row>
    <row r="766" spans="2:40" ht="15">
      <c r="B766" s="439" t="s">
        <v>327</v>
      </c>
      <c r="C766" s="363"/>
      <c r="D766" s="383"/>
      <c r="E766" s="383"/>
      <c r="F766" s="383"/>
      <c r="G766" s="383"/>
      <c r="H766" s="383"/>
      <c r="I766" s="383"/>
      <c r="J766" s="383"/>
      <c r="K766" s="383"/>
      <c r="L766" s="383"/>
      <c r="M766" s="383"/>
      <c r="N766" s="383"/>
      <c r="O766" s="382"/>
      <c r="P766" s="383"/>
      <c r="Q766" s="383"/>
      <c r="R766" s="383"/>
      <c r="S766" s="363"/>
      <c r="T766" s="384"/>
      <c r="U766" s="384"/>
      <c r="V766" s="383"/>
      <c r="W766" s="383"/>
      <c r="X766" s="384"/>
      <c r="Y766" s="325">
        <f>SUMPRODUCT(F592:F747,Y592:Y747)</f>
        <v>1011201.8833916788</v>
      </c>
      <c r="Z766" s="325">
        <f>SUMPRODUCT(F592:F747,Z592:Z747)</f>
        <v>568154.67325292237</v>
      </c>
      <c r="AA766" s="325">
        <f t="shared" ref="AA766:AL766" si="1254">IF(AA590="kw",SUMPRODUCT($N$592:$N$747,$Q$592:$Q$747,AA592:AA747),SUMPRODUCT($F$592:$F$747,AA592:AA747))</f>
        <v>14617.575626654523</v>
      </c>
      <c r="AB766" s="325">
        <f t="shared" si="1254"/>
        <v>462.88119978535514</v>
      </c>
      <c r="AC766" s="325">
        <f t="shared" si="1254"/>
        <v>0</v>
      </c>
      <c r="AD766" s="325">
        <f t="shared" si="1254"/>
        <v>0</v>
      </c>
      <c r="AE766" s="325">
        <f t="shared" si="1254"/>
        <v>0</v>
      </c>
      <c r="AF766" s="325">
        <f t="shared" si="1254"/>
        <v>0</v>
      </c>
      <c r="AG766" s="325">
        <f t="shared" si="1254"/>
        <v>0</v>
      </c>
      <c r="AH766" s="325">
        <f t="shared" si="1254"/>
        <v>0</v>
      </c>
      <c r="AI766" s="325">
        <f t="shared" si="1254"/>
        <v>0</v>
      </c>
      <c r="AJ766" s="325">
        <f t="shared" si="1254"/>
        <v>0</v>
      </c>
      <c r="AK766" s="325">
        <f t="shared" si="1254"/>
        <v>0</v>
      </c>
      <c r="AL766" s="325">
        <f t="shared" si="1254"/>
        <v>0</v>
      </c>
      <c r="AM766" s="385"/>
    </row>
    <row r="767" spans="2:40" ht="20.25" customHeight="1">
      <c r="B767" s="367" t="s">
        <v>586</v>
      </c>
      <c r="C767" s="386"/>
      <c r="D767" s="387"/>
      <c r="E767" s="387"/>
      <c r="F767" s="387"/>
      <c r="G767" s="387"/>
      <c r="H767" s="387"/>
      <c r="I767" s="387"/>
      <c r="J767" s="387"/>
      <c r="K767" s="387"/>
      <c r="L767" s="387"/>
      <c r="M767" s="387"/>
      <c r="N767" s="387"/>
      <c r="O767" s="387"/>
      <c r="P767" s="387"/>
      <c r="Q767" s="387"/>
      <c r="R767" s="387"/>
      <c r="S767" s="370"/>
      <c r="T767" s="371"/>
      <c r="U767" s="387"/>
      <c r="V767" s="387"/>
      <c r="W767" s="387"/>
      <c r="X767" s="387"/>
      <c r="Y767" s="408"/>
      <c r="Z767" s="408"/>
      <c r="AA767" s="408"/>
      <c r="AB767" s="408"/>
      <c r="AC767" s="408"/>
      <c r="AD767" s="408"/>
      <c r="AE767" s="408"/>
      <c r="AF767" s="408"/>
      <c r="AG767" s="408"/>
      <c r="AH767" s="408"/>
      <c r="AI767" s="408"/>
      <c r="AJ767" s="408"/>
      <c r="AK767" s="408"/>
      <c r="AL767" s="408"/>
      <c r="AM767" s="388"/>
    </row>
    <row r="770" spans="1:39" ht="15.4">
      <c r="B770" s="280" t="s">
        <v>328</v>
      </c>
      <c r="C770" s="281"/>
      <c r="D770" s="576" t="s">
        <v>528</v>
      </c>
      <c r="E770" s="253"/>
      <c r="F770" s="576"/>
      <c r="G770" s="253"/>
      <c r="H770" s="253"/>
      <c r="I770" s="253"/>
      <c r="J770" s="253"/>
      <c r="K770" s="253"/>
      <c r="L770" s="253"/>
      <c r="M770" s="253"/>
      <c r="N770" s="253"/>
      <c r="O770" s="281"/>
      <c r="P770" s="253"/>
      <c r="Q770" s="253"/>
      <c r="R770" s="253"/>
      <c r="S770" s="253"/>
      <c r="T770" s="253"/>
      <c r="U770" s="253"/>
      <c r="V770" s="253"/>
      <c r="W770" s="253"/>
      <c r="X770" s="253"/>
      <c r="Y770" s="270"/>
      <c r="Z770" s="267"/>
      <c r="AA770" s="267"/>
      <c r="AB770" s="267"/>
      <c r="AC770" s="267"/>
      <c r="AD770" s="267"/>
      <c r="AE770" s="267"/>
      <c r="AF770" s="267"/>
      <c r="AG770" s="267"/>
      <c r="AH770" s="267"/>
      <c r="AI770" s="267"/>
      <c r="AJ770" s="267"/>
      <c r="AK770" s="267"/>
      <c r="AL770" s="267"/>
    </row>
    <row r="771" spans="1:39" ht="33" customHeight="1">
      <c r="B771" s="918" t="s">
        <v>211</v>
      </c>
      <c r="C771" s="920" t="s">
        <v>33</v>
      </c>
      <c r="D771" s="284" t="s">
        <v>423</v>
      </c>
      <c r="E771" s="922" t="s">
        <v>209</v>
      </c>
      <c r="F771" s="923"/>
      <c r="G771" s="923"/>
      <c r="H771" s="923"/>
      <c r="I771" s="923"/>
      <c r="J771" s="923"/>
      <c r="K771" s="923"/>
      <c r="L771" s="923"/>
      <c r="M771" s="924"/>
      <c r="N771" s="928" t="s">
        <v>213</v>
      </c>
      <c r="O771" s="284" t="s">
        <v>424</v>
      </c>
      <c r="P771" s="922" t="s">
        <v>212</v>
      </c>
      <c r="Q771" s="923"/>
      <c r="R771" s="923"/>
      <c r="S771" s="923"/>
      <c r="T771" s="923"/>
      <c r="U771" s="923"/>
      <c r="V771" s="923"/>
      <c r="W771" s="923"/>
      <c r="X771" s="924"/>
      <c r="Y771" s="925" t="s">
        <v>244</v>
      </c>
      <c r="Z771" s="926"/>
      <c r="AA771" s="926"/>
      <c r="AB771" s="926"/>
      <c r="AC771" s="926"/>
      <c r="AD771" s="926"/>
      <c r="AE771" s="926"/>
      <c r="AF771" s="926"/>
      <c r="AG771" s="926"/>
      <c r="AH771" s="926"/>
      <c r="AI771" s="926"/>
      <c r="AJ771" s="926"/>
      <c r="AK771" s="926"/>
      <c r="AL771" s="926"/>
      <c r="AM771" s="927"/>
    </row>
    <row r="772" spans="1:39" ht="65.25" customHeight="1">
      <c r="B772" s="919"/>
      <c r="C772" s="921"/>
      <c r="D772" s="285">
        <v>2019</v>
      </c>
      <c r="E772" s="285">
        <v>2020</v>
      </c>
      <c r="F772" s="285">
        <v>2021</v>
      </c>
      <c r="G772" s="285">
        <v>2022</v>
      </c>
      <c r="H772" s="285">
        <v>2023</v>
      </c>
      <c r="I772" s="285">
        <v>2024</v>
      </c>
      <c r="J772" s="285">
        <v>2025</v>
      </c>
      <c r="K772" s="285">
        <v>2026</v>
      </c>
      <c r="L772" s="285">
        <v>2027</v>
      </c>
      <c r="M772" s="285">
        <v>2028</v>
      </c>
      <c r="N772" s="929"/>
      <c r="O772" s="285">
        <v>2019</v>
      </c>
      <c r="P772" s="285">
        <v>2020</v>
      </c>
      <c r="Q772" s="285">
        <v>2021</v>
      </c>
      <c r="R772" s="285">
        <v>2022</v>
      </c>
      <c r="S772" s="285">
        <v>2023</v>
      </c>
      <c r="T772" s="285">
        <v>2024</v>
      </c>
      <c r="U772" s="285">
        <v>2025</v>
      </c>
      <c r="V772" s="285">
        <v>2026</v>
      </c>
      <c r="W772" s="285">
        <v>2027</v>
      </c>
      <c r="X772" s="285">
        <v>2028</v>
      </c>
      <c r="Y772" s="285" t="str">
        <f>'1.  LRAMVA Summary'!D52</f>
        <v>Residential</v>
      </c>
      <c r="Z772" s="285" t="str">
        <f>'1.  LRAMVA Summary'!E52</f>
        <v>GS&lt;50 kW</v>
      </c>
      <c r="AA772" s="285" t="str">
        <f>'1.  LRAMVA Summary'!F52</f>
        <v>General Service 50 to 4,999 kW</v>
      </c>
      <c r="AB772" s="285" t="str">
        <f>'1.  LRAMVA Summary'!G52</f>
        <v>Large User</v>
      </c>
      <c r="AC772" s="285" t="str">
        <f>'1.  LRAMVA Summary'!H52</f>
        <v>Sentinel Lighting</v>
      </c>
      <c r="AD772" s="285" t="str">
        <f>'1.  LRAMVA Summary'!I52</f>
        <v>Street Lighting</v>
      </c>
      <c r="AE772" s="285" t="str">
        <f>'1.  LRAMVA Summary'!J52</f>
        <v>Unmetered Scattered Load</v>
      </c>
      <c r="AF772" s="285" t="str">
        <f>'1.  LRAMVA Summary'!K52</f>
        <v/>
      </c>
      <c r="AG772" s="285" t="str">
        <f>'1.  LRAMVA Summary'!L52</f>
        <v/>
      </c>
      <c r="AH772" s="285" t="str">
        <f>'1.  LRAMVA Summary'!M52</f>
        <v/>
      </c>
      <c r="AI772" s="285" t="str">
        <f>'1.  LRAMVA Summary'!N52</f>
        <v/>
      </c>
      <c r="AJ772" s="285" t="str">
        <f>'1.  LRAMVA Summary'!O52</f>
        <v/>
      </c>
      <c r="AK772" s="285" t="str">
        <f>'1.  LRAMVA Summary'!P52</f>
        <v/>
      </c>
      <c r="AL772" s="285" t="str">
        <f>'1.  LRAMVA Summary'!Q52</f>
        <v/>
      </c>
      <c r="AM772" s="287" t="str">
        <f>'1.  LRAMVA Summary'!R52</f>
        <v>Total</v>
      </c>
    </row>
    <row r="773" spans="1:39" ht="15.75" customHeight="1">
      <c r="A773" s="518"/>
      <c r="B773" s="512" t="s">
        <v>505</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t="str">
        <f>'1.  LRAMVA Summary'!D53</f>
        <v>kWh</v>
      </c>
      <c r="Z773" s="291" t="str">
        <f>'1.  LRAMVA Summary'!E53</f>
        <v>kWh</v>
      </c>
      <c r="AA773" s="291" t="str">
        <f>'1.  LRAMVA Summary'!F53</f>
        <v>kW</v>
      </c>
      <c r="AB773" s="291" t="str">
        <f>'1.  LRAMVA Summary'!G53</f>
        <v>kW</v>
      </c>
      <c r="AC773" s="291" t="str">
        <f>'1.  LRAMVA Summary'!H53</f>
        <v>kW</v>
      </c>
      <c r="AD773" s="291" t="str">
        <f>'1.  LRAMVA Summary'!I53</f>
        <v>kW</v>
      </c>
      <c r="AE773" s="291" t="str">
        <f>'1.  LRAMVA Summary'!J53</f>
        <v>kWh</v>
      </c>
      <c r="AF773" s="291">
        <f>'1.  LRAMVA Summary'!K53</f>
        <v>0</v>
      </c>
      <c r="AG773" s="291">
        <f>'1.  LRAMVA Summary'!L53</f>
        <v>0</v>
      </c>
      <c r="AH773" s="291">
        <f>'1.  LRAMVA Summary'!M53</f>
        <v>0</v>
      </c>
      <c r="AI773" s="291">
        <f>'1.  LRAMVA Summary'!N53</f>
        <v>0</v>
      </c>
      <c r="AJ773" s="291">
        <f>'1.  LRAMVA Summary'!O53</f>
        <v>0</v>
      </c>
      <c r="AK773" s="291">
        <f>'1.  LRAMVA Summary'!P53</f>
        <v>0</v>
      </c>
      <c r="AL773" s="291">
        <f>'1.  LRAMVA Summary'!Q53</f>
        <v>0</v>
      </c>
      <c r="AM773" s="292"/>
    </row>
    <row r="774" spans="1:39" ht="15" outlineLevel="1">
      <c r="A774" s="518"/>
      <c r="B774" s="499" t="s">
        <v>498</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c r="Z774" s="291"/>
      <c r="AA774" s="291"/>
      <c r="AB774" s="291"/>
      <c r="AC774" s="291"/>
      <c r="AD774" s="291"/>
      <c r="AE774" s="291"/>
      <c r="AF774" s="291"/>
      <c r="AG774" s="291"/>
      <c r="AH774" s="291"/>
      <c r="AI774" s="291"/>
      <c r="AJ774" s="291"/>
      <c r="AK774" s="291"/>
      <c r="AL774" s="291"/>
      <c r="AM774" s="292"/>
    </row>
    <row r="775" spans="1:39" ht="15" outlineLevel="1">
      <c r="A775" s="518">
        <v>1</v>
      </c>
      <c r="B775" s="427" t="s">
        <v>95</v>
      </c>
      <c r="C775" s="291" t="s">
        <v>25</v>
      </c>
      <c r="D775" s="295"/>
      <c r="E775" s="295"/>
      <c r="F775" s="295"/>
      <c r="G775" s="295"/>
      <c r="H775" s="295"/>
      <c r="I775" s="295"/>
      <c r="J775" s="295"/>
      <c r="K775" s="295"/>
      <c r="L775" s="295"/>
      <c r="M775" s="295"/>
      <c r="N775" s="291"/>
      <c r="O775" s="295"/>
      <c r="P775" s="295"/>
      <c r="Q775" s="295"/>
      <c r="R775" s="295"/>
      <c r="S775" s="295"/>
      <c r="T775" s="295"/>
      <c r="U775" s="295"/>
      <c r="V775" s="295"/>
      <c r="W775" s="295"/>
      <c r="X775" s="295"/>
      <c r="Y775" s="409"/>
      <c r="Z775" s="409"/>
      <c r="AA775" s="409"/>
      <c r="AB775" s="409"/>
      <c r="AC775" s="409"/>
      <c r="AD775" s="409"/>
      <c r="AE775" s="409"/>
      <c r="AF775" s="409"/>
      <c r="AG775" s="409"/>
      <c r="AH775" s="409"/>
      <c r="AI775" s="409"/>
      <c r="AJ775" s="409"/>
      <c r="AK775" s="409"/>
      <c r="AL775" s="409"/>
      <c r="AM775" s="296">
        <f>SUM(Y775:AL775)</f>
        <v>0</v>
      </c>
    </row>
    <row r="776" spans="1:39" ht="15" outlineLevel="1">
      <c r="A776" s="518"/>
      <c r="B776" s="294" t="s">
        <v>343</v>
      </c>
      <c r="C776" s="291" t="s">
        <v>163</v>
      </c>
      <c r="D776" s="295"/>
      <c r="E776" s="295"/>
      <c r="F776" s="295"/>
      <c r="G776" s="295"/>
      <c r="H776" s="295"/>
      <c r="I776" s="295"/>
      <c r="J776" s="295"/>
      <c r="K776" s="295"/>
      <c r="L776" s="295"/>
      <c r="M776" s="295"/>
      <c r="N776" s="465"/>
      <c r="O776" s="295"/>
      <c r="P776" s="295"/>
      <c r="Q776" s="295"/>
      <c r="R776" s="295"/>
      <c r="S776" s="295"/>
      <c r="T776" s="295"/>
      <c r="U776" s="295"/>
      <c r="V776" s="295"/>
      <c r="W776" s="295"/>
      <c r="X776" s="295"/>
      <c r="Y776" s="410">
        <f>Y775</f>
        <v>0</v>
      </c>
      <c r="Z776" s="410">
        <f t="shared" ref="Z776" si="1255">Z775</f>
        <v>0</v>
      </c>
      <c r="AA776" s="410">
        <f t="shared" ref="AA776" si="1256">AA775</f>
        <v>0</v>
      </c>
      <c r="AB776" s="410">
        <f t="shared" ref="AB776" si="1257">AB775</f>
        <v>0</v>
      </c>
      <c r="AC776" s="410">
        <f t="shared" ref="AC776" si="1258">AC775</f>
        <v>0</v>
      </c>
      <c r="AD776" s="410">
        <f t="shared" ref="AD776" si="1259">AD775</f>
        <v>0</v>
      </c>
      <c r="AE776" s="410">
        <f t="shared" ref="AE776" si="1260">AE775</f>
        <v>0</v>
      </c>
      <c r="AF776" s="410">
        <f t="shared" ref="AF776" si="1261">AF775</f>
        <v>0</v>
      </c>
      <c r="AG776" s="410">
        <f t="shared" ref="AG776" si="1262">AG775</f>
        <v>0</v>
      </c>
      <c r="AH776" s="410">
        <f t="shared" ref="AH776" si="1263">AH775</f>
        <v>0</v>
      </c>
      <c r="AI776" s="410">
        <f t="shared" ref="AI776" si="1264">AI775</f>
        <v>0</v>
      </c>
      <c r="AJ776" s="410">
        <f t="shared" ref="AJ776" si="1265">AJ775</f>
        <v>0</v>
      </c>
      <c r="AK776" s="410">
        <f t="shared" ref="AK776" si="1266">AK775</f>
        <v>0</v>
      </c>
      <c r="AL776" s="410">
        <f t="shared" ref="AL776" si="1267">AL775</f>
        <v>0</v>
      </c>
      <c r="AM776" s="297"/>
    </row>
    <row r="777" spans="1:39" ht="15" outlineLevel="1">
      <c r="A777" s="518"/>
      <c r="B777" s="298"/>
      <c r="C777" s="299"/>
      <c r="D777" s="299"/>
      <c r="E777" s="299"/>
      <c r="F777" s="299"/>
      <c r="G777" s="299"/>
      <c r="H777" s="299"/>
      <c r="I777" s="299"/>
      <c r="J777" s="299"/>
      <c r="K777" s="299"/>
      <c r="L777" s="299"/>
      <c r="M777" s="299"/>
      <c r="N777" s="300"/>
      <c r="O777" s="299"/>
      <c r="P777" s="299"/>
      <c r="Q777" s="299"/>
      <c r="R777" s="299"/>
      <c r="S777" s="299"/>
      <c r="T777" s="299"/>
      <c r="U777" s="299"/>
      <c r="V777" s="299"/>
      <c r="W777" s="299"/>
      <c r="X777" s="299"/>
      <c r="Y777" s="411"/>
      <c r="Z777" s="412"/>
      <c r="AA777" s="412"/>
      <c r="AB777" s="412"/>
      <c r="AC777" s="412"/>
      <c r="AD777" s="412"/>
      <c r="AE777" s="412"/>
      <c r="AF777" s="412"/>
      <c r="AG777" s="412"/>
      <c r="AH777" s="412"/>
      <c r="AI777" s="412"/>
      <c r="AJ777" s="412"/>
      <c r="AK777" s="412"/>
      <c r="AL777" s="412"/>
      <c r="AM777" s="302"/>
    </row>
    <row r="778" spans="1:39" ht="15" outlineLevel="1">
      <c r="A778" s="518">
        <v>2</v>
      </c>
      <c r="B778" s="427" t="s">
        <v>96</v>
      </c>
      <c r="C778" s="291" t="s">
        <v>25</v>
      </c>
      <c r="D778" s="295"/>
      <c r="E778" s="295"/>
      <c r="F778" s="295"/>
      <c r="G778" s="295"/>
      <c r="H778" s="295"/>
      <c r="I778" s="295"/>
      <c r="J778" s="295"/>
      <c r="K778" s="295"/>
      <c r="L778" s="295"/>
      <c r="M778" s="295"/>
      <c r="N778" s="291"/>
      <c r="O778" s="295"/>
      <c r="P778" s="295"/>
      <c r="Q778" s="295"/>
      <c r="R778" s="295"/>
      <c r="S778" s="295"/>
      <c r="T778" s="295"/>
      <c r="U778" s="295"/>
      <c r="V778" s="295"/>
      <c r="W778" s="295"/>
      <c r="X778" s="295"/>
      <c r="Y778" s="409"/>
      <c r="Z778" s="409"/>
      <c r="AA778" s="409"/>
      <c r="AB778" s="409"/>
      <c r="AC778" s="409"/>
      <c r="AD778" s="409"/>
      <c r="AE778" s="409"/>
      <c r="AF778" s="409"/>
      <c r="AG778" s="409"/>
      <c r="AH778" s="409"/>
      <c r="AI778" s="409"/>
      <c r="AJ778" s="409"/>
      <c r="AK778" s="409"/>
      <c r="AL778" s="409"/>
      <c r="AM778" s="296">
        <f>SUM(Y778:AL778)</f>
        <v>0</v>
      </c>
    </row>
    <row r="779" spans="1:39" ht="15" outlineLevel="1">
      <c r="A779" s="518"/>
      <c r="B779" s="294" t="s">
        <v>343</v>
      </c>
      <c r="C779" s="291" t="s">
        <v>163</v>
      </c>
      <c r="D779" s="295"/>
      <c r="E779" s="295"/>
      <c r="F779" s="295"/>
      <c r="G779" s="295"/>
      <c r="H779" s="295"/>
      <c r="I779" s="295"/>
      <c r="J779" s="295"/>
      <c r="K779" s="295"/>
      <c r="L779" s="295"/>
      <c r="M779" s="295"/>
      <c r="N779" s="465"/>
      <c r="O779" s="295"/>
      <c r="P779" s="295"/>
      <c r="Q779" s="295"/>
      <c r="R779" s="295"/>
      <c r="S779" s="295"/>
      <c r="T779" s="295"/>
      <c r="U779" s="295"/>
      <c r="V779" s="295"/>
      <c r="W779" s="295"/>
      <c r="X779" s="295"/>
      <c r="Y779" s="410">
        <f>Y778</f>
        <v>0</v>
      </c>
      <c r="Z779" s="410">
        <f t="shared" ref="Z779" si="1268">Z778</f>
        <v>0</v>
      </c>
      <c r="AA779" s="410">
        <f t="shared" ref="AA779" si="1269">AA778</f>
        <v>0</v>
      </c>
      <c r="AB779" s="410">
        <f t="shared" ref="AB779" si="1270">AB778</f>
        <v>0</v>
      </c>
      <c r="AC779" s="410">
        <f t="shared" ref="AC779" si="1271">AC778</f>
        <v>0</v>
      </c>
      <c r="AD779" s="410">
        <f t="shared" ref="AD779" si="1272">AD778</f>
        <v>0</v>
      </c>
      <c r="AE779" s="410">
        <f t="shared" ref="AE779" si="1273">AE778</f>
        <v>0</v>
      </c>
      <c r="AF779" s="410">
        <f t="shared" ref="AF779" si="1274">AF778</f>
        <v>0</v>
      </c>
      <c r="AG779" s="410">
        <f t="shared" ref="AG779" si="1275">AG778</f>
        <v>0</v>
      </c>
      <c r="AH779" s="410">
        <f t="shared" ref="AH779" si="1276">AH778</f>
        <v>0</v>
      </c>
      <c r="AI779" s="410">
        <f t="shared" ref="AI779" si="1277">AI778</f>
        <v>0</v>
      </c>
      <c r="AJ779" s="410">
        <f t="shared" ref="AJ779" si="1278">AJ778</f>
        <v>0</v>
      </c>
      <c r="AK779" s="410">
        <f t="shared" ref="AK779" si="1279">AK778</f>
        <v>0</v>
      </c>
      <c r="AL779" s="410">
        <f t="shared" ref="AL779" si="1280">AL778</f>
        <v>0</v>
      </c>
      <c r="AM779" s="297"/>
    </row>
    <row r="780" spans="1:39" ht="15" outlineLevel="1">
      <c r="A780" s="518"/>
      <c r="B780" s="298"/>
      <c r="C780" s="299"/>
      <c r="D780" s="304"/>
      <c r="E780" s="304"/>
      <c r="F780" s="304"/>
      <c r="G780" s="304"/>
      <c r="H780" s="304"/>
      <c r="I780" s="304"/>
      <c r="J780" s="304"/>
      <c r="K780" s="304"/>
      <c r="L780" s="304"/>
      <c r="M780" s="304"/>
      <c r="N780" s="300"/>
      <c r="O780" s="304"/>
      <c r="P780" s="304"/>
      <c r="Q780" s="304"/>
      <c r="R780" s="304"/>
      <c r="S780" s="304"/>
      <c r="T780" s="304"/>
      <c r="U780" s="304"/>
      <c r="V780" s="304"/>
      <c r="W780" s="304"/>
      <c r="X780" s="304"/>
      <c r="Y780" s="411"/>
      <c r="Z780" s="412"/>
      <c r="AA780" s="412"/>
      <c r="AB780" s="412"/>
      <c r="AC780" s="412"/>
      <c r="AD780" s="412"/>
      <c r="AE780" s="412"/>
      <c r="AF780" s="412"/>
      <c r="AG780" s="412"/>
      <c r="AH780" s="412"/>
      <c r="AI780" s="412"/>
      <c r="AJ780" s="412"/>
      <c r="AK780" s="412"/>
      <c r="AL780" s="412"/>
      <c r="AM780" s="302"/>
    </row>
    <row r="781" spans="1:39" ht="15" outlineLevel="1">
      <c r="A781" s="518">
        <v>3</v>
      </c>
      <c r="B781" s="427" t="s">
        <v>97</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09"/>
      <c r="Z781" s="409"/>
      <c r="AA781" s="409"/>
      <c r="AB781" s="409"/>
      <c r="AC781" s="409"/>
      <c r="AD781" s="409"/>
      <c r="AE781" s="409"/>
      <c r="AF781" s="409"/>
      <c r="AG781" s="409"/>
      <c r="AH781" s="409"/>
      <c r="AI781" s="409"/>
      <c r="AJ781" s="409"/>
      <c r="AK781" s="409"/>
      <c r="AL781" s="409"/>
      <c r="AM781" s="296">
        <f>SUM(Y781:AL781)</f>
        <v>0</v>
      </c>
    </row>
    <row r="782" spans="1:39" ht="15" outlineLevel="1">
      <c r="A782" s="518"/>
      <c r="B782" s="294" t="s">
        <v>343</v>
      </c>
      <c r="C782" s="291" t="s">
        <v>163</v>
      </c>
      <c r="D782" s="295"/>
      <c r="E782" s="295"/>
      <c r="F782" s="295"/>
      <c r="G782" s="295"/>
      <c r="H782" s="295"/>
      <c r="I782" s="295"/>
      <c r="J782" s="295"/>
      <c r="K782" s="295"/>
      <c r="L782" s="295"/>
      <c r="M782" s="295"/>
      <c r="N782" s="465"/>
      <c r="O782" s="295"/>
      <c r="P782" s="295"/>
      <c r="Q782" s="295"/>
      <c r="R782" s="295"/>
      <c r="S782" s="295"/>
      <c r="T782" s="295"/>
      <c r="U782" s="295"/>
      <c r="V782" s="295"/>
      <c r="W782" s="295"/>
      <c r="X782" s="295"/>
      <c r="Y782" s="410">
        <f>Y781</f>
        <v>0</v>
      </c>
      <c r="Z782" s="410">
        <f t="shared" ref="Z782" si="1281">Z781</f>
        <v>0</v>
      </c>
      <c r="AA782" s="410">
        <f t="shared" ref="AA782" si="1282">AA781</f>
        <v>0</v>
      </c>
      <c r="AB782" s="410">
        <f t="shared" ref="AB782" si="1283">AB781</f>
        <v>0</v>
      </c>
      <c r="AC782" s="410">
        <f t="shared" ref="AC782" si="1284">AC781</f>
        <v>0</v>
      </c>
      <c r="AD782" s="410">
        <f t="shared" ref="AD782" si="1285">AD781</f>
        <v>0</v>
      </c>
      <c r="AE782" s="410">
        <f t="shared" ref="AE782" si="1286">AE781</f>
        <v>0</v>
      </c>
      <c r="AF782" s="410">
        <f t="shared" ref="AF782" si="1287">AF781</f>
        <v>0</v>
      </c>
      <c r="AG782" s="410">
        <f t="shared" ref="AG782" si="1288">AG781</f>
        <v>0</v>
      </c>
      <c r="AH782" s="410">
        <f t="shared" ref="AH782" si="1289">AH781</f>
        <v>0</v>
      </c>
      <c r="AI782" s="410">
        <f t="shared" ref="AI782" si="1290">AI781</f>
        <v>0</v>
      </c>
      <c r="AJ782" s="410">
        <f t="shared" ref="AJ782" si="1291">AJ781</f>
        <v>0</v>
      </c>
      <c r="AK782" s="410">
        <f t="shared" ref="AK782" si="1292">AK781</f>
        <v>0</v>
      </c>
      <c r="AL782" s="410">
        <f t="shared" ref="AL782" si="1293">AL781</f>
        <v>0</v>
      </c>
      <c r="AM782" s="297"/>
    </row>
    <row r="783" spans="1:39" ht="15" outlineLevel="1">
      <c r="A783" s="518"/>
      <c r="B783" s="294"/>
      <c r="C783" s="305"/>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11"/>
      <c r="Z783" s="411"/>
      <c r="AA783" s="411"/>
      <c r="AB783" s="411"/>
      <c r="AC783" s="411"/>
      <c r="AD783" s="411"/>
      <c r="AE783" s="411"/>
      <c r="AF783" s="411"/>
      <c r="AG783" s="411"/>
      <c r="AH783" s="411"/>
      <c r="AI783" s="411"/>
      <c r="AJ783" s="411"/>
      <c r="AK783" s="411"/>
      <c r="AL783" s="411"/>
      <c r="AM783" s="306"/>
    </row>
    <row r="784" spans="1:39" ht="15" outlineLevel="1">
      <c r="A784" s="518">
        <v>4</v>
      </c>
      <c r="B784" s="514" t="s">
        <v>676</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4"/>
      <c r="Z784" s="414"/>
      <c r="AA784" s="414"/>
      <c r="AB784" s="414"/>
      <c r="AC784" s="414"/>
      <c r="AD784" s="414"/>
      <c r="AE784" s="414"/>
      <c r="AF784" s="409"/>
      <c r="AG784" s="409"/>
      <c r="AH784" s="409"/>
      <c r="AI784" s="409"/>
      <c r="AJ784" s="409"/>
      <c r="AK784" s="409"/>
      <c r="AL784" s="409"/>
      <c r="AM784" s="296">
        <f>SUM(Y784:AL784)</f>
        <v>0</v>
      </c>
    </row>
    <row r="785" spans="1:39" ht="15" outlineLevel="1">
      <c r="A785" s="518"/>
      <c r="B785" s="294" t="s">
        <v>343</v>
      </c>
      <c r="C785" s="291" t="s">
        <v>163</v>
      </c>
      <c r="D785" s="295"/>
      <c r="E785" s="295"/>
      <c r="F785" s="295"/>
      <c r="G785" s="295"/>
      <c r="H785" s="295"/>
      <c r="I785" s="295"/>
      <c r="J785" s="295"/>
      <c r="K785" s="295"/>
      <c r="L785" s="295"/>
      <c r="M785" s="295"/>
      <c r="N785" s="465"/>
      <c r="O785" s="295"/>
      <c r="P785" s="295"/>
      <c r="Q785" s="295"/>
      <c r="R785" s="295"/>
      <c r="S785" s="295"/>
      <c r="T785" s="295"/>
      <c r="U785" s="295"/>
      <c r="V785" s="295"/>
      <c r="W785" s="295"/>
      <c r="X785" s="295"/>
      <c r="Y785" s="410">
        <f>Y784</f>
        <v>0</v>
      </c>
      <c r="Z785" s="410">
        <f t="shared" ref="Z785" si="1294">Z784</f>
        <v>0</v>
      </c>
      <c r="AA785" s="410">
        <f t="shared" ref="AA785" si="1295">AA784</f>
        <v>0</v>
      </c>
      <c r="AB785" s="410">
        <f t="shared" ref="AB785" si="1296">AB784</f>
        <v>0</v>
      </c>
      <c r="AC785" s="410">
        <f t="shared" ref="AC785" si="1297">AC784</f>
        <v>0</v>
      </c>
      <c r="AD785" s="410">
        <f t="shared" ref="AD785" si="1298">AD784</f>
        <v>0</v>
      </c>
      <c r="AE785" s="410">
        <f t="shared" ref="AE785" si="1299">AE784</f>
        <v>0</v>
      </c>
      <c r="AF785" s="410">
        <f t="shared" ref="AF785" si="1300">AF784</f>
        <v>0</v>
      </c>
      <c r="AG785" s="410">
        <f t="shared" ref="AG785" si="1301">AG784</f>
        <v>0</v>
      </c>
      <c r="AH785" s="410">
        <f t="shared" ref="AH785" si="1302">AH784</f>
        <v>0</v>
      </c>
      <c r="AI785" s="410">
        <f t="shared" ref="AI785" si="1303">AI784</f>
        <v>0</v>
      </c>
      <c r="AJ785" s="410">
        <f t="shared" ref="AJ785" si="1304">AJ784</f>
        <v>0</v>
      </c>
      <c r="AK785" s="410">
        <f t="shared" ref="AK785" si="1305">AK784</f>
        <v>0</v>
      </c>
      <c r="AL785" s="410">
        <f t="shared" ref="AL785" si="1306">AL784</f>
        <v>0</v>
      </c>
      <c r="AM785" s="297"/>
    </row>
    <row r="786" spans="1:39" ht="15" outlineLevel="1">
      <c r="A786" s="518"/>
      <c r="B786" s="294"/>
      <c r="C786" s="305"/>
      <c r="D786" s="304"/>
      <c r="E786" s="304"/>
      <c r="F786" s="304"/>
      <c r="G786" s="304"/>
      <c r="H786" s="304"/>
      <c r="I786" s="304"/>
      <c r="J786" s="304"/>
      <c r="K786" s="304"/>
      <c r="L786" s="304"/>
      <c r="M786" s="304"/>
      <c r="N786" s="291"/>
      <c r="O786" s="304"/>
      <c r="P786" s="304"/>
      <c r="Q786" s="304"/>
      <c r="R786" s="304"/>
      <c r="S786" s="304"/>
      <c r="T786" s="304"/>
      <c r="U786" s="304"/>
      <c r="V786" s="304"/>
      <c r="W786" s="304"/>
      <c r="X786" s="304"/>
      <c r="Y786" s="411"/>
      <c r="Z786" s="411"/>
      <c r="AA786" s="411"/>
      <c r="AB786" s="411"/>
      <c r="AC786" s="411"/>
      <c r="AD786" s="411"/>
      <c r="AE786" s="411"/>
      <c r="AF786" s="411"/>
      <c r="AG786" s="411"/>
      <c r="AH786" s="411"/>
      <c r="AI786" s="411"/>
      <c r="AJ786" s="411"/>
      <c r="AK786" s="411"/>
      <c r="AL786" s="411"/>
      <c r="AM786" s="306"/>
    </row>
    <row r="787" spans="1:39" ht="15.75" customHeight="1" outlineLevel="1">
      <c r="A787" s="518">
        <v>5</v>
      </c>
      <c r="B787" s="427" t="s">
        <v>98</v>
      </c>
      <c r="C787" s="291" t="s">
        <v>25</v>
      </c>
      <c r="D787" s="295"/>
      <c r="E787" s="295"/>
      <c r="F787" s="295"/>
      <c r="G787" s="295"/>
      <c r="H787" s="295"/>
      <c r="I787" s="295"/>
      <c r="J787" s="295"/>
      <c r="K787" s="295"/>
      <c r="L787" s="295"/>
      <c r="M787" s="295"/>
      <c r="N787" s="291"/>
      <c r="O787" s="295"/>
      <c r="P787" s="295"/>
      <c r="Q787" s="295"/>
      <c r="R787" s="295"/>
      <c r="S787" s="295"/>
      <c r="T787" s="295"/>
      <c r="U787" s="295"/>
      <c r="V787" s="295"/>
      <c r="W787" s="295"/>
      <c r="X787" s="295"/>
      <c r="Y787" s="414"/>
      <c r="Z787" s="414"/>
      <c r="AA787" s="414"/>
      <c r="AB787" s="414"/>
      <c r="AC787" s="414"/>
      <c r="AD787" s="414"/>
      <c r="AE787" s="414"/>
      <c r="AF787" s="409"/>
      <c r="AG787" s="409"/>
      <c r="AH787" s="409"/>
      <c r="AI787" s="409"/>
      <c r="AJ787" s="409"/>
      <c r="AK787" s="409"/>
      <c r="AL787" s="409"/>
      <c r="AM787" s="296">
        <f>SUM(Y787:AL787)</f>
        <v>0</v>
      </c>
    </row>
    <row r="788" spans="1:39" ht="20.25" customHeight="1" outlineLevel="1">
      <c r="A788" s="518"/>
      <c r="B788" s="294" t="s">
        <v>343</v>
      </c>
      <c r="C788" s="291" t="s">
        <v>163</v>
      </c>
      <c r="D788" s="295"/>
      <c r="E788" s="295"/>
      <c r="F788" s="295"/>
      <c r="G788" s="295"/>
      <c r="H788" s="295"/>
      <c r="I788" s="295"/>
      <c r="J788" s="295"/>
      <c r="K788" s="295"/>
      <c r="L788" s="295"/>
      <c r="M788" s="295"/>
      <c r="N788" s="465"/>
      <c r="O788" s="295"/>
      <c r="P788" s="295"/>
      <c r="Q788" s="295"/>
      <c r="R788" s="295"/>
      <c r="S788" s="295"/>
      <c r="T788" s="295"/>
      <c r="U788" s="295"/>
      <c r="V788" s="295"/>
      <c r="W788" s="295"/>
      <c r="X788" s="295"/>
      <c r="Y788" s="410">
        <f>Y787</f>
        <v>0</v>
      </c>
      <c r="Z788" s="410">
        <f t="shared" ref="Z788" si="1307">Z787</f>
        <v>0</v>
      </c>
      <c r="AA788" s="410">
        <f t="shared" ref="AA788" si="1308">AA787</f>
        <v>0</v>
      </c>
      <c r="AB788" s="410">
        <f t="shared" ref="AB788" si="1309">AB787</f>
        <v>0</v>
      </c>
      <c r="AC788" s="410">
        <f t="shared" ref="AC788" si="1310">AC787</f>
        <v>0</v>
      </c>
      <c r="AD788" s="410">
        <f t="shared" ref="AD788" si="1311">AD787</f>
        <v>0</v>
      </c>
      <c r="AE788" s="410">
        <f t="shared" ref="AE788" si="1312">AE787</f>
        <v>0</v>
      </c>
      <c r="AF788" s="410">
        <f t="shared" ref="AF788" si="1313">AF787</f>
        <v>0</v>
      </c>
      <c r="AG788" s="410">
        <f t="shared" ref="AG788" si="1314">AG787</f>
        <v>0</v>
      </c>
      <c r="AH788" s="410">
        <f t="shared" ref="AH788" si="1315">AH787</f>
        <v>0</v>
      </c>
      <c r="AI788" s="410">
        <f t="shared" ref="AI788" si="1316">AI787</f>
        <v>0</v>
      </c>
      <c r="AJ788" s="410">
        <f t="shared" ref="AJ788" si="1317">AJ787</f>
        <v>0</v>
      </c>
      <c r="AK788" s="410">
        <f t="shared" ref="AK788" si="1318">AK787</f>
        <v>0</v>
      </c>
      <c r="AL788" s="410">
        <f t="shared" ref="AL788" si="1319">AL787</f>
        <v>0</v>
      </c>
      <c r="AM788" s="297"/>
    </row>
    <row r="789" spans="1:39" ht="15" outlineLevel="1">
      <c r="A789" s="518"/>
      <c r="B789" s="294"/>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21"/>
      <c r="Z789" s="422"/>
      <c r="AA789" s="422"/>
      <c r="AB789" s="422"/>
      <c r="AC789" s="422"/>
      <c r="AD789" s="422"/>
      <c r="AE789" s="422"/>
      <c r="AF789" s="422"/>
      <c r="AG789" s="422"/>
      <c r="AH789" s="422"/>
      <c r="AI789" s="422"/>
      <c r="AJ789" s="422"/>
      <c r="AK789" s="422"/>
      <c r="AL789" s="422"/>
      <c r="AM789" s="297"/>
    </row>
    <row r="790" spans="1:39" ht="15" outlineLevel="1">
      <c r="A790" s="518"/>
      <c r="B790" s="318" t="s">
        <v>499</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413"/>
      <c r="Z790" s="413"/>
      <c r="AA790" s="413"/>
      <c r="AB790" s="413"/>
      <c r="AC790" s="413"/>
      <c r="AD790" s="413"/>
      <c r="AE790" s="413"/>
      <c r="AF790" s="413"/>
      <c r="AG790" s="413"/>
      <c r="AH790" s="413"/>
      <c r="AI790" s="413"/>
      <c r="AJ790" s="413"/>
      <c r="AK790" s="413"/>
      <c r="AL790" s="413"/>
      <c r="AM790" s="292"/>
    </row>
    <row r="791" spans="1:39" ht="15" outlineLevel="1">
      <c r="A791" s="518">
        <v>6</v>
      </c>
      <c r="B791" s="427" t="s">
        <v>99</v>
      </c>
      <c r="C791" s="291" t="s">
        <v>25</v>
      </c>
      <c r="D791" s="295"/>
      <c r="E791" s="295"/>
      <c r="F791" s="295"/>
      <c r="G791" s="295"/>
      <c r="H791" s="295"/>
      <c r="I791" s="295"/>
      <c r="J791" s="295"/>
      <c r="K791" s="295"/>
      <c r="L791" s="295"/>
      <c r="M791" s="295"/>
      <c r="N791" s="295">
        <v>12</v>
      </c>
      <c r="O791" s="295"/>
      <c r="P791" s="295"/>
      <c r="Q791" s="295"/>
      <c r="R791" s="295"/>
      <c r="S791" s="295"/>
      <c r="T791" s="295"/>
      <c r="U791" s="295"/>
      <c r="V791" s="295"/>
      <c r="W791" s="295"/>
      <c r="X791" s="295"/>
      <c r="Y791" s="414"/>
      <c r="Z791" s="414"/>
      <c r="AA791" s="414"/>
      <c r="AB791" s="414"/>
      <c r="AC791" s="414"/>
      <c r="AD791" s="414"/>
      <c r="AE791" s="414"/>
      <c r="AF791" s="414"/>
      <c r="AG791" s="414"/>
      <c r="AH791" s="414"/>
      <c r="AI791" s="414"/>
      <c r="AJ791" s="414"/>
      <c r="AK791" s="414"/>
      <c r="AL791" s="414"/>
      <c r="AM791" s="296">
        <f>SUM(Y791:AL791)</f>
        <v>0</v>
      </c>
    </row>
    <row r="792" spans="1:39" ht="15" outlineLevel="1">
      <c r="A792" s="518"/>
      <c r="B792" s="294" t="s">
        <v>343</v>
      </c>
      <c r="C792" s="291" t="s">
        <v>163</v>
      </c>
      <c r="D792" s="295"/>
      <c r="E792" s="295"/>
      <c r="F792" s="295"/>
      <c r="G792" s="295"/>
      <c r="H792" s="295"/>
      <c r="I792" s="295"/>
      <c r="J792" s="295"/>
      <c r="K792" s="295"/>
      <c r="L792" s="295"/>
      <c r="M792" s="295"/>
      <c r="N792" s="295">
        <f>N791</f>
        <v>12</v>
      </c>
      <c r="O792" s="295"/>
      <c r="P792" s="295"/>
      <c r="Q792" s="295"/>
      <c r="R792" s="295"/>
      <c r="S792" s="295"/>
      <c r="T792" s="295"/>
      <c r="U792" s="295"/>
      <c r="V792" s="295"/>
      <c r="W792" s="295"/>
      <c r="X792" s="295"/>
      <c r="Y792" s="410">
        <f>Y791</f>
        <v>0</v>
      </c>
      <c r="Z792" s="410">
        <f t="shared" ref="Z792" si="1320">Z791</f>
        <v>0</v>
      </c>
      <c r="AA792" s="410">
        <f t="shared" ref="AA792" si="1321">AA791</f>
        <v>0</v>
      </c>
      <c r="AB792" s="410">
        <f t="shared" ref="AB792" si="1322">AB791</f>
        <v>0</v>
      </c>
      <c r="AC792" s="410">
        <f t="shared" ref="AC792" si="1323">AC791</f>
        <v>0</v>
      </c>
      <c r="AD792" s="410">
        <f t="shared" ref="AD792" si="1324">AD791</f>
        <v>0</v>
      </c>
      <c r="AE792" s="410">
        <f t="shared" ref="AE792" si="1325">AE791</f>
        <v>0</v>
      </c>
      <c r="AF792" s="410">
        <f t="shared" ref="AF792" si="1326">AF791</f>
        <v>0</v>
      </c>
      <c r="AG792" s="410">
        <f t="shared" ref="AG792" si="1327">AG791</f>
        <v>0</v>
      </c>
      <c r="AH792" s="410">
        <f t="shared" ref="AH792" si="1328">AH791</f>
        <v>0</v>
      </c>
      <c r="AI792" s="410">
        <f t="shared" ref="AI792" si="1329">AI791</f>
        <v>0</v>
      </c>
      <c r="AJ792" s="410">
        <f t="shared" ref="AJ792" si="1330">AJ791</f>
        <v>0</v>
      </c>
      <c r="AK792" s="410">
        <f t="shared" ref="AK792" si="1331">AK791</f>
        <v>0</v>
      </c>
      <c r="AL792" s="410">
        <f t="shared" ref="AL792" si="1332">AL791</f>
        <v>0</v>
      </c>
      <c r="AM792" s="311"/>
    </row>
    <row r="793" spans="1:39" ht="15" outlineLevel="1">
      <c r="A793" s="518"/>
      <c r="B793" s="310"/>
      <c r="C793" s="312"/>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15"/>
      <c r="Z793" s="415"/>
      <c r="AA793" s="415"/>
      <c r="AB793" s="415"/>
      <c r="AC793" s="415"/>
      <c r="AD793" s="415"/>
      <c r="AE793" s="415"/>
      <c r="AF793" s="415"/>
      <c r="AG793" s="415"/>
      <c r="AH793" s="415"/>
      <c r="AI793" s="415"/>
      <c r="AJ793" s="415"/>
      <c r="AK793" s="415"/>
      <c r="AL793" s="415"/>
      <c r="AM793" s="313"/>
    </row>
    <row r="794" spans="1:39" ht="30" outlineLevel="1">
      <c r="A794" s="518">
        <v>7</v>
      </c>
      <c r="B794" s="427" t="s">
        <v>100</v>
      </c>
      <c r="C794" s="291" t="s">
        <v>25</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414"/>
      <c r="Z794" s="414"/>
      <c r="AA794" s="414"/>
      <c r="AB794" s="414"/>
      <c r="AC794" s="414"/>
      <c r="AD794" s="414"/>
      <c r="AE794" s="414"/>
      <c r="AF794" s="414"/>
      <c r="AG794" s="414"/>
      <c r="AH794" s="414"/>
      <c r="AI794" s="414"/>
      <c r="AJ794" s="414"/>
      <c r="AK794" s="414"/>
      <c r="AL794" s="414"/>
      <c r="AM794" s="296">
        <f>SUM(Y794:AL794)</f>
        <v>0</v>
      </c>
    </row>
    <row r="795" spans="1:39" ht="15" outlineLevel="1">
      <c r="A795" s="518"/>
      <c r="B795" s="294" t="s">
        <v>343</v>
      </c>
      <c r="C795" s="291" t="s">
        <v>163</v>
      </c>
      <c r="D795" s="295"/>
      <c r="E795" s="295"/>
      <c r="F795" s="295"/>
      <c r="G795" s="295"/>
      <c r="H795" s="295"/>
      <c r="I795" s="295"/>
      <c r="J795" s="295"/>
      <c r="K795" s="295"/>
      <c r="L795" s="295"/>
      <c r="M795" s="295"/>
      <c r="N795" s="295">
        <f>N794</f>
        <v>12</v>
      </c>
      <c r="O795" s="295"/>
      <c r="P795" s="295"/>
      <c r="Q795" s="295"/>
      <c r="R795" s="295"/>
      <c r="S795" s="295"/>
      <c r="T795" s="295"/>
      <c r="U795" s="295"/>
      <c r="V795" s="295"/>
      <c r="W795" s="295"/>
      <c r="X795" s="295"/>
      <c r="Y795" s="410">
        <f>Y794</f>
        <v>0</v>
      </c>
      <c r="Z795" s="410">
        <f t="shared" ref="Z795" si="1333">Z794</f>
        <v>0</v>
      </c>
      <c r="AA795" s="410">
        <f t="shared" ref="AA795" si="1334">AA794</f>
        <v>0</v>
      </c>
      <c r="AB795" s="410">
        <f t="shared" ref="AB795" si="1335">AB794</f>
        <v>0</v>
      </c>
      <c r="AC795" s="410">
        <f t="shared" ref="AC795" si="1336">AC794</f>
        <v>0</v>
      </c>
      <c r="AD795" s="410">
        <f t="shared" ref="AD795" si="1337">AD794</f>
        <v>0</v>
      </c>
      <c r="AE795" s="410">
        <f t="shared" ref="AE795" si="1338">AE794</f>
        <v>0</v>
      </c>
      <c r="AF795" s="410">
        <f t="shared" ref="AF795" si="1339">AF794</f>
        <v>0</v>
      </c>
      <c r="AG795" s="410">
        <f t="shared" ref="AG795" si="1340">AG794</f>
        <v>0</v>
      </c>
      <c r="AH795" s="410">
        <f t="shared" ref="AH795" si="1341">AH794</f>
        <v>0</v>
      </c>
      <c r="AI795" s="410">
        <f t="shared" ref="AI795" si="1342">AI794</f>
        <v>0</v>
      </c>
      <c r="AJ795" s="410">
        <f t="shared" ref="AJ795" si="1343">AJ794</f>
        <v>0</v>
      </c>
      <c r="AK795" s="410">
        <f t="shared" ref="AK795" si="1344">AK794</f>
        <v>0</v>
      </c>
      <c r="AL795" s="410">
        <f t="shared" ref="AL795" si="1345">AL794</f>
        <v>0</v>
      </c>
      <c r="AM795" s="311"/>
    </row>
    <row r="796" spans="1:39" ht="15" outlineLevel="1">
      <c r="A796" s="518"/>
      <c r="B796" s="314"/>
      <c r="C796" s="312"/>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15"/>
      <c r="Z796" s="416"/>
      <c r="AA796" s="415"/>
      <c r="AB796" s="415"/>
      <c r="AC796" s="415"/>
      <c r="AD796" s="415"/>
      <c r="AE796" s="415"/>
      <c r="AF796" s="415"/>
      <c r="AG796" s="415"/>
      <c r="AH796" s="415"/>
      <c r="AI796" s="415"/>
      <c r="AJ796" s="415"/>
      <c r="AK796" s="415"/>
      <c r="AL796" s="415"/>
      <c r="AM796" s="313"/>
    </row>
    <row r="797" spans="1:39" ht="30" outlineLevel="1">
      <c r="A797" s="518">
        <v>8</v>
      </c>
      <c r="B797" s="427" t="s">
        <v>101</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4"/>
      <c r="Z797" s="414"/>
      <c r="AA797" s="414"/>
      <c r="AB797" s="414"/>
      <c r="AC797" s="414"/>
      <c r="AD797" s="414"/>
      <c r="AE797" s="414"/>
      <c r="AF797" s="414"/>
      <c r="AG797" s="414"/>
      <c r="AH797" s="414"/>
      <c r="AI797" s="414"/>
      <c r="AJ797" s="414"/>
      <c r="AK797" s="414"/>
      <c r="AL797" s="414"/>
      <c r="AM797" s="296">
        <f>SUM(Y797:AL797)</f>
        <v>0</v>
      </c>
    </row>
    <row r="798" spans="1:39" ht="15" outlineLevel="1">
      <c r="A798" s="518"/>
      <c r="B798" s="294" t="s">
        <v>343</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0">
        <f>Y797</f>
        <v>0</v>
      </c>
      <c r="Z798" s="410">
        <f t="shared" ref="Z798" si="1346">Z797</f>
        <v>0</v>
      </c>
      <c r="AA798" s="410">
        <f t="shared" ref="AA798" si="1347">AA797</f>
        <v>0</v>
      </c>
      <c r="AB798" s="410">
        <f t="shared" ref="AB798" si="1348">AB797</f>
        <v>0</v>
      </c>
      <c r="AC798" s="410">
        <f t="shared" ref="AC798" si="1349">AC797</f>
        <v>0</v>
      </c>
      <c r="AD798" s="410">
        <f t="shared" ref="AD798" si="1350">AD797</f>
        <v>0</v>
      </c>
      <c r="AE798" s="410">
        <f t="shared" ref="AE798" si="1351">AE797</f>
        <v>0</v>
      </c>
      <c r="AF798" s="410">
        <f t="shared" ref="AF798" si="1352">AF797</f>
        <v>0</v>
      </c>
      <c r="AG798" s="410">
        <f t="shared" ref="AG798" si="1353">AG797</f>
        <v>0</v>
      </c>
      <c r="AH798" s="410">
        <f t="shared" ref="AH798" si="1354">AH797</f>
        <v>0</v>
      </c>
      <c r="AI798" s="410">
        <f t="shared" ref="AI798" si="1355">AI797</f>
        <v>0</v>
      </c>
      <c r="AJ798" s="410">
        <f t="shared" ref="AJ798" si="1356">AJ797</f>
        <v>0</v>
      </c>
      <c r="AK798" s="410">
        <f t="shared" ref="AK798" si="1357">AK797</f>
        <v>0</v>
      </c>
      <c r="AL798" s="410">
        <f t="shared" ref="AL798" si="1358">AL797</f>
        <v>0</v>
      </c>
      <c r="AM798" s="311"/>
    </row>
    <row r="799" spans="1:39" ht="15" outlineLevel="1">
      <c r="A799" s="518"/>
      <c r="B799" s="314"/>
      <c r="C799" s="312"/>
      <c r="D799" s="316"/>
      <c r="E799" s="316"/>
      <c r="F799" s="316"/>
      <c r="G799" s="316"/>
      <c r="H799" s="316"/>
      <c r="I799" s="316"/>
      <c r="J799" s="316"/>
      <c r="K799" s="316"/>
      <c r="L799" s="316"/>
      <c r="M799" s="316"/>
      <c r="N799" s="291"/>
      <c r="O799" s="316"/>
      <c r="P799" s="316"/>
      <c r="Q799" s="316"/>
      <c r="R799" s="316"/>
      <c r="S799" s="316"/>
      <c r="T799" s="316"/>
      <c r="U799" s="316"/>
      <c r="V799" s="316"/>
      <c r="W799" s="316"/>
      <c r="X799" s="316"/>
      <c r="Y799" s="415"/>
      <c r="Z799" s="416"/>
      <c r="AA799" s="415"/>
      <c r="AB799" s="415"/>
      <c r="AC799" s="415"/>
      <c r="AD799" s="415"/>
      <c r="AE799" s="415"/>
      <c r="AF799" s="415"/>
      <c r="AG799" s="415"/>
      <c r="AH799" s="415"/>
      <c r="AI799" s="415"/>
      <c r="AJ799" s="415"/>
      <c r="AK799" s="415"/>
      <c r="AL799" s="415"/>
      <c r="AM799" s="313"/>
    </row>
    <row r="800" spans="1:39" ht="30" outlineLevel="1">
      <c r="A800" s="518">
        <v>9</v>
      </c>
      <c r="B800" s="427" t="s">
        <v>102</v>
      </c>
      <c r="C800" s="291" t="s">
        <v>25</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414"/>
      <c r="Z800" s="414"/>
      <c r="AA800" s="414"/>
      <c r="AB800" s="414"/>
      <c r="AC800" s="414"/>
      <c r="AD800" s="414"/>
      <c r="AE800" s="414"/>
      <c r="AF800" s="414"/>
      <c r="AG800" s="414"/>
      <c r="AH800" s="414"/>
      <c r="AI800" s="414"/>
      <c r="AJ800" s="414"/>
      <c r="AK800" s="414"/>
      <c r="AL800" s="414"/>
      <c r="AM800" s="296">
        <f>SUM(Y800:AL800)</f>
        <v>0</v>
      </c>
    </row>
    <row r="801" spans="1:39" ht="15" outlineLevel="1">
      <c r="A801" s="518"/>
      <c r="B801" s="294" t="s">
        <v>343</v>
      </c>
      <c r="C801" s="291" t="s">
        <v>163</v>
      </c>
      <c r="D801" s="295"/>
      <c r="E801" s="295"/>
      <c r="F801" s="295"/>
      <c r="G801" s="295"/>
      <c r="H801" s="295"/>
      <c r="I801" s="295"/>
      <c r="J801" s="295"/>
      <c r="K801" s="295"/>
      <c r="L801" s="295"/>
      <c r="M801" s="295"/>
      <c r="N801" s="295">
        <f>N800</f>
        <v>12</v>
      </c>
      <c r="O801" s="295"/>
      <c r="P801" s="295"/>
      <c r="Q801" s="295"/>
      <c r="R801" s="295"/>
      <c r="S801" s="295"/>
      <c r="T801" s="295"/>
      <c r="U801" s="295"/>
      <c r="V801" s="295"/>
      <c r="W801" s="295"/>
      <c r="X801" s="295"/>
      <c r="Y801" s="410">
        <f>Y800</f>
        <v>0</v>
      </c>
      <c r="Z801" s="410">
        <f t="shared" ref="Z801" si="1359">Z800</f>
        <v>0</v>
      </c>
      <c r="AA801" s="410">
        <f t="shared" ref="AA801" si="1360">AA800</f>
        <v>0</v>
      </c>
      <c r="AB801" s="410">
        <f t="shared" ref="AB801" si="1361">AB800</f>
        <v>0</v>
      </c>
      <c r="AC801" s="410">
        <f t="shared" ref="AC801" si="1362">AC800</f>
        <v>0</v>
      </c>
      <c r="AD801" s="410">
        <f t="shared" ref="AD801" si="1363">AD800</f>
        <v>0</v>
      </c>
      <c r="AE801" s="410">
        <f t="shared" ref="AE801" si="1364">AE800</f>
        <v>0</v>
      </c>
      <c r="AF801" s="410">
        <f t="shared" ref="AF801" si="1365">AF800</f>
        <v>0</v>
      </c>
      <c r="AG801" s="410">
        <f t="shared" ref="AG801" si="1366">AG800</f>
        <v>0</v>
      </c>
      <c r="AH801" s="410">
        <f t="shared" ref="AH801" si="1367">AH800</f>
        <v>0</v>
      </c>
      <c r="AI801" s="410">
        <f t="shared" ref="AI801" si="1368">AI800</f>
        <v>0</v>
      </c>
      <c r="AJ801" s="410">
        <f t="shared" ref="AJ801" si="1369">AJ800</f>
        <v>0</v>
      </c>
      <c r="AK801" s="410">
        <f t="shared" ref="AK801" si="1370">AK800</f>
        <v>0</v>
      </c>
      <c r="AL801" s="410">
        <f t="shared" ref="AL801" si="1371">AL800</f>
        <v>0</v>
      </c>
      <c r="AM801" s="311"/>
    </row>
    <row r="802" spans="1:39" ht="15" outlineLevel="1">
      <c r="A802" s="518"/>
      <c r="B802" s="314"/>
      <c r="C802" s="312"/>
      <c r="D802" s="316"/>
      <c r="E802" s="316"/>
      <c r="F802" s="316"/>
      <c r="G802" s="316"/>
      <c r="H802" s="316"/>
      <c r="I802" s="316"/>
      <c r="J802" s="316"/>
      <c r="K802" s="316"/>
      <c r="L802" s="316"/>
      <c r="M802" s="316"/>
      <c r="N802" s="291"/>
      <c r="O802" s="316"/>
      <c r="P802" s="316"/>
      <c r="Q802" s="316"/>
      <c r="R802" s="316"/>
      <c r="S802" s="316"/>
      <c r="T802" s="316"/>
      <c r="U802" s="316"/>
      <c r="V802" s="316"/>
      <c r="W802" s="316"/>
      <c r="X802" s="316"/>
      <c r="Y802" s="415"/>
      <c r="Z802" s="415"/>
      <c r="AA802" s="415"/>
      <c r="AB802" s="415"/>
      <c r="AC802" s="415"/>
      <c r="AD802" s="415"/>
      <c r="AE802" s="415"/>
      <c r="AF802" s="415"/>
      <c r="AG802" s="415"/>
      <c r="AH802" s="415"/>
      <c r="AI802" s="415"/>
      <c r="AJ802" s="415"/>
      <c r="AK802" s="415"/>
      <c r="AL802" s="415"/>
      <c r="AM802" s="313"/>
    </row>
    <row r="803" spans="1:39" ht="30" outlineLevel="1">
      <c r="A803" s="518">
        <v>10</v>
      </c>
      <c r="B803" s="427" t="s">
        <v>103</v>
      </c>
      <c r="C803" s="291" t="s">
        <v>25</v>
      </c>
      <c r="D803" s="295"/>
      <c r="E803" s="295"/>
      <c r="F803" s="295"/>
      <c r="G803" s="295"/>
      <c r="H803" s="295"/>
      <c r="I803" s="295"/>
      <c r="J803" s="295"/>
      <c r="K803" s="295"/>
      <c r="L803" s="295"/>
      <c r="M803" s="295"/>
      <c r="N803" s="295">
        <v>3</v>
      </c>
      <c r="O803" s="295"/>
      <c r="P803" s="295"/>
      <c r="Q803" s="295"/>
      <c r="R803" s="295"/>
      <c r="S803" s="295"/>
      <c r="T803" s="295"/>
      <c r="U803" s="295"/>
      <c r="V803" s="295"/>
      <c r="W803" s="295"/>
      <c r="X803" s="295"/>
      <c r="Y803" s="414"/>
      <c r="Z803" s="414"/>
      <c r="AA803" s="414"/>
      <c r="AB803" s="414"/>
      <c r="AC803" s="414"/>
      <c r="AD803" s="414"/>
      <c r="AE803" s="414"/>
      <c r="AF803" s="414"/>
      <c r="AG803" s="414"/>
      <c r="AH803" s="414"/>
      <c r="AI803" s="414"/>
      <c r="AJ803" s="414"/>
      <c r="AK803" s="414"/>
      <c r="AL803" s="414"/>
      <c r="AM803" s="296">
        <f>SUM(Y803:AL803)</f>
        <v>0</v>
      </c>
    </row>
    <row r="804" spans="1:39" ht="15" outlineLevel="1">
      <c r="A804" s="518"/>
      <c r="B804" s="294" t="s">
        <v>343</v>
      </c>
      <c r="C804" s="291" t="s">
        <v>163</v>
      </c>
      <c r="D804" s="295"/>
      <c r="E804" s="295"/>
      <c r="F804" s="295"/>
      <c r="G804" s="295"/>
      <c r="H804" s="295"/>
      <c r="I804" s="295"/>
      <c r="J804" s="295"/>
      <c r="K804" s="295"/>
      <c r="L804" s="295"/>
      <c r="M804" s="295"/>
      <c r="N804" s="295">
        <f>N803</f>
        <v>3</v>
      </c>
      <c r="O804" s="295"/>
      <c r="P804" s="295"/>
      <c r="Q804" s="295"/>
      <c r="R804" s="295"/>
      <c r="S804" s="295"/>
      <c r="T804" s="295"/>
      <c r="U804" s="295"/>
      <c r="V804" s="295"/>
      <c r="W804" s="295"/>
      <c r="X804" s="295"/>
      <c r="Y804" s="410">
        <f>Y803</f>
        <v>0</v>
      </c>
      <c r="Z804" s="410">
        <f t="shared" ref="Z804" si="1372">Z803</f>
        <v>0</v>
      </c>
      <c r="AA804" s="410">
        <f t="shared" ref="AA804" si="1373">AA803</f>
        <v>0</v>
      </c>
      <c r="AB804" s="410">
        <f t="shared" ref="AB804" si="1374">AB803</f>
        <v>0</v>
      </c>
      <c r="AC804" s="410">
        <f t="shared" ref="AC804" si="1375">AC803</f>
        <v>0</v>
      </c>
      <c r="AD804" s="410">
        <f t="shared" ref="AD804" si="1376">AD803</f>
        <v>0</v>
      </c>
      <c r="AE804" s="410">
        <f t="shared" ref="AE804" si="1377">AE803</f>
        <v>0</v>
      </c>
      <c r="AF804" s="410">
        <f t="shared" ref="AF804" si="1378">AF803</f>
        <v>0</v>
      </c>
      <c r="AG804" s="410">
        <f t="shared" ref="AG804" si="1379">AG803</f>
        <v>0</v>
      </c>
      <c r="AH804" s="410">
        <f t="shared" ref="AH804" si="1380">AH803</f>
        <v>0</v>
      </c>
      <c r="AI804" s="410">
        <f t="shared" ref="AI804" si="1381">AI803</f>
        <v>0</v>
      </c>
      <c r="AJ804" s="410">
        <f t="shared" ref="AJ804" si="1382">AJ803</f>
        <v>0</v>
      </c>
      <c r="AK804" s="410">
        <f t="shared" ref="AK804" si="1383">AK803</f>
        <v>0</v>
      </c>
      <c r="AL804" s="410">
        <f t="shared" ref="AL804" si="1384">AL803</f>
        <v>0</v>
      </c>
      <c r="AM804" s="311"/>
    </row>
    <row r="805" spans="1:39" ht="15" outlineLevel="1">
      <c r="A805" s="518"/>
      <c r="B805" s="314"/>
      <c r="C805" s="312"/>
      <c r="D805" s="316"/>
      <c r="E805" s="316"/>
      <c r="F805" s="316"/>
      <c r="G805" s="316"/>
      <c r="H805" s="316"/>
      <c r="I805" s="316"/>
      <c r="J805" s="316"/>
      <c r="K805" s="316"/>
      <c r="L805" s="316"/>
      <c r="M805" s="316"/>
      <c r="N805" s="291"/>
      <c r="O805" s="316"/>
      <c r="P805" s="316"/>
      <c r="Q805" s="316"/>
      <c r="R805" s="316"/>
      <c r="S805" s="316"/>
      <c r="T805" s="316"/>
      <c r="U805" s="316"/>
      <c r="V805" s="316"/>
      <c r="W805" s="316"/>
      <c r="X805" s="316"/>
      <c r="Y805" s="415"/>
      <c r="Z805" s="416"/>
      <c r="AA805" s="415"/>
      <c r="AB805" s="415"/>
      <c r="AC805" s="415"/>
      <c r="AD805" s="415"/>
      <c r="AE805" s="415"/>
      <c r="AF805" s="415"/>
      <c r="AG805" s="415"/>
      <c r="AH805" s="415"/>
      <c r="AI805" s="415"/>
      <c r="AJ805" s="415"/>
      <c r="AK805" s="415"/>
      <c r="AL805" s="415"/>
      <c r="AM805" s="313"/>
    </row>
    <row r="806" spans="1:39" ht="15" outlineLevel="1">
      <c r="A806" s="518"/>
      <c r="B806" s="288" t="s">
        <v>10</v>
      </c>
      <c r="C806" s="289"/>
      <c r="D806" s="289"/>
      <c r="E806" s="289"/>
      <c r="F806" s="289"/>
      <c r="G806" s="289"/>
      <c r="H806" s="289"/>
      <c r="I806" s="289"/>
      <c r="J806" s="289"/>
      <c r="K806" s="289"/>
      <c r="L806" s="289"/>
      <c r="M806" s="289"/>
      <c r="N806" s="290"/>
      <c r="O806" s="289"/>
      <c r="P806" s="289"/>
      <c r="Q806" s="289"/>
      <c r="R806" s="289"/>
      <c r="S806" s="289"/>
      <c r="T806" s="289"/>
      <c r="U806" s="289"/>
      <c r="V806" s="289"/>
      <c r="W806" s="289"/>
      <c r="X806" s="289"/>
      <c r="Y806" s="413"/>
      <c r="Z806" s="413"/>
      <c r="AA806" s="413"/>
      <c r="AB806" s="413"/>
      <c r="AC806" s="413"/>
      <c r="AD806" s="413"/>
      <c r="AE806" s="413"/>
      <c r="AF806" s="413"/>
      <c r="AG806" s="413"/>
      <c r="AH806" s="413"/>
      <c r="AI806" s="413"/>
      <c r="AJ806" s="413"/>
      <c r="AK806" s="413"/>
      <c r="AL806" s="413"/>
      <c r="AM806" s="292"/>
    </row>
    <row r="807" spans="1:39" ht="30" outlineLevel="1">
      <c r="A807" s="518">
        <v>11</v>
      </c>
      <c r="B807" s="427" t="s">
        <v>104</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25"/>
      <c r="Z807" s="414"/>
      <c r="AA807" s="414"/>
      <c r="AB807" s="414"/>
      <c r="AC807" s="414"/>
      <c r="AD807" s="414"/>
      <c r="AE807" s="414"/>
      <c r="AF807" s="414"/>
      <c r="AG807" s="414"/>
      <c r="AH807" s="414"/>
      <c r="AI807" s="414"/>
      <c r="AJ807" s="414"/>
      <c r="AK807" s="414"/>
      <c r="AL807" s="414"/>
      <c r="AM807" s="296">
        <f>SUM(Y807:AL807)</f>
        <v>0</v>
      </c>
    </row>
    <row r="808" spans="1:39" ht="15" outlineLevel="1">
      <c r="A808" s="518"/>
      <c r="B808" s="294" t="s">
        <v>343</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0">
        <f>Y807</f>
        <v>0</v>
      </c>
      <c r="Z808" s="410">
        <f t="shared" ref="Z808" si="1385">Z807</f>
        <v>0</v>
      </c>
      <c r="AA808" s="410">
        <f t="shared" ref="AA808" si="1386">AA807</f>
        <v>0</v>
      </c>
      <c r="AB808" s="410">
        <f t="shared" ref="AB808" si="1387">AB807</f>
        <v>0</v>
      </c>
      <c r="AC808" s="410">
        <f t="shared" ref="AC808" si="1388">AC807</f>
        <v>0</v>
      </c>
      <c r="AD808" s="410">
        <f t="shared" ref="AD808" si="1389">AD807</f>
        <v>0</v>
      </c>
      <c r="AE808" s="410">
        <f t="shared" ref="AE808" si="1390">AE807</f>
        <v>0</v>
      </c>
      <c r="AF808" s="410">
        <f t="shared" ref="AF808" si="1391">AF807</f>
        <v>0</v>
      </c>
      <c r="AG808" s="410">
        <f t="shared" ref="AG808" si="1392">AG807</f>
        <v>0</v>
      </c>
      <c r="AH808" s="410">
        <f t="shared" ref="AH808" si="1393">AH807</f>
        <v>0</v>
      </c>
      <c r="AI808" s="410">
        <f t="shared" ref="AI808" si="1394">AI807</f>
        <v>0</v>
      </c>
      <c r="AJ808" s="410">
        <f t="shared" ref="AJ808" si="1395">AJ807</f>
        <v>0</v>
      </c>
      <c r="AK808" s="410">
        <f t="shared" ref="AK808" si="1396">AK807</f>
        <v>0</v>
      </c>
      <c r="AL808" s="410">
        <f t="shared" ref="AL808" si="1397">AL807</f>
        <v>0</v>
      </c>
      <c r="AM808" s="297"/>
    </row>
    <row r="809" spans="1:39" ht="15" outlineLevel="1">
      <c r="A809" s="518"/>
      <c r="B809" s="315"/>
      <c r="C809" s="305"/>
      <c r="D809" s="291"/>
      <c r="E809" s="291"/>
      <c r="F809" s="291"/>
      <c r="G809" s="291"/>
      <c r="H809" s="291"/>
      <c r="I809" s="291"/>
      <c r="J809" s="291"/>
      <c r="K809" s="291"/>
      <c r="L809" s="291"/>
      <c r="M809" s="291"/>
      <c r="N809" s="291"/>
      <c r="O809" s="291"/>
      <c r="P809" s="291"/>
      <c r="Q809" s="291"/>
      <c r="R809" s="291"/>
      <c r="S809" s="291"/>
      <c r="T809" s="291"/>
      <c r="U809" s="291"/>
      <c r="V809" s="291"/>
      <c r="W809" s="291"/>
      <c r="X809" s="291"/>
      <c r="Y809" s="411"/>
      <c r="Z809" s="420"/>
      <c r="AA809" s="420"/>
      <c r="AB809" s="420"/>
      <c r="AC809" s="420"/>
      <c r="AD809" s="420"/>
      <c r="AE809" s="420"/>
      <c r="AF809" s="420"/>
      <c r="AG809" s="420"/>
      <c r="AH809" s="420"/>
      <c r="AI809" s="420"/>
      <c r="AJ809" s="420"/>
      <c r="AK809" s="420"/>
      <c r="AL809" s="420"/>
      <c r="AM809" s="306"/>
    </row>
    <row r="810" spans="1:39" ht="30" outlineLevel="1">
      <c r="A810" s="518">
        <v>12</v>
      </c>
      <c r="B810" s="427" t="s">
        <v>105</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09"/>
      <c r="Z810" s="414"/>
      <c r="AA810" s="414"/>
      <c r="AB810" s="414"/>
      <c r="AC810" s="414"/>
      <c r="AD810" s="414"/>
      <c r="AE810" s="414"/>
      <c r="AF810" s="414"/>
      <c r="AG810" s="414"/>
      <c r="AH810" s="414"/>
      <c r="AI810" s="414"/>
      <c r="AJ810" s="414"/>
      <c r="AK810" s="414"/>
      <c r="AL810" s="414"/>
      <c r="AM810" s="296">
        <f>SUM(Y810:AL810)</f>
        <v>0</v>
      </c>
    </row>
    <row r="811" spans="1:39" ht="15" outlineLevel="1">
      <c r="A811" s="518"/>
      <c r="B811" s="294" t="s">
        <v>343</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0">
        <f>Y810</f>
        <v>0</v>
      </c>
      <c r="Z811" s="410">
        <f t="shared" ref="Z811" si="1398">Z810</f>
        <v>0</v>
      </c>
      <c r="AA811" s="410">
        <f t="shared" ref="AA811" si="1399">AA810</f>
        <v>0</v>
      </c>
      <c r="AB811" s="410">
        <f t="shared" ref="AB811" si="1400">AB810</f>
        <v>0</v>
      </c>
      <c r="AC811" s="410">
        <f t="shared" ref="AC811" si="1401">AC810</f>
        <v>0</v>
      </c>
      <c r="AD811" s="410">
        <f t="shared" ref="AD811" si="1402">AD810</f>
        <v>0</v>
      </c>
      <c r="AE811" s="410">
        <f t="shared" ref="AE811" si="1403">AE810</f>
        <v>0</v>
      </c>
      <c r="AF811" s="410">
        <f t="shared" ref="AF811" si="1404">AF810</f>
        <v>0</v>
      </c>
      <c r="AG811" s="410">
        <f t="shared" ref="AG811" si="1405">AG810</f>
        <v>0</v>
      </c>
      <c r="AH811" s="410">
        <f t="shared" ref="AH811" si="1406">AH810</f>
        <v>0</v>
      </c>
      <c r="AI811" s="410">
        <f t="shared" ref="AI811" si="1407">AI810</f>
        <v>0</v>
      </c>
      <c r="AJ811" s="410">
        <f t="shared" ref="AJ811" si="1408">AJ810</f>
        <v>0</v>
      </c>
      <c r="AK811" s="410">
        <f t="shared" ref="AK811" si="1409">AK810</f>
        <v>0</v>
      </c>
      <c r="AL811" s="410">
        <f t="shared" ref="AL811" si="1410">AL810</f>
        <v>0</v>
      </c>
      <c r="AM811" s="297"/>
    </row>
    <row r="812" spans="1:39" ht="15" outlineLevel="1">
      <c r="A812" s="518"/>
      <c r="B812" s="315"/>
      <c r="C812" s="305"/>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21"/>
      <c r="Z812" s="421"/>
      <c r="AA812" s="411"/>
      <c r="AB812" s="411"/>
      <c r="AC812" s="411"/>
      <c r="AD812" s="411"/>
      <c r="AE812" s="411"/>
      <c r="AF812" s="411"/>
      <c r="AG812" s="411"/>
      <c r="AH812" s="411"/>
      <c r="AI812" s="411"/>
      <c r="AJ812" s="411"/>
      <c r="AK812" s="411"/>
      <c r="AL812" s="411"/>
      <c r="AM812" s="306"/>
    </row>
    <row r="813" spans="1:39" ht="30" outlineLevel="1">
      <c r="A813" s="518">
        <v>13</v>
      </c>
      <c r="B813" s="427" t="s">
        <v>106</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09"/>
      <c r="Z813" s="414"/>
      <c r="AA813" s="414"/>
      <c r="AB813" s="414"/>
      <c r="AC813" s="414"/>
      <c r="AD813" s="414"/>
      <c r="AE813" s="414"/>
      <c r="AF813" s="414"/>
      <c r="AG813" s="414"/>
      <c r="AH813" s="414"/>
      <c r="AI813" s="414"/>
      <c r="AJ813" s="414"/>
      <c r="AK813" s="414"/>
      <c r="AL813" s="414"/>
      <c r="AM813" s="296">
        <f>SUM(Y813:AL813)</f>
        <v>0</v>
      </c>
    </row>
    <row r="814" spans="1:39" ht="15" outlineLevel="1">
      <c r="A814" s="518"/>
      <c r="B814" s="294" t="s">
        <v>343</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0">
        <f>Y813</f>
        <v>0</v>
      </c>
      <c r="Z814" s="410">
        <f t="shared" ref="Z814" si="1411">Z813</f>
        <v>0</v>
      </c>
      <c r="AA814" s="410">
        <f t="shared" ref="AA814" si="1412">AA813</f>
        <v>0</v>
      </c>
      <c r="AB814" s="410">
        <f t="shared" ref="AB814" si="1413">AB813</f>
        <v>0</v>
      </c>
      <c r="AC814" s="410">
        <f t="shared" ref="AC814" si="1414">AC813</f>
        <v>0</v>
      </c>
      <c r="AD814" s="410">
        <f t="shared" ref="AD814" si="1415">AD813</f>
        <v>0</v>
      </c>
      <c r="AE814" s="410">
        <f t="shared" ref="AE814" si="1416">AE813</f>
        <v>0</v>
      </c>
      <c r="AF814" s="410">
        <f t="shared" ref="AF814" si="1417">AF813</f>
        <v>0</v>
      </c>
      <c r="AG814" s="410">
        <f t="shared" ref="AG814" si="1418">AG813</f>
        <v>0</v>
      </c>
      <c r="AH814" s="410">
        <f t="shared" ref="AH814" si="1419">AH813</f>
        <v>0</v>
      </c>
      <c r="AI814" s="410">
        <f t="shared" ref="AI814" si="1420">AI813</f>
        <v>0</v>
      </c>
      <c r="AJ814" s="410">
        <f t="shared" ref="AJ814" si="1421">AJ813</f>
        <v>0</v>
      </c>
      <c r="AK814" s="410">
        <f t="shared" ref="AK814" si="1422">AK813</f>
        <v>0</v>
      </c>
      <c r="AL814" s="410">
        <f t="shared" ref="AL814" si="1423">AL813</f>
        <v>0</v>
      </c>
      <c r="AM814" s="306"/>
    </row>
    <row r="815" spans="1:39" ht="15" outlineLevel="1">
      <c r="A815" s="518"/>
      <c r="B815" s="315"/>
      <c r="C815" s="305"/>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1"/>
      <c r="Z815" s="411"/>
      <c r="AA815" s="411"/>
      <c r="AB815" s="411"/>
      <c r="AC815" s="411"/>
      <c r="AD815" s="411"/>
      <c r="AE815" s="411"/>
      <c r="AF815" s="411"/>
      <c r="AG815" s="411"/>
      <c r="AH815" s="411"/>
      <c r="AI815" s="411"/>
      <c r="AJ815" s="411"/>
      <c r="AK815" s="411"/>
      <c r="AL815" s="411"/>
      <c r="AM815" s="306"/>
    </row>
    <row r="816" spans="1:39" ht="15" outlineLevel="1">
      <c r="A816" s="518"/>
      <c r="B816" s="288" t="s">
        <v>107</v>
      </c>
      <c r="C816" s="289"/>
      <c r="D816" s="290"/>
      <c r="E816" s="290"/>
      <c r="F816" s="290"/>
      <c r="G816" s="290"/>
      <c r="H816" s="290"/>
      <c r="I816" s="290"/>
      <c r="J816" s="290"/>
      <c r="K816" s="290"/>
      <c r="L816" s="290"/>
      <c r="M816" s="290"/>
      <c r="N816" s="290"/>
      <c r="O816" s="290"/>
      <c r="P816" s="289"/>
      <c r="Q816" s="289"/>
      <c r="R816" s="289"/>
      <c r="S816" s="289"/>
      <c r="T816" s="289"/>
      <c r="U816" s="289"/>
      <c r="V816" s="289"/>
      <c r="W816" s="289"/>
      <c r="X816" s="289"/>
      <c r="Y816" s="413"/>
      <c r="Z816" s="413"/>
      <c r="AA816" s="413"/>
      <c r="AB816" s="413"/>
      <c r="AC816" s="413"/>
      <c r="AD816" s="413"/>
      <c r="AE816" s="413"/>
      <c r="AF816" s="413"/>
      <c r="AG816" s="413"/>
      <c r="AH816" s="413"/>
      <c r="AI816" s="413"/>
      <c r="AJ816" s="413"/>
      <c r="AK816" s="413"/>
      <c r="AL816" s="413"/>
      <c r="AM816" s="292"/>
    </row>
    <row r="817" spans="1:39" ht="15" outlineLevel="1">
      <c r="A817" s="518">
        <v>14</v>
      </c>
      <c r="B817" s="315" t="s">
        <v>108</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4"/>
      <c r="Z817" s="414"/>
      <c r="AA817" s="414"/>
      <c r="AB817" s="414"/>
      <c r="AC817" s="414"/>
      <c r="AD817" s="414"/>
      <c r="AE817" s="414"/>
      <c r="AF817" s="409"/>
      <c r="AG817" s="409"/>
      <c r="AH817" s="409"/>
      <c r="AI817" s="409"/>
      <c r="AJ817" s="409"/>
      <c r="AK817" s="409"/>
      <c r="AL817" s="409"/>
      <c r="AM817" s="296">
        <f>SUM(Y817:AL817)</f>
        <v>0</v>
      </c>
    </row>
    <row r="818" spans="1:39" ht="15" outlineLevel="1">
      <c r="A818" s="518"/>
      <c r="B818" s="294" t="s">
        <v>343</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0">
        <f>Y817</f>
        <v>0</v>
      </c>
      <c r="Z818" s="410">
        <f t="shared" ref="Z818" si="1424">Z817</f>
        <v>0</v>
      </c>
      <c r="AA818" s="410">
        <f t="shared" ref="AA818" si="1425">AA817</f>
        <v>0</v>
      </c>
      <c r="AB818" s="410">
        <f t="shared" ref="AB818" si="1426">AB817</f>
        <v>0</v>
      </c>
      <c r="AC818" s="410">
        <f t="shared" ref="AC818" si="1427">AC817</f>
        <v>0</v>
      </c>
      <c r="AD818" s="410">
        <f t="shared" ref="AD818" si="1428">AD817</f>
        <v>0</v>
      </c>
      <c r="AE818" s="410">
        <f t="shared" ref="AE818" si="1429">AE817</f>
        <v>0</v>
      </c>
      <c r="AF818" s="410">
        <f t="shared" ref="AF818" si="1430">AF817</f>
        <v>0</v>
      </c>
      <c r="AG818" s="410">
        <f t="shared" ref="AG818" si="1431">AG817</f>
        <v>0</v>
      </c>
      <c r="AH818" s="410">
        <f t="shared" ref="AH818" si="1432">AH817</f>
        <v>0</v>
      </c>
      <c r="AI818" s="410">
        <f t="shared" ref="AI818" si="1433">AI817</f>
        <v>0</v>
      </c>
      <c r="AJ818" s="410">
        <f t="shared" ref="AJ818" si="1434">AJ817</f>
        <v>0</v>
      </c>
      <c r="AK818" s="410">
        <f t="shared" ref="AK818" si="1435">AK817</f>
        <v>0</v>
      </c>
      <c r="AL818" s="410">
        <f t="shared" ref="AL818" si="1436">AL817</f>
        <v>0</v>
      </c>
      <c r="AM818" s="297"/>
    </row>
    <row r="819" spans="1:39" ht="15" outlineLevel="1">
      <c r="A819" s="518"/>
      <c r="B819" s="315"/>
      <c r="C819" s="305"/>
      <c r="D819" s="291"/>
      <c r="E819" s="291"/>
      <c r="F819" s="291"/>
      <c r="G819" s="291"/>
      <c r="H819" s="291"/>
      <c r="I819" s="291"/>
      <c r="J819" s="291"/>
      <c r="K819" s="291"/>
      <c r="L819" s="291"/>
      <c r="M819" s="291"/>
      <c r="N819" s="465"/>
      <c r="O819" s="291"/>
      <c r="P819" s="291"/>
      <c r="Q819" s="291"/>
      <c r="R819" s="291"/>
      <c r="S819" s="291"/>
      <c r="T819" s="291"/>
      <c r="U819" s="291"/>
      <c r="V819" s="291"/>
      <c r="W819" s="291"/>
      <c r="X819" s="291"/>
      <c r="Y819" s="411"/>
      <c r="Z819" s="411"/>
      <c r="AA819" s="411"/>
      <c r="AB819" s="411"/>
      <c r="AC819" s="411"/>
      <c r="AD819" s="411"/>
      <c r="AE819" s="411"/>
      <c r="AF819" s="411"/>
      <c r="AG819" s="411"/>
      <c r="AH819" s="411"/>
      <c r="AI819" s="411"/>
      <c r="AJ819" s="411"/>
      <c r="AK819" s="411"/>
      <c r="AL819" s="411"/>
      <c r="AM819" s="306"/>
    </row>
    <row r="820" spans="1:39" s="309" customFormat="1" ht="15" outlineLevel="1">
      <c r="A820" s="518"/>
      <c r="B820" s="288" t="s">
        <v>491</v>
      </c>
      <c r="C820" s="291"/>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1"/>
      <c r="Z820" s="411"/>
      <c r="AA820" s="411"/>
      <c r="AB820" s="411"/>
      <c r="AC820" s="411"/>
      <c r="AD820" s="411"/>
      <c r="AE820" s="415"/>
      <c r="AF820" s="415"/>
      <c r="AG820" s="415"/>
      <c r="AH820" s="415"/>
      <c r="AI820" s="415"/>
      <c r="AJ820" s="415"/>
      <c r="AK820" s="415"/>
      <c r="AL820" s="415"/>
      <c r="AM820" s="511"/>
    </row>
    <row r="821" spans="1:39" ht="15" outlineLevel="1">
      <c r="A821" s="518">
        <v>15</v>
      </c>
      <c r="B821" s="294" t="s">
        <v>496</v>
      </c>
      <c r="C821" s="291" t="s">
        <v>25</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414"/>
      <c r="Z821" s="414"/>
      <c r="AA821" s="414"/>
      <c r="AB821" s="414"/>
      <c r="AC821" s="414"/>
      <c r="AD821" s="414"/>
      <c r="AE821" s="414"/>
      <c r="AF821" s="409"/>
      <c r="AG821" s="409"/>
      <c r="AH821" s="409"/>
      <c r="AI821" s="409"/>
      <c r="AJ821" s="409"/>
      <c r="AK821" s="409"/>
      <c r="AL821" s="409"/>
      <c r="AM821" s="296">
        <f>SUM(Y821:AL821)</f>
        <v>0</v>
      </c>
    </row>
    <row r="822" spans="1:39" ht="15" outlineLevel="1">
      <c r="A822" s="518"/>
      <c r="B822" s="294" t="s">
        <v>343</v>
      </c>
      <c r="C822" s="291" t="s">
        <v>163</v>
      </c>
      <c r="D822" s="295"/>
      <c r="E822" s="295"/>
      <c r="F822" s="295"/>
      <c r="G822" s="295"/>
      <c r="H822" s="295"/>
      <c r="I822" s="295"/>
      <c r="J822" s="295"/>
      <c r="K822" s="295"/>
      <c r="L822" s="295"/>
      <c r="M822" s="295"/>
      <c r="N822" s="295">
        <f>N821</f>
        <v>0</v>
      </c>
      <c r="O822" s="295"/>
      <c r="P822" s="295"/>
      <c r="Q822" s="295"/>
      <c r="R822" s="295"/>
      <c r="S822" s="295"/>
      <c r="T822" s="295"/>
      <c r="U822" s="295"/>
      <c r="V822" s="295"/>
      <c r="W822" s="295"/>
      <c r="X822" s="295"/>
      <c r="Y822" s="410">
        <f>Y821</f>
        <v>0</v>
      </c>
      <c r="Z822" s="410">
        <f t="shared" ref="Z822:AL822" si="1437">Z821</f>
        <v>0</v>
      </c>
      <c r="AA822" s="410">
        <f t="shared" si="1437"/>
        <v>0</v>
      </c>
      <c r="AB822" s="410">
        <f t="shared" si="1437"/>
        <v>0</v>
      </c>
      <c r="AC822" s="410">
        <f t="shared" si="1437"/>
        <v>0</v>
      </c>
      <c r="AD822" s="410">
        <f t="shared" si="1437"/>
        <v>0</v>
      </c>
      <c r="AE822" s="410">
        <f t="shared" si="1437"/>
        <v>0</v>
      </c>
      <c r="AF822" s="410">
        <f t="shared" si="1437"/>
        <v>0</v>
      </c>
      <c r="AG822" s="410">
        <f t="shared" si="1437"/>
        <v>0</v>
      </c>
      <c r="AH822" s="410">
        <f t="shared" si="1437"/>
        <v>0</v>
      </c>
      <c r="AI822" s="410">
        <f t="shared" si="1437"/>
        <v>0</v>
      </c>
      <c r="AJ822" s="410">
        <f t="shared" si="1437"/>
        <v>0</v>
      </c>
      <c r="AK822" s="410">
        <f t="shared" si="1437"/>
        <v>0</v>
      </c>
      <c r="AL822" s="410">
        <f t="shared" si="1437"/>
        <v>0</v>
      </c>
      <c r="AM822" s="297"/>
    </row>
    <row r="823" spans="1:39" ht="15" outlineLevel="1">
      <c r="A823" s="518"/>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1"/>
      <c r="Z823" s="411"/>
      <c r="AA823" s="411"/>
      <c r="AB823" s="411"/>
      <c r="AC823" s="411"/>
      <c r="AD823" s="411"/>
      <c r="AE823" s="411"/>
      <c r="AF823" s="411"/>
      <c r="AG823" s="411"/>
      <c r="AH823" s="411"/>
      <c r="AI823" s="411"/>
      <c r="AJ823" s="411"/>
      <c r="AK823" s="411"/>
      <c r="AL823" s="411"/>
      <c r="AM823" s="306"/>
    </row>
    <row r="824" spans="1:39" s="283" customFormat="1" ht="15" outlineLevel="1">
      <c r="A824" s="518">
        <v>16</v>
      </c>
      <c r="B824" s="323" t="s">
        <v>492</v>
      </c>
      <c r="C824" s="291" t="s">
        <v>25</v>
      </c>
      <c r="D824" s="295"/>
      <c r="E824" s="295"/>
      <c r="F824" s="295"/>
      <c r="G824" s="295"/>
      <c r="H824" s="295"/>
      <c r="I824" s="295"/>
      <c r="J824" s="295"/>
      <c r="K824" s="295"/>
      <c r="L824" s="295"/>
      <c r="M824" s="295"/>
      <c r="N824" s="295">
        <v>0</v>
      </c>
      <c r="O824" s="295"/>
      <c r="P824" s="295"/>
      <c r="Q824" s="295"/>
      <c r="R824" s="295"/>
      <c r="S824" s="295"/>
      <c r="T824" s="295"/>
      <c r="U824" s="295"/>
      <c r="V824" s="295"/>
      <c r="W824" s="295"/>
      <c r="X824" s="295"/>
      <c r="Y824" s="414"/>
      <c r="Z824" s="414"/>
      <c r="AA824" s="414"/>
      <c r="AB824" s="414"/>
      <c r="AC824" s="414"/>
      <c r="AD824" s="414"/>
      <c r="AE824" s="414"/>
      <c r="AF824" s="409"/>
      <c r="AG824" s="409"/>
      <c r="AH824" s="409"/>
      <c r="AI824" s="409"/>
      <c r="AJ824" s="409"/>
      <c r="AK824" s="409"/>
      <c r="AL824" s="409"/>
      <c r="AM824" s="296">
        <f>SUM(Y824:AL824)</f>
        <v>0</v>
      </c>
    </row>
    <row r="825" spans="1:39" s="283" customFormat="1" ht="15" outlineLevel="1">
      <c r="A825" s="518"/>
      <c r="B825" s="294" t="s">
        <v>343</v>
      </c>
      <c r="C825" s="291" t="s">
        <v>163</v>
      </c>
      <c r="D825" s="295"/>
      <c r="E825" s="295"/>
      <c r="F825" s="295"/>
      <c r="G825" s="295"/>
      <c r="H825" s="295"/>
      <c r="I825" s="295"/>
      <c r="J825" s="295"/>
      <c r="K825" s="295"/>
      <c r="L825" s="295"/>
      <c r="M825" s="295"/>
      <c r="N825" s="295">
        <f>N824</f>
        <v>0</v>
      </c>
      <c r="O825" s="295"/>
      <c r="P825" s="295"/>
      <c r="Q825" s="295"/>
      <c r="R825" s="295"/>
      <c r="S825" s="295"/>
      <c r="T825" s="295"/>
      <c r="U825" s="295"/>
      <c r="V825" s="295"/>
      <c r="W825" s="295"/>
      <c r="X825" s="295"/>
      <c r="Y825" s="410">
        <f>Y824</f>
        <v>0</v>
      </c>
      <c r="Z825" s="410">
        <f t="shared" ref="Z825:AL825" si="1438">Z824</f>
        <v>0</v>
      </c>
      <c r="AA825" s="410">
        <f t="shared" si="1438"/>
        <v>0</v>
      </c>
      <c r="AB825" s="410">
        <f t="shared" si="1438"/>
        <v>0</v>
      </c>
      <c r="AC825" s="410">
        <f t="shared" si="1438"/>
        <v>0</v>
      </c>
      <c r="AD825" s="410">
        <f t="shared" si="1438"/>
        <v>0</v>
      </c>
      <c r="AE825" s="410">
        <f t="shared" si="1438"/>
        <v>0</v>
      </c>
      <c r="AF825" s="410">
        <f t="shared" si="1438"/>
        <v>0</v>
      </c>
      <c r="AG825" s="410">
        <f t="shared" si="1438"/>
        <v>0</v>
      </c>
      <c r="AH825" s="410">
        <f t="shared" si="1438"/>
        <v>0</v>
      </c>
      <c r="AI825" s="410">
        <f t="shared" si="1438"/>
        <v>0</v>
      </c>
      <c r="AJ825" s="410">
        <f t="shared" si="1438"/>
        <v>0</v>
      </c>
      <c r="AK825" s="410">
        <f t="shared" si="1438"/>
        <v>0</v>
      </c>
      <c r="AL825" s="410">
        <f t="shared" si="1438"/>
        <v>0</v>
      </c>
      <c r="AM825" s="297"/>
    </row>
    <row r="826" spans="1:39" s="283" customFormat="1" ht="15" outlineLevel="1">
      <c r="A826" s="518"/>
      <c r="B826" s="323"/>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1"/>
      <c r="Z826" s="411"/>
      <c r="AA826" s="411"/>
      <c r="AB826" s="411"/>
      <c r="AC826" s="411"/>
      <c r="AD826" s="411"/>
      <c r="AE826" s="415"/>
      <c r="AF826" s="415"/>
      <c r="AG826" s="415"/>
      <c r="AH826" s="415"/>
      <c r="AI826" s="415"/>
      <c r="AJ826" s="415"/>
      <c r="AK826" s="415"/>
      <c r="AL826" s="415"/>
      <c r="AM826" s="313"/>
    </row>
    <row r="827" spans="1:39" ht="15" outlineLevel="1">
      <c r="A827" s="518"/>
      <c r="B827" s="513" t="s">
        <v>497</v>
      </c>
      <c r="C827" s="319"/>
      <c r="D827" s="290"/>
      <c r="E827" s="289"/>
      <c r="F827" s="289"/>
      <c r="G827" s="289"/>
      <c r="H827" s="289"/>
      <c r="I827" s="289"/>
      <c r="J827" s="289"/>
      <c r="K827" s="289"/>
      <c r="L827" s="289"/>
      <c r="M827" s="289"/>
      <c r="N827" s="290"/>
      <c r="O827" s="289"/>
      <c r="P827" s="289"/>
      <c r="Q827" s="289"/>
      <c r="R827" s="289"/>
      <c r="S827" s="289"/>
      <c r="T827" s="289"/>
      <c r="U827" s="289"/>
      <c r="V827" s="289"/>
      <c r="W827" s="289"/>
      <c r="X827" s="289"/>
      <c r="Y827" s="413"/>
      <c r="Z827" s="413"/>
      <c r="AA827" s="413"/>
      <c r="AB827" s="413"/>
      <c r="AC827" s="413"/>
      <c r="AD827" s="413"/>
      <c r="AE827" s="413"/>
      <c r="AF827" s="413"/>
      <c r="AG827" s="413"/>
      <c r="AH827" s="413"/>
      <c r="AI827" s="413"/>
      <c r="AJ827" s="413"/>
      <c r="AK827" s="413"/>
      <c r="AL827" s="413"/>
      <c r="AM827" s="292"/>
    </row>
    <row r="828" spans="1:39" ht="15" outlineLevel="1">
      <c r="A828" s="518">
        <v>17</v>
      </c>
      <c r="B828" s="427" t="s">
        <v>112</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25"/>
      <c r="Z828" s="409"/>
      <c r="AA828" s="409"/>
      <c r="AB828" s="409"/>
      <c r="AC828" s="409"/>
      <c r="AD828" s="409"/>
      <c r="AE828" s="409"/>
      <c r="AF828" s="414"/>
      <c r="AG828" s="414"/>
      <c r="AH828" s="414"/>
      <c r="AI828" s="414"/>
      <c r="AJ828" s="414"/>
      <c r="AK828" s="414"/>
      <c r="AL828" s="414"/>
      <c r="AM828" s="296">
        <f>SUM(Y828:AL828)</f>
        <v>0</v>
      </c>
    </row>
    <row r="829" spans="1:39" ht="15" outlineLevel="1">
      <c r="A829" s="518"/>
      <c r="B829" s="294" t="s">
        <v>343</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0">
        <f>Y828</f>
        <v>0</v>
      </c>
      <c r="Z829" s="410">
        <f t="shared" ref="Z829:AL829" si="1439">Z828</f>
        <v>0</v>
      </c>
      <c r="AA829" s="410">
        <f t="shared" si="1439"/>
        <v>0</v>
      </c>
      <c r="AB829" s="410">
        <f t="shared" si="1439"/>
        <v>0</v>
      </c>
      <c r="AC829" s="410">
        <f t="shared" si="1439"/>
        <v>0</v>
      </c>
      <c r="AD829" s="410">
        <f t="shared" si="1439"/>
        <v>0</v>
      </c>
      <c r="AE829" s="410">
        <f t="shared" si="1439"/>
        <v>0</v>
      </c>
      <c r="AF829" s="410">
        <f t="shared" si="1439"/>
        <v>0</v>
      </c>
      <c r="AG829" s="410">
        <f t="shared" si="1439"/>
        <v>0</v>
      </c>
      <c r="AH829" s="410">
        <f t="shared" si="1439"/>
        <v>0</v>
      </c>
      <c r="AI829" s="410">
        <f t="shared" si="1439"/>
        <v>0</v>
      </c>
      <c r="AJ829" s="410">
        <f t="shared" si="1439"/>
        <v>0</v>
      </c>
      <c r="AK829" s="410">
        <f t="shared" si="1439"/>
        <v>0</v>
      </c>
      <c r="AL829" s="410">
        <f t="shared" si="1439"/>
        <v>0</v>
      </c>
      <c r="AM829" s="306"/>
    </row>
    <row r="830" spans="1:39" ht="15" outlineLevel="1">
      <c r="A830" s="518"/>
      <c r="B830" s="294"/>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21"/>
      <c r="Z830" s="424"/>
      <c r="AA830" s="424"/>
      <c r="AB830" s="424"/>
      <c r="AC830" s="424"/>
      <c r="AD830" s="424"/>
      <c r="AE830" s="424"/>
      <c r="AF830" s="424"/>
      <c r="AG830" s="424"/>
      <c r="AH830" s="424"/>
      <c r="AI830" s="424"/>
      <c r="AJ830" s="424"/>
      <c r="AK830" s="424"/>
      <c r="AL830" s="424"/>
      <c r="AM830" s="306"/>
    </row>
    <row r="831" spans="1:39" ht="15" outlineLevel="1">
      <c r="A831" s="518">
        <v>18</v>
      </c>
      <c r="B831" s="427" t="s">
        <v>109</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25"/>
      <c r="Z831" s="409"/>
      <c r="AA831" s="409"/>
      <c r="AB831" s="409"/>
      <c r="AC831" s="409"/>
      <c r="AD831" s="409"/>
      <c r="AE831" s="409"/>
      <c r="AF831" s="414"/>
      <c r="AG831" s="414"/>
      <c r="AH831" s="414"/>
      <c r="AI831" s="414"/>
      <c r="AJ831" s="414"/>
      <c r="AK831" s="414"/>
      <c r="AL831" s="414"/>
      <c r="AM831" s="296">
        <f>SUM(Y831:AL831)</f>
        <v>0</v>
      </c>
    </row>
    <row r="832" spans="1:39" ht="15" outlineLevel="1">
      <c r="A832" s="518"/>
      <c r="B832" s="294" t="s">
        <v>343</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0">
        <f>Y831</f>
        <v>0</v>
      </c>
      <c r="Z832" s="410">
        <f t="shared" ref="Z832:AL832" si="1440">Z831</f>
        <v>0</v>
      </c>
      <c r="AA832" s="410">
        <f t="shared" si="1440"/>
        <v>0</v>
      </c>
      <c r="AB832" s="410">
        <f t="shared" si="1440"/>
        <v>0</v>
      </c>
      <c r="AC832" s="410">
        <f t="shared" si="1440"/>
        <v>0</v>
      </c>
      <c r="AD832" s="410">
        <f t="shared" si="1440"/>
        <v>0</v>
      </c>
      <c r="AE832" s="410">
        <f t="shared" si="1440"/>
        <v>0</v>
      </c>
      <c r="AF832" s="410">
        <f t="shared" si="1440"/>
        <v>0</v>
      </c>
      <c r="AG832" s="410">
        <f t="shared" si="1440"/>
        <v>0</v>
      </c>
      <c r="AH832" s="410">
        <f t="shared" si="1440"/>
        <v>0</v>
      </c>
      <c r="AI832" s="410">
        <f t="shared" si="1440"/>
        <v>0</v>
      </c>
      <c r="AJ832" s="410">
        <f t="shared" si="1440"/>
        <v>0</v>
      </c>
      <c r="AK832" s="410">
        <f t="shared" si="1440"/>
        <v>0</v>
      </c>
      <c r="AL832" s="410">
        <f t="shared" si="1440"/>
        <v>0</v>
      </c>
      <c r="AM832" s="306"/>
    </row>
    <row r="833" spans="1:39" ht="15" outlineLevel="1">
      <c r="A833" s="518"/>
      <c r="B833" s="321"/>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22"/>
      <c r="Z833" s="423"/>
      <c r="AA833" s="423"/>
      <c r="AB833" s="423"/>
      <c r="AC833" s="423"/>
      <c r="AD833" s="423"/>
      <c r="AE833" s="423"/>
      <c r="AF833" s="423"/>
      <c r="AG833" s="423"/>
      <c r="AH833" s="423"/>
      <c r="AI833" s="423"/>
      <c r="AJ833" s="423"/>
      <c r="AK833" s="423"/>
      <c r="AL833" s="423"/>
      <c r="AM833" s="297"/>
    </row>
    <row r="834" spans="1:39" ht="15" outlineLevel="1">
      <c r="A834" s="518">
        <v>19</v>
      </c>
      <c r="B834" s="427" t="s">
        <v>111</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5"/>
      <c r="Z834" s="409"/>
      <c r="AA834" s="409"/>
      <c r="AB834" s="409"/>
      <c r="AC834" s="409"/>
      <c r="AD834" s="409"/>
      <c r="AE834" s="409"/>
      <c r="AF834" s="414"/>
      <c r="AG834" s="414"/>
      <c r="AH834" s="414"/>
      <c r="AI834" s="414"/>
      <c r="AJ834" s="414"/>
      <c r="AK834" s="414"/>
      <c r="AL834" s="414"/>
      <c r="AM834" s="296">
        <f>SUM(Y834:AL834)</f>
        <v>0</v>
      </c>
    </row>
    <row r="835" spans="1:39" ht="15" outlineLevel="1">
      <c r="A835" s="518"/>
      <c r="B835" s="294" t="s">
        <v>343</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0">
        <f>Y834</f>
        <v>0</v>
      </c>
      <c r="Z835" s="410">
        <f t="shared" ref="Z835:AL835" si="1441">Z834</f>
        <v>0</v>
      </c>
      <c r="AA835" s="410">
        <f t="shared" si="1441"/>
        <v>0</v>
      </c>
      <c r="AB835" s="410">
        <f t="shared" si="1441"/>
        <v>0</v>
      </c>
      <c r="AC835" s="410">
        <f t="shared" si="1441"/>
        <v>0</v>
      </c>
      <c r="AD835" s="410">
        <f t="shared" si="1441"/>
        <v>0</v>
      </c>
      <c r="AE835" s="410">
        <f t="shared" si="1441"/>
        <v>0</v>
      </c>
      <c r="AF835" s="410">
        <f t="shared" si="1441"/>
        <v>0</v>
      </c>
      <c r="AG835" s="410">
        <f t="shared" si="1441"/>
        <v>0</v>
      </c>
      <c r="AH835" s="410">
        <f t="shared" si="1441"/>
        <v>0</v>
      </c>
      <c r="AI835" s="410">
        <f t="shared" si="1441"/>
        <v>0</v>
      </c>
      <c r="AJ835" s="410">
        <f t="shared" si="1441"/>
        <v>0</v>
      </c>
      <c r="AK835" s="410">
        <f t="shared" si="1441"/>
        <v>0</v>
      </c>
      <c r="AL835" s="410">
        <f t="shared" si="1441"/>
        <v>0</v>
      </c>
      <c r="AM835" s="297"/>
    </row>
    <row r="836" spans="1:39" ht="15" outlineLevel="1">
      <c r="A836" s="518"/>
      <c r="B836" s="321"/>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1"/>
      <c r="Z836" s="411"/>
      <c r="AA836" s="411"/>
      <c r="AB836" s="411"/>
      <c r="AC836" s="411"/>
      <c r="AD836" s="411"/>
      <c r="AE836" s="411"/>
      <c r="AF836" s="411"/>
      <c r="AG836" s="411"/>
      <c r="AH836" s="411"/>
      <c r="AI836" s="411"/>
      <c r="AJ836" s="411"/>
      <c r="AK836" s="411"/>
      <c r="AL836" s="411"/>
      <c r="AM836" s="306"/>
    </row>
    <row r="837" spans="1:39" ht="15" outlineLevel="1">
      <c r="A837" s="518">
        <v>20</v>
      </c>
      <c r="B837" s="427" t="s">
        <v>110</v>
      </c>
      <c r="C837" s="291" t="s">
        <v>25</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425"/>
      <c r="Z837" s="409"/>
      <c r="AA837" s="409"/>
      <c r="AB837" s="409"/>
      <c r="AC837" s="409"/>
      <c r="AD837" s="409"/>
      <c r="AE837" s="409"/>
      <c r="AF837" s="414"/>
      <c r="AG837" s="414"/>
      <c r="AH837" s="414"/>
      <c r="AI837" s="414"/>
      <c r="AJ837" s="414"/>
      <c r="AK837" s="414"/>
      <c r="AL837" s="414"/>
      <c r="AM837" s="296">
        <f>SUM(Y837:AL837)</f>
        <v>0</v>
      </c>
    </row>
    <row r="838" spans="1:39" ht="15" outlineLevel="1">
      <c r="A838" s="518"/>
      <c r="B838" s="294" t="s">
        <v>343</v>
      </c>
      <c r="C838" s="291" t="s">
        <v>163</v>
      </c>
      <c r="D838" s="295"/>
      <c r="E838" s="295"/>
      <c r="F838" s="295"/>
      <c r="G838" s="295"/>
      <c r="H838" s="295"/>
      <c r="I838" s="295"/>
      <c r="J838" s="295"/>
      <c r="K838" s="295"/>
      <c r="L838" s="295"/>
      <c r="M838" s="295"/>
      <c r="N838" s="295">
        <f>N837</f>
        <v>12</v>
      </c>
      <c r="O838" s="295"/>
      <c r="P838" s="295"/>
      <c r="Q838" s="295"/>
      <c r="R838" s="295"/>
      <c r="S838" s="295"/>
      <c r="T838" s="295"/>
      <c r="U838" s="295"/>
      <c r="V838" s="295"/>
      <c r="W838" s="295"/>
      <c r="X838" s="295"/>
      <c r="Y838" s="410">
        <f>Y837</f>
        <v>0</v>
      </c>
      <c r="Z838" s="410">
        <f t="shared" ref="Z838:AL838" si="1442">Z837</f>
        <v>0</v>
      </c>
      <c r="AA838" s="410">
        <f t="shared" si="1442"/>
        <v>0</v>
      </c>
      <c r="AB838" s="410">
        <f t="shared" si="1442"/>
        <v>0</v>
      </c>
      <c r="AC838" s="410">
        <f t="shared" si="1442"/>
        <v>0</v>
      </c>
      <c r="AD838" s="410">
        <f t="shared" si="1442"/>
        <v>0</v>
      </c>
      <c r="AE838" s="410">
        <f t="shared" si="1442"/>
        <v>0</v>
      </c>
      <c r="AF838" s="410">
        <f t="shared" si="1442"/>
        <v>0</v>
      </c>
      <c r="AG838" s="410">
        <f t="shared" si="1442"/>
        <v>0</v>
      </c>
      <c r="AH838" s="410">
        <f t="shared" si="1442"/>
        <v>0</v>
      </c>
      <c r="AI838" s="410">
        <f t="shared" si="1442"/>
        <v>0</v>
      </c>
      <c r="AJ838" s="410">
        <f t="shared" si="1442"/>
        <v>0</v>
      </c>
      <c r="AK838" s="410">
        <f t="shared" si="1442"/>
        <v>0</v>
      </c>
      <c r="AL838" s="410">
        <f t="shared" si="1442"/>
        <v>0</v>
      </c>
      <c r="AM838" s="306"/>
    </row>
    <row r="839" spans="1:39" ht="15" outlineLevel="1">
      <c r="A839" s="518"/>
      <c r="B839" s="322"/>
      <c r="C839" s="300"/>
      <c r="D839" s="291"/>
      <c r="E839" s="291"/>
      <c r="F839" s="291"/>
      <c r="G839" s="291"/>
      <c r="H839" s="291"/>
      <c r="I839" s="291"/>
      <c r="J839" s="291"/>
      <c r="K839" s="291"/>
      <c r="L839" s="291"/>
      <c r="M839" s="291"/>
      <c r="N839" s="300"/>
      <c r="O839" s="291"/>
      <c r="P839" s="291"/>
      <c r="Q839" s="291"/>
      <c r="R839" s="291"/>
      <c r="S839" s="291"/>
      <c r="T839" s="291"/>
      <c r="U839" s="291"/>
      <c r="V839" s="291"/>
      <c r="W839" s="291"/>
      <c r="X839" s="291"/>
      <c r="Y839" s="411"/>
      <c r="Z839" s="411"/>
      <c r="AA839" s="411"/>
      <c r="AB839" s="411"/>
      <c r="AC839" s="411"/>
      <c r="AD839" s="411"/>
      <c r="AE839" s="411"/>
      <c r="AF839" s="411"/>
      <c r="AG839" s="411"/>
      <c r="AH839" s="411"/>
      <c r="AI839" s="411"/>
      <c r="AJ839" s="411"/>
      <c r="AK839" s="411"/>
      <c r="AL839" s="411"/>
      <c r="AM839" s="306"/>
    </row>
    <row r="840" spans="1:39" ht="15" outlineLevel="1">
      <c r="A840" s="518"/>
      <c r="B840" s="512" t="s">
        <v>504</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1"/>
      <c r="Z840" s="424"/>
      <c r="AA840" s="424"/>
      <c r="AB840" s="424"/>
      <c r="AC840" s="424"/>
      <c r="AD840" s="424"/>
      <c r="AE840" s="424"/>
      <c r="AF840" s="424"/>
      <c r="AG840" s="424"/>
      <c r="AH840" s="424"/>
      <c r="AI840" s="424"/>
      <c r="AJ840" s="424"/>
      <c r="AK840" s="424"/>
      <c r="AL840" s="424"/>
      <c r="AM840" s="306"/>
    </row>
    <row r="841" spans="1:39" ht="15" outlineLevel="1">
      <c r="A841" s="518"/>
      <c r="B841" s="499" t="s">
        <v>500</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1"/>
      <c r="Z841" s="424"/>
      <c r="AA841" s="424"/>
      <c r="AB841" s="424"/>
      <c r="AC841" s="424"/>
      <c r="AD841" s="424"/>
      <c r="AE841" s="424"/>
      <c r="AF841" s="424"/>
      <c r="AG841" s="424"/>
      <c r="AH841" s="424"/>
      <c r="AI841" s="424"/>
      <c r="AJ841" s="424"/>
      <c r="AK841" s="424"/>
      <c r="AL841" s="424"/>
      <c r="AM841" s="306"/>
    </row>
    <row r="842" spans="1:39" ht="15" outlineLevel="1">
      <c r="A842" s="518">
        <v>21</v>
      </c>
      <c r="B842" s="427" t="s">
        <v>113</v>
      </c>
      <c r="C842" s="291" t="s">
        <v>25</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4"/>
      <c r="Z842" s="414"/>
      <c r="AA842" s="414"/>
      <c r="AB842" s="414"/>
      <c r="AC842" s="414"/>
      <c r="AD842" s="414"/>
      <c r="AE842" s="414"/>
      <c r="AF842" s="409"/>
      <c r="AG842" s="409"/>
      <c r="AH842" s="409"/>
      <c r="AI842" s="409"/>
      <c r="AJ842" s="409"/>
      <c r="AK842" s="409"/>
      <c r="AL842" s="409"/>
      <c r="AM842" s="296">
        <f>SUM(Y842:AL842)</f>
        <v>0</v>
      </c>
    </row>
    <row r="843" spans="1:39" ht="15" outlineLevel="1">
      <c r="A843" s="518"/>
      <c r="B843" s="294" t="s">
        <v>343</v>
      </c>
      <c r="C843" s="291" t="s">
        <v>163</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f>Y842</f>
        <v>0</v>
      </c>
      <c r="Z843" s="410">
        <f t="shared" ref="Z843" si="1443">Z842</f>
        <v>0</v>
      </c>
      <c r="AA843" s="410">
        <f t="shared" ref="AA843" si="1444">AA842</f>
        <v>0</v>
      </c>
      <c r="AB843" s="410">
        <f t="shared" ref="AB843" si="1445">AB842</f>
        <v>0</v>
      </c>
      <c r="AC843" s="410">
        <f t="shared" ref="AC843" si="1446">AC842</f>
        <v>0</v>
      </c>
      <c r="AD843" s="410">
        <f t="shared" ref="AD843" si="1447">AD842</f>
        <v>0</v>
      </c>
      <c r="AE843" s="410">
        <f t="shared" ref="AE843" si="1448">AE842</f>
        <v>0</v>
      </c>
      <c r="AF843" s="410">
        <f t="shared" ref="AF843" si="1449">AF842</f>
        <v>0</v>
      </c>
      <c r="AG843" s="410">
        <f t="shared" ref="AG843" si="1450">AG842</f>
        <v>0</v>
      </c>
      <c r="AH843" s="410">
        <f t="shared" ref="AH843" si="1451">AH842</f>
        <v>0</v>
      </c>
      <c r="AI843" s="410">
        <f t="shared" ref="AI843" si="1452">AI842</f>
        <v>0</v>
      </c>
      <c r="AJ843" s="410">
        <f t="shared" ref="AJ843" si="1453">AJ842</f>
        <v>0</v>
      </c>
      <c r="AK843" s="410">
        <f t="shared" ref="AK843" si="1454">AK842</f>
        <v>0</v>
      </c>
      <c r="AL843" s="410">
        <f t="shared" ref="AL843" si="1455">AL842</f>
        <v>0</v>
      </c>
      <c r="AM843" s="306"/>
    </row>
    <row r="844" spans="1:39" ht="15" outlineLevel="1">
      <c r="A844" s="518"/>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1"/>
      <c r="Z844" s="424"/>
      <c r="AA844" s="424"/>
      <c r="AB844" s="424"/>
      <c r="AC844" s="424"/>
      <c r="AD844" s="424"/>
      <c r="AE844" s="424"/>
      <c r="AF844" s="424"/>
      <c r="AG844" s="424"/>
      <c r="AH844" s="424"/>
      <c r="AI844" s="424"/>
      <c r="AJ844" s="424"/>
      <c r="AK844" s="424"/>
      <c r="AL844" s="424"/>
      <c r="AM844" s="306"/>
    </row>
    <row r="845" spans="1:39" ht="30" outlineLevel="1">
      <c r="A845" s="518">
        <v>22</v>
      </c>
      <c r="B845" s="427" t="s">
        <v>114</v>
      </c>
      <c r="C845" s="291" t="s">
        <v>25</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4"/>
      <c r="Z845" s="414"/>
      <c r="AA845" s="414"/>
      <c r="AB845" s="414"/>
      <c r="AC845" s="414"/>
      <c r="AD845" s="414"/>
      <c r="AE845" s="414"/>
      <c r="AF845" s="409"/>
      <c r="AG845" s="409"/>
      <c r="AH845" s="409"/>
      <c r="AI845" s="409"/>
      <c r="AJ845" s="409"/>
      <c r="AK845" s="409"/>
      <c r="AL845" s="409"/>
      <c r="AM845" s="296">
        <f>SUM(Y845:AL845)</f>
        <v>0</v>
      </c>
    </row>
    <row r="846" spans="1:39" ht="15" outlineLevel="1">
      <c r="A846" s="518"/>
      <c r="B846" s="294" t="s">
        <v>343</v>
      </c>
      <c r="C846" s="291" t="s">
        <v>163</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f>Y845</f>
        <v>0</v>
      </c>
      <c r="Z846" s="410">
        <f t="shared" ref="Z846" si="1456">Z845</f>
        <v>0</v>
      </c>
      <c r="AA846" s="410">
        <f t="shared" ref="AA846" si="1457">AA845</f>
        <v>0</v>
      </c>
      <c r="AB846" s="410">
        <f t="shared" ref="AB846" si="1458">AB845</f>
        <v>0</v>
      </c>
      <c r="AC846" s="410">
        <f t="shared" ref="AC846" si="1459">AC845</f>
        <v>0</v>
      </c>
      <c r="AD846" s="410">
        <f t="shared" ref="AD846" si="1460">AD845</f>
        <v>0</v>
      </c>
      <c r="AE846" s="410">
        <f t="shared" ref="AE846" si="1461">AE845</f>
        <v>0</v>
      </c>
      <c r="AF846" s="410">
        <f t="shared" ref="AF846" si="1462">AF845</f>
        <v>0</v>
      </c>
      <c r="AG846" s="410">
        <f t="shared" ref="AG846" si="1463">AG845</f>
        <v>0</v>
      </c>
      <c r="AH846" s="410">
        <f t="shared" ref="AH846" si="1464">AH845</f>
        <v>0</v>
      </c>
      <c r="AI846" s="410">
        <f t="shared" ref="AI846" si="1465">AI845</f>
        <v>0</v>
      </c>
      <c r="AJ846" s="410">
        <f t="shared" ref="AJ846" si="1466">AJ845</f>
        <v>0</v>
      </c>
      <c r="AK846" s="410">
        <f t="shared" ref="AK846" si="1467">AK845</f>
        <v>0</v>
      </c>
      <c r="AL846" s="410">
        <f t="shared" ref="AL846" si="1468">AL845</f>
        <v>0</v>
      </c>
      <c r="AM846" s="306"/>
    </row>
    <row r="847" spans="1:39" ht="15" outlineLevel="1">
      <c r="A847" s="518"/>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1"/>
      <c r="Z847" s="424"/>
      <c r="AA847" s="424"/>
      <c r="AB847" s="424"/>
      <c r="AC847" s="424"/>
      <c r="AD847" s="424"/>
      <c r="AE847" s="424"/>
      <c r="AF847" s="424"/>
      <c r="AG847" s="424"/>
      <c r="AH847" s="424"/>
      <c r="AI847" s="424"/>
      <c r="AJ847" s="424"/>
      <c r="AK847" s="424"/>
      <c r="AL847" s="424"/>
      <c r="AM847" s="306"/>
    </row>
    <row r="848" spans="1:39" ht="15" outlineLevel="1">
      <c r="A848" s="518">
        <v>23</v>
      </c>
      <c r="B848" s="427" t="s">
        <v>115</v>
      </c>
      <c r="C848" s="291" t="s">
        <v>25</v>
      </c>
      <c r="D848" s="295">
        <v>4631.4560000000001</v>
      </c>
      <c r="E848" s="295">
        <v>4631.4560000000001</v>
      </c>
      <c r="F848" s="295">
        <v>4631.4560000000001</v>
      </c>
      <c r="G848" s="295">
        <v>4631.4560000000001</v>
      </c>
      <c r="H848" s="295">
        <v>4631.4560000000001</v>
      </c>
      <c r="I848" s="295">
        <v>4631.4560000000001</v>
      </c>
      <c r="J848" s="295">
        <v>4631.4560000000001</v>
      </c>
      <c r="K848" s="295">
        <v>4631.4560000000001</v>
      </c>
      <c r="L848" s="295">
        <v>4631.4560000000001</v>
      </c>
      <c r="M848" s="295">
        <v>4631.4560000000001</v>
      </c>
      <c r="N848" s="291"/>
      <c r="O848" s="295">
        <v>0.28522400000000003</v>
      </c>
      <c r="P848" s="295">
        <v>0.28522400000000003</v>
      </c>
      <c r="Q848" s="295">
        <v>0.28522400000000003</v>
      </c>
      <c r="R848" s="295">
        <v>0.28522400000000003</v>
      </c>
      <c r="S848" s="295">
        <v>0.28522400000000003</v>
      </c>
      <c r="T848" s="295">
        <v>0.28522400000000003</v>
      </c>
      <c r="U848" s="295">
        <v>0.28522400000000003</v>
      </c>
      <c r="V848" s="295">
        <v>0.28522400000000003</v>
      </c>
      <c r="W848" s="295">
        <v>0.28522400000000003</v>
      </c>
      <c r="X848" s="295">
        <v>0.28522400000000003</v>
      </c>
      <c r="Y848" s="414">
        <v>1</v>
      </c>
      <c r="Z848" s="414">
        <v>0</v>
      </c>
      <c r="AA848" s="414">
        <v>0</v>
      </c>
      <c r="AB848" s="414">
        <v>0</v>
      </c>
      <c r="AC848" s="414">
        <v>0</v>
      </c>
      <c r="AD848" s="414">
        <v>0</v>
      </c>
      <c r="AE848" s="414">
        <v>0</v>
      </c>
      <c r="AF848" s="409"/>
      <c r="AG848" s="409"/>
      <c r="AH848" s="409"/>
      <c r="AI848" s="409"/>
      <c r="AJ848" s="409"/>
      <c r="AK848" s="409"/>
      <c r="AL848" s="409"/>
      <c r="AM848" s="296">
        <f>SUM(Y848:AL848)</f>
        <v>1</v>
      </c>
    </row>
    <row r="849" spans="1:39" ht="15" outlineLevel="1">
      <c r="A849" s="518"/>
      <c r="B849" s="294" t="s">
        <v>343</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0">
        <f>Y848</f>
        <v>1</v>
      </c>
      <c r="Z849" s="410">
        <f t="shared" ref="Z849" si="1469">Z848</f>
        <v>0</v>
      </c>
      <c r="AA849" s="410">
        <f t="shared" ref="AA849" si="1470">AA848</f>
        <v>0</v>
      </c>
      <c r="AB849" s="410">
        <f t="shared" ref="AB849" si="1471">AB848</f>
        <v>0</v>
      </c>
      <c r="AC849" s="410">
        <f t="shared" ref="AC849" si="1472">AC848</f>
        <v>0</v>
      </c>
      <c r="AD849" s="410">
        <f t="shared" ref="AD849" si="1473">AD848</f>
        <v>0</v>
      </c>
      <c r="AE849" s="410">
        <f t="shared" ref="AE849" si="1474">AE848</f>
        <v>0</v>
      </c>
      <c r="AF849" s="410">
        <f t="shared" ref="AF849" si="1475">AF848</f>
        <v>0</v>
      </c>
      <c r="AG849" s="410">
        <f t="shared" ref="AG849" si="1476">AG848</f>
        <v>0</v>
      </c>
      <c r="AH849" s="410">
        <f t="shared" ref="AH849" si="1477">AH848</f>
        <v>0</v>
      </c>
      <c r="AI849" s="410">
        <f t="shared" ref="AI849" si="1478">AI848</f>
        <v>0</v>
      </c>
      <c r="AJ849" s="410">
        <f t="shared" ref="AJ849" si="1479">AJ848</f>
        <v>0</v>
      </c>
      <c r="AK849" s="410">
        <f t="shared" ref="AK849" si="1480">AK848</f>
        <v>0</v>
      </c>
      <c r="AL849" s="410">
        <f t="shared" ref="AL849" si="1481">AL848</f>
        <v>0</v>
      </c>
      <c r="AM849" s="306"/>
    </row>
    <row r="850" spans="1:39" ht="15" outlineLevel="1">
      <c r="A850" s="518"/>
      <c r="B850" s="429"/>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1"/>
      <c r="Z850" s="424"/>
      <c r="AA850" s="424"/>
      <c r="AB850" s="424"/>
      <c r="AC850" s="424"/>
      <c r="AD850" s="424"/>
      <c r="AE850" s="424"/>
      <c r="AF850" s="424"/>
      <c r="AG850" s="424"/>
      <c r="AH850" s="424"/>
      <c r="AI850" s="424"/>
      <c r="AJ850" s="424"/>
      <c r="AK850" s="424"/>
      <c r="AL850" s="424"/>
      <c r="AM850" s="306"/>
    </row>
    <row r="851" spans="1:39" ht="15" outlineLevel="1">
      <c r="A851" s="518">
        <v>24</v>
      </c>
      <c r="B851" s="427" t="s">
        <v>116</v>
      </c>
      <c r="C851" s="291" t="s">
        <v>25</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4"/>
      <c r="Z851" s="414"/>
      <c r="AA851" s="414"/>
      <c r="AB851" s="414"/>
      <c r="AC851" s="414"/>
      <c r="AD851" s="414"/>
      <c r="AE851" s="414"/>
      <c r="AF851" s="409"/>
      <c r="AG851" s="409"/>
      <c r="AH851" s="409"/>
      <c r="AI851" s="409"/>
      <c r="AJ851" s="409"/>
      <c r="AK851" s="409"/>
      <c r="AL851" s="409"/>
      <c r="AM851" s="296">
        <f>SUM(Y851:AL851)</f>
        <v>0</v>
      </c>
    </row>
    <row r="852" spans="1:39" ht="15" outlineLevel="1">
      <c r="A852" s="518"/>
      <c r="B852" s="294" t="s">
        <v>343</v>
      </c>
      <c r="C852" s="291" t="s">
        <v>163</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0">
        <f>Y851</f>
        <v>0</v>
      </c>
      <c r="Z852" s="410">
        <f t="shared" ref="Z852" si="1482">Z851</f>
        <v>0</v>
      </c>
      <c r="AA852" s="410">
        <f t="shared" ref="AA852" si="1483">AA851</f>
        <v>0</v>
      </c>
      <c r="AB852" s="410">
        <f t="shared" ref="AB852" si="1484">AB851</f>
        <v>0</v>
      </c>
      <c r="AC852" s="410">
        <f t="shared" ref="AC852" si="1485">AC851</f>
        <v>0</v>
      </c>
      <c r="AD852" s="410">
        <f t="shared" ref="AD852" si="1486">AD851</f>
        <v>0</v>
      </c>
      <c r="AE852" s="410">
        <f t="shared" ref="AE852" si="1487">AE851</f>
        <v>0</v>
      </c>
      <c r="AF852" s="410">
        <f t="shared" ref="AF852" si="1488">AF851</f>
        <v>0</v>
      </c>
      <c r="AG852" s="410">
        <f t="shared" ref="AG852" si="1489">AG851</f>
        <v>0</v>
      </c>
      <c r="AH852" s="410">
        <f t="shared" ref="AH852" si="1490">AH851</f>
        <v>0</v>
      </c>
      <c r="AI852" s="410">
        <f t="shared" ref="AI852" si="1491">AI851</f>
        <v>0</v>
      </c>
      <c r="AJ852" s="410">
        <f t="shared" ref="AJ852" si="1492">AJ851</f>
        <v>0</v>
      </c>
      <c r="AK852" s="410">
        <f t="shared" ref="AK852" si="1493">AK851</f>
        <v>0</v>
      </c>
      <c r="AL852" s="410">
        <f t="shared" ref="AL852" si="1494">AL851</f>
        <v>0</v>
      </c>
      <c r="AM852" s="306"/>
    </row>
    <row r="853" spans="1:39" ht="15" outlineLevel="1">
      <c r="A853" s="518"/>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1"/>
      <c r="Z853" s="424"/>
      <c r="AA853" s="424"/>
      <c r="AB853" s="424"/>
      <c r="AC853" s="424"/>
      <c r="AD853" s="424"/>
      <c r="AE853" s="424"/>
      <c r="AF853" s="424"/>
      <c r="AG853" s="424"/>
      <c r="AH853" s="424"/>
      <c r="AI853" s="424"/>
      <c r="AJ853" s="424"/>
      <c r="AK853" s="424"/>
      <c r="AL853" s="424"/>
      <c r="AM853" s="306"/>
    </row>
    <row r="854" spans="1:39" ht="15" outlineLevel="1">
      <c r="A854" s="518"/>
      <c r="B854" s="288" t="s">
        <v>501</v>
      </c>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1"/>
      <c r="Z854" s="424"/>
      <c r="AA854" s="424"/>
      <c r="AB854" s="424"/>
      <c r="AC854" s="424"/>
      <c r="AD854" s="424"/>
      <c r="AE854" s="424"/>
      <c r="AF854" s="424"/>
      <c r="AG854" s="424"/>
      <c r="AH854" s="424"/>
      <c r="AI854" s="424"/>
      <c r="AJ854" s="424"/>
      <c r="AK854" s="424"/>
      <c r="AL854" s="424"/>
      <c r="AM854" s="306"/>
    </row>
    <row r="855" spans="1:39" ht="15" outlineLevel="1">
      <c r="A855" s="518">
        <v>25</v>
      </c>
      <c r="B855" s="427" t="s">
        <v>117</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5"/>
      <c r="Z855" s="414"/>
      <c r="AA855" s="414"/>
      <c r="AB855" s="414"/>
      <c r="AC855" s="414"/>
      <c r="AD855" s="414"/>
      <c r="AE855" s="414"/>
      <c r="AF855" s="414"/>
      <c r="AG855" s="414"/>
      <c r="AH855" s="414"/>
      <c r="AI855" s="414"/>
      <c r="AJ855" s="414"/>
      <c r="AK855" s="414"/>
      <c r="AL855" s="414"/>
      <c r="AM855" s="296">
        <f>SUM(Y855:AL855)</f>
        <v>0</v>
      </c>
    </row>
    <row r="856" spans="1:39" ht="15" outlineLevel="1">
      <c r="A856" s="518"/>
      <c r="B856" s="294" t="s">
        <v>343</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0">
        <f>Y855</f>
        <v>0</v>
      </c>
      <c r="Z856" s="410">
        <f t="shared" ref="Z856" si="1495">Z855</f>
        <v>0</v>
      </c>
      <c r="AA856" s="410">
        <f t="shared" ref="AA856" si="1496">AA855</f>
        <v>0</v>
      </c>
      <c r="AB856" s="410">
        <f t="shared" ref="AB856" si="1497">AB855</f>
        <v>0</v>
      </c>
      <c r="AC856" s="410">
        <f t="shared" ref="AC856" si="1498">AC855</f>
        <v>0</v>
      </c>
      <c r="AD856" s="410">
        <f t="shared" ref="AD856" si="1499">AD855</f>
        <v>0</v>
      </c>
      <c r="AE856" s="410">
        <f t="shared" ref="AE856" si="1500">AE855</f>
        <v>0</v>
      </c>
      <c r="AF856" s="410">
        <f t="shared" ref="AF856" si="1501">AF855</f>
        <v>0</v>
      </c>
      <c r="AG856" s="410">
        <f t="shared" ref="AG856" si="1502">AG855</f>
        <v>0</v>
      </c>
      <c r="AH856" s="410">
        <f t="shared" ref="AH856" si="1503">AH855</f>
        <v>0</v>
      </c>
      <c r="AI856" s="410">
        <f t="shared" ref="AI856" si="1504">AI855</f>
        <v>0</v>
      </c>
      <c r="AJ856" s="410">
        <f t="shared" ref="AJ856" si="1505">AJ855</f>
        <v>0</v>
      </c>
      <c r="AK856" s="410">
        <f t="shared" ref="AK856" si="1506">AK855</f>
        <v>0</v>
      </c>
      <c r="AL856" s="410">
        <f t="shared" ref="AL856" si="1507">AL855</f>
        <v>0</v>
      </c>
      <c r="AM856" s="306"/>
    </row>
    <row r="857" spans="1:39" ht="15" outlineLevel="1">
      <c r="A857" s="518"/>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1"/>
      <c r="Z857" s="424"/>
      <c r="AA857" s="424"/>
      <c r="AB857" s="424"/>
      <c r="AC857" s="424"/>
      <c r="AD857" s="424"/>
      <c r="AE857" s="424"/>
      <c r="AF857" s="424"/>
      <c r="AG857" s="424"/>
      <c r="AH857" s="424"/>
      <c r="AI857" s="424"/>
      <c r="AJ857" s="424"/>
      <c r="AK857" s="424"/>
      <c r="AL857" s="424"/>
      <c r="AM857" s="306"/>
    </row>
    <row r="858" spans="1:39" ht="15" outlineLevel="1">
      <c r="A858" s="518">
        <v>26</v>
      </c>
      <c r="B858" s="427" t="s">
        <v>118</v>
      </c>
      <c r="C858" s="291" t="s">
        <v>25</v>
      </c>
      <c r="D858" s="295">
        <v>2727145.44</v>
      </c>
      <c r="E858" s="295">
        <v>2727145.44</v>
      </c>
      <c r="F858" s="295">
        <v>2727145.44</v>
      </c>
      <c r="G858" s="295">
        <v>2727145.44</v>
      </c>
      <c r="H858" s="295">
        <v>2727145.44</v>
      </c>
      <c r="I858" s="295">
        <v>2686130.7902874625</v>
      </c>
      <c r="J858" s="295">
        <v>2686130.7902874625</v>
      </c>
      <c r="K858" s="295">
        <v>2686130.7902874625</v>
      </c>
      <c r="L858" s="295">
        <v>2633738.334710205</v>
      </c>
      <c r="M858" s="295">
        <v>2633738.334710205</v>
      </c>
      <c r="N858" s="295">
        <v>12</v>
      </c>
      <c r="O858" s="295">
        <v>425.87999999999994</v>
      </c>
      <c r="P858" s="295">
        <v>425.88</v>
      </c>
      <c r="Q858" s="295">
        <v>425.88</v>
      </c>
      <c r="R858" s="295">
        <v>425.88</v>
      </c>
      <c r="S858" s="295">
        <v>425.88</v>
      </c>
      <c r="T858" s="295">
        <v>419.4750174261423</v>
      </c>
      <c r="U858" s="295">
        <v>419.4750174261423</v>
      </c>
      <c r="V858" s="295">
        <v>419.4750174261423</v>
      </c>
      <c r="W858" s="295">
        <v>411.29323927307013</v>
      </c>
      <c r="X858" s="295">
        <v>411.29323927307013</v>
      </c>
      <c r="Y858" s="425">
        <v>0</v>
      </c>
      <c r="Z858" s="414">
        <v>6.5000000000000002E-2</v>
      </c>
      <c r="AA858" s="414">
        <v>0.93500000000000005</v>
      </c>
      <c r="AB858" s="414">
        <v>0</v>
      </c>
      <c r="AC858" s="414">
        <v>0</v>
      </c>
      <c r="AD858" s="414">
        <v>0</v>
      </c>
      <c r="AE858" s="414">
        <v>0</v>
      </c>
      <c r="AF858" s="414"/>
      <c r="AG858" s="414"/>
      <c r="AH858" s="414"/>
      <c r="AI858" s="414"/>
      <c r="AJ858" s="414"/>
      <c r="AK858" s="414"/>
      <c r="AL858" s="414"/>
      <c r="AM858" s="296">
        <f>SUM(Y858:AL858)</f>
        <v>1</v>
      </c>
    </row>
    <row r="859" spans="1:39" ht="15" outlineLevel="1">
      <c r="A859" s="518"/>
      <c r="B859" s="294" t="s">
        <v>343</v>
      </c>
      <c r="C859" s="291" t="s">
        <v>163</v>
      </c>
      <c r="D859" s="295"/>
      <c r="E859" s="295"/>
      <c r="F859" s="295"/>
      <c r="G859" s="295"/>
      <c r="H859" s="295"/>
      <c r="I859" s="295"/>
      <c r="J859" s="295"/>
      <c r="K859" s="295"/>
      <c r="L859" s="295"/>
      <c r="M859" s="295"/>
      <c r="N859" s="295">
        <f>N858</f>
        <v>12</v>
      </c>
      <c r="O859" s="295"/>
      <c r="P859" s="295"/>
      <c r="Q859" s="295"/>
      <c r="R859" s="295"/>
      <c r="S859" s="295"/>
      <c r="T859" s="295"/>
      <c r="U859" s="295"/>
      <c r="V859" s="295"/>
      <c r="W859" s="295"/>
      <c r="X859" s="295"/>
      <c r="Y859" s="410">
        <f>Y858</f>
        <v>0</v>
      </c>
      <c r="Z859" s="410">
        <f t="shared" ref="Z859" si="1508">Z858</f>
        <v>6.5000000000000002E-2</v>
      </c>
      <c r="AA859" s="410">
        <f t="shared" ref="AA859" si="1509">AA858</f>
        <v>0.93500000000000005</v>
      </c>
      <c r="AB859" s="410">
        <f t="shared" ref="AB859" si="1510">AB858</f>
        <v>0</v>
      </c>
      <c r="AC859" s="410">
        <f t="shared" ref="AC859" si="1511">AC858</f>
        <v>0</v>
      </c>
      <c r="AD859" s="410">
        <f t="shared" ref="AD859" si="1512">AD858</f>
        <v>0</v>
      </c>
      <c r="AE859" s="410">
        <f t="shared" ref="AE859" si="1513">AE858</f>
        <v>0</v>
      </c>
      <c r="AF859" s="410">
        <f t="shared" ref="AF859" si="1514">AF858</f>
        <v>0</v>
      </c>
      <c r="AG859" s="410">
        <f t="shared" ref="AG859" si="1515">AG858</f>
        <v>0</v>
      </c>
      <c r="AH859" s="410">
        <f t="shared" ref="AH859" si="1516">AH858</f>
        <v>0</v>
      </c>
      <c r="AI859" s="410">
        <f t="shared" ref="AI859" si="1517">AI858</f>
        <v>0</v>
      </c>
      <c r="AJ859" s="410">
        <f t="shared" ref="AJ859" si="1518">AJ858</f>
        <v>0</v>
      </c>
      <c r="AK859" s="410">
        <f t="shared" ref="AK859" si="1519">AK858</f>
        <v>0</v>
      </c>
      <c r="AL859" s="410">
        <f t="shared" ref="AL859" si="1520">AL858</f>
        <v>0</v>
      </c>
      <c r="AM859" s="306"/>
    </row>
    <row r="860" spans="1:39" ht="15" outlineLevel="1">
      <c r="A860" s="518"/>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1"/>
      <c r="Z860" s="424"/>
      <c r="AA860" s="424"/>
      <c r="AB860" s="424"/>
      <c r="AC860" s="424"/>
      <c r="AD860" s="424"/>
      <c r="AE860" s="424"/>
      <c r="AF860" s="424"/>
      <c r="AG860" s="424"/>
      <c r="AH860" s="424"/>
      <c r="AI860" s="424"/>
      <c r="AJ860" s="424"/>
      <c r="AK860" s="424"/>
      <c r="AL860" s="424"/>
      <c r="AM860" s="306"/>
    </row>
    <row r="861" spans="1:39" ht="30" outlineLevel="1">
      <c r="A861" s="518">
        <v>27</v>
      </c>
      <c r="B861" s="427" t="s">
        <v>119</v>
      </c>
      <c r="C861" s="291" t="s">
        <v>25</v>
      </c>
      <c r="D861" s="295">
        <v>273644.16371999978</v>
      </c>
      <c r="E861" s="295">
        <v>273644.16371999978</v>
      </c>
      <c r="F861" s="295">
        <v>264699.3581637278</v>
      </c>
      <c r="G861" s="295">
        <v>213121.95908705972</v>
      </c>
      <c r="H861" s="295">
        <v>193343.12811471347</v>
      </c>
      <c r="I861" s="295">
        <v>129616.24944938051</v>
      </c>
      <c r="J861" s="295">
        <v>93151.195164409291</v>
      </c>
      <c r="K861" s="295">
        <v>51805.774082175631</v>
      </c>
      <c r="L861" s="295">
        <v>33795.965598311923</v>
      </c>
      <c r="M861" s="295">
        <v>19962.308724449042</v>
      </c>
      <c r="N861" s="295">
        <v>12</v>
      </c>
      <c r="O861" s="295">
        <v>94.258999999999972</v>
      </c>
      <c r="P861" s="295">
        <v>94.258999999999972</v>
      </c>
      <c r="Q861" s="295">
        <v>91.177887596698895</v>
      </c>
      <c r="R861" s="295">
        <v>73.411625040694915</v>
      </c>
      <c r="S861" s="295">
        <v>66.598642796607962</v>
      </c>
      <c r="T861" s="295">
        <v>44.647391308335862</v>
      </c>
      <c r="U861" s="295">
        <v>32.086701158320103</v>
      </c>
      <c r="V861" s="295">
        <v>17.844928219292758</v>
      </c>
      <c r="W861" s="295">
        <v>11.641300432012319</v>
      </c>
      <c r="X861" s="295">
        <v>6.8761826763576606</v>
      </c>
      <c r="Y861" s="425">
        <v>0</v>
      </c>
      <c r="Z861" s="414">
        <v>1</v>
      </c>
      <c r="AA861" s="414">
        <v>0</v>
      </c>
      <c r="AB861" s="414">
        <v>0</v>
      </c>
      <c r="AC861" s="414">
        <v>0</v>
      </c>
      <c r="AD861" s="414">
        <v>0</v>
      </c>
      <c r="AE861" s="414">
        <v>0</v>
      </c>
      <c r="AF861" s="414"/>
      <c r="AG861" s="414"/>
      <c r="AH861" s="414"/>
      <c r="AI861" s="414"/>
      <c r="AJ861" s="414"/>
      <c r="AK861" s="414"/>
      <c r="AL861" s="414"/>
      <c r="AM861" s="296">
        <f>SUM(Y861:AL861)</f>
        <v>1</v>
      </c>
    </row>
    <row r="862" spans="1:39" ht="15" outlineLevel="1">
      <c r="A862" s="518"/>
      <c r="B862" s="294" t="s">
        <v>343</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0">
        <f>Y861</f>
        <v>0</v>
      </c>
      <c r="Z862" s="410">
        <f t="shared" ref="Z862" si="1521">Z861</f>
        <v>1</v>
      </c>
      <c r="AA862" s="410">
        <f t="shared" ref="AA862" si="1522">AA861</f>
        <v>0</v>
      </c>
      <c r="AB862" s="410">
        <f t="shared" ref="AB862" si="1523">AB861</f>
        <v>0</v>
      </c>
      <c r="AC862" s="410">
        <f t="shared" ref="AC862" si="1524">AC861</f>
        <v>0</v>
      </c>
      <c r="AD862" s="410">
        <f t="shared" ref="AD862" si="1525">AD861</f>
        <v>0</v>
      </c>
      <c r="AE862" s="410">
        <f t="shared" ref="AE862" si="1526">AE861</f>
        <v>0</v>
      </c>
      <c r="AF862" s="410">
        <f t="shared" ref="AF862" si="1527">AF861</f>
        <v>0</v>
      </c>
      <c r="AG862" s="410">
        <f t="shared" ref="AG862" si="1528">AG861</f>
        <v>0</v>
      </c>
      <c r="AH862" s="410">
        <f t="shared" ref="AH862" si="1529">AH861</f>
        <v>0</v>
      </c>
      <c r="AI862" s="410">
        <f t="shared" ref="AI862" si="1530">AI861</f>
        <v>0</v>
      </c>
      <c r="AJ862" s="410">
        <f t="shared" ref="AJ862" si="1531">AJ861</f>
        <v>0</v>
      </c>
      <c r="AK862" s="410">
        <f t="shared" ref="AK862" si="1532">AK861</f>
        <v>0</v>
      </c>
      <c r="AL862" s="410">
        <f t="shared" ref="AL862" si="1533">AL861</f>
        <v>0</v>
      </c>
      <c r="AM862" s="306"/>
    </row>
    <row r="863" spans="1:39" ht="15" outlineLevel="1">
      <c r="A863" s="518"/>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1"/>
      <c r="Z863" s="424"/>
      <c r="AA863" s="424"/>
      <c r="AB863" s="424"/>
      <c r="AC863" s="424"/>
      <c r="AD863" s="424"/>
      <c r="AE863" s="424"/>
      <c r="AF863" s="424"/>
      <c r="AG863" s="424"/>
      <c r="AH863" s="424"/>
      <c r="AI863" s="424"/>
      <c r="AJ863" s="424"/>
      <c r="AK863" s="424"/>
      <c r="AL863" s="424"/>
      <c r="AM863" s="306"/>
    </row>
    <row r="864" spans="1:39" ht="30" outlineLevel="1">
      <c r="A864" s="518">
        <v>28</v>
      </c>
      <c r="B864" s="427" t="s">
        <v>120</v>
      </c>
      <c r="C864" s="291" t="s">
        <v>25</v>
      </c>
      <c r="D864" s="295">
        <v>85149.22</v>
      </c>
      <c r="E864" s="295">
        <v>85149.22</v>
      </c>
      <c r="F864" s="295">
        <v>85149.22</v>
      </c>
      <c r="G864" s="295">
        <v>85149.22</v>
      </c>
      <c r="H864" s="295">
        <v>85149.22</v>
      </c>
      <c r="I864" s="295">
        <v>85149.22</v>
      </c>
      <c r="J864" s="295">
        <v>85149.22</v>
      </c>
      <c r="K864" s="295">
        <v>85149.22</v>
      </c>
      <c r="L864" s="295">
        <v>85149.22</v>
      </c>
      <c r="M864" s="295">
        <v>85149.22</v>
      </c>
      <c r="N864" s="295">
        <v>12</v>
      </c>
      <c r="O864" s="295">
        <v>37.800000000000004</v>
      </c>
      <c r="P864" s="295">
        <v>37.800000000000004</v>
      </c>
      <c r="Q864" s="295">
        <v>37.800000000000004</v>
      </c>
      <c r="R864" s="295">
        <v>37.800000000000004</v>
      </c>
      <c r="S864" s="295">
        <v>37.800000000000004</v>
      </c>
      <c r="T864" s="295">
        <v>37.800000000000004</v>
      </c>
      <c r="U864" s="295">
        <v>37.800000000000004</v>
      </c>
      <c r="V864" s="295">
        <v>37.800000000000004</v>
      </c>
      <c r="W864" s="295">
        <v>37.800000000000004</v>
      </c>
      <c r="X864" s="295">
        <v>37.800000000000004</v>
      </c>
      <c r="Y864" s="425">
        <v>0</v>
      </c>
      <c r="Z864" s="414">
        <v>0.42899999999999999</v>
      </c>
      <c r="AA864" s="414">
        <v>0.57099999999999995</v>
      </c>
      <c r="AB864" s="414">
        <v>0</v>
      </c>
      <c r="AC864" s="414">
        <v>0</v>
      </c>
      <c r="AD864" s="414">
        <v>0</v>
      </c>
      <c r="AE864" s="414">
        <v>0</v>
      </c>
      <c r="AF864" s="414"/>
      <c r="AG864" s="414"/>
      <c r="AH864" s="414"/>
      <c r="AI864" s="414"/>
      <c r="AJ864" s="414"/>
      <c r="AK864" s="414"/>
      <c r="AL864" s="414"/>
      <c r="AM864" s="296">
        <f>SUM(Y864:AL864)</f>
        <v>1</v>
      </c>
    </row>
    <row r="865" spans="1:39" ht="15" outlineLevel="1">
      <c r="A865" s="518"/>
      <c r="B865" s="294" t="s">
        <v>343</v>
      </c>
      <c r="C865" s="291" t="s">
        <v>163</v>
      </c>
      <c r="D865" s="295"/>
      <c r="E865" s="295"/>
      <c r="F865" s="295"/>
      <c r="G865" s="295"/>
      <c r="H865" s="295"/>
      <c r="I865" s="295"/>
      <c r="J865" s="295"/>
      <c r="K865" s="295"/>
      <c r="L865" s="295"/>
      <c r="M865" s="295"/>
      <c r="N865" s="295">
        <f>N864</f>
        <v>12</v>
      </c>
      <c r="O865" s="295"/>
      <c r="P865" s="295"/>
      <c r="Q865" s="295"/>
      <c r="R865" s="295"/>
      <c r="S865" s="295"/>
      <c r="T865" s="295"/>
      <c r="U865" s="295"/>
      <c r="V865" s="295"/>
      <c r="W865" s="295"/>
      <c r="X865" s="295"/>
      <c r="Y865" s="410">
        <f>Y864</f>
        <v>0</v>
      </c>
      <c r="Z865" s="410">
        <f t="shared" ref="Z865" si="1534">Z864</f>
        <v>0.42899999999999999</v>
      </c>
      <c r="AA865" s="410">
        <f t="shared" ref="AA865" si="1535">AA864</f>
        <v>0.57099999999999995</v>
      </c>
      <c r="AB865" s="410">
        <f t="shared" ref="AB865" si="1536">AB864</f>
        <v>0</v>
      </c>
      <c r="AC865" s="410">
        <f t="shared" ref="AC865" si="1537">AC864</f>
        <v>0</v>
      </c>
      <c r="AD865" s="410">
        <f t="shared" ref="AD865" si="1538">AD864</f>
        <v>0</v>
      </c>
      <c r="AE865" s="410">
        <f t="shared" ref="AE865" si="1539">AE864</f>
        <v>0</v>
      </c>
      <c r="AF865" s="410">
        <f t="shared" ref="AF865" si="1540">AF864</f>
        <v>0</v>
      </c>
      <c r="AG865" s="410">
        <f t="shared" ref="AG865" si="1541">AG864</f>
        <v>0</v>
      </c>
      <c r="AH865" s="410">
        <f t="shared" ref="AH865" si="1542">AH864</f>
        <v>0</v>
      </c>
      <c r="AI865" s="410">
        <f t="shared" ref="AI865" si="1543">AI864</f>
        <v>0</v>
      </c>
      <c r="AJ865" s="410">
        <f t="shared" ref="AJ865" si="1544">AJ864</f>
        <v>0</v>
      </c>
      <c r="AK865" s="410">
        <f t="shared" ref="AK865" si="1545">AK864</f>
        <v>0</v>
      </c>
      <c r="AL865" s="410">
        <f t="shared" ref="AL865" si="1546">AL864</f>
        <v>0</v>
      </c>
      <c r="AM865" s="306"/>
    </row>
    <row r="866" spans="1:39" ht="15" outlineLevel="1">
      <c r="A866" s="518"/>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1"/>
      <c r="Z866" s="424"/>
      <c r="AA866" s="424"/>
      <c r="AB866" s="424"/>
      <c r="AC866" s="424"/>
      <c r="AD866" s="424"/>
      <c r="AE866" s="424"/>
      <c r="AF866" s="424"/>
      <c r="AG866" s="424"/>
      <c r="AH866" s="424"/>
      <c r="AI866" s="424"/>
      <c r="AJ866" s="424"/>
      <c r="AK866" s="424"/>
      <c r="AL866" s="424"/>
      <c r="AM866" s="306"/>
    </row>
    <row r="867" spans="1:39" ht="30" outlineLevel="1">
      <c r="A867" s="518">
        <v>29</v>
      </c>
      <c r="B867" s="427" t="s">
        <v>121</v>
      </c>
      <c r="C867" s="291" t="s">
        <v>25</v>
      </c>
      <c r="D867" s="295"/>
      <c r="E867" s="295"/>
      <c r="F867" s="295"/>
      <c r="G867" s="295"/>
      <c r="H867" s="295"/>
      <c r="I867" s="295"/>
      <c r="J867" s="295"/>
      <c r="K867" s="295"/>
      <c r="L867" s="295"/>
      <c r="M867" s="295"/>
      <c r="N867" s="295">
        <v>3</v>
      </c>
      <c r="O867" s="295"/>
      <c r="P867" s="295"/>
      <c r="Q867" s="295"/>
      <c r="R867" s="295"/>
      <c r="S867" s="295"/>
      <c r="T867" s="295"/>
      <c r="U867" s="295"/>
      <c r="V867" s="295"/>
      <c r="W867" s="295"/>
      <c r="X867" s="295"/>
      <c r="Y867" s="425"/>
      <c r="Z867" s="414"/>
      <c r="AA867" s="414"/>
      <c r="AB867" s="414"/>
      <c r="AC867" s="414"/>
      <c r="AD867" s="414"/>
      <c r="AE867" s="414"/>
      <c r="AF867" s="414"/>
      <c r="AG867" s="414"/>
      <c r="AH867" s="414"/>
      <c r="AI867" s="414"/>
      <c r="AJ867" s="414"/>
      <c r="AK867" s="414"/>
      <c r="AL867" s="414"/>
      <c r="AM867" s="296">
        <f>SUM(Y867:AL867)</f>
        <v>0</v>
      </c>
    </row>
    <row r="868" spans="1:39" ht="15" outlineLevel="1">
      <c r="A868" s="518"/>
      <c r="B868" s="294" t="s">
        <v>343</v>
      </c>
      <c r="C868" s="291" t="s">
        <v>163</v>
      </c>
      <c r="D868" s="295"/>
      <c r="E868" s="295"/>
      <c r="F868" s="295"/>
      <c r="G868" s="295"/>
      <c r="H868" s="295"/>
      <c r="I868" s="295"/>
      <c r="J868" s="295"/>
      <c r="K868" s="295"/>
      <c r="L868" s="295"/>
      <c r="M868" s="295"/>
      <c r="N868" s="295">
        <f>N867</f>
        <v>3</v>
      </c>
      <c r="O868" s="295"/>
      <c r="P868" s="295"/>
      <c r="Q868" s="295"/>
      <c r="R868" s="295"/>
      <c r="S868" s="295"/>
      <c r="T868" s="295"/>
      <c r="U868" s="295"/>
      <c r="V868" s="295"/>
      <c r="W868" s="295"/>
      <c r="X868" s="295"/>
      <c r="Y868" s="410">
        <f>Y867</f>
        <v>0</v>
      </c>
      <c r="Z868" s="410">
        <f t="shared" ref="Z868" si="1547">Z867</f>
        <v>0</v>
      </c>
      <c r="AA868" s="410">
        <f t="shared" ref="AA868" si="1548">AA867</f>
        <v>0</v>
      </c>
      <c r="AB868" s="410">
        <f t="shared" ref="AB868" si="1549">AB867</f>
        <v>0</v>
      </c>
      <c r="AC868" s="410">
        <f t="shared" ref="AC868" si="1550">AC867</f>
        <v>0</v>
      </c>
      <c r="AD868" s="410">
        <f t="shared" ref="AD868" si="1551">AD867</f>
        <v>0</v>
      </c>
      <c r="AE868" s="410">
        <f t="shared" ref="AE868" si="1552">AE867</f>
        <v>0</v>
      </c>
      <c r="AF868" s="410">
        <f t="shared" ref="AF868" si="1553">AF867</f>
        <v>0</v>
      </c>
      <c r="AG868" s="410">
        <f t="shared" ref="AG868" si="1554">AG867</f>
        <v>0</v>
      </c>
      <c r="AH868" s="410">
        <f t="shared" ref="AH868" si="1555">AH867</f>
        <v>0</v>
      </c>
      <c r="AI868" s="410">
        <f t="shared" ref="AI868" si="1556">AI867</f>
        <v>0</v>
      </c>
      <c r="AJ868" s="410">
        <f t="shared" ref="AJ868" si="1557">AJ867</f>
        <v>0</v>
      </c>
      <c r="AK868" s="410">
        <f t="shared" ref="AK868" si="1558">AK867</f>
        <v>0</v>
      </c>
      <c r="AL868" s="410">
        <f t="shared" ref="AL868" si="1559">AL867</f>
        <v>0</v>
      </c>
      <c r="AM868" s="306"/>
    </row>
    <row r="869" spans="1:39" ht="15" outlineLevel="1">
      <c r="A869" s="518"/>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1"/>
      <c r="Z869" s="424"/>
      <c r="AA869" s="424"/>
      <c r="AB869" s="424"/>
      <c r="AC869" s="424"/>
      <c r="AD869" s="424"/>
      <c r="AE869" s="424"/>
      <c r="AF869" s="424"/>
      <c r="AG869" s="424"/>
      <c r="AH869" s="424"/>
      <c r="AI869" s="424"/>
      <c r="AJ869" s="424"/>
      <c r="AK869" s="424"/>
      <c r="AL869" s="424"/>
      <c r="AM869" s="306"/>
    </row>
    <row r="870" spans="1:39" ht="30" outlineLevel="1">
      <c r="A870" s="518">
        <v>30</v>
      </c>
      <c r="B870" s="427" t="s">
        <v>122</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5"/>
      <c r="Z870" s="414"/>
      <c r="AA870" s="414"/>
      <c r="AB870" s="414"/>
      <c r="AC870" s="414"/>
      <c r="AD870" s="414"/>
      <c r="AE870" s="414"/>
      <c r="AF870" s="414"/>
      <c r="AG870" s="414"/>
      <c r="AH870" s="414"/>
      <c r="AI870" s="414"/>
      <c r="AJ870" s="414"/>
      <c r="AK870" s="414"/>
      <c r="AL870" s="414"/>
      <c r="AM870" s="296">
        <f>SUM(Y870:AL870)</f>
        <v>0</v>
      </c>
    </row>
    <row r="871" spans="1:39" ht="15" outlineLevel="1">
      <c r="A871" s="518"/>
      <c r="B871" s="294" t="s">
        <v>343</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0">
        <f>Y870</f>
        <v>0</v>
      </c>
      <c r="Z871" s="410">
        <f t="shared" ref="Z871" si="1560">Z870</f>
        <v>0</v>
      </c>
      <c r="AA871" s="410">
        <f t="shared" ref="AA871" si="1561">AA870</f>
        <v>0</v>
      </c>
      <c r="AB871" s="410">
        <f t="shared" ref="AB871" si="1562">AB870</f>
        <v>0</v>
      </c>
      <c r="AC871" s="410">
        <f t="shared" ref="AC871" si="1563">AC870</f>
        <v>0</v>
      </c>
      <c r="AD871" s="410">
        <f t="shared" ref="AD871" si="1564">AD870</f>
        <v>0</v>
      </c>
      <c r="AE871" s="410">
        <f t="shared" ref="AE871" si="1565">AE870</f>
        <v>0</v>
      </c>
      <c r="AF871" s="410">
        <f t="shared" ref="AF871" si="1566">AF870</f>
        <v>0</v>
      </c>
      <c r="AG871" s="410">
        <f t="shared" ref="AG871" si="1567">AG870</f>
        <v>0</v>
      </c>
      <c r="AH871" s="410">
        <f t="shared" ref="AH871" si="1568">AH870</f>
        <v>0</v>
      </c>
      <c r="AI871" s="410">
        <f t="shared" ref="AI871" si="1569">AI870</f>
        <v>0</v>
      </c>
      <c r="AJ871" s="410">
        <f t="shared" ref="AJ871" si="1570">AJ870</f>
        <v>0</v>
      </c>
      <c r="AK871" s="410">
        <f t="shared" ref="AK871" si="1571">AK870</f>
        <v>0</v>
      </c>
      <c r="AL871" s="410">
        <f t="shared" ref="AL871" si="1572">AL870</f>
        <v>0</v>
      </c>
      <c r="AM871" s="306"/>
    </row>
    <row r="872" spans="1:39" ht="15" outlineLevel="1">
      <c r="A872" s="518"/>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4"/>
      <c r="AA872" s="424"/>
      <c r="AB872" s="424"/>
      <c r="AC872" s="424"/>
      <c r="AD872" s="424"/>
      <c r="AE872" s="424"/>
      <c r="AF872" s="424"/>
      <c r="AG872" s="424"/>
      <c r="AH872" s="424"/>
      <c r="AI872" s="424"/>
      <c r="AJ872" s="424"/>
      <c r="AK872" s="424"/>
      <c r="AL872" s="424"/>
      <c r="AM872" s="306"/>
    </row>
    <row r="873" spans="1:39" ht="30" outlineLevel="1">
      <c r="A873" s="518">
        <v>31</v>
      </c>
      <c r="B873" s="427" t="s">
        <v>123</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5"/>
      <c r="Z873" s="414"/>
      <c r="AA873" s="414"/>
      <c r="AB873" s="414"/>
      <c r="AC873" s="414"/>
      <c r="AD873" s="414"/>
      <c r="AE873" s="414"/>
      <c r="AF873" s="414"/>
      <c r="AG873" s="414"/>
      <c r="AH873" s="414"/>
      <c r="AI873" s="414"/>
      <c r="AJ873" s="414"/>
      <c r="AK873" s="414"/>
      <c r="AL873" s="414"/>
      <c r="AM873" s="296">
        <f>SUM(Y873:AL873)</f>
        <v>0</v>
      </c>
    </row>
    <row r="874" spans="1:39" ht="15" outlineLevel="1">
      <c r="A874" s="518"/>
      <c r="B874" s="294" t="s">
        <v>343</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0">
        <f>Y873</f>
        <v>0</v>
      </c>
      <c r="Z874" s="410">
        <f t="shared" ref="Z874" si="1573">Z873</f>
        <v>0</v>
      </c>
      <c r="AA874" s="410">
        <f t="shared" ref="AA874" si="1574">AA873</f>
        <v>0</v>
      </c>
      <c r="AB874" s="410">
        <f t="shared" ref="AB874" si="1575">AB873</f>
        <v>0</v>
      </c>
      <c r="AC874" s="410">
        <f t="shared" ref="AC874" si="1576">AC873</f>
        <v>0</v>
      </c>
      <c r="AD874" s="410">
        <f t="shared" ref="AD874" si="1577">AD873</f>
        <v>0</v>
      </c>
      <c r="AE874" s="410">
        <f t="shared" ref="AE874" si="1578">AE873</f>
        <v>0</v>
      </c>
      <c r="AF874" s="410">
        <f t="shared" ref="AF874" si="1579">AF873</f>
        <v>0</v>
      </c>
      <c r="AG874" s="410">
        <f t="shared" ref="AG874" si="1580">AG873</f>
        <v>0</v>
      </c>
      <c r="AH874" s="410">
        <f t="shared" ref="AH874" si="1581">AH873</f>
        <v>0</v>
      </c>
      <c r="AI874" s="410">
        <f t="shared" ref="AI874" si="1582">AI873</f>
        <v>0</v>
      </c>
      <c r="AJ874" s="410">
        <f t="shared" ref="AJ874" si="1583">AJ873</f>
        <v>0</v>
      </c>
      <c r="AK874" s="410">
        <f t="shared" ref="AK874" si="1584">AK873</f>
        <v>0</v>
      </c>
      <c r="AL874" s="410">
        <f t="shared" ref="AL874" si="1585">AL873</f>
        <v>0</v>
      </c>
      <c r="AM874" s="306"/>
    </row>
    <row r="875" spans="1:39" ht="15" outlineLevel="1">
      <c r="A875" s="518"/>
      <c r="B875" s="427"/>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1"/>
      <c r="Z875" s="424"/>
      <c r="AA875" s="424"/>
      <c r="AB875" s="424"/>
      <c r="AC875" s="424"/>
      <c r="AD875" s="424"/>
      <c r="AE875" s="424"/>
      <c r="AF875" s="424"/>
      <c r="AG875" s="424"/>
      <c r="AH875" s="424"/>
      <c r="AI875" s="424"/>
      <c r="AJ875" s="424"/>
      <c r="AK875" s="424"/>
      <c r="AL875" s="424"/>
      <c r="AM875" s="306"/>
    </row>
    <row r="876" spans="1:39" ht="15" outlineLevel="1">
      <c r="A876" s="518">
        <v>32</v>
      </c>
      <c r="B876" s="427" t="s">
        <v>124</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5"/>
      <c r="Z876" s="414"/>
      <c r="AA876" s="414"/>
      <c r="AB876" s="414"/>
      <c r="AC876" s="414"/>
      <c r="AD876" s="414"/>
      <c r="AE876" s="414"/>
      <c r="AF876" s="414"/>
      <c r="AG876" s="414"/>
      <c r="AH876" s="414"/>
      <c r="AI876" s="414"/>
      <c r="AJ876" s="414"/>
      <c r="AK876" s="414"/>
      <c r="AL876" s="414"/>
      <c r="AM876" s="296">
        <f>SUM(Y876:AL876)</f>
        <v>0</v>
      </c>
    </row>
    <row r="877" spans="1:39" ht="15" outlineLevel="1">
      <c r="A877" s="518"/>
      <c r="B877" s="294" t="s">
        <v>343</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0">
        <f>Y876</f>
        <v>0</v>
      </c>
      <c r="Z877" s="410">
        <f t="shared" ref="Z877" si="1586">Z876</f>
        <v>0</v>
      </c>
      <c r="AA877" s="410">
        <f t="shared" ref="AA877" si="1587">AA876</f>
        <v>0</v>
      </c>
      <c r="AB877" s="410">
        <f t="shared" ref="AB877" si="1588">AB876</f>
        <v>0</v>
      </c>
      <c r="AC877" s="410">
        <f t="shared" ref="AC877" si="1589">AC876</f>
        <v>0</v>
      </c>
      <c r="AD877" s="410">
        <f t="shared" ref="AD877" si="1590">AD876</f>
        <v>0</v>
      </c>
      <c r="AE877" s="410">
        <f t="shared" ref="AE877" si="1591">AE876</f>
        <v>0</v>
      </c>
      <c r="AF877" s="410">
        <f t="shared" ref="AF877" si="1592">AF876</f>
        <v>0</v>
      </c>
      <c r="AG877" s="410">
        <f t="shared" ref="AG877" si="1593">AG876</f>
        <v>0</v>
      </c>
      <c r="AH877" s="410">
        <f t="shared" ref="AH877" si="1594">AH876</f>
        <v>0</v>
      </c>
      <c r="AI877" s="410">
        <f t="shared" ref="AI877" si="1595">AI876</f>
        <v>0</v>
      </c>
      <c r="AJ877" s="410">
        <f t="shared" ref="AJ877" si="1596">AJ876</f>
        <v>0</v>
      </c>
      <c r="AK877" s="410">
        <f t="shared" ref="AK877" si="1597">AK876</f>
        <v>0</v>
      </c>
      <c r="AL877" s="410">
        <f>AL876</f>
        <v>0</v>
      </c>
      <c r="AM877" s="306"/>
    </row>
    <row r="878" spans="1:39" ht="15" outlineLevel="1">
      <c r="A878" s="518"/>
      <c r="B878" s="427"/>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1"/>
      <c r="Z878" s="424"/>
      <c r="AA878" s="424"/>
      <c r="AB878" s="424"/>
      <c r="AC878" s="424"/>
      <c r="AD878" s="424"/>
      <c r="AE878" s="424"/>
      <c r="AF878" s="424"/>
      <c r="AG878" s="424"/>
      <c r="AH878" s="424"/>
      <c r="AI878" s="424"/>
      <c r="AJ878" s="424"/>
      <c r="AK878" s="424"/>
      <c r="AL878" s="424"/>
      <c r="AM878" s="306"/>
    </row>
    <row r="879" spans="1:39" ht="15" outlineLevel="1">
      <c r="A879" s="518"/>
      <c r="B879" s="288" t="s">
        <v>502</v>
      </c>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1"/>
      <c r="Z879" s="424"/>
      <c r="AA879" s="424"/>
      <c r="AB879" s="424"/>
      <c r="AC879" s="424"/>
      <c r="AD879" s="424"/>
      <c r="AE879" s="424"/>
      <c r="AF879" s="424"/>
      <c r="AG879" s="424"/>
      <c r="AH879" s="424"/>
      <c r="AI879" s="424"/>
      <c r="AJ879" s="424"/>
      <c r="AK879" s="424"/>
      <c r="AL879" s="424"/>
      <c r="AM879" s="306"/>
    </row>
    <row r="880" spans="1:39" ht="15" outlineLevel="1">
      <c r="A880" s="518">
        <v>33</v>
      </c>
      <c r="B880" s="427" t="s">
        <v>125</v>
      </c>
      <c r="C880" s="291" t="s">
        <v>25</v>
      </c>
      <c r="D880" s="295">
        <v>142987.87999999992</v>
      </c>
      <c r="E880" s="295">
        <v>142987.87999999992</v>
      </c>
      <c r="F880" s="295">
        <v>142987.87999999992</v>
      </c>
      <c r="G880" s="295">
        <v>127006.58086953044</v>
      </c>
      <c r="H880" s="295">
        <v>127006.58086953044</v>
      </c>
      <c r="I880" s="295">
        <v>105611.56997544366</v>
      </c>
      <c r="J880" s="295">
        <v>105611.56997544366</v>
      </c>
      <c r="K880" s="295">
        <v>105611.56997544366</v>
      </c>
      <c r="L880" s="295">
        <v>105611.56997544366</v>
      </c>
      <c r="M880" s="295">
        <v>105611.56997544366</v>
      </c>
      <c r="N880" s="295">
        <v>12</v>
      </c>
      <c r="O880" s="295">
        <v>10.056699999999998</v>
      </c>
      <c r="P880" s="295">
        <v>8.7541687660139296</v>
      </c>
      <c r="Q880" s="295">
        <v>8.7541687660139296</v>
      </c>
      <c r="R880" s="295">
        <v>8.7541687660139296</v>
      </c>
      <c r="S880" s="295">
        <v>8.7541687660139296</v>
      </c>
      <c r="T880" s="295">
        <v>6.8118872203783569</v>
      </c>
      <c r="U880" s="295">
        <v>6.8118872203783569</v>
      </c>
      <c r="V880" s="295">
        <v>6.8118872203783569</v>
      </c>
      <c r="W880" s="295">
        <v>6.8118872203783569</v>
      </c>
      <c r="X880" s="295">
        <v>6.8118872203783569</v>
      </c>
      <c r="Y880" s="425">
        <v>0</v>
      </c>
      <c r="Z880" s="414">
        <v>0.86699999999999999</v>
      </c>
      <c r="AA880" s="414">
        <v>0.13300000000000001</v>
      </c>
      <c r="AB880" s="414">
        <v>0</v>
      </c>
      <c r="AC880" s="414">
        <v>0</v>
      </c>
      <c r="AD880" s="414">
        <v>0</v>
      </c>
      <c r="AE880" s="414">
        <v>0</v>
      </c>
      <c r="AF880" s="414">
        <v>0</v>
      </c>
      <c r="AG880" s="414">
        <v>0</v>
      </c>
      <c r="AH880" s="414">
        <v>0</v>
      </c>
      <c r="AI880" s="414">
        <v>0</v>
      </c>
      <c r="AJ880" s="414">
        <v>0</v>
      </c>
      <c r="AK880" s="414">
        <v>0</v>
      </c>
      <c r="AL880" s="414">
        <v>0</v>
      </c>
      <c r="AM880" s="296">
        <f>SUM(Y880:AL880)</f>
        <v>1</v>
      </c>
    </row>
    <row r="881" spans="1:39" ht="15" outlineLevel="1">
      <c r="A881" s="518"/>
      <c r="B881" s="294" t="s">
        <v>343</v>
      </c>
      <c r="C881" s="291" t="s">
        <v>163</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10">
        <f>Y880</f>
        <v>0</v>
      </c>
      <c r="Z881" s="410">
        <f t="shared" ref="Z881" si="1598">Z880</f>
        <v>0.86699999999999999</v>
      </c>
      <c r="AA881" s="410">
        <f t="shared" ref="AA881" si="1599">AA880</f>
        <v>0.13300000000000001</v>
      </c>
      <c r="AB881" s="410">
        <f t="shared" ref="AB881" si="1600">AB880</f>
        <v>0</v>
      </c>
      <c r="AC881" s="410">
        <f t="shared" ref="AC881" si="1601">AC880</f>
        <v>0</v>
      </c>
      <c r="AD881" s="410">
        <f t="shared" ref="AD881" si="1602">AD880</f>
        <v>0</v>
      </c>
      <c r="AE881" s="410">
        <f t="shared" ref="AE881" si="1603">AE880</f>
        <v>0</v>
      </c>
      <c r="AF881" s="410">
        <f t="shared" ref="AF881" si="1604">AF880</f>
        <v>0</v>
      </c>
      <c r="AG881" s="410">
        <f t="shared" ref="AG881" si="1605">AG880</f>
        <v>0</v>
      </c>
      <c r="AH881" s="410">
        <f t="shared" ref="AH881" si="1606">AH880</f>
        <v>0</v>
      </c>
      <c r="AI881" s="410">
        <f t="shared" ref="AI881" si="1607">AI880</f>
        <v>0</v>
      </c>
      <c r="AJ881" s="410">
        <f t="shared" ref="AJ881" si="1608">AJ880</f>
        <v>0</v>
      </c>
      <c r="AK881" s="410">
        <f t="shared" ref="AK881" si="1609">AK880</f>
        <v>0</v>
      </c>
      <c r="AL881" s="410">
        <f t="shared" ref="AL881" si="1610">AL880</f>
        <v>0</v>
      </c>
      <c r="AM881" s="306"/>
    </row>
    <row r="882" spans="1:39" ht="15" outlineLevel="1">
      <c r="A882" s="518"/>
      <c r="B882" s="427"/>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1"/>
      <c r="Z882" s="424"/>
      <c r="AA882" s="424"/>
      <c r="AB882" s="424"/>
      <c r="AC882" s="424"/>
      <c r="AD882" s="424"/>
      <c r="AE882" s="424"/>
      <c r="AF882" s="424"/>
      <c r="AG882" s="424"/>
      <c r="AH882" s="424"/>
      <c r="AI882" s="424"/>
      <c r="AJ882" s="424"/>
      <c r="AK882" s="424"/>
      <c r="AL882" s="424"/>
      <c r="AM882" s="306"/>
    </row>
    <row r="883" spans="1:39" ht="15" outlineLevel="1">
      <c r="A883" s="518">
        <v>34</v>
      </c>
      <c r="B883" s="427" t="s">
        <v>126</v>
      </c>
      <c r="C883" s="291" t="s">
        <v>25</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425"/>
      <c r="Z883" s="414"/>
      <c r="AA883" s="414"/>
      <c r="AB883" s="414"/>
      <c r="AC883" s="414"/>
      <c r="AD883" s="414"/>
      <c r="AE883" s="414"/>
      <c r="AF883" s="414"/>
      <c r="AG883" s="414"/>
      <c r="AH883" s="414"/>
      <c r="AI883" s="414"/>
      <c r="AJ883" s="414"/>
      <c r="AK883" s="414"/>
      <c r="AL883" s="414"/>
      <c r="AM883" s="296">
        <f>SUM(Y883:AL883)</f>
        <v>0</v>
      </c>
    </row>
    <row r="884" spans="1:39" ht="15" outlineLevel="1">
      <c r="A884" s="518"/>
      <c r="B884" s="294" t="s">
        <v>343</v>
      </c>
      <c r="C884" s="291" t="s">
        <v>163</v>
      </c>
      <c r="D884" s="295"/>
      <c r="E884" s="295"/>
      <c r="F884" s="295"/>
      <c r="G884" s="295"/>
      <c r="H884" s="295"/>
      <c r="I884" s="295"/>
      <c r="J884" s="295"/>
      <c r="K884" s="295"/>
      <c r="L884" s="295"/>
      <c r="M884" s="295"/>
      <c r="N884" s="295">
        <f>N883</f>
        <v>0</v>
      </c>
      <c r="O884" s="295"/>
      <c r="P884" s="295"/>
      <c r="Q884" s="295"/>
      <c r="R884" s="295"/>
      <c r="S884" s="295"/>
      <c r="T884" s="295"/>
      <c r="U884" s="295"/>
      <c r="V884" s="295"/>
      <c r="W884" s="295"/>
      <c r="X884" s="295"/>
      <c r="Y884" s="410">
        <f>Y883</f>
        <v>0</v>
      </c>
      <c r="Z884" s="410">
        <f t="shared" ref="Z884" si="1611">Z883</f>
        <v>0</v>
      </c>
      <c r="AA884" s="410">
        <f t="shared" ref="AA884" si="1612">AA883</f>
        <v>0</v>
      </c>
      <c r="AB884" s="410">
        <f t="shared" ref="AB884" si="1613">AB883</f>
        <v>0</v>
      </c>
      <c r="AC884" s="410">
        <f t="shared" ref="AC884" si="1614">AC883</f>
        <v>0</v>
      </c>
      <c r="AD884" s="410">
        <f t="shared" ref="AD884" si="1615">AD883</f>
        <v>0</v>
      </c>
      <c r="AE884" s="410">
        <f t="shared" ref="AE884" si="1616">AE883</f>
        <v>0</v>
      </c>
      <c r="AF884" s="410">
        <f t="shared" ref="AF884" si="1617">AF883</f>
        <v>0</v>
      </c>
      <c r="AG884" s="410">
        <f t="shared" ref="AG884" si="1618">AG883</f>
        <v>0</v>
      </c>
      <c r="AH884" s="410">
        <f t="shared" ref="AH884" si="1619">AH883</f>
        <v>0</v>
      </c>
      <c r="AI884" s="410">
        <f t="shared" ref="AI884" si="1620">AI883</f>
        <v>0</v>
      </c>
      <c r="AJ884" s="410">
        <f t="shared" ref="AJ884" si="1621">AJ883</f>
        <v>0</v>
      </c>
      <c r="AK884" s="410">
        <f t="shared" ref="AK884" si="1622">AK883</f>
        <v>0</v>
      </c>
      <c r="AL884" s="410">
        <f t="shared" ref="AL884" si="1623">AL883</f>
        <v>0</v>
      </c>
      <c r="AM884" s="306"/>
    </row>
    <row r="885" spans="1:39" ht="15" outlineLevel="1">
      <c r="A885" s="518"/>
      <c r="B885" s="427"/>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1"/>
      <c r="Z885" s="424"/>
      <c r="AA885" s="424"/>
      <c r="AB885" s="424"/>
      <c r="AC885" s="424"/>
      <c r="AD885" s="424"/>
      <c r="AE885" s="424"/>
      <c r="AF885" s="424"/>
      <c r="AG885" s="424"/>
      <c r="AH885" s="424"/>
      <c r="AI885" s="424"/>
      <c r="AJ885" s="424"/>
      <c r="AK885" s="424"/>
      <c r="AL885" s="424"/>
      <c r="AM885" s="306"/>
    </row>
    <row r="886" spans="1:39" ht="15" outlineLevel="1">
      <c r="A886" s="518">
        <v>35</v>
      </c>
      <c r="B886" s="427" t="s">
        <v>127</v>
      </c>
      <c r="C886" s="291" t="s">
        <v>25</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425"/>
      <c r="Z886" s="414"/>
      <c r="AA886" s="414"/>
      <c r="AB886" s="414"/>
      <c r="AC886" s="414"/>
      <c r="AD886" s="414"/>
      <c r="AE886" s="414"/>
      <c r="AF886" s="414"/>
      <c r="AG886" s="414"/>
      <c r="AH886" s="414"/>
      <c r="AI886" s="414"/>
      <c r="AJ886" s="414"/>
      <c r="AK886" s="414"/>
      <c r="AL886" s="414"/>
      <c r="AM886" s="296">
        <f>SUM(Y886:AL886)</f>
        <v>0</v>
      </c>
    </row>
    <row r="887" spans="1:39" ht="15" outlineLevel="1">
      <c r="A887" s="518"/>
      <c r="B887" s="294" t="s">
        <v>343</v>
      </c>
      <c r="C887" s="291" t="s">
        <v>163</v>
      </c>
      <c r="D887" s="295"/>
      <c r="E887" s="295"/>
      <c r="F887" s="295"/>
      <c r="G887" s="295"/>
      <c r="H887" s="295"/>
      <c r="I887" s="295"/>
      <c r="J887" s="295"/>
      <c r="K887" s="295"/>
      <c r="L887" s="295"/>
      <c r="M887" s="295"/>
      <c r="N887" s="295">
        <f>N886</f>
        <v>0</v>
      </c>
      <c r="O887" s="295"/>
      <c r="P887" s="295"/>
      <c r="Q887" s="295"/>
      <c r="R887" s="295"/>
      <c r="S887" s="295"/>
      <c r="T887" s="295"/>
      <c r="U887" s="295"/>
      <c r="V887" s="295"/>
      <c r="W887" s="295"/>
      <c r="X887" s="295"/>
      <c r="Y887" s="410">
        <f>Y886</f>
        <v>0</v>
      </c>
      <c r="Z887" s="410">
        <f t="shared" ref="Z887" si="1624">Z886</f>
        <v>0</v>
      </c>
      <c r="AA887" s="410">
        <f t="shared" ref="AA887" si="1625">AA886</f>
        <v>0</v>
      </c>
      <c r="AB887" s="410">
        <f t="shared" ref="AB887" si="1626">AB886</f>
        <v>0</v>
      </c>
      <c r="AC887" s="410">
        <f t="shared" ref="AC887" si="1627">AC886</f>
        <v>0</v>
      </c>
      <c r="AD887" s="410">
        <f t="shared" ref="AD887" si="1628">AD886</f>
        <v>0</v>
      </c>
      <c r="AE887" s="410">
        <f t="shared" ref="AE887" si="1629">AE886</f>
        <v>0</v>
      </c>
      <c r="AF887" s="410">
        <f t="shared" ref="AF887" si="1630">AF886</f>
        <v>0</v>
      </c>
      <c r="AG887" s="410">
        <f t="shared" ref="AG887" si="1631">AG886</f>
        <v>0</v>
      </c>
      <c r="AH887" s="410">
        <f t="shared" ref="AH887" si="1632">AH886</f>
        <v>0</v>
      </c>
      <c r="AI887" s="410">
        <f t="shared" ref="AI887" si="1633">AI886</f>
        <v>0</v>
      </c>
      <c r="AJ887" s="410">
        <f t="shared" ref="AJ887" si="1634">AJ886</f>
        <v>0</v>
      </c>
      <c r="AK887" s="410">
        <f t="shared" ref="AK887" si="1635">AK886</f>
        <v>0</v>
      </c>
      <c r="AL887" s="410">
        <f t="shared" ref="AL887" si="1636">AL886</f>
        <v>0</v>
      </c>
      <c r="AM887" s="306"/>
    </row>
    <row r="888" spans="1:39" ht="15" outlineLevel="1">
      <c r="A888" s="518"/>
      <c r="B888" s="430"/>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1"/>
      <c r="Z888" s="424"/>
      <c r="AA888" s="424"/>
      <c r="AB888" s="424"/>
      <c r="AC888" s="424"/>
      <c r="AD888" s="424"/>
      <c r="AE888" s="424"/>
      <c r="AF888" s="424"/>
      <c r="AG888" s="424"/>
      <c r="AH888" s="424"/>
      <c r="AI888" s="424"/>
      <c r="AJ888" s="424"/>
      <c r="AK888" s="424"/>
      <c r="AL888" s="424"/>
      <c r="AM888" s="306"/>
    </row>
    <row r="889" spans="1:39" ht="15" outlineLevel="1">
      <c r="A889" s="518"/>
      <c r="B889" s="288" t="s">
        <v>503</v>
      </c>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1"/>
      <c r="Z889" s="424"/>
      <c r="AA889" s="424"/>
      <c r="AB889" s="424"/>
      <c r="AC889" s="424"/>
      <c r="AD889" s="424"/>
      <c r="AE889" s="424"/>
      <c r="AF889" s="424"/>
      <c r="AG889" s="424"/>
      <c r="AH889" s="424"/>
      <c r="AI889" s="424"/>
      <c r="AJ889" s="424"/>
      <c r="AK889" s="424"/>
      <c r="AL889" s="424"/>
      <c r="AM889" s="306"/>
    </row>
    <row r="890" spans="1:39" ht="45" outlineLevel="1">
      <c r="A890" s="518">
        <v>36</v>
      </c>
      <c r="B890" s="427" t="s">
        <v>128</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5"/>
      <c r="Z890" s="414"/>
      <c r="AA890" s="414"/>
      <c r="AB890" s="414"/>
      <c r="AC890" s="414"/>
      <c r="AD890" s="414"/>
      <c r="AE890" s="414"/>
      <c r="AF890" s="414"/>
      <c r="AG890" s="414"/>
      <c r="AH890" s="414"/>
      <c r="AI890" s="414"/>
      <c r="AJ890" s="414"/>
      <c r="AK890" s="414"/>
      <c r="AL890" s="414"/>
      <c r="AM890" s="296">
        <f>SUM(Y890:AL890)</f>
        <v>0</v>
      </c>
    </row>
    <row r="891" spans="1:39" ht="15" outlineLevel="1">
      <c r="A891" s="518"/>
      <c r="B891" s="294" t="s">
        <v>343</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0">
        <f>Y890</f>
        <v>0</v>
      </c>
      <c r="Z891" s="410">
        <f t="shared" ref="Z891" si="1637">Z890</f>
        <v>0</v>
      </c>
      <c r="AA891" s="410">
        <f t="shared" ref="AA891" si="1638">AA890</f>
        <v>0</v>
      </c>
      <c r="AB891" s="410">
        <f t="shared" ref="AB891" si="1639">AB890</f>
        <v>0</v>
      </c>
      <c r="AC891" s="410">
        <f t="shared" ref="AC891" si="1640">AC890</f>
        <v>0</v>
      </c>
      <c r="AD891" s="410">
        <f t="shared" ref="AD891" si="1641">AD890</f>
        <v>0</v>
      </c>
      <c r="AE891" s="410">
        <f t="shared" ref="AE891" si="1642">AE890</f>
        <v>0</v>
      </c>
      <c r="AF891" s="410">
        <f t="shared" ref="AF891" si="1643">AF890</f>
        <v>0</v>
      </c>
      <c r="AG891" s="410">
        <f t="shared" ref="AG891" si="1644">AG890</f>
        <v>0</v>
      </c>
      <c r="AH891" s="410">
        <f t="shared" ref="AH891" si="1645">AH890</f>
        <v>0</v>
      </c>
      <c r="AI891" s="410">
        <f t="shared" ref="AI891" si="1646">AI890</f>
        <v>0</v>
      </c>
      <c r="AJ891" s="410">
        <f t="shared" ref="AJ891" si="1647">AJ890</f>
        <v>0</v>
      </c>
      <c r="AK891" s="410">
        <f t="shared" ref="AK891" si="1648">AK890</f>
        <v>0</v>
      </c>
      <c r="AL891" s="410">
        <f t="shared" ref="AL891" si="1649">AL890</f>
        <v>0</v>
      </c>
      <c r="AM891" s="306"/>
    </row>
    <row r="892" spans="1:39" ht="15" outlineLevel="1">
      <c r="A892" s="518"/>
      <c r="B892" s="427"/>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1"/>
      <c r="Z892" s="424"/>
      <c r="AA892" s="424"/>
      <c r="AB892" s="424"/>
      <c r="AC892" s="424"/>
      <c r="AD892" s="424"/>
      <c r="AE892" s="424"/>
      <c r="AF892" s="424"/>
      <c r="AG892" s="424"/>
      <c r="AH892" s="424"/>
      <c r="AI892" s="424"/>
      <c r="AJ892" s="424"/>
      <c r="AK892" s="424"/>
      <c r="AL892" s="424"/>
      <c r="AM892" s="306"/>
    </row>
    <row r="893" spans="1:39" ht="30" outlineLevel="1">
      <c r="A893" s="518">
        <v>37</v>
      </c>
      <c r="B893" s="427" t="s">
        <v>129</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5"/>
      <c r="Z893" s="414"/>
      <c r="AA893" s="414"/>
      <c r="AB893" s="414"/>
      <c r="AC893" s="414"/>
      <c r="AD893" s="414"/>
      <c r="AE893" s="414"/>
      <c r="AF893" s="414"/>
      <c r="AG893" s="414"/>
      <c r="AH893" s="414"/>
      <c r="AI893" s="414"/>
      <c r="AJ893" s="414"/>
      <c r="AK893" s="414"/>
      <c r="AL893" s="414"/>
      <c r="AM893" s="296">
        <f>SUM(Y893:AL893)</f>
        <v>0</v>
      </c>
    </row>
    <row r="894" spans="1:39" ht="15" outlineLevel="1">
      <c r="A894" s="518"/>
      <c r="B894" s="294" t="s">
        <v>343</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0">
        <f>Y893</f>
        <v>0</v>
      </c>
      <c r="Z894" s="410">
        <f t="shared" ref="Z894" si="1650">Z893</f>
        <v>0</v>
      </c>
      <c r="AA894" s="410">
        <f t="shared" ref="AA894" si="1651">AA893</f>
        <v>0</v>
      </c>
      <c r="AB894" s="410">
        <f t="shared" ref="AB894" si="1652">AB893</f>
        <v>0</v>
      </c>
      <c r="AC894" s="410">
        <f t="shared" ref="AC894" si="1653">AC893</f>
        <v>0</v>
      </c>
      <c r="AD894" s="410">
        <f t="shared" ref="AD894" si="1654">AD893</f>
        <v>0</v>
      </c>
      <c r="AE894" s="410">
        <f t="shared" ref="AE894" si="1655">AE893</f>
        <v>0</v>
      </c>
      <c r="AF894" s="410">
        <f t="shared" ref="AF894" si="1656">AF893</f>
        <v>0</v>
      </c>
      <c r="AG894" s="410">
        <f t="shared" ref="AG894" si="1657">AG893</f>
        <v>0</v>
      </c>
      <c r="AH894" s="410">
        <f t="shared" ref="AH894" si="1658">AH893</f>
        <v>0</v>
      </c>
      <c r="AI894" s="410">
        <f t="shared" ref="AI894" si="1659">AI893</f>
        <v>0</v>
      </c>
      <c r="AJ894" s="410">
        <f t="shared" ref="AJ894" si="1660">AJ893</f>
        <v>0</v>
      </c>
      <c r="AK894" s="410">
        <f t="shared" ref="AK894" si="1661">AK893</f>
        <v>0</v>
      </c>
      <c r="AL894" s="410">
        <f t="shared" ref="AL894" si="1662">AL893</f>
        <v>0</v>
      </c>
      <c r="AM894" s="306"/>
    </row>
    <row r="895" spans="1:39" ht="15" outlineLevel="1">
      <c r="A895" s="518"/>
      <c r="B895" s="427"/>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1"/>
      <c r="Z895" s="424"/>
      <c r="AA895" s="424"/>
      <c r="AB895" s="424"/>
      <c r="AC895" s="424"/>
      <c r="AD895" s="424"/>
      <c r="AE895" s="424"/>
      <c r="AF895" s="424"/>
      <c r="AG895" s="424"/>
      <c r="AH895" s="424"/>
      <c r="AI895" s="424"/>
      <c r="AJ895" s="424"/>
      <c r="AK895" s="424"/>
      <c r="AL895" s="424"/>
      <c r="AM895" s="306"/>
    </row>
    <row r="896" spans="1:39" ht="15" outlineLevel="1">
      <c r="A896" s="518">
        <v>38</v>
      </c>
      <c r="B896" s="427" t="s">
        <v>130</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5"/>
      <c r="Z896" s="414"/>
      <c r="AA896" s="414"/>
      <c r="AB896" s="414"/>
      <c r="AC896" s="414"/>
      <c r="AD896" s="414"/>
      <c r="AE896" s="414"/>
      <c r="AF896" s="414"/>
      <c r="AG896" s="414"/>
      <c r="AH896" s="414"/>
      <c r="AI896" s="414"/>
      <c r="AJ896" s="414"/>
      <c r="AK896" s="414"/>
      <c r="AL896" s="414"/>
      <c r="AM896" s="296">
        <f>SUM(Y896:AL896)</f>
        <v>0</v>
      </c>
    </row>
    <row r="897" spans="1:39" ht="15" outlineLevel="1">
      <c r="A897" s="518"/>
      <c r="B897" s="294" t="s">
        <v>343</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0">
        <f>Y896</f>
        <v>0</v>
      </c>
      <c r="Z897" s="410">
        <f t="shared" ref="Z897" si="1663">Z896</f>
        <v>0</v>
      </c>
      <c r="AA897" s="410">
        <f t="shared" ref="AA897" si="1664">AA896</f>
        <v>0</v>
      </c>
      <c r="AB897" s="410">
        <f t="shared" ref="AB897" si="1665">AB896</f>
        <v>0</v>
      </c>
      <c r="AC897" s="410">
        <f t="shared" ref="AC897" si="1666">AC896</f>
        <v>0</v>
      </c>
      <c r="AD897" s="410">
        <f t="shared" ref="AD897" si="1667">AD896</f>
        <v>0</v>
      </c>
      <c r="AE897" s="410">
        <f t="shared" ref="AE897" si="1668">AE896</f>
        <v>0</v>
      </c>
      <c r="AF897" s="410">
        <f t="shared" ref="AF897" si="1669">AF896</f>
        <v>0</v>
      </c>
      <c r="AG897" s="410">
        <f t="shared" ref="AG897" si="1670">AG896</f>
        <v>0</v>
      </c>
      <c r="AH897" s="410">
        <f t="shared" ref="AH897" si="1671">AH896</f>
        <v>0</v>
      </c>
      <c r="AI897" s="410">
        <f t="shared" ref="AI897" si="1672">AI896</f>
        <v>0</v>
      </c>
      <c r="AJ897" s="410">
        <f t="shared" ref="AJ897" si="1673">AJ896</f>
        <v>0</v>
      </c>
      <c r="AK897" s="410">
        <f t="shared" ref="AK897" si="1674">AK896</f>
        <v>0</v>
      </c>
      <c r="AL897" s="410">
        <f t="shared" ref="AL897" si="1675">AL896</f>
        <v>0</v>
      </c>
      <c r="AM897" s="306"/>
    </row>
    <row r="898" spans="1:39" ht="15" outlineLevel="1">
      <c r="A898" s="518"/>
      <c r="B898" s="427"/>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1"/>
      <c r="Z898" s="424"/>
      <c r="AA898" s="424"/>
      <c r="AB898" s="424"/>
      <c r="AC898" s="424"/>
      <c r="AD898" s="424"/>
      <c r="AE898" s="424"/>
      <c r="AF898" s="424"/>
      <c r="AG898" s="424"/>
      <c r="AH898" s="424"/>
      <c r="AI898" s="424"/>
      <c r="AJ898" s="424"/>
      <c r="AK898" s="424"/>
      <c r="AL898" s="424"/>
      <c r="AM898" s="306"/>
    </row>
    <row r="899" spans="1:39" ht="30" outlineLevel="1">
      <c r="A899" s="518">
        <v>39</v>
      </c>
      <c r="B899" s="427" t="s">
        <v>131</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5"/>
      <c r="Z899" s="414"/>
      <c r="AA899" s="414"/>
      <c r="AB899" s="414"/>
      <c r="AC899" s="414"/>
      <c r="AD899" s="414"/>
      <c r="AE899" s="414"/>
      <c r="AF899" s="414"/>
      <c r="AG899" s="414"/>
      <c r="AH899" s="414"/>
      <c r="AI899" s="414"/>
      <c r="AJ899" s="414"/>
      <c r="AK899" s="414"/>
      <c r="AL899" s="414"/>
      <c r="AM899" s="296">
        <f>SUM(Y899:AL899)</f>
        <v>0</v>
      </c>
    </row>
    <row r="900" spans="1:39" ht="15" outlineLevel="1">
      <c r="A900" s="518"/>
      <c r="B900" s="294" t="s">
        <v>343</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0">
        <f>Y899</f>
        <v>0</v>
      </c>
      <c r="Z900" s="410">
        <f t="shared" ref="Z900" si="1676">Z899</f>
        <v>0</v>
      </c>
      <c r="AA900" s="410">
        <f t="shared" ref="AA900" si="1677">AA899</f>
        <v>0</v>
      </c>
      <c r="AB900" s="410">
        <f t="shared" ref="AB900" si="1678">AB899</f>
        <v>0</v>
      </c>
      <c r="AC900" s="410">
        <f t="shared" ref="AC900" si="1679">AC899</f>
        <v>0</v>
      </c>
      <c r="AD900" s="410">
        <f t="shared" ref="AD900" si="1680">AD899</f>
        <v>0</v>
      </c>
      <c r="AE900" s="410">
        <f t="shared" ref="AE900" si="1681">AE899</f>
        <v>0</v>
      </c>
      <c r="AF900" s="410">
        <f t="shared" ref="AF900" si="1682">AF899</f>
        <v>0</v>
      </c>
      <c r="AG900" s="410">
        <f t="shared" ref="AG900" si="1683">AG899</f>
        <v>0</v>
      </c>
      <c r="AH900" s="410">
        <f t="shared" ref="AH900" si="1684">AH899</f>
        <v>0</v>
      </c>
      <c r="AI900" s="410">
        <f t="shared" ref="AI900" si="1685">AI899</f>
        <v>0</v>
      </c>
      <c r="AJ900" s="410">
        <f t="shared" ref="AJ900" si="1686">AJ899</f>
        <v>0</v>
      </c>
      <c r="AK900" s="410">
        <f t="shared" ref="AK900" si="1687">AK899</f>
        <v>0</v>
      </c>
      <c r="AL900" s="410">
        <f t="shared" ref="AL900" si="1688">AL899</f>
        <v>0</v>
      </c>
      <c r="AM900" s="306"/>
    </row>
    <row r="901" spans="1:39" ht="15" outlineLevel="1">
      <c r="A901" s="518"/>
      <c r="B901" s="427"/>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1"/>
      <c r="Z901" s="424"/>
      <c r="AA901" s="424"/>
      <c r="AB901" s="424"/>
      <c r="AC901" s="424"/>
      <c r="AD901" s="424"/>
      <c r="AE901" s="424"/>
      <c r="AF901" s="424"/>
      <c r="AG901" s="424"/>
      <c r="AH901" s="424"/>
      <c r="AI901" s="424"/>
      <c r="AJ901" s="424"/>
      <c r="AK901" s="424"/>
      <c r="AL901" s="424"/>
      <c r="AM901" s="306"/>
    </row>
    <row r="902" spans="1:39" ht="30" outlineLevel="1">
      <c r="A902" s="518">
        <v>40</v>
      </c>
      <c r="B902" s="427" t="s">
        <v>132</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5"/>
      <c r="Z902" s="414"/>
      <c r="AA902" s="414"/>
      <c r="AB902" s="414"/>
      <c r="AC902" s="414"/>
      <c r="AD902" s="414"/>
      <c r="AE902" s="414"/>
      <c r="AF902" s="414"/>
      <c r="AG902" s="414"/>
      <c r="AH902" s="414"/>
      <c r="AI902" s="414"/>
      <c r="AJ902" s="414"/>
      <c r="AK902" s="414"/>
      <c r="AL902" s="414"/>
      <c r="AM902" s="296">
        <f>SUM(Y902:AL902)</f>
        <v>0</v>
      </c>
    </row>
    <row r="903" spans="1:39" ht="15" outlineLevel="1">
      <c r="A903" s="518"/>
      <c r="B903" s="294" t="s">
        <v>343</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0">
        <f>Y902</f>
        <v>0</v>
      </c>
      <c r="Z903" s="410">
        <f t="shared" ref="Z903" si="1689">Z902</f>
        <v>0</v>
      </c>
      <c r="AA903" s="410">
        <f t="shared" ref="AA903" si="1690">AA902</f>
        <v>0</v>
      </c>
      <c r="AB903" s="410">
        <f t="shared" ref="AB903" si="1691">AB902</f>
        <v>0</v>
      </c>
      <c r="AC903" s="410">
        <f t="shared" ref="AC903" si="1692">AC902</f>
        <v>0</v>
      </c>
      <c r="AD903" s="410">
        <f t="shared" ref="AD903" si="1693">AD902</f>
        <v>0</v>
      </c>
      <c r="AE903" s="410">
        <f t="shared" ref="AE903" si="1694">AE902</f>
        <v>0</v>
      </c>
      <c r="AF903" s="410">
        <f t="shared" ref="AF903" si="1695">AF902</f>
        <v>0</v>
      </c>
      <c r="AG903" s="410">
        <f t="shared" ref="AG903" si="1696">AG902</f>
        <v>0</v>
      </c>
      <c r="AH903" s="410">
        <f t="shared" ref="AH903" si="1697">AH902</f>
        <v>0</v>
      </c>
      <c r="AI903" s="410">
        <f t="shared" ref="AI903" si="1698">AI902</f>
        <v>0</v>
      </c>
      <c r="AJ903" s="410">
        <f t="shared" ref="AJ903" si="1699">AJ902</f>
        <v>0</v>
      </c>
      <c r="AK903" s="410">
        <f t="shared" ref="AK903" si="1700">AK902</f>
        <v>0</v>
      </c>
      <c r="AL903" s="410">
        <f t="shared" ref="AL903" si="1701">AL902</f>
        <v>0</v>
      </c>
      <c r="AM903" s="306"/>
    </row>
    <row r="904" spans="1:39" ht="15" outlineLevel="1">
      <c r="A904" s="518"/>
      <c r="B904" s="427"/>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1"/>
      <c r="Z904" s="424"/>
      <c r="AA904" s="424"/>
      <c r="AB904" s="424"/>
      <c r="AC904" s="424"/>
      <c r="AD904" s="424"/>
      <c r="AE904" s="424"/>
      <c r="AF904" s="424"/>
      <c r="AG904" s="424"/>
      <c r="AH904" s="424"/>
      <c r="AI904" s="424"/>
      <c r="AJ904" s="424"/>
      <c r="AK904" s="424"/>
      <c r="AL904" s="424"/>
      <c r="AM904" s="306"/>
    </row>
    <row r="905" spans="1:39" ht="30" outlineLevel="1">
      <c r="A905" s="518">
        <v>41</v>
      </c>
      <c r="B905" s="427" t="s">
        <v>133</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5"/>
      <c r="Z905" s="414"/>
      <c r="AA905" s="414"/>
      <c r="AB905" s="414"/>
      <c r="AC905" s="414"/>
      <c r="AD905" s="414"/>
      <c r="AE905" s="414"/>
      <c r="AF905" s="414"/>
      <c r="AG905" s="414"/>
      <c r="AH905" s="414"/>
      <c r="AI905" s="414"/>
      <c r="AJ905" s="414"/>
      <c r="AK905" s="414"/>
      <c r="AL905" s="414"/>
      <c r="AM905" s="296">
        <f>SUM(Y905:AL905)</f>
        <v>0</v>
      </c>
    </row>
    <row r="906" spans="1:39" ht="15" outlineLevel="1">
      <c r="A906" s="518"/>
      <c r="B906" s="294" t="s">
        <v>343</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0">
        <f>Y905</f>
        <v>0</v>
      </c>
      <c r="Z906" s="410">
        <f t="shared" ref="Z906" si="1702">Z905</f>
        <v>0</v>
      </c>
      <c r="AA906" s="410">
        <f t="shared" ref="AA906" si="1703">AA905</f>
        <v>0</v>
      </c>
      <c r="AB906" s="410">
        <f t="shared" ref="AB906" si="1704">AB905</f>
        <v>0</v>
      </c>
      <c r="AC906" s="410">
        <f t="shared" ref="AC906" si="1705">AC905</f>
        <v>0</v>
      </c>
      <c r="AD906" s="410">
        <f t="shared" ref="AD906" si="1706">AD905</f>
        <v>0</v>
      </c>
      <c r="AE906" s="410">
        <f t="shared" ref="AE906" si="1707">AE905</f>
        <v>0</v>
      </c>
      <c r="AF906" s="410">
        <f t="shared" ref="AF906" si="1708">AF905</f>
        <v>0</v>
      </c>
      <c r="AG906" s="410">
        <f t="shared" ref="AG906" si="1709">AG905</f>
        <v>0</v>
      </c>
      <c r="AH906" s="410">
        <f t="shared" ref="AH906" si="1710">AH905</f>
        <v>0</v>
      </c>
      <c r="AI906" s="410">
        <f t="shared" ref="AI906" si="1711">AI905</f>
        <v>0</v>
      </c>
      <c r="AJ906" s="410">
        <f t="shared" ref="AJ906" si="1712">AJ905</f>
        <v>0</v>
      </c>
      <c r="AK906" s="410">
        <f t="shared" ref="AK906" si="1713">AK905</f>
        <v>0</v>
      </c>
      <c r="AL906" s="410">
        <f t="shared" ref="AL906" si="1714">AL905</f>
        <v>0</v>
      </c>
      <c r="AM906" s="306"/>
    </row>
    <row r="907" spans="1:39" ht="15" outlineLevel="1">
      <c r="A907" s="518"/>
      <c r="B907" s="427"/>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4"/>
      <c r="AA907" s="424"/>
      <c r="AB907" s="424"/>
      <c r="AC907" s="424"/>
      <c r="AD907" s="424"/>
      <c r="AE907" s="424"/>
      <c r="AF907" s="424"/>
      <c r="AG907" s="424"/>
      <c r="AH907" s="424"/>
      <c r="AI907" s="424"/>
      <c r="AJ907" s="424"/>
      <c r="AK907" s="424"/>
      <c r="AL907" s="424"/>
      <c r="AM907" s="306"/>
    </row>
    <row r="908" spans="1:39" ht="30" outlineLevel="1">
      <c r="A908" s="518">
        <v>42</v>
      </c>
      <c r="B908" s="427" t="s">
        <v>134</v>
      </c>
      <c r="C908" s="291" t="s">
        <v>25</v>
      </c>
      <c r="D908" s="295"/>
      <c r="E908" s="295"/>
      <c r="F908" s="295"/>
      <c r="G908" s="295"/>
      <c r="H908" s="295"/>
      <c r="I908" s="295"/>
      <c r="J908" s="295"/>
      <c r="K908" s="295"/>
      <c r="L908" s="295"/>
      <c r="M908" s="295"/>
      <c r="N908" s="291"/>
      <c r="O908" s="295"/>
      <c r="P908" s="295"/>
      <c r="Q908" s="295"/>
      <c r="R908" s="295"/>
      <c r="S908" s="295"/>
      <c r="T908" s="295"/>
      <c r="U908" s="295"/>
      <c r="V908" s="295"/>
      <c r="W908" s="295"/>
      <c r="X908" s="295"/>
      <c r="Y908" s="425"/>
      <c r="Z908" s="414"/>
      <c r="AA908" s="414"/>
      <c r="AB908" s="414"/>
      <c r="AC908" s="414"/>
      <c r="AD908" s="414"/>
      <c r="AE908" s="414"/>
      <c r="AF908" s="414"/>
      <c r="AG908" s="414"/>
      <c r="AH908" s="414"/>
      <c r="AI908" s="414"/>
      <c r="AJ908" s="414"/>
      <c r="AK908" s="414"/>
      <c r="AL908" s="414"/>
      <c r="AM908" s="296">
        <f>SUM(Y908:AL908)</f>
        <v>0</v>
      </c>
    </row>
    <row r="909" spans="1:39" ht="15" outlineLevel="1">
      <c r="A909" s="518"/>
      <c r="B909" s="294" t="s">
        <v>343</v>
      </c>
      <c r="C909" s="291" t="s">
        <v>163</v>
      </c>
      <c r="D909" s="295"/>
      <c r="E909" s="295"/>
      <c r="F909" s="295"/>
      <c r="G909" s="295"/>
      <c r="H909" s="295"/>
      <c r="I909" s="295"/>
      <c r="J909" s="295"/>
      <c r="K909" s="295"/>
      <c r="L909" s="295"/>
      <c r="M909" s="295"/>
      <c r="N909" s="465"/>
      <c r="O909" s="295"/>
      <c r="P909" s="295"/>
      <c r="Q909" s="295"/>
      <c r="R909" s="295"/>
      <c r="S909" s="295"/>
      <c r="T909" s="295"/>
      <c r="U909" s="295"/>
      <c r="V909" s="295"/>
      <c r="W909" s="295"/>
      <c r="X909" s="295"/>
      <c r="Y909" s="410">
        <f>Y908</f>
        <v>0</v>
      </c>
      <c r="Z909" s="410">
        <f t="shared" ref="Z909" si="1715">Z908</f>
        <v>0</v>
      </c>
      <c r="AA909" s="410">
        <f t="shared" ref="AA909" si="1716">AA908</f>
        <v>0</v>
      </c>
      <c r="AB909" s="410">
        <f t="shared" ref="AB909" si="1717">AB908</f>
        <v>0</v>
      </c>
      <c r="AC909" s="410">
        <f t="shared" ref="AC909" si="1718">AC908</f>
        <v>0</v>
      </c>
      <c r="AD909" s="410">
        <f t="shared" ref="AD909" si="1719">AD908</f>
        <v>0</v>
      </c>
      <c r="AE909" s="410">
        <f t="shared" ref="AE909" si="1720">AE908</f>
        <v>0</v>
      </c>
      <c r="AF909" s="410">
        <f t="shared" ref="AF909" si="1721">AF908</f>
        <v>0</v>
      </c>
      <c r="AG909" s="410">
        <f t="shared" ref="AG909" si="1722">AG908</f>
        <v>0</v>
      </c>
      <c r="AH909" s="410">
        <f t="shared" ref="AH909" si="1723">AH908</f>
        <v>0</v>
      </c>
      <c r="AI909" s="410">
        <f t="shared" ref="AI909" si="1724">AI908</f>
        <v>0</v>
      </c>
      <c r="AJ909" s="410">
        <f t="shared" ref="AJ909" si="1725">AJ908</f>
        <v>0</v>
      </c>
      <c r="AK909" s="410">
        <f t="shared" ref="AK909" si="1726">AK908</f>
        <v>0</v>
      </c>
      <c r="AL909" s="410">
        <f t="shared" ref="AL909" si="1727">AL908</f>
        <v>0</v>
      </c>
      <c r="AM909" s="306"/>
    </row>
    <row r="910" spans="1:39" ht="15" outlineLevel="1">
      <c r="A910" s="518"/>
      <c r="B910" s="427"/>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1"/>
      <c r="Z910" s="424"/>
      <c r="AA910" s="424"/>
      <c r="AB910" s="424"/>
      <c r="AC910" s="424"/>
      <c r="AD910" s="424"/>
      <c r="AE910" s="424"/>
      <c r="AF910" s="424"/>
      <c r="AG910" s="424"/>
      <c r="AH910" s="424"/>
      <c r="AI910" s="424"/>
      <c r="AJ910" s="424"/>
      <c r="AK910" s="424"/>
      <c r="AL910" s="424"/>
      <c r="AM910" s="306"/>
    </row>
    <row r="911" spans="1:39" ht="15" outlineLevel="1">
      <c r="A911" s="518">
        <v>43</v>
      </c>
      <c r="B911" s="427" t="s">
        <v>135</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5"/>
      <c r="Z911" s="414"/>
      <c r="AA911" s="414"/>
      <c r="AB911" s="414"/>
      <c r="AC911" s="414"/>
      <c r="AD911" s="414"/>
      <c r="AE911" s="414"/>
      <c r="AF911" s="414"/>
      <c r="AG911" s="414"/>
      <c r="AH911" s="414"/>
      <c r="AI911" s="414"/>
      <c r="AJ911" s="414"/>
      <c r="AK911" s="414"/>
      <c r="AL911" s="414"/>
      <c r="AM911" s="296">
        <f>SUM(Y911:AL911)</f>
        <v>0</v>
      </c>
    </row>
    <row r="912" spans="1:39" ht="15" outlineLevel="1">
      <c r="A912" s="518"/>
      <c r="B912" s="294" t="s">
        <v>343</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0">
        <f>Y911</f>
        <v>0</v>
      </c>
      <c r="Z912" s="410">
        <f t="shared" ref="Z912" si="1728">Z911</f>
        <v>0</v>
      </c>
      <c r="AA912" s="410">
        <f t="shared" ref="AA912" si="1729">AA911</f>
        <v>0</v>
      </c>
      <c r="AB912" s="410">
        <f t="shared" ref="AB912" si="1730">AB911</f>
        <v>0</v>
      </c>
      <c r="AC912" s="410">
        <f t="shared" ref="AC912" si="1731">AC911</f>
        <v>0</v>
      </c>
      <c r="AD912" s="410">
        <f t="shared" ref="AD912" si="1732">AD911</f>
        <v>0</v>
      </c>
      <c r="AE912" s="410">
        <f t="shared" ref="AE912" si="1733">AE911</f>
        <v>0</v>
      </c>
      <c r="AF912" s="410">
        <f t="shared" ref="AF912" si="1734">AF911</f>
        <v>0</v>
      </c>
      <c r="AG912" s="410">
        <f t="shared" ref="AG912" si="1735">AG911</f>
        <v>0</v>
      </c>
      <c r="AH912" s="410">
        <f t="shared" ref="AH912" si="1736">AH911</f>
        <v>0</v>
      </c>
      <c r="AI912" s="410">
        <f t="shared" ref="AI912" si="1737">AI911</f>
        <v>0</v>
      </c>
      <c r="AJ912" s="410">
        <f t="shared" ref="AJ912" si="1738">AJ911</f>
        <v>0</v>
      </c>
      <c r="AK912" s="410">
        <f t="shared" ref="AK912" si="1739">AK911</f>
        <v>0</v>
      </c>
      <c r="AL912" s="410">
        <f t="shared" ref="AL912" si="1740">AL911</f>
        <v>0</v>
      </c>
      <c r="AM912" s="306"/>
    </row>
    <row r="913" spans="1:39" ht="15" outlineLevel="1">
      <c r="A913" s="518"/>
      <c r="B913" s="427"/>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1"/>
      <c r="Z913" s="424"/>
      <c r="AA913" s="424"/>
      <c r="AB913" s="424"/>
      <c r="AC913" s="424"/>
      <c r="AD913" s="424"/>
      <c r="AE913" s="424"/>
      <c r="AF913" s="424"/>
      <c r="AG913" s="424"/>
      <c r="AH913" s="424"/>
      <c r="AI913" s="424"/>
      <c r="AJ913" s="424"/>
      <c r="AK913" s="424"/>
      <c r="AL913" s="424"/>
      <c r="AM913" s="306"/>
    </row>
    <row r="914" spans="1:39" ht="45" outlineLevel="1">
      <c r="A914" s="518">
        <v>44</v>
      </c>
      <c r="B914" s="427" t="s">
        <v>136</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5"/>
      <c r="Z914" s="414"/>
      <c r="AA914" s="414"/>
      <c r="AB914" s="414"/>
      <c r="AC914" s="414"/>
      <c r="AD914" s="414"/>
      <c r="AE914" s="414"/>
      <c r="AF914" s="414"/>
      <c r="AG914" s="414"/>
      <c r="AH914" s="414"/>
      <c r="AI914" s="414"/>
      <c r="AJ914" s="414"/>
      <c r="AK914" s="414"/>
      <c r="AL914" s="414"/>
      <c r="AM914" s="296">
        <f>SUM(Y914:AL914)</f>
        <v>0</v>
      </c>
    </row>
    <row r="915" spans="1:39" ht="15" outlineLevel="1">
      <c r="A915" s="518"/>
      <c r="B915" s="294" t="s">
        <v>343</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0">
        <f>Y914</f>
        <v>0</v>
      </c>
      <c r="Z915" s="410">
        <f t="shared" ref="Z915" si="1741">Z914</f>
        <v>0</v>
      </c>
      <c r="AA915" s="410">
        <f t="shared" ref="AA915" si="1742">AA914</f>
        <v>0</v>
      </c>
      <c r="AB915" s="410">
        <f t="shared" ref="AB915" si="1743">AB914</f>
        <v>0</v>
      </c>
      <c r="AC915" s="410">
        <f t="shared" ref="AC915" si="1744">AC914</f>
        <v>0</v>
      </c>
      <c r="AD915" s="410">
        <f t="shared" ref="AD915" si="1745">AD914</f>
        <v>0</v>
      </c>
      <c r="AE915" s="410">
        <f t="shared" ref="AE915" si="1746">AE914</f>
        <v>0</v>
      </c>
      <c r="AF915" s="410">
        <f t="shared" ref="AF915" si="1747">AF914</f>
        <v>0</v>
      </c>
      <c r="AG915" s="410">
        <f t="shared" ref="AG915" si="1748">AG914</f>
        <v>0</v>
      </c>
      <c r="AH915" s="410">
        <f t="shared" ref="AH915" si="1749">AH914</f>
        <v>0</v>
      </c>
      <c r="AI915" s="410">
        <f t="shared" ref="AI915" si="1750">AI914</f>
        <v>0</v>
      </c>
      <c r="AJ915" s="410">
        <f t="shared" ref="AJ915" si="1751">AJ914</f>
        <v>0</v>
      </c>
      <c r="AK915" s="410">
        <f t="shared" ref="AK915" si="1752">AK914</f>
        <v>0</v>
      </c>
      <c r="AL915" s="410">
        <f t="shared" ref="AL915" si="1753">AL914</f>
        <v>0</v>
      </c>
      <c r="AM915" s="306"/>
    </row>
    <row r="916" spans="1:39" ht="15" outlineLevel="1">
      <c r="A916" s="518"/>
      <c r="B916" s="427"/>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1"/>
      <c r="Z916" s="424"/>
      <c r="AA916" s="424"/>
      <c r="AB916" s="424"/>
      <c r="AC916" s="424"/>
      <c r="AD916" s="424"/>
      <c r="AE916" s="424"/>
      <c r="AF916" s="424"/>
      <c r="AG916" s="424"/>
      <c r="AH916" s="424"/>
      <c r="AI916" s="424"/>
      <c r="AJ916" s="424"/>
      <c r="AK916" s="424"/>
      <c r="AL916" s="424"/>
      <c r="AM916" s="306"/>
    </row>
    <row r="917" spans="1:39" ht="30" outlineLevel="1">
      <c r="A917" s="518">
        <v>45</v>
      </c>
      <c r="B917" s="427" t="s">
        <v>137</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5"/>
      <c r="Z917" s="414"/>
      <c r="AA917" s="414"/>
      <c r="AB917" s="414"/>
      <c r="AC917" s="414"/>
      <c r="AD917" s="414"/>
      <c r="AE917" s="414"/>
      <c r="AF917" s="414"/>
      <c r="AG917" s="414"/>
      <c r="AH917" s="414"/>
      <c r="AI917" s="414"/>
      <c r="AJ917" s="414"/>
      <c r="AK917" s="414"/>
      <c r="AL917" s="414"/>
      <c r="AM917" s="296">
        <f>SUM(Y917:AL917)</f>
        <v>0</v>
      </c>
    </row>
    <row r="918" spans="1:39" ht="15" outlineLevel="1">
      <c r="A918" s="518"/>
      <c r="B918" s="294" t="s">
        <v>343</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0">
        <f>Y917</f>
        <v>0</v>
      </c>
      <c r="Z918" s="410">
        <f t="shared" ref="Z918" si="1754">Z917</f>
        <v>0</v>
      </c>
      <c r="AA918" s="410">
        <f t="shared" ref="AA918" si="1755">AA917</f>
        <v>0</v>
      </c>
      <c r="AB918" s="410">
        <f t="shared" ref="AB918" si="1756">AB917</f>
        <v>0</v>
      </c>
      <c r="AC918" s="410">
        <f t="shared" ref="AC918" si="1757">AC917</f>
        <v>0</v>
      </c>
      <c r="AD918" s="410">
        <f t="shared" ref="AD918" si="1758">AD917</f>
        <v>0</v>
      </c>
      <c r="AE918" s="410">
        <f t="shared" ref="AE918" si="1759">AE917</f>
        <v>0</v>
      </c>
      <c r="AF918" s="410">
        <f t="shared" ref="AF918" si="1760">AF917</f>
        <v>0</v>
      </c>
      <c r="AG918" s="410">
        <f t="shared" ref="AG918" si="1761">AG917</f>
        <v>0</v>
      </c>
      <c r="AH918" s="410">
        <f t="shared" ref="AH918" si="1762">AH917</f>
        <v>0</v>
      </c>
      <c r="AI918" s="410">
        <f t="shared" ref="AI918" si="1763">AI917</f>
        <v>0</v>
      </c>
      <c r="AJ918" s="410">
        <f t="shared" ref="AJ918" si="1764">AJ917</f>
        <v>0</v>
      </c>
      <c r="AK918" s="410">
        <f t="shared" ref="AK918" si="1765">AK917</f>
        <v>0</v>
      </c>
      <c r="AL918" s="410">
        <f t="shared" ref="AL918" si="1766">AL917</f>
        <v>0</v>
      </c>
      <c r="AM918" s="306"/>
    </row>
    <row r="919" spans="1:39" ht="15" outlineLevel="1">
      <c r="A919" s="518"/>
      <c r="B919" s="427"/>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1"/>
      <c r="Z919" s="424"/>
      <c r="AA919" s="424"/>
      <c r="AB919" s="424"/>
      <c r="AC919" s="424"/>
      <c r="AD919" s="424"/>
      <c r="AE919" s="424"/>
      <c r="AF919" s="424"/>
      <c r="AG919" s="424"/>
      <c r="AH919" s="424"/>
      <c r="AI919" s="424"/>
      <c r="AJ919" s="424"/>
      <c r="AK919" s="424"/>
      <c r="AL919" s="424"/>
      <c r="AM919" s="306"/>
    </row>
    <row r="920" spans="1:39" ht="30" outlineLevel="1">
      <c r="A920" s="518">
        <v>46</v>
      </c>
      <c r="B920" s="427" t="s">
        <v>138</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5"/>
      <c r="Z920" s="414"/>
      <c r="AA920" s="414"/>
      <c r="AB920" s="414"/>
      <c r="AC920" s="414"/>
      <c r="AD920" s="414"/>
      <c r="AE920" s="414"/>
      <c r="AF920" s="414"/>
      <c r="AG920" s="414"/>
      <c r="AH920" s="414"/>
      <c r="AI920" s="414"/>
      <c r="AJ920" s="414"/>
      <c r="AK920" s="414"/>
      <c r="AL920" s="414"/>
      <c r="AM920" s="296">
        <f>SUM(Y920:AL920)</f>
        <v>0</v>
      </c>
    </row>
    <row r="921" spans="1:39" ht="15" outlineLevel="1">
      <c r="A921" s="518"/>
      <c r="B921" s="294" t="s">
        <v>343</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0">
        <f>Y920</f>
        <v>0</v>
      </c>
      <c r="Z921" s="410">
        <f t="shared" ref="Z921" si="1767">Z920</f>
        <v>0</v>
      </c>
      <c r="AA921" s="410">
        <f t="shared" ref="AA921" si="1768">AA920</f>
        <v>0</v>
      </c>
      <c r="AB921" s="410">
        <f t="shared" ref="AB921" si="1769">AB920</f>
        <v>0</v>
      </c>
      <c r="AC921" s="410">
        <f t="shared" ref="AC921" si="1770">AC920</f>
        <v>0</v>
      </c>
      <c r="AD921" s="410">
        <f t="shared" ref="AD921" si="1771">AD920</f>
        <v>0</v>
      </c>
      <c r="AE921" s="410">
        <f t="shared" ref="AE921" si="1772">AE920</f>
        <v>0</v>
      </c>
      <c r="AF921" s="410">
        <f t="shared" ref="AF921" si="1773">AF920</f>
        <v>0</v>
      </c>
      <c r="AG921" s="410">
        <f t="shared" ref="AG921" si="1774">AG920</f>
        <v>0</v>
      </c>
      <c r="AH921" s="410">
        <f t="shared" ref="AH921" si="1775">AH920</f>
        <v>0</v>
      </c>
      <c r="AI921" s="410">
        <f t="shared" ref="AI921" si="1776">AI920</f>
        <v>0</v>
      </c>
      <c r="AJ921" s="410">
        <f t="shared" ref="AJ921" si="1777">AJ920</f>
        <v>0</v>
      </c>
      <c r="AK921" s="410">
        <f t="shared" ref="AK921" si="1778">AK920</f>
        <v>0</v>
      </c>
      <c r="AL921" s="410">
        <f t="shared" ref="AL921" si="1779">AL920</f>
        <v>0</v>
      </c>
      <c r="AM921" s="306"/>
    </row>
    <row r="922" spans="1:39" ht="15" outlineLevel="1">
      <c r="A922" s="518"/>
      <c r="B922" s="427"/>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1"/>
      <c r="Z922" s="424"/>
      <c r="AA922" s="424"/>
      <c r="AB922" s="424"/>
      <c r="AC922" s="424"/>
      <c r="AD922" s="424"/>
      <c r="AE922" s="424"/>
      <c r="AF922" s="424"/>
      <c r="AG922" s="424"/>
      <c r="AH922" s="424"/>
      <c r="AI922" s="424"/>
      <c r="AJ922" s="424"/>
      <c r="AK922" s="424"/>
      <c r="AL922" s="424"/>
      <c r="AM922" s="306"/>
    </row>
    <row r="923" spans="1:39" ht="30" outlineLevel="1">
      <c r="A923" s="518">
        <v>47</v>
      </c>
      <c r="B923" s="427" t="s">
        <v>139</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5"/>
      <c r="Z923" s="414"/>
      <c r="AA923" s="414"/>
      <c r="AB923" s="414"/>
      <c r="AC923" s="414"/>
      <c r="AD923" s="414"/>
      <c r="AE923" s="414"/>
      <c r="AF923" s="414"/>
      <c r="AG923" s="414"/>
      <c r="AH923" s="414"/>
      <c r="AI923" s="414"/>
      <c r="AJ923" s="414"/>
      <c r="AK923" s="414"/>
      <c r="AL923" s="414"/>
      <c r="AM923" s="296">
        <f>SUM(Y923:AL923)</f>
        <v>0</v>
      </c>
    </row>
    <row r="924" spans="1:39" ht="15" outlineLevel="1">
      <c r="A924" s="518"/>
      <c r="B924" s="294" t="s">
        <v>343</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0">
        <f>Y923</f>
        <v>0</v>
      </c>
      <c r="Z924" s="410">
        <f t="shared" ref="Z924" si="1780">Z923</f>
        <v>0</v>
      </c>
      <c r="AA924" s="410">
        <f t="shared" ref="AA924" si="1781">AA923</f>
        <v>0</v>
      </c>
      <c r="AB924" s="410">
        <f t="shared" ref="AB924" si="1782">AB923</f>
        <v>0</v>
      </c>
      <c r="AC924" s="410">
        <f t="shared" ref="AC924" si="1783">AC923</f>
        <v>0</v>
      </c>
      <c r="AD924" s="410">
        <f t="shared" ref="AD924" si="1784">AD923</f>
        <v>0</v>
      </c>
      <c r="AE924" s="410">
        <f t="shared" ref="AE924" si="1785">AE923</f>
        <v>0</v>
      </c>
      <c r="AF924" s="410">
        <f t="shared" ref="AF924" si="1786">AF923</f>
        <v>0</v>
      </c>
      <c r="AG924" s="410">
        <f t="shared" ref="AG924" si="1787">AG923</f>
        <v>0</v>
      </c>
      <c r="AH924" s="410">
        <f t="shared" ref="AH924" si="1788">AH923</f>
        <v>0</v>
      </c>
      <c r="AI924" s="410">
        <f t="shared" ref="AI924" si="1789">AI923</f>
        <v>0</v>
      </c>
      <c r="AJ924" s="410">
        <f t="shared" ref="AJ924" si="1790">AJ923</f>
        <v>0</v>
      </c>
      <c r="AK924" s="410">
        <f t="shared" ref="AK924" si="1791">AK923</f>
        <v>0</v>
      </c>
      <c r="AL924" s="410">
        <f t="shared" ref="AL924" si="1792">AL923</f>
        <v>0</v>
      </c>
      <c r="AM924" s="306"/>
    </row>
    <row r="925" spans="1:39" ht="15" outlineLevel="1">
      <c r="A925" s="518"/>
      <c r="B925" s="427"/>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1"/>
      <c r="Z925" s="424"/>
      <c r="AA925" s="424"/>
      <c r="AB925" s="424"/>
      <c r="AC925" s="424"/>
      <c r="AD925" s="424"/>
      <c r="AE925" s="424"/>
      <c r="AF925" s="424"/>
      <c r="AG925" s="424"/>
      <c r="AH925" s="424"/>
      <c r="AI925" s="424"/>
      <c r="AJ925" s="424"/>
      <c r="AK925" s="424"/>
      <c r="AL925" s="424"/>
      <c r="AM925" s="306"/>
    </row>
    <row r="926" spans="1:39" ht="30" outlineLevel="1">
      <c r="A926" s="518">
        <v>48</v>
      </c>
      <c r="B926" s="427" t="s">
        <v>140</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5"/>
      <c r="Z926" s="414"/>
      <c r="AA926" s="414"/>
      <c r="AB926" s="414"/>
      <c r="AC926" s="414"/>
      <c r="AD926" s="414"/>
      <c r="AE926" s="414"/>
      <c r="AF926" s="414"/>
      <c r="AG926" s="414"/>
      <c r="AH926" s="414"/>
      <c r="AI926" s="414"/>
      <c r="AJ926" s="414"/>
      <c r="AK926" s="414"/>
      <c r="AL926" s="414"/>
      <c r="AM926" s="296">
        <f>SUM(Y926:AL926)</f>
        <v>0</v>
      </c>
    </row>
    <row r="927" spans="1:39" ht="15" outlineLevel="1">
      <c r="A927" s="518"/>
      <c r="B927" s="294" t="s">
        <v>343</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0">
        <f>Y926</f>
        <v>0</v>
      </c>
      <c r="Z927" s="410">
        <f t="shared" ref="Z927" si="1793">Z926</f>
        <v>0</v>
      </c>
      <c r="AA927" s="410">
        <f t="shared" ref="AA927" si="1794">AA926</f>
        <v>0</v>
      </c>
      <c r="AB927" s="410">
        <f t="shared" ref="AB927" si="1795">AB926</f>
        <v>0</v>
      </c>
      <c r="AC927" s="410">
        <f t="shared" ref="AC927" si="1796">AC926</f>
        <v>0</v>
      </c>
      <c r="AD927" s="410">
        <f t="shared" ref="AD927" si="1797">AD926</f>
        <v>0</v>
      </c>
      <c r="AE927" s="410">
        <f t="shared" ref="AE927" si="1798">AE926</f>
        <v>0</v>
      </c>
      <c r="AF927" s="410">
        <f t="shared" ref="AF927" si="1799">AF926</f>
        <v>0</v>
      </c>
      <c r="AG927" s="410">
        <f t="shared" ref="AG927" si="1800">AG926</f>
        <v>0</v>
      </c>
      <c r="AH927" s="410">
        <f t="shared" ref="AH927" si="1801">AH926</f>
        <v>0</v>
      </c>
      <c r="AI927" s="410">
        <f t="shared" ref="AI927" si="1802">AI926</f>
        <v>0</v>
      </c>
      <c r="AJ927" s="410">
        <f t="shared" ref="AJ927" si="1803">AJ926</f>
        <v>0</v>
      </c>
      <c r="AK927" s="410">
        <f t="shared" ref="AK927" si="1804">AK926</f>
        <v>0</v>
      </c>
      <c r="AL927" s="410">
        <f t="shared" ref="AL927" si="1805">AL926</f>
        <v>0</v>
      </c>
      <c r="AM927" s="306"/>
    </row>
    <row r="928" spans="1:39" ht="15" outlineLevel="1">
      <c r="A928" s="518"/>
      <c r="B928" s="427"/>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1"/>
      <c r="Z928" s="424"/>
      <c r="AA928" s="424"/>
      <c r="AB928" s="424"/>
      <c r="AC928" s="424"/>
      <c r="AD928" s="424"/>
      <c r="AE928" s="424"/>
      <c r="AF928" s="424"/>
      <c r="AG928" s="424"/>
      <c r="AH928" s="424"/>
      <c r="AI928" s="424"/>
      <c r="AJ928" s="424"/>
      <c r="AK928" s="424"/>
      <c r="AL928" s="424"/>
      <c r="AM928" s="306"/>
    </row>
    <row r="929" spans="1:39" ht="30" outlineLevel="1">
      <c r="A929" s="518">
        <v>49</v>
      </c>
      <c r="B929" s="427" t="s">
        <v>141</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5"/>
      <c r="Z929" s="414"/>
      <c r="AA929" s="414"/>
      <c r="AB929" s="414"/>
      <c r="AC929" s="414"/>
      <c r="AD929" s="414"/>
      <c r="AE929" s="414"/>
      <c r="AF929" s="414"/>
      <c r="AG929" s="414"/>
      <c r="AH929" s="414"/>
      <c r="AI929" s="414"/>
      <c r="AJ929" s="414"/>
      <c r="AK929" s="414"/>
      <c r="AL929" s="414"/>
      <c r="AM929" s="296">
        <f>SUM(Y929:AL929)</f>
        <v>0</v>
      </c>
    </row>
    <row r="930" spans="1:39" ht="15" outlineLevel="1">
      <c r="A930" s="518"/>
      <c r="B930" s="294" t="s">
        <v>343</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0">
        <f>Y929</f>
        <v>0</v>
      </c>
      <c r="Z930" s="410">
        <f t="shared" ref="Z930" si="1806">Z929</f>
        <v>0</v>
      </c>
      <c r="AA930" s="410">
        <f t="shared" ref="AA930" si="1807">AA929</f>
        <v>0</v>
      </c>
      <c r="AB930" s="410">
        <f t="shared" ref="AB930" si="1808">AB929</f>
        <v>0</v>
      </c>
      <c r="AC930" s="410">
        <f t="shared" ref="AC930" si="1809">AC929</f>
        <v>0</v>
      </c>
      <c r="AD930" s="410">
        <f t="shared" ref="AD930" si="1810">AD929</f>
        <v>0</v>
      </c>
      <c r="AE930" s="410">
        <f t="shared" ref="AE930" si="1811">AE929</f>
        <v>0</v>
      </c>
      <c r="AF930" s="410">
        <f t="shared" ref="AF930" si="1812">AF929</f>
        <v>0</v>
      </c>
      <c r="AG930" s="410">
        <f t="shared" ref="AG930" si="1813">AG929</f>
        <v>0</v>
      </c>
      <c r="AH930" s="410">
        <f t="shared" ref="AH930" si="1814">AH929</f>
        <v>0</v>
      </c>
      <c r="AI930" s="410">
        <f t="shared" ref="AI930" si="1815">AI929</f>
        <v>0</v>
      </c>
      <c r="AJ930" s="410">
        <f t="shared" ref="AJ930" si="1816">AJ929</f>
        <v>0</v>
      </c>
      <c r="AK930" s="410">
        <f t="shared" ref="AK930" si="1817">AK929</f>
        <v>0</v>
      </c>
      <c r="AL930" s="410">
        <f t="shared" ref="AL930" si="1818">AL929</f>
        <v>0</v>
      </c>
      <c r="AM930" s="306"/>
    </row>
    <row r="931" spans="1:39" ht="15" outlineLevel="1">
      <c r="A931" s="518"/>
      <c r="B931" s="294"/>
      <c r="C931" s="305"/>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301"/>
      <c r="Z931" s="301"/>
      <c r="AA931" s="301"/>
      <c r="AB931" s="301"/>
      <c r="AC931" s="301"/>
      <c r="AD931" s="301"/>
      <c r="AE931" s="301"/>
      <c r="AF931" s="301"/>
      <c r="AG931" s="301"/>
      <c r="AH931" s="301"/>
      <c r="AI931" s="301"/>
      <c r="AJ931" s="301"/>
      <c r="AK931" s="301"/>
      <c r="AL931" s="301"/>
      <c r="AM931" s="306"/>
    </row>
    <row r="932" spans="1:39" ht="15">
      <c r="B932" s="326" t="s">
        <v>329</v>
      </c>
      <c r="C932" s="328"/>
      <c r="D932" s="328">
        <f>SUM(D775:D930)</f>
        <v>3233558.1597199994</v>
      </c>
      <c r="E932" s="328"/>
      <c r="F932" s="328"/>
      <c r="G932" s="328"/>
      <c r="H932" s="328"/>
      <c r="I932" s="328"/>
      <c r="J932" s="328"/>
      <c r="K932" s="328"/>
      <c r="L932" s="328"/>
      <c r="M932" s="328"/>
      <c r="N932" s="328"/>
      <c r="O932" s="328">
        <f>SUM(O775:O930)</f>
        <v>568.28092399999991</v>
      </c>
      <c r="P932" s="328"/>
      <c r="Q932" s="328"/>
      <c r="R932" s="328"/>
      <c r="S932" s="328"/>
      <c r="T932" s="328"/>
      <c r="U932" s="328"/>
      <c r="V932" s="328"/>
      <c r="W932" s="328"/>
      <c r="X932" s="328"/>
      <c r="Y932" s="328">
        <f>IF(Y773="kWh",SUMPRODUCT(D775:D930,Y775:Y930))</f>
        <v>4631.4560000000001</v>
      </c>
      <c r="Z932" s="328">
        <f>IF(Z773="kWh",SUMPRODUCT(D775:D930,Z775:Z930))</f>
        <v>611408.12465999974</v>
      </c>
      <c r="AA932" s="328">
        <f>IF(AA773="kw",SUMPRODUCT(N775:N930,O775:O930,AA775:AA930),SUMPRODUCT(D775:D930,AA775:AA930))</f>
        <v>5053.4296932000007</v>
      </c>
      <c r="AB932" s="328">
        <f>IF(AB773="kw",SUMPRODUCT(N775:N930,O775:O930,AB775:AB930),SUMPRODUCT(D775:D930,AB775:AB930))</f>
        <v>0</v>
      </c>
      <c r="AC932" s="328">
        <f>IF(AC773="kw",SUMPRODUCT(N775:N930,O775:O930,AC775:AC930),SUMPRODUCT(D775:D930,AC775:AC930))</f>
        <v>0</v>
      </c>
      <c r="AD932" s="328">
        <f>IF(AD773="kw",SUMPRODUCT(N775:N930,O775:O930,AD775:AD930),SUMPRODUCT(D775:D930,AD775:AD930))</f>
        <v>0</v>
      </c>
      <c r="AE932" s="328">
        <f>IF(AE773="kw",SUMPRODUCT(N775:N930,O775:O930,AE775:AE930),SUMPRODUCT(D775:D930,AE775:AE930))</f>
        <v>0</v>
      </c>
      <c r="AF932" s="328">
        <f>IF(AF773="kw",SUMPRODUCT(N775:N930,O775:O930,AF775:AF930),SUMPRODUCT(D775:D930,AF775:AF930))</f>
        <v>0</v>
      </c>
      <c r="AG932" s="328">
        <f>IF(AG773="kw",SUMPRODUCT(N775:N930,O775:O930,AG775:AG930),SUMPRODUCT(D775:D930,AG775:AG930))</f>
        <v>0</v>
      </c>
      <c r="AH932" s="328">
        <f>IF(AH773="kw",SUMPRODUCT(N775:N930,O775:O930,AH775:AH930),SUMPRODUCT(D775:D930,AH775:AH930))</f>
        <v>0</v>
      </c>
      <c r="AI932" s="328">
        <f>IF(AI773="kw",SUMPRODUCT(N775:N930,O775:O930,AI775:AI930),SUMPRODUCT(D775:D930,AI775:AI930))</f>
        <v>0</v>
      </c>
      <c r="AJ932" s="328">
        <f>IF(AJ773="kw",SUMPRODUCT(N775:N930,O775:O930,AJ775:AJ930),SUMPRODUCT(D775:D930,AJ775:AJ930))</f>
        <v>0</v>
      </c>
      <c r="AK932" s="328">
        <f>IF(AK773="kw",SUMPRODUCT(N775:N930,O775:O930,AK775:AK930),SUMPRODUCT(D775:D930,AK775:AK930))</f>
        <v>0</v>
      </c>
      <c r="AL932" s="328">
        <f>IF(AL773="kw",SUMPRODUCT(N775:N930,O775:O930,AL775:AL930),SUMPRODUCT(D775:D930,AL775:AL930))</f>
        <v>0</v>
      </c>
      <c r="AM932" s="329"/>
    </row>
    <row r="933" spans="1:39" ht="15">
      <c r="B933" s="390" t="s">
        <v>330</v>
      </c>
      <c r="C933" s="391"/>
      <c r="D933" s="391"/>
      <c r="E933" s="391"/>
      <c r="F933" s="391"/>
      <c r="G933" s="391"/>
      <c r="H933" s="391"/>
      <c r="I933" s="391"/>
      <c r="J933" s="391"/>
      <c r="K933" s="391"/>
      <c r="L933" s="391"/>
      <c r="M933" s="391"/>
      <c r="N933" s="391"/>
      <c r="O933" s="391"/>
      <c r="P933" s="391"/>
      <c r="Q933" s="391"/>
      <c r="R933" s="391"/>
      <c r="S933" s="391"/>
      <c r="T933" s="391"/>
      <c r="U933" s="391"/>
      <c r="V933" s="391"/>
      <c r="W933" s="391"/>
      <c r="X933" s="391"/>
      <c r="Y933" s="391">
        <f>HLOOKUP(Y589,'2. LRAMVA Threshold'!$B$42:$Q$53,11,FALSE)</f>
        <v>1026191</v>
      </c>
      <c r="Z933" s="391">
        <f>HLOOKUP(Z589,'2. LRAMVA Threshold'!$B$42:$Q$53,11,FALSE)</f>
        <v>467426</v>
      </c>
      <c r="AA933" s="391">
        <f>HLOOKUP(AA589,'2. LRAMVA Threshold'!$B$42:$Q$53,11,FALSE)</f>
        <v>7880</v>
      </c>
      <c r="AB933" s="391">
        <f>HLOOKUP(AB589,'2. LRAMVA Threshold'!$B$42:$Q$53,11,FALSE)</f>
        <v>287</v>
      </c>
      <c r="AC933" s="391">
        <f>HLOOKUP(AC589,'2. LRAMVA Threshold'!$B$42:$Q$53,11,FALSE)</f>
        <v>2</v>
      </c>
      <c r="AD933" s="391">
        <f>HLOOKUP(AD589,'2. LRAMVA Threshold'!$B$42:$Q$53,11,FALSE)</f>
        <v>92</v>
      </c>
      <c r="AE933" s="391">
        <f>HLOOKUP(AE589,'2. LRAMVA Threshold'!$B$42:$Q$53,11,FALSE)</f>
        <v>4414</v>
      </c>
      <c r="AF933" s="391">
        <f>HLOOKUP(AF589,'2. LRAMVA Threshold'!$B$42:$Q$53,11,FALSE)</f>
        <v>0</v>
      </c>
      <c r="AG933" s="391">
        <f>HLOOKUP(AG589,'2. LRAMVA Threshold'!$B$42:$Q$53,11,FALSE)</f>
        <v>0</v>
      </c>
      <c r="AH933" s="391">
        <f>HLOOKUP(AH589,'2. LRAMVA Threshold'!$B$42:$Q$53,11,FALSE)</f>
        <v>0</v>
      </c>
      <c r="AI933" s="391">
        <f>HLOOKUP(AI589,'2. LRAMVA Threshold'!$B$42:$Q$53,11,FALSE)</f>
        <v>0</v>
      </c>
      <c r="AJ933" s="391">
        <f>HLOOKUP(AJ589,'2. LRAMVA Threshold'!$B$42:$Q$53,11,FALSE)</f>
        <v>0</v>
      </c>
      <c r="AK933" s="391">
        <f>HLOOKUP(AK589,'2. LRAMVA Threshold'!$B$42:$Q$53,11,FALSE)</f>
        <v>0</v>
      </c>
      <c r="AL933" s="391">
        <f>HLOOKUP(AL589,'2. LRAMVA Threshold'!$B$42:$Q$53,11,FALSE)</f>
        <v>0</v>
      </c>
      <c r="AM933" s="441"/>
    </row>
    <row r="934" spans="1:39" ht="15">
      <c r="B934" s="393"/>
      <c r="C934" s="431"/>
      <c r="D934" s="432"/>
      <c r="E934" s="432"/>
      <c r="F934" s="432"/>
      <c r="G934" s="432"/>
      <c r="H934" s="432"/>
      <c r="I934" s="432"/>
      <c r="J934" s="432"/>
      <c r="K934" s="432"/>
      <c r="L934" s="432"/>
      <c r="M934" s="432"/>
      <c r="N934" s="432"/>
      <c r="O934" s="433"/>
      <c r="P934" s="432"/>
      <c r="Q934" s="432"/>
      <c r="R934" s="432"/>
      <c r="S934" s="434"/>
      <c r="T934" s="434"/>
      <c r="U934" s="434"/>
      <c r="V934" s="434"/>
      <c r="W934" s="432"/>
      <c r="X934" s="432"/>
      <c r="Y934" s="435"/>
      <c r="Z934" s="435"/>
      <c r="AA934" s="435"/>
      <c r="AB934" s="435"/>
      <c r="AC934" s="435"/>
      <c r="AD934" s="435"/>
      <c r="AE934" s="435"/>
      <c r="AF934" s="398"/>
      <c r="AG934" s="398"/>
      <c r="AH934" s="398"/>
      <c r="AI934" s="398"/>
      <c r="AJ934" s="398"/>
      <c r="AK934" s="398"/>
      <c r="AL934" s="398"/>
      <c r="AM934" s="399"/>
    </row>
    <row r="935" spans="1:39" ht="15">
      <c r="B935" s="323" t="s">
        <v>331</v>
      </c>
      <c r="C935" s="337"/>
      <c r="D935" s="337"/>
      <c r="E935" s="375"/>
      <c r="F935" s="375"/>
      <c r="G935" s="375"/>
      <c r="H935" s="375"/>
      <c r="I935" s="375"/>
      <c r="J935" s="375"/>
      <c r="K935" s="375"/>
      <c r="L935" s="375"/>
      <c r="M935" s="375"/>
      <c r="N935" s="375"/>
      <c r="O935" s="291"/>
      <c r="P935" s="339"/>
      <c r="Q935" s="339"/>
      <c r="R935" s="339"/>
      <c r="S935" s="338"/>
      <c r="T935" s="338"/>
      <c r="U935" s="338"/>
      <c r="V935" s="338"/>
      <c r="W935" s="339"/>
      <c r="X935" s="339"/>
      <c r="Y935" s="340">
        <f>HLOOKUP(Y$35,'3.  Distribution Rates'!$C$122:$P$133,11,FALSE)</f>
        <v>0</v>
      </c>
      <c r="Z935" s="340">
        <f>HLOOKUP(Z$35,'3.  Distribution Rates'!$C$122:$P$133,11,FALSE)</f>
        <v>1.6E-2</v>
      </c>
      <c r="AA935" s="340">
        <f>HLOOKUP(AA$35,'3.  Distribution Rates'!$C$122:$P$133,11,FALSE)</f>
        <v>2.5792000000000002</v>
      </c>
      <c r="AB935" s="340">
        <f>HLOOKUP(AB$35,'3.  Distribution Rates'!$C$122:$P$133,11,FALSE)</f>
        <v>1.1889000000000001</v>
      </c>
      <c r="AC935" s="340">
        <f>HLOOKUP(AC$35,'3.  Distribution Rates'!$C$122:$P$133,11,FALSE)</f>
        <v>12.447800000000001</v>
      </c>
      <c r="AD935" s="340">
        <f>HLOOKUP(AD$35,'3.  Distribution Rates'!$C$122:$P$133,11,FALSE)</f>
        <v>3.4792999999999998</v>
      </c>
      <c r="AE935" s="340">
        <f>HLOOKUP(AE$35,'3.  Distribution Rates'!$C$122:$P$133,11,FALSE)</f>
        <v>8.6999999999999994E-3</v>
      </c>
      <c r="AF935" s="340">
        <f>HLOOKUP(AF$35,'3.  Distribution Rates'!$C$122:$P$133,11,FALSE)</f>
        <v>0</v>
      </c>
      <c r="AG935" s="340">
        <f>HLOOKUP(AG$35,'3.  Distribution Rates'!$C$122:$P$133,11,FALSE)</f>
        <v>0</v>
      </c>
      <c r="AH935" s="340">
        <f>HLOOKUP(AH$35,'3.  Distribution Rates'!$C$122:$P$133,11,FALSE)</f>
        <v>0</v>
      </c>
      <c r="AI935" s="340">
        <f>HLOOKUP(AI$35,'3.  Distribution Rates'!$C$122:$P$133,11,FALSE)</f>
        <v>0</v>
      </c>
      <c r="AJ935" s="340">
        <f>HLOOKUP(AJ$35,'3.  Distribution Rates'!$C$122:$P$133,11,FALSE)</f>
        <v>0</v>
      </c>
      <c r="AK935" s="340">
        <f>HLOOKUP(AK$35,'3.  Distribution Rates'!$C$122:$P$133,11,FALSE)</f>
        <v>0</v>
      </c>
      <c r="AL935" s="340">
        <f>HLOOKUP(AL$35,'3.  Distribution Rates'!$C$122:$P$133,11,FALSE)</f>
        <v>0</v>
      </c>
      <c r="AM935" s="376"/>
    </row>
    <row r="936" spans="1:39" ht="15">
      <c r="B936" s="323" t="s">
        <v>332</v>
      </c>
      <c r="C936" s="344"/>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7">
        <f>'4.  2011-2014 LRAM'!Y142*Y935</f>
        <v>0</v>
      </c>
      <c r="Z936" s="377">
        <v>0</v>
      </c>
      <c r="AA936" s="377">
        <v>0</v>
      </c>
      <c r="AB936" s="377">
        <v>0</v>
      </c>
      <c r="AC936" s="377">
        <v>0</v>
      </c>
      <c r="AD936" s="377">
        <v>0</v>
      </c>
      <c r="AE936" s="377">
        <v>0</v>
      </c>
      <c r="AF936" s="377">
        <f>'4.  2011-2014 LRAM'!AF142*AF935</f>
        <v>0</v>
      </c>
      <c r="AG936" s="377">
        <f>'4.  2011-2014 LRAM'!AG142*AG935</f>
        <v>0</v>
      </c>
      <c r="AH936" s="377">
        <f>'4.  2011-2014 LRAM'!AH142*AH935</f>
        <v>0</v>
      </c>
      <c r="AI936" s="377">
        <f>'4.  2011-2014 LRAM'!AI142*AI935</f>
        <v>0</v>
      </c>
      <c r="AJ936" s="377">
        <f>'4.  2011-2014 LRAM'!AJ142*AJ935</f>
        <v>0</v>
      </c>
      <c r="AK936" s="377">
        <f>'4.  2011-2014 LRAM'!AK142*AK935</f>
        <v>0</v>
      </c>
      <c r="AL936" s="377">
        <f>'4.  2011-2014 LRAM'!AL142*AL935</f>
        <v>0</v>
      </c>
      <c r="AM936" s="615">
        <f t="shared" ref="AM936:AM944" si="1819">SUM(Y936:AL936)</f>
        <v>0</v>
      </c>
    </row>
    <row r="937" spans="1:39" ht="15">
      <c r="B937" s="323" t="s">
        <v>333</v>
      </c>
      <c r="C937" s="344"/>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7">
        <v>0</v>
      </c>
      <c r="Z937" s="377">
        <v>0</v>
      </c>
      <c r="AA937" s="377">
        <v>0</v>
      </c>
      <c r="AB937" s="377">
        <v>0</v>
      </c>
      <c r="AC937" s="377">
        <v>0</v>
      </c>
      <c r="AD937" s="377">
        <v>0</v>
      </c>
      <c r="AE937" s="377">
        <v>0</v>
      </c>
      <c r="AF937" s="377">
        <f>'4.  2011-2014 LRAM'!AF271*AF935</f>
        <v>0</v>
      </c>
      <c r="AG937" s="377">
        <f>'4.  2011-2014 LRAM'!AG271*AG935</f>
        <v>0</v>
      </c>
      <c r="AH937" s="377">
        <f>'4.  2011-2014 LRAM'!AH271*AH935</f>
        <v>0</v>
      </c>
      <c r="AI937" s="377">
        <f>'4.  2011-2014 LRAM'!AI271*AI935</f>
        <v>0</v>
      </c>
      <c r="AJ937" s="377">
        <f>'4.  2011-2014 LRAM'!AJ271*AJ935</f>
        <v>0</v>
      </c>
      <c r="AK937" s="377">
        <f>'4.  2011-2014 LRAM'!AK271*AK935</f>
        <v>0</v>
      </c>
      <c r="AL937" s="377">
        <f>'4.  2011-2014 LRAM'!AL271*AL935</f>
        <v>0</v>
      </c>
      <c r="AM937" s="615">
        <f t="shared" si="1819"/>
        <v>0</v>
      </c>
    </row>
    <row r="938" spans="1:39" ht="15">
      <c r="B938" s="323" t="s">
        <v>334</v>
      </c>
      <c r="C938" s="344"/>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7">
        <f>'4.  2011-2014 LRAM'!Y400*Y935</f>
        <v>0</v>
      </c>
      <c r="Z938" s="377">
        <f>'4.  2011-2014 LRAM'!Z400*Z935</f>
        <v>12690.377691827389</v>
      </c>
      <c r="AA938" s="377">
        <f>'4.  2011-2014 LRAM'!AA400*AA935</f>
        <v>11652.124743061937</v>
      </c>
      <c r="AB938" s="377">
        <f>'4.  2011-2014 LRAM'!AB400*AB935</f>
        <v>0</v>
      </c>
      <c r="AC938" s="377">
        <f>'4.  2011-2014 LRAM'!AC400*AC935</f>
        <v>0</v>
      </c>
      <c r="AD938" s="377">
        <f>'4.  2011-2014 LRAM'!AD400*AD935</f>
        <v>0</v>
      </c>
      <c r="AE938" s="377">
        <f>'4.  2011-2014 LRAM'!AE400*AE935</f>
        <v>0</v>
      </c>
      <c r="AF938" s="377">
        <f>'4.  2011-2014 LRAM'!AF400*AF935</f>
        <v>0</v>
      </c>
      <c r="AG938" s="377">
        <f>'4.  2011-2014 LRAM'!AG400*AG935</f>
        <v>0</v>
      </c>
      <c r="AH938" s="377">
        <f>'4.  2011-2014 LRAM'!AH400*AH935</f>
        <v>0</v>
      </c>
      <c r="AI938" s="377">
        <f>'4.  2011-2014 LRAM'!AI400*AI935</f>
        <v>0</v>
      </c>
      <c r="AJ938" s="377">
        <f>'4.  2011-2014 LRAM'!AJ400*AJ935</f>
        <v>0</v>
      </c>
      <c r="AK938" s="377">
        <f>'4.  2011-2014 LRAM'!AK400*AK935</f>
        <v>0</v>
      </c>
      <c r="AL938" s="377">
        <f>'4.  2011-2014 LRAM'!AL400*AL935</f>
        <v>0</v>
      </c>
      <c r="AM938" s="615">
        <f t="shared" si="1819"/>
        <v>24342.502434889328</v>
      </c>
    </row>
    <row r="939" spans="1:39" ht="15">
      <c r="B939" s="323" t="s">
        <v>335</v>
      </c>
      <c r="C939" s="344"/>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7">
        <f>'4.  2011-2014 LRAM'!Y530*Y935</f>
        <v>0</v>
      </c>
      <c r="Z939" s="377">
        <f>'4.  2011-2014 LRAM'!Z530*Z935</f>
        <v>5983.8579563589647</v>
      </c>
      <c r="AA939" s="377">
        <f>'4.  2011-2014 LRAM'!AA530*AA935</f>
        <v>16914.221519051287</v>
      </c>
      <c r="AB939" s="377">
        <f>'4.  2011-2014 LRAM'!AB530*AB935</f>
        <v>0</v>
      </c>
      <c r="AC939" s="377">
        <f>'4.  2011-2014 LRAM'!AC530*AC935</f>
        <v>0</v>
      </c>
      <c r="AD939" s="377">
        <f>'4.  2011-2014 LRAM'!AD530*AD935</f>
        <v>0</v>
      </c>
      <c r="AE939" s="377">
        <f>'4.  2011-2014 LRAM'!AE530*AE935</f>
        <v>0</v>
      </c>
      <c r="AF939" s="377">
        <f>'4.  2011-2014 LRAM'!AF530*AF935</f>
        <v>0</v>
      </c>
      <c r="AG939" s="377">
        <f>'4.  2011-2014 LRAM'!AG530*AG935</f>
        <v>0</v>
      </c>
      <c r="AH939" s="377">
        <f>'4.  2011-2014 LRAM'!AH530*AH935</f>
        <v>0</v>
      </c>
      <c r="AI939" s="377">
        <f>'4.  2011-2014 LRAM'!AI530*AI935</f>
        <v>0</v>
      </c>
      <c r="AJ939" s="377">
        <f>'4.  2011-2014 LRAM'!AJ530*AJ935</f>
        <v>0</v>
      </c>
      <c r="AK939" s="377">
        <f>'4.  2011-2014 LRAM'!AK530*AK935</f>
        <v>0</v>
      </c>
      <c r="AL939" s="377">
        <f>'4.  2011-2014 LRAM'!AL530*AL935</f>
        <v>0</v>
      </c>
      <c r="AM939" s="615">
        <f t="shared" si="1819"/>
        <v>22898.079475410254</v>
      </c>
    </row>
    <row r="940" spans="1:39" ht="15">
      <c r="B940" s="323" t="s">
        <v>336</v>
      </c>
      <c r="C940" s="344"/>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7">
        <f t="shared" ref="Y940:AL940" si="1820">Y212*Y935</f>
        <v>0</v>
      </c>
      <c r="Z940" s="377">
        <f t="shared" si="1820"/>
        <v>12548.096772436431</v>
      </c>
      <c r="AA940" s="377">
        <f t="shared" si="1820"/>
        <v>18772.423281317188</v>
      </c>
      <c r="AB940" s="377">
        <f t="shared" si="1820"/>
        <v>0</v>
      </c>
      <c r="AC940" s="377">
        <f t="shared" si="1820"/>
        <v>0</v>
      </c>
      <c r="AD940" s="377">
        <f t="shared" si="1820"/>
        <v>384.04194361812142</v>
      </c>
      <c r="AE940" s="377">
        <f t="shared" si="1820"/>
        <v>0</v>
      </c>
      <c r="AF940" s="377">
        <f t="shared" si="1820"/>
        <v>0</v>
      </c>
      <c r="AG940" s="377">
        <f t="shared" si="1820"/>
        <v>0</v>
      </c>
      <c r="AH940" s="377">
        <f t="shared" si="1820"/>
        <v>0</v>
      </c>
      <c r="AI940" s="377">
        <f t="shared" si="1820"/>
        <v>0</v>
      </c>
      <c r="AJ940" s="377">
        <f t="shared" si="1820"/>
        <v>0</v>
      </c>
      <c r="AK940" s="377">
        <f t="shared" si="1820"/>
        <v>0</v>
      </c>
      <c r="AL940" s="377">
        <f t="shared" si="1820"/>
        <v>0</v>
      </c>
      <c r="AM940" s="615">
        <f t="shared" si="1819"/>
        <v>31704.56199737174</v>
      </c>
    </row>
    <row r="941" spans="1:39" ht="15">
      <c r="B941" s="323" t="s">
        <v>337</v>
      </c>
      <c r="C941" s="344"/>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7">
        <f t="shared" ref="Y941:AL941" si="1821">Y398*Y935</f>
        <v>0</v>
      </c>
      <c r="Z941" s="377">
        <f>Z398*Z935</f>
        <v>29367.98817471501</v>
      </c>
      <c r="AA941" s="377">
        <f>AA398*AA935</f>
        <v>33796.685953913249</v>
      </c>
      <c r="AB941" s="377">
        <f t="shared" si="1821"/>
        <v>0</v>
      </c>
      <c r="AC941" s="377">
        <f t="shared" si="1821"/>
        <v>0</v>
      </c>
      <c r="AD941" s="377">
        <f t="shared" si="1821"/>
        <v>386.0674975861308</v>
      </c>
      <c r="AE941" s="377">
        <f t="shared" si="1821"/>
        <v>0</v>
      </c>
      <c r="AF941" s="377">
        <f t="shared" si="1821"/>
        <v>0</v>
      </c>
      <c r="AG941" s="377">
        <f t="shared" si="1821"/>
        <v>0</v>
      </c>
      <c r="AH941" s="377">
        <f t="shared" si="1821"/>
        <v>0</v>
      </c>
      <c r="AI941" s="377">
        <f t="shared" si="1821"/>
        <v>0</v>
      </c>
      <c r="AJ941" s="377">
        <f t="shared" si="1821"/>
        <v>0</v>
      </c>
      <c r="AK941" s="377">
        <f t="shared" si="1821"/>
        <v>0</v>
      </c>
      <c r="AL941" s="377">
        <f t="shared" si="1821"/>
        <v>0</v>
      </c>
      <c r="AM941" s="615">
        <f t="shared" si="1819"/>
        <v>63550.741626214396</v>
      </c>
    </row>
    <row r="942" spans="1:39" ht="15">
      <c r="B942" s="323" t="s">
        <v>338</v>
      </c>
      <c r="C942" s="344"/>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7">
        <f t="shared" ref="Y942:AL942" si="1822">Y582*Y935</f>
        <v>0</v>
      </c>
      <c r="Z942" s="377">
        <f t="shared" si="1822"/>
        <v>19252.988476978571</v>
      </c>
      <c r="AA942" s="377">
        <f t="shared" si="1822"/>
        <v>22276.860233471114</v>
      </c>
      <c r="AB942" s="377">
        <f t="shared" si="1822"/>
        <v>0</v>
      </c>
      <c r="AC942" s="377">
        <f t="shared" si="1822"/>
        <v>0</v>
      </c>
      <c r="AD942" s="377">
        <f t="shared" si="1822"/>
        <v>10.126293892000003</v>
      </c>
      <c r="AE942" s="377">
        <f t="shared" si="1822"/>
        <v>0</v>
      </c>
      <c r="AF942" s="377">
        <f t="shared" si="1822"/>
        <v>0</v>
      </c>
      <c r="AG942" s="377">
        <f t="shared" si="1822"/>
        <v>0</v>
      </c>
      <c r="AH942" s="377">
        <f t="shared" si="1822"/>
        <v>0</v>
      </c>
      <c r="AI942" s="377">
        <f t="shared" si="1822"/>
        <v>0</v>
      </c>
      <c r="AJ942" s="377">
        <f t="shared" si="1822"/>
        <v>0</v>
      </c>
      <c r="AK942" s="377">
        <f t="shared" si="1822"/>
        <v>0</v>
      </c>
      <c r="AL942" s="377">
        <f t="shared" si="1822"/>
        <v>0</v>
      </c>
      <c r="AM942" s="615">
        <f t="shared" si="1819"/>
        <v>41539.975004341686</v>
      </c>
    </row>
    <row r="943" spans="1:39" ht="15">
      <c r="B943" s="323" t="s">
        <v>339</v>
      </c>
      <c r="C943" s="344"/>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7">
        <f t="shared" ref="Y943:AL943" si="1823">Y765*Y935</f>
        <v>0</v>
      </c>
      <c r="Z943" s="377">
        <f t="shared" si="1823"/>
        <v>9462.5598923695907</v>
      </c>
      <c r="AA943" s="377">
        <f t="shared" si="1823"/>
        <v>37701.65105626735</v>
      </c>
      <c r="AB943" s="377">
        <f t="shared" si="1823"/>
        <v>550.31945842480877</v>
      </c>
      <c r="AC943" s="377">
        <f t="shared" si="1823"/>
        <v>0</v>
      </c>
      <c r="AD943" s="377">
        <f t="shared" si="1823"/>
        <v>0</v>
      </c>
      <c r="AE943" s="377">
        <f t="shared" si="1823"/>
        <v>0</v>
      </c>
      <c r="AF943" s="377">
        <f t="shared" si="1823"/>
        <v>0</v>
      </c>
      <c r="AG943" s="377">
        <f t="shared" si="1823"/>
        <v>0</v>
      </c>
      <c r="AH943" s="377">
        <f t="shared" si="1823"/>
        <v>0</v>
      </c>
      <c r="AI943" s="377">
        <f t="shared" si="1823"/>
        <v>0</v>
      </c>
      <c r="AJ943" s="377">
        <f t="shared" si="1823"/>
        <v>0</v>
      </c>
      <c r="AK943" s="377">
        <f t="shared" si="1823"/>
        <v>0</v>
      </c>
      <c r="AL943" s="377">
        <f t="shared" si="1823"/>
        <v>0</v>
      </c>
      <c r="AM943" s="615">
        <f t="shared" si="1819"/>
        <v>47714.530407061757</v>
      </c>
    </row>
    <row r="944" spans="1:39" ht="15">
      <c r="B944" s="323" t="s">
        <v>340</v>
      </c>
      <c r="C944" s="344"/>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7">
        <f>Y932*Y935</f>
        <v>0</v>
      </c>
      <c r="Z944" s="377">
        <f>Z932*Z935</f>
        <v>9782.5299945599963</v>
      </c>
      <c r="AA944" s="377">
        <f t="shared" ref="AA944:AL944" si="1824">AA932*AA935</f>
        <v>13033.805864701442</v>
      </c>
      <c r="AB944" s="377">
        <f t="shared" si="1824"/>
        <v>0</v>
      </c>
      <c r="AC944" s="377">
        <f t="shared" si="1824"/>
        <v>0</v>
      </c>
      <c r="AD944" s="377">
        <f t="shared" si="1824"/>
        <v>0</v>
      </c>
      <c r="AE944" s="377">
        <f t="shared" si="1824"/>
        <v>0</v>
      </c>
      <c r="AF944" s="377">
        <f t="shared" si="1824"/>
        <v>0</v>
      </c>
      <c r="AG944" s="377">
        <f t="shared" si="1824"/>
        <v>0</v>
      </c>
      <c r="AH944" s="377">
        <f t="shared" si="1824"/>
        <v>0</v>
      </c>
      <c r="AI944" s="377">
        <f t="shared" si="1824"/>
        <v>0</v>
      </c>
      <c r="AJ944" s="377">
        <f t="shared" si="1824"/>
        <v>0</v>
      </c>
      <c r="AK944" s="377">
        <f t="shared" si="1824"/>
        <v>0</v>
      </c>
      <c r="AL944" s="377">
        <f t="shared" si="1824"/>
        <v>0</v>
      </c>
      <c r="AM944" s="615">
        <f t="shared" si="1819"/>
        <v>22816.335859261439</v>
      </c>
    </row>
    <row r="945" spans="1:39" ht="15">
      <c r="B945" s="348" t="s">
        <v>344</v>
      </c>
      <c r="C945" s="344"/>
      <c r="D945" s="335"/>
      <c r="E945" s="333"/>
      <c r="F945" s="333"/>
      <c r="G945" s="333"/>
      <c r="H945" s="333"/>
      <c r="I945" s="333"/>
      <c r="J945" s="333"/>
      <c r="K945" s="333"/>
      <c r="L945" s="333"/>
      <c r="M945" s="333"/>
      <c r="N945" s="333"/>
      <c r="O945" s="300"/>
      <c r="P945" s="333"/>
      <c r="Q945" s="333"/>
      <c r="R945" s="333"/>
      <c r="S945" s="335"/>
      <c r="T945" s="335"/>
      <c r="U945" s="335"/>
      <c r="V945" s="335"/>
      <c r="W945" s="333"/>
      <c r="X945" s="333"/>
      <c r="Y945" s="345">
        <f>SUM(Y936:Y944)</f>
        <v>0</v>
      </c>
      <c r="Z945" s="345">
        <f t="shared" ref="Z945:AE945" si="1825">SUM(Z936:Z944)</f>
        <v>99088.398959245955</v>
      </c>
      <c r="AA945" s="345">
        <f>SUM(AA936:AA944)</f>
        <v>154147.7726517836</v>
      </c>
      <c r="AB945" s="345">
        <f t="shared" si="1825"/>
        <v>550.31945842480877</v>
      </c>
      <c r="AC945" s="345">
        <f t="shared" si="1825"/>
        <v>0</v>
      </c>
      <c r="AD945" s="345">
        <f t="shared" si="1825"/>
        <v>780.23573509625226</v>
      </c>
      <c r="AE945" s="345">
        <f t="shared" si="1825"/>
        <v>0</v>
      </c>
      <c r="AF945" s="345">
        <f>SUM(AF936:AF944)</f>
        <v>0</v>
      </c>
      <c r="AG945" s="345">
        <f t="shared" ref="AG945:AL945" si="1826">SUM(AG936:AG944)</f>
        <v>0</v>
      </c>
      <c r="AH945" s="345">
        <f t="shared" si="1826"/>
        <v>0</v>
      </c>
      <c r="AI945" s="345">
        <f t="shared" si="1826"/>
        <v>0</v>
      </c>
      <c r="AJ945" s="345">
        <f t="shared" si="1826"/>
        <v>0</v>
      </c>
      <c r="AK945" s="345">
        <f t="shared" si="1826"/>
        <v>0</v>
      </c>
      <c r="AL945" s="345">
        <f t="shared" si="1826"/>
        <v>0</v>
      </c>
      <c r="AM945" s="406">
        <f>SUM(AM936:AM944)</f>
        <v>254566.72680455062</v>
      </c>
    </row>
    <row r="946" spans="1:39" ht="15">
      <c r="B946" s="348" t="s">
        <v>345</v>
      </c>
      <c r="C946" s="344"/>
      <c r="D946" s="349"/>
      <c r="E946" s="333"/>
      <c r="F946" s="333"/>
      <c r="G946" s="333"/>
      <c r="H946" s="333"/>
      <c r="I946" s="333"/>
      <c r="J946" s="333"/>
      <c r="K946" s="333"/>
      <c r="L946" s="333"/>
      <c r="M946" s="333"/>
      <c r="N946" s="333"/>
      <c r="O946" s="300"/>
      <c r="P946" s="333"/>
      <c r="Q946" s="333"/>
      <c r="R946" s="333"/>
      <c r="S946" s="335"/>
      <c r="T946" s="335"/>
      <c r="U946" s="335"/>
      <c r="V946" s="335"/>
      <c r="W946" s="333"/>
      <c r="X946" s="333"/>
      <c r="Y946" s="346">
        <f>Y933*Y935</f>
        <v>0</v>
      </c>
      <c r="Z946" s="346">
        <f t="shared" ref="Z946:AE946" si="1827">Z933*Z935</f>
        <v>7478.8159999999998</v>
      </c>
      <c r="AA946" s="346">
        <f t="shared" si="1827"/>
        <v>20324.096000000001</v>
      </c>
      <c r="AB946" s="346">
        <f t="shared" si="1827"/>
        <v>341.21430000000004</v>
      </c>
      <c r="AC946" s="346">
        <f t="shared" si="1827"/>
        <v>24.895600000000002</v>
      </c>
      <c r="AD946" s="346">
        <f t="shared" si="1827"/>
        <v>320.09559999999999</v>
      </c>
      <c r="AE946" s="346">
        <f t="shared" si="1827"/>
        <v>38.401799999999994</v>
      </c>
      <c r="AF946" s="346">
        <f>AF933*AF935</f>
        <v>0</v>
      </c>
      <c r="AG946" s="346">
        <f t="shared" ref="AG946:AL946" si="1828">AG933*AG935</f>
        <v>0</v>
      </c>
      <c r="AH946" s="346">
        <f t="shared" si="1828"/>
        <v>0</v>
      </c>
      <c r="AI946" s="346">
        <f t="shared" si="1828"/>
        <v>0</v>
      </c>
      <c r="AJ946" s="346">
        <f t="shared" si="1828"/>
        <v>0</v>
      </c>
      <c r="AK946" s="346">
        <f t="shared" si="1828"/>
        <v>0</v>
      </c>
      <c r="AL946" s="346">
        <f t="shared" si="1828"/>
        <v>0</v>
      </c>
      <c r="AM946" s="406">
        <f>SUM(Y946:AL946)</f>
        <v>28527.5193</v>
      </c>
    </row>
    <row r="947" spans="1:39" ht="15">
      <c r="B947" s="348" t="s">
        <v>346</v>
      </c>
      <c r="C947" s="344"/>
      <c r="D947" s="349"/>
      <c r="E947" s="333"/>
      <c r="F947" s="333"/>
      <c r="G947" s="333"/>
      <c r="H947" s="333"/>
      <c r="I947" s="333"/>
      <c r="J947" s="333"/>
      <c r="K947" s="333"/>
      <c r="L947" s="333"/>
      <c r="M947" s="333"/>
      <c r="N947" s="333"/>
      <c r="O947" s="300"/>
      <c r="P947" s="333"/>
      <c r="Q947" s="333"/>
      <c r="R947" s="333"/>
      <c r="S947" s="349"/>
      <c r="T947" s="349"/>
      <c r="U947" s="349"/>
      <c r="V947" s="349"/>
      <c r="W947" s="333"/>
      <c r="X947" s="333"/>
      <c r="Y947" s="350"/>
      <c r="Z947" s="350"/>
      <c r="AA947" s="350"/>
      <c r="AB947" s="350"/>
      <c r="AC947" s="350"/>
      <c r="AD947" s="350"/>
      <c r="AE947" s="350"/>
      <c r="AF947" s="350"/>
      <c r="AG947" s="350"/>
      <c r="AH947" s="350"/>
      <c r="AI947" s="350"/>
      <c r="AJ947" s="350"/>
      <c r="AK947" s="350"/>
      <c r="AL947" s="350"/>
      <c r="AM947" s="406">
        <f>AM945-AM946</f>
        <v>226039.20750455064</v>
      </c>
    </row>
    <row r="948" spans="1:39" ht="15">
      <c r="B948" s="323"/>
      <c r="C948" s="349"/>
      <c r="D948" s="349"/>
      <c r="E948" s="333"/>
      <c r="F948" s="333"/>
      <c r="G948" s="333"/>
      <c r="H948" s="333"/>
      <c r="I948" s="333"/>
      <c r="J948" s="333"/>
      <c r="K948" s="333"/>
      <c r="L948" s="333"/>
      <c r="M948" s="333"/>
      <c r="N948" s="333"/>
      <c r="O948" s="300"/>
      <c r="P948" s="333"/>
      <c r="Q948" s="333"/>
      <c r="R948" s="333"/>
      <c r="S948" s="349"/>
      <c r="T948" s="344"/>
      <c r="U948" s="349"/>
      <c r="V948" s="349"/>
      <c r="W948" s="333"/>
      <c r="X948" s="333"/>
      <c r="Y948" s="351"/>
      <c r="Z948" s="351"/>
      <c r="AA948" s="351"/>
      <c r="AB948" s="351"/>
      <c r="AC948" s="351"/>
      <c r="AD948" s="351"/>
      <c r="AE948" s="351"/>
      <c r="AF948" s="351"/>
      <c r="AG948" s="351"/>
      <c r="AH948" s="351"/>
      <c r="AI948" s="351"/>
      <c r="AJ948" s="351"/>
      <c r="AK948" s="351"/>
      <c r="AL948" s="351"/>
      <c r="AM948" s="336"/>
    </row>
    <row r="949" spans="1:39" ht="15">
      <c r="B949" s="439" t="s">
        <v>341</v>
      </c>
      <c r="C949" s="363"/>
      <c r="D949" s="383"/>
      <c r="E949" s="383"/>
      <c r="F949" s="383"/>
      <c r="G949" s="383"/>
      <c r="H949" s="383"/>
      <c r="I949" s="383"/>
      <c r="J949" s="383"/>
      <c r="K949" s="383"/>
      <c r="L949" s="383"/>
      <c r="M949" s="383"/>
      <c r="N949" s="383"/>
      <c r="O949" s="382"/>
      <c r="P949" s="383"/>
      <c r="Q949" s="383"/>
      <c r="R949" s="383"/>
      <c r="S949" s="363"/>
      <c r="T949" s="384"/>
      <c r="U949" s="384"/>
      <c r="V949" s="383"/>
      <c r="W949" s="383"/>
      <c r="X949" s="384"/>
      <c r="Y949" s="325">
        <f>SUMPRODUCT(E775:E930,Y775:Y930)</f>
        <v>4631.4560000000001</v>
      </c>
      <c r="Z949" s="325">
        <f>SUMPRODUCT(E775:E930,Z775:Z930)</f>
        <v>611408.12465999974</v>
      </c>
      <c r="AA949" s="325">
        <f t="shared" ref="AA949:AL949" si="1829">IF(AA773="kw",SUMPRODUCT($N$775:$N$930,$P$775:$P$930,AA775:AA930),SUMPRODUCT($E$775:$E$930,AA775:AA930))</f>
        <v>5051.3508533505583</v>
      </c>
      <c r="AB949" s="325">
        <f t="shared" si="1829"/>
        <v>0</v>
      </c>
      <c r="AC949" s="325">
        <f t="shared" si="1829"/>
        <v>0</v>
      </c>
      <c r="AD949" s="325">
        <f t="shared" si="1829"/>
        <v>0</v>
      </c>
      <c r="AE949" s="325">
        <f t="shared" si="1829"/>
        <v>0</v>
      </c>
      <c r="AF949" s="325">
        <f t="shared" si="1829"/>
        <v>0</v>
      </c>
      <c r="AG949" s="325">
        <f t="shared" si="1829"/>
        <v>0</v>
      </c>
      <c r="AH949" s="325">
        <f t="shared" si="1829"/>
        <v>0</v>
      </c>
      <c r="AI949" s="325">
        <f t="shared" si="1829"/>
        <v>0</v>
      </c>
      <c r="AJ949" s="325">
        <f t="shared" si="1829"/>
        <v>0</v>
      </c>
      <c r="AK949" s="325">
        <f t="shared" si="1829"/>
        <v>0</v>
      </c>
      <c r="AL949" s="325">
        <f t="shared" si="1829"/>
        <v>0</v>
      </c>
      <c r="AM949" s="385"/>
    </row>
    <row r="950" spans="1:39" ht="18.75" customHeight="1">
      <c r="B950" s="367" t="s">
        <v>586</v>
      </c>
      <c r="C950" s="386"/>
      <c r="D950" s="387"/>
      <c r="E950" s="387"/>
      <c r="F950" s="387"/>
      <c r="G950" s="387"/>
      <c r="H950" s="387"/>
      <c r="I950" s="387"/>
      <c r="J950" s="387"/>
      <c r="K950" s="387"/>
      <c r="L950" s="387"/>
      <c r="M950" s="387"/>
      <c r="N950" s="387"/>
      <c r="O950" s="387"/>
      <c r="P950" s="387"/>
      <c r="Q950" s="387"/>
      <c r="R950" s="387"/>
      <c r="S950" s="370"/>
      <c r="T950" s="371"/>
      <c r="U950" s="387"/>
      <c r="V950" s="387"/>
      <c r="W950" s="387"/>
      <c r="X950" s="387"/>
      <c r="Y950" s="408"/>
      <c r="Z950" s="408"/>
      <c r="AA950" s="408"/>
      <c r="AB950" s="408"/>
      <c r="AC950" s="408"/>
      <c r="AD950" s="408"/>
      <c r="AE950" s="408"/>
      <c r="AF950" s="408"/>
      <c r="AG950" s="408"/>
      <c r="AH950" s="408"/>
      <c r="AI950" s="408"/>
      <c r="AJ950" s="408"/>
      <c r="AK950" s="408"/>
      <c r="AL950" s="408"/>
      <c r="AM950" s="388"/>
    </row>
    <row r="951" spans="1:39" collapsed="1"/>
    <row r="953" spans="1:39" ht="15.4">
      <c r="B953" s="280" t="s">
        <v>342</v>
      </c>
      <c r="C953" s="281"/>
      <c r="D953" s="576" t="s">
        <v>528</v>
      </c>
      <c r="E953" s="253"/>
      <c r="F953" s="576"/>
      <c r="G953" s="253"/>
      <c r="H953" s="253"/>
      <c r="I953" s="253"/>
      <c r="J953" s="253"/>
      <c r="K953" s="253"/>
      <c r="L953" s="253"/>
      <c r="M953" s="253"/>
      <c r="N953" s="253"/>
      <c r="O953" s="281"/>
      <c r="P953" s="253"/>
      <c r="Q953" s="253"/>
      <c r="R953" s="253"/>
      <c r="S953" s="253"/>
      <c r="T953" s="253"/>
      <c r="U953" s="253"/>
      <c r="V953" s="253"/>
      <c r="W953" s="253"/>
      <c r="X953" s="253"/>
      <c r="Y953" s="270"/>
      <c r="Z953" s="267"/>
      <c r="AA953" s="267"/>
      <c r="AB953" s="267"/>
      <c r="AC953" s="267"/>
      <c r="AD953" s="267"/>
      <c r="AE953" s="267"/>
      <c r="AF953" s="267"/>
      <c r="AG953" s="267"/>
      <c r="AH953" s="267"/>
      <c r="AI953" s="267"/>
      <c r="AJ953" s="267"/>
      <c r="AK953" s="267"/>
      <c r="AL953" s="267"/>
    </row>
    <row r="954" spans="1:39" ht="39.75" customHeight="1">
      <c r="B954" s="918" t="s">
        <v>211</v>
      </c>
      <c r="C954" s="920" t="s">
        <v>33</v>
      </c>
      <c r="D954" s="284" t="s">
        <v>423</v>
      </c>
      <c r="E954" s="922" t="s">
        <v>209</v>
      </c>
      <c r="F954" s="923"/>
      <c r="G954" s="923"/>
      <c r="H954" s="923"/>
      <c r="I954" s="923"/>
      <c r="J954" s="923"/>
      <c r="K954" s="923"/>
      <c r="L954" s="923"/>
      <c r="M954" s="924"/>
      <c r="N954" s="928" t="s">
        <v>213</v>
      </c>
      <c r="O954" s="284" t="s">
        <v>424</v>
      </c>
      <c r="P954" s="922" t="s">
        <v>212</v>
      </c>
      <c r="Q954" s="923"/>
      <c r="R954" s="923"/>
      <c r="S954" s="923"/>
      <c r="T954" s="923"/>
      <c r="U954" s="923"/>
      <c r="V954" s="923"/>
      <c r="W954" s="923"/>
      <c r="X954" s="924"/>
      <c r="Y954" s="925" t="s">
        <v>244</v>
      </c>
      <c r="Z954" s="926"/>
      <c r="AA954" s="926"/>
      <c r="AB954" s="926"/>
      <c r="AC954" s="926"/>
      <c r="AD954" s="926"/>
      <c r="AE954" s="926"/>
      <c r="AF954" s="926"/>
      <c r="AG954" s="926"/>
      <c r="AH954" s="926"/>
      <c r="AI954" s="926"/>
      <c r="AJ954" s="926"/>
      <c r="AK954" s="926"/>
      <c r="AL954" s="926"/>
      <c r="AM954" s="927"/>
    </row>
    <row r="955" spans="1:39" ht="65.25" customHeight="1">
      <c r="B955" s="919"/>
      <c r="C955" s="921"/>
      <c r="D955" s="285">
        <v>2020</v>
      </c>
      <c r="E955" s="285">
        <v>2021</v>
      </c>
      <c r="F955" s="285">
        <v>2022</v>
      </c>
      <c r="G955" s="285">
        <v>2023</v>
      </c>
      <c r="H955" s="285">
        <v>2024</v>
      </c>
      <c r="I955" s="285">
        <v>2025</v>
      </c>
      <c r="J955" s="285">
        <v>2026</v>
      </c>
      <c r="K955" s="285">
        <v>2027</v>
      </c>
      <c r="L955" s="285">
        <v>2028</v>
      </c>
      <c r="M955" s="285">
        <v>2029</v>
      </c>
      <c r="N955" s="929"/>
      <c r="O955" s="285">
        <v>2020</v>
      </c>
      <c r="P955" s="285">
        <v>2021</v>
      </c>
      <c r="Q955" s="285">
        <v>2022</v>
      </c>
      <c r="R955" s="285">
        <v>2023</v>
      </c>
      <c r="S955" s="285">
        <v>2024</v>
      </c>
      <c r="T955" s="285">
        <v>2025</v>
      </c>
      <c r="U955" s="285">
        <v>2026</v>
      </c>
      <c r="V955" s="285">
        <v>2027</v>
      </c>
      <c r="W955" s="285">
        <v>2028</v>
      </c>
      <c r="X955" s="285">
        <v>2029</v>
      </c>
      <c r="Y955" s="285" t="str">
        <f>'1.  LRAMVA Summary'!D52</f>
        <v>Residential</v>
      </c>
      <c r="Z955" s="285" t="str">
        <f>'1.  LRAMVA Summary'!E52</f>
        <v>GS&lt;50 kW</v>
      </c>
      <c r="AA955" s="285" t="str">
        <f>'1.  LRAMVA Summary'!F52</f>
        <v>General Service 50 to 4,999 kW</v>
      </c>
      <c r="AB955" s="285" t="str">
        <f>'1.  LRAMVA Summary'!G52</f>
        <v>Large User</v>
      </c>
      <c r="AC955" s="285" t="str">
        <f>'1.  LRAMVA Summary'!H52</f>
        <v>Sentinel Lighting</v>
      </c>
      <c r="AD955" s="285" t="str">
        <f>'1.  LRAMVA Summary'!I52</f>
        <v>Street Lighting</v>
      </c>
      <c r="AE955" s="285" t="str">
        <f>'1.  LRAMVA Summary'!J52</f>
        <v>Unmetered Scattered Load</v>
      </c>
      <c r="AF955" s="285" t="str">
        <f>'1.  LRAMVA Summary'!K52</f>
        <v/>
      </c>
      <c r="AG955" s="285" t="str">
        <f>'1.  LRAMVA Summary'!L52</f>
        <v/>
      </c>
      <c r="AH955" s="285" t="str">
        <f>'1.  LRAMVA Summary'!M52</f>
        <v/>
      </c>
      <c r="AI955" s="285" t="str">
        <f>'1.  LRAMVA Summary'!N52</f>
        <v/>
      </c>
      <c r="AJ955" s="285" t="str">
        <f>'1.  LRAMVA Summary'!O52</f>
        <v/>
      </c>
      <c r="AK955" s="285" t="str">
        <f>'1.  LRAMVA Summary'!P52</f>
        <v/>
      </c>
      <c r="AL955" s="285" t="str">
        <f>'1.  LRAMVA Summary'!Q52</f>
        <v/>
      </c>
      <c r="AM955" s="287" t="str">
        <f>'1.  LRAMVA Summary'!R52</f>
        <v>Total</v>
      </c>
    </row>
    <row r="956" spans="1:39" ht="15" customHeight="1">
      <c r="A956" s="518"/>
      <c r="B956" s="512" t="s">
        <v>505</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t="str">
        <f>'1.  LRAMVA Summary'!D53</f>
        <v>kWh</v>
      </c>
      <c r="Z956" s="291" t="str">
        <f>'1.  LRAMVA Summary'!E53</f>
        <v>kWh</v>
      </c>
      <c r="AA956" s="291" t="str">
        <f>'1.  LRAMVA Summary'!F53</f>
        <v>kW</v>
      </c>
      <c r="AB956" s="291" t="str">
        <f>'1.  LRAMVA Summary'!G53</f>
        <v>kW</v>
      </c>
      <c r="AC956" s="291" t="str">
        <f>'1.  LRAMVA Summary'!H53</f>
        <v>kW</v>
      </c>
      <c r="AD956" s="291" t="str">
        <f>'1.  LRAMVA Summary'!I53</f>
        <v>kW</v>
      </c>
      <c r="AE956" s="291" t="str">
        <f>'1.  LRAMVA Summary'!J53</f>
        <v>kWh</v>
      </c>
      <c r="AF956" s="291">
        <f>'1.  LRAMVA Summary'!K53</f>
        <v>0</v>
      </c>
      <c r="AG956" s="291">
        <f>'1.  LRAMVA Summary'!L53</f>
        <v>0</v>
      </c>
      <c r="AH956" s="291">
        <f>'1.  LRAMVA Summary'!M53</f>
        <v>0</v>
      </c>
      <c r="AI956" s="291">
        <f>'1.  LRAMVA Summary'!N53</f>
        <v>0</v>
      </c>
      <c r="AJ956" s="291">
        <f>'1.  LRAMVA Summary'!O53</f>
        <v>0</v>
      </c>
      <c r="AK956" s="291">
        <f>'1.  LRAMVA Summary'!P53</f>
        <v>0</v>
      </c>
      <c r="AL956" s="291">
        <f>'1.  LRAMVA Summary'!Q53</f>
        <v>0</v>
      </c>
      <c r="AM956" s="292"/>
    </row>
    <row r="957" spans="1:39" ht="15" hidden="1" customHeight="1" outlineLevel="1">
      <c r="A957" s="518"/>
      <c r="B957" s="499" t="s">
        <v>498</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c r="Z957" s="291"/>
      <c r="AA957" s="291"/>
      <c r="AB957" s="291"/>
      <c r="AC957" s="291"/>
      <c r="AD957" s="291"/>
      <c r="AE957" s="291"/>
      <c r="AF957" s="291"/>
      <c r="AG957" s="291"/>
      <c r="AH957" s="291"/>
      <c r="AI957" s="291"/>
      <c r="AJ957" s="291"/>
      <c r="AK957" s="291"/>
      <c r="AL957" s="291"/>
      <c r="AM957" s="292"/>
    </row>
    <row r="958" spans="1:39" ht="15" hidden="1" customHeight="1" outlineLevel="1">
      <c r="A958" s="518">
        <v>1</v>
      </c>
      <c r="B958" s="427" t="s">
        <v>95</v>
      </c>
      <c r="C958" s="291" t="s">
        <v>25</v>
      </c>
      <c r="D958" s="295"/>
      <c r="E958" s="295"/>
      <c r="F958" s="295"/>
      <c r="G958" s="295"/>
      <c r="H958" s="295"/>
      <c r="I958" s="295"/>
      <c r="J958" s="295"/>
      <c r="K958" s="295"/>
      <c r="L958" s="295"/>
      <c r="M958" s="295"/>
      <c r="N958" s="291"/>
      <c r="O958" s="295"/>
      <c r="P958" s="295"/>
      <c r="Q958" s="295"/>
      <c r="R958" s="295"/>
      <c r="S958" s="295"/>
      <c r="T958" s="295"/>
      <c r="U958" s="295"/>
      <c r="V958" s="295"/>
      <c r="W958" s="295"/>
      <c r="X958" s="295"/>
      <c r="Y958" s="414"/>
      <c r="Z958" s="414"/>
      <c r="AA958" s="414"/>
      <c r="AB958" s="414"/>
      <c r="AC958" s="414"/>
      <c r="AD958" s="414"/>
      <c r="AE958" s="414"/>
      <c r="AF958" s="409"/>
      <c r="AG958" s="409"/>
      <c r="AH958" s="409"/>
      <c r="AI958" s="409"/>
      <c r="AJ958" s="409"/>
      <c r="AK958" s="409"/>
      <c r="AL958" s="409"/>
      <c r="AM958" s="296">
        <f>SUM(Y958:AL958)</f>
        <v>0</v>
      </c>
    </row>
    <row r="959" spans="1:39" ht="15" hidden="1" customHeight="1" outlineLevel="1">
      <c r="A959" s="518"/>
      <c r="B959" s="294" t="s">
        <v>347</v>
      </c>
      <c r="C959" s="291" t="s">
        <v>163</v>
      </c>
      <c r="D959" s="295"/>
      <c r="E959" s="295"/>
      <c r="F959" s="295"/>
      <c r="G959" s="295"/>
      <c r="H959" s="295"/>
      <c r="I959" s="295"/>
      <c r="J959" s="295"/>
      <c r="K959" s="295"/>
      <c r="L959" s="295"/>
      <c r="M959" s="295"/>
      <c r="N959" s="465"/>
      <c r="O959" s="295"/>
      <c r="P959" s="295"/>
      <c r="Q959" s="295"/>
      <c r="R959" s="295"/>
      <c r="S959" s="295"/>
      <c r="T959" s="295"/>
      <c r="U959" s="295"/>
      <c r="V959" s="295"/>
      <c r="W959" s="295"/>
      <c r="X959" s="295"/>
      <c r="Y959" s="410">
        <f>Y958</f>
        <v>0</v>
      </c>
      <c r="Z959" s="410">
        <f t="shared" ref="Z959" si="1830">Z958</f>
        <v>0</v>
      </c>
      <c r="AA959" s="410">
        <f t="shared" ref="AA959" si="1831">AA958</f>
        <v>0</v>
      </c>
      <c r="AB959" s="410">
        <f t="shared" ref="AB959" si="1832">AB958</f>
        <v>0</v>
      </c>
      <c r="AC959" s="410">
        <f t="shared" ref="AC959" si="1833">AC958</f>
        <v>0</v>
      </c>
      <c r="AD959" s="410">
        <f t="shared" ref="AD959" si="1834">AD958</f>
        <v>0</v>
      </c>
      <c r="AE959" s="410">
        <f t="shared" ref="AE959" si="1835">AE958</f>
        <v>0</v>
      </c>
      <c r="AF959" s="410">
        <f t="shared" ref="AF959" si="1836">AF958</f>
        <v>0</v>
      </c>
      <c r="AG959" s="410">
        <f t="shared" ref="AG959" si="1837">AG958</f>
        <v>0</v>
      </c>
      <c r="AH959" s="410">
        <f t="shared" ref="AH959" si="1838">AH958</f>
        <v>0</v>
      </c>
      <c r="AI959" s="410">
        <f t="shared" ref="AI959" si="1839">AI958</f>
        <v>0</v>
      </c>
      <c r="AJ959" s="410">
        <f t="shared" ref="AJ959" si="1840">AJ958</f>
        <v>0</v>
      </c>
      <c r="AK959" s="410">
        <f t="shared" ref="AK959" si="1841">AK958</f>
        <v>0</v>
      </c>
      <c r="AL959" s="410">
        <f t="shared" ref="AL959" si="1842">AL958</f>
        <v>0</v>
      </c>
      <c r="AM959" s="297"/>
    </row>
    <row r="960" spans="1:39" ht="15" hidden="1" customHeight="1" outlineLevel="1">
      <c r="A960" s="518"/>
      <c r="B960" s="298"/>
      <c r="C960" s="299"/>
      <c r="D960" s="299"/>
      <c r="E960" s="299"/>
      <c r="F960" s="299"/>
      <c r="G960" s="299"/>
      <c r="H960" s="299"/>
      <c r="I960" s="299"/>
      <c r="J960" s="299"/>
      <c r="K960" s="299"/>
      <c r="L960" s="299"/>
      <c r="M960" s="299"/>
      <c r="N960" s="300"/>
      <c r="O960" s="299"/>
      <c r="P960" s="299"/>
      <c r="Q960" s="299"/>
      <c r="R960" s="299"/>
      <c r="S960" s="299"/>
      <c r="T960" s="299"/>
      <c r="U960" s="299"/>
      <c r="V960" s="299"/>
      <c r="W960" s="299"/>
      <c r="X960" s="299"/>
      <c r="Y960" s="411"/>
      <c r="Z960" s="412"/>
      <c r="AA960" s="412"/>
      <c r="AB960" s="412"/>
      <c r="AC960" s="412"/>
      <c r="AD960" s="412"/>
      <c r="AE960" s="412"/>
      <c r="AF960" s="412"/>
      <c r="AG960" s="412"/>
      <c r="AH960" s="412"/>
      <c r="AI960" s="412"/>
      <c r="AJ960" s="412"/>
      <c r="AK960" s="412"/>
      <c r="AL960" s="412"/>
      <c r="AM960" s="302"/>
    </row>
    <row r="961" spans="1:39" ht="15" hidden="1" customHeight="1" outlineLevel="1">
      <c r="A961" s="518">
        <v>2</v>
      </c>
      <c r="B961" s="427" t="s">
        <v>96</v>
      </c>
      <c r="C961" s="291" t="s">
        <v>25</v>
      </c>
      <c r="D961" s="295"/>
      <c r="E961" s="295"/>
      <c r="F961" s="295"/>
      <c r="G961" s="295"/>
      <c r="H961" s="295"/>
      <c r="I961" s="295"/>
      <c r="J961" s="295"/>
      <c r="K961" s="295"/>
      <c r="L961" s="295"/>
      <c r="M961" s="295"/>
      <c r="N961" s="291"/>
      <c r="O961" s="295"/>
      <c r="P961" s="295"/>
      <c r="Q961" s="295"/>
      <c r="R961" s="295"/>
      <c r="S961" s="295"/>
      <c r="T961" s="295"/>
      <c r="U961" s="295"/>
      <c r="V961" s="295"/>
      <c r="W961" s="295"/>
      <c r="X961" s="295"/>
      <c r="Y961" s="414"/>
      <c r="Z961" s="414"/>
      <c r="AA961" s="414"/>
      <c r="AB961" s="414"/>
      <c r="AC961" s="414"/>
      <c r="AD961" s="414"/>
      <c r="AE961" s="414"/>
      <c r="AF961" s="409"/>
      <c r="AG961" s="409"/>
      <c r="AH961" s="409"/>
      <c r="AI961" s="409"/>
      <c r="AJ961" s="409"/>
      <c r="AK961" s="409"/>
      <c r="AL961" s="409"/>
      <c r="AM961" s="296">
        <f>SUM(Y961:AL961)</f>
        <v>0</v>
      </c>
    </row>
    <row r="962" spans="1:39" ht="15" hidden="1" customHeight="1" outlineLevel="1">
      <c r="A962" s="518"/>
      <c r="B962" s="294" t="s">
        <v>347</v>
      </c>
      <c r="C962" s="291" t="s">
        <v>163</v>
      </c>
      <c r="D962" s="295"/>
      <c r="E962" s="295"/>
      <c r="F962" s="295"/>
      <c r="G962" s="295"/>
      <c r="H962" s="295"/>
      <c r="I962" s="295"/>
      <c r="J962" s="295"/>
      <c r="K962" s="295"/>
      <c r="L962" s="295"/>
      <c r="M962" s="295"/>
      <c r="N962" s="465"/>
      <c r="O962" s="295"/>
      <c r="P962" s="295"/>
      <c r="Q962" s="295"/>
      <c r="R962" s="295"/>
      <c r="S962" s="295"/>
      <c r="T962" s="295"/>
      <c r="U962" s="295"/>
      <c r="V962" s="295"/>
      <c r="W962" s="295"/>
      <c r="X962" s="295"/>
      <c r="Y962" s="410">
        <f>Y961</f>
        <v>0</v>
      </c>
      <c r="Z962" s="410">
        <f t="shared" ref="Z962" si="1843">Z961</f>
        <v>0</v>
      </c>
      <c r="AA962" s="410">
        <f t="shared" ref="AA962" si="1844">AA961</f>
        <v>0</v>
      </c>
      <c r="AB962" s="410">
        <f t="shared" ref="AB962" si="1845">AB961</f>
        <v>0</v>
      </c>
      <c r="AC962" s="410">
        <f t="shared" ref="AC962" si="1846">AC961</f>
        <v>0</v>
      </c>
      <c r="AD962" s="410">
        <f t="shared" ref="AD962" si="1847">AD961</f>
        <v>0</v>
      </c>
      <c r="AE962" s="410">
        <f t="shared" ref="AE962" si="1848">AE961</f>
        <v>0</v>
      </c>
      <c r="AF962" s="410">
        <f t="shared" ref="AF962" si="1849">AF961</f>
        <v>0</v>
      </c>
      <c r="AG962" s="410">
        <f t="shared" ref="AG962" si="1850">AG961</f>
        <v>0</v>
      </c>
      <c r="AH962" s="410">
        <f t="shared" ref="AH962" si="1851">AH961</f>
        <v>0</v>
      </c>
      <c r="AI962" s="410">
        <f t="shared" ref="AI962" si="1852">AI961</f>
        <v>0</v>
      </c>
      <c r="AJ962" s="410">
        <f t="shared" ref="AJ962" si="1853">AJ961</f>
        <v>0</v>
      </c>
      <c r="AK962" s="410">
        <f t="shared" ref="AK962" si="1854">AK961</f>
        <v>0</v>
      </c>
      <c r="AL962" s="410">
        <f t="shared" ref="AL962" si="1855">AL961</f>
        <v>0</v>
      </c>
      <c r="AM962" s="297"/>
    </row>
    <row r="963" spans="1:39" ht="15" hidden="1" customHeight="1" outlineLevel="1">
      <c r="A963" s="518"/>
      <c r="B963" s="298"/>
      <c r="C963" s="299"/>
      <c r="D963" s="304"/>
      <c r="E963" s="304"/>
      <c r="F963" s="304"/>
      <c r="G963" s="304"/>
      <c r="H963" s="304"/>
      <c r="I963" s="304"/>
      <c r="J963" s="304"/>
      <c r="K963" s="304"/>
      <c r="L963" s="304"/>
      <c r="M963" s="304"/>
      <c r="N963" s="300"/>
      <c r="O963" s="304"/>
      <c r="P963" s="304"/>
      <c r="Q963" s="304"/>
      <c r="R963" s="304"/>
      <c r="S963" s="304"/>
      <c r="T963" s="304"/>
      <c r="U963" s="304"/>
      <c r="V963" s="304"/>
      <c r="W963" s="304"/>
      <c r="X963" s="304"/>
      <c r="Y963" s="411"/>
      <c r="Z963" s="412"/>
      <c r="AA963" s="412"/>
      <c r="AB963" s="412"/>
      <c r="AC963" s="412"/>
      <c r="AD963" s="412"/>
      <c r="AE963" s="412"/>
      <c r="AF963" s="412"/>
      <c r="AG963" s="412"/>
      <c r="AH963" s="412"/>
      <c r="AI963" s="412"/>
      <c r="AJ963" s="412"/>
      <c r="AK963" s="412"/>
      <c r="AL963" s="412"/>
      <c r="AM963" s="302"/>
    </row>
    <row r="964" spans="1:39" ht="15" hidden="1" customHeight="1" outlineLevel="1">
      <c r="A964" s="518">
        <v>3</v>
      </c>
      <c r="B964" s="427" t="s">
        <v>97</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4"/>
      <c r="Z964" s="414"/>
      <c r="AA964" s="414"/>
      <c r="AB964" s="414"/>
      <c r="AC964" s="414"/>
      <c r="AD964" s="414"/>
      <c r="AE964" s="414"/>
      <c r="AF964" s="409"/>
      <c r="AG964" s="409"/>
      <c r="AH964" s="409"/>
      <c r="AI964" s="409"/>
      <c r="AJ964" s="409"/>
      <c r="AK964" s="409"/>
      <c r="AL964" s="409"/>
      <c r="AM964" s="296">
        <f>SUM(Y964:AL964)</f>
        <v>0</v>
      </c>
    </row>
    <row r="965" spans="1:39" ht="15" hidden="1" customHeight="1" outlineLevel="1">
      <c r="A965" s="518"/>
      <c r="B965" s="294" t="s">
        <v>347</v>
      </c>
      <c r="C965" s="291" t="s">
        <v>163</v>
      </c>
      <c r="D965" s="295"/>
      <c r="E965" s="295"/>
      <c r="F965" s="295"/>
      <c r="G965" s="295"/>
      <c r="H965" s="295"/>
      <c r="I965" s="295"/>
      <c r="J965" s="295"/>
      <c r="K965" s="295"/>
      <c r="L965" s="295"/>
      <c r="M965" s="295"/>
      <c r="N965" s="465"/>
      <c r="O965" s="295"/>
      <c r="P965" s="295"/>
      <c r="Q965" s="295"/>
      <c r="R965" s="295"/>
      <c r="S965" s="295"/>
      <c r="T965" s="295"/>
      <c r="U965" s="295"/>
      <c r="V965" s="295"/>
      <c r="W965" s="295"/>
      <c r="X965" s="295"/>
      <c r="Y965" s="410">
        <f>Y964</f>
        <v>0</v>
      </c>
      <c r="Z965" s="410">
        <f t="shared" ref="Z965" si="1856">Z964</f>
        <v>0</v>
      </c>
      <c r="AA965" s="410">
        <f t="shared" ref="AA965" si="1857">AA964</f>
        <v>0</v>
      </c>
      <c r="AB965" s="410">
        <f t="shared" ref="AB965" si="1858">AB964</f>
        <v>0</v>
      </c>
      <c r="AC965" s="410">
        <f t="shared" ref="AC965" si="1859">AC964</f>
        <v>0</v>
      </c>
      <c r="AD965" s="410">
        <f t="shared" ref="AD965" si="1860">AD964</f>
        <v>0</v>
      </c>
      <c r="AE965" s="410">
        <f t="shared" ref="AE965" si="1861">AE964</f>
        <v>0</v>
      </c>
      <c r="AF965" s="410">
        <f t="shared" ref="AF965" si="1862">AF964</f>
        <v>0</v>
      </c>
      <c r="AG965" s="410">
        <f t="shared" ref="AG965" si="1863">AG964</f>
        <v>0</v>
      </c>
      <c r="AH965" s="410">
        <f t="shared" ref="AH965" si="1864">AH964</f>
        <v>0</v>
      </c>
      <c r="AI965" s="410">
        <f t="shared" ref="AI965" si="1865">AI964</f>
        <v>0</v>
      </c>
      <c r="AJ965" s="410">
        <f t="shared" ref="AJ965" si="1866">AJ964</f>
        <v>0</v>
      </c>
      <c r="AK965" s="410">
        <f t="shared" ref="AK965" si="1867">AK964</f>
        <v>0</v>
      </c>
      <c r="AL965" s="410">
        <f t="shared" ref="AL965" si="1868">AL964</f>
        <v>0</v>
      </c>
      <c r="AM965" s="297"/>
    </row>
    <row r="966" spans="1:39" ht="15" hidden="1" customHeight="1" outlineLevel="1">
      <c r="A966" s="518"/>
      <c r="B966" s="294"/>
      <c r="C966" s="305"/>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11"/>
      <c r="Z966" s="411"/>
      <c r="AA966" s="411"/>
      <c r="AB966" s="411"/>
      <c r="AC966" s="411"/>
      <c r="AD966" s="411"/>
      <c r="AE966" s="411"/>
      <c r="AF966" s="411"/>
      <c r="AG966" s="411"/>
      <c r="AH966" s="411"/>
      <c r="AI966" s="411"/>
      <c r="AJ966" s="411"/>
      <c r="AK966" s="411"/>
      <c r="AL966" s="411"/>
      <c r="AM966" s="306"/>
    </row>
    <row r="967" spans="1:39" ht="15" hidden="1" customHeight="1" outlineLevel="1">
      <c r="A967" s="518">
        <v>4</v>
      </c>
      <c r="B967" s="514" t="s">
        <v>676</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4"/>
      <c r="Z967" s="414"/>
      <c r="AA967" s="414"/>
      <c r="AB967" s="414"/>
      <c r="AC967" s="414"/>
      <c r="AD967" s="414"/>
      <c r="AE967" s="414"/>
      <c r="AF967" s="409"/>
      <c r="AG967" s="409"/>
      <c r="AH967" s="409"/>
      <c r="AI967" s="409"/>
      <c r="AJ967" s="409"/>
      <c r="AK967" s="409"/>
      <c r="AL967" s="409"/>
      <c r="AM967" s="296">
        <f>SUM(Y967:AL967)</f>
        <v>0</v>
      </c>
    </row>
    <row r="968" spans="1:39" ht="15" hidden="1" customHeight="1" outlineLevel="1">
      <c r="A968" s="518"/>
      <c r="B968" s="294" t="s">
        <v>347</v>
      </c>
      <c r="C968" s="291" t="s">
        <v>163</v>
      </c>
      <c r="D968" s="295"/>
      <c r="E968" s="295"/>
      <c r="F968" s="295"/>
      <c r="G968" s="295"/>
      <c r="H968" s="295"/>
      <c r="I968" s="295"/>
      <c r="J968" s="295"/>
      <c r="K968" s="295"/>
      <c r="L968" s="295"/>
      <c r="M968" s="295"/>
      <c r="N968" s="465"/>
      <c r="O968" s="295"/>
      <c r="P968" s="295"/>
      <c r="Q968" s="295"/>
      <c r="R968" s="295"/>
      <c r="S968" s="295"/>
      <c r="T968" s="295"/>
      <c r="U968" s="295"/>
      <c r="V968" s="295"/>
      <c r="W968" s="295"/>
      <c r="X968" s="295"/>
      <c r="Y968" s="410">
        <f>Y967</f>
        <v>0</v>
      </c>
      <c r="Z968" s="410">
        <f t="shared" ref="Z968" si="1869">Z967</f>
        <v>0</v>
      </c>
      <c r="AA968" s="410">
        <f t="shared" ref="AA968" si="1870">AA967</f>
        <v>0</v>
      </c>
      <c r="AB968" s="410">
        <f t="shared" ref="AB968" si="1871">AB967</f>
        <v>0</v>
      </c>
      <c r="AC968" s="410">
        <f t="shared" ref="AC968" si="1872">AC967</f>
        <v>0</v>
      </c>
      <c r="AD968" s="410">
        <f t="shared" ref="AD968" si="1873">AD967</f>
        <v>0</v>
      </c>
      <c r="AE968" s="410">
        <f t="shared" ref="AE968" si="1874">AE967</f>
        <v>0</v>
      </c>
      <c r="AF968" s="410">
        <f t="shared" ref="AF968" si="1875">AF967</f>
        <v>0</v>
      </c>
      <c r="AG968" s="410">
        <f t="shared" ref="AG968" si="1876">AG967</f>
        <v>0</v>
      </c>
      <c r="AH968" s="410">
        <f t="shared" ref="AH968" si="1877">AH967</f>
        <v>0</v>
      </c>
      <c r="AI968" s="410">
        <f t="shared" ref="AI968" si="1878">AI967</f>
        <v>0</v>
      </c>
      <c r="AJ968" s="410">
        <f t="shared" ref="AJ968" si="1879">AJ967</f>
        <v>0</v>
      </c>
      <c r="AK968" s="410">
        <f t="shared" ref="AK968" si="1880">AK967</f>
        <v>0</v>
      </c>
      <c r="AL968" s="410">
        <f t="shared" ref="AL968" si="1881">AL967</f>
        <v>0</v>
      </c>
      <c r="AM968" s="297"/>
    </row>
    <row r="969" spans="1:39" ht="15" hidden="1" customHeight="1" outlineLevel="1">
      <c r="A969" s="518"/>
      <c r="B969" s="294"/>
      <c r="C969" s="305"/>
      <c r="D969" s="304"/>
      <c r="E969" s="304"/>
      <c r="F969" s="304"/>
      <c r="G969" s="304"/>
      <c r="H969" s="304"/>
      <c r="I969" s="304"/>
      <c r="J969" s="304"/>
      <c r="K969" s="304"/>
      <c r="L969" s="304"/>
      <c r="M969" s="304"/>
      <c r="N969" s="291"/>
      <c r="O969" s="304"/>
      <c r="P969" s="304"/>
      <c r="Q969" s="304"/>
      <c r="R969" s="304"/>
      <c r="S969" s="304"/>
      <c r="T969" s="304"/>
      <c r="U969" s="304"/>
      <c r="V969" s="304"/>
      <c r="W969" s="304"/>
      <c r="X969" s="304"/>
      <c r="Y969" s="411"/>
      <c r="Z969" s="411"/>
      <c r="AA969" s="411"/>
      <c r="AB969" s="411"/>
      <c r="AC969" s="411"/>
      <c r="AD969" s="411"/>
      <c r="AE969" s="411"/>
      <c r="AF969" s="411"/>
      <c r="AG969" s="411"/>
      <c r="AH969" s="411"/>
      <c r="AI969" s="411"/>
      <c r="AJ969" s="411"/>
      <c r="AK969" s="411"/>
      <c r="AL969" s="411"/>
      <c r="AM969" s="306"/>
    </row>
    <row r="970" spans="1:39" ht="15" hidden="1" customHeight="1" outlineLevel="1">
      <c r="A970" s="518">
        <v>5</v>
      </c>
      <c r="B970" s="427" t="s">
        <v>98</v>
      </c>
      <c r="C970" s="291" t="s">
        <v>25</v>
      </c>
      <c r="D970" s="295"/>
      <c r="E970" s="295"/>
      <c r="F970" s="295"/>
      <c r="G970" s="295"/>
      <c r="H970" s="295"/>
      <c r="I970" s="295"/>
      <c r="J970" s="295"/>
      <c r="K970" s="295"/>
      <c r="L970" s="295"/>
      <c r="M970" s="295"/>
      <c r="N970" s="291"/>
      <c r="O970" s="295"/>
      <c r="P970" s="295"/>
      <c r="Q970" s="295"/>
      <c r="R970" s="295"/>
      <c r="S970" s="295"/>
      <c r="T970" s="295"/>
      <c r="U970" s="295"/>
      <c r="V970" s="295"/>
      <c r="W970" s="295"/>
      <c r="X970" s="295"/>
      <c r="Y970" s="414"/>
      <c r="Z970" s="414"/>
      <c r="AA970" s="414"/>
      <c r="AB970" s="414"/>
      <c r="AC970" s="414"/>
      <c r="AD970" s="414"/>
      <c r="AE970" s="414"/>
      <c r="AF970" s="409"/>
      <c r="AG970" s="409"/>
      <c r="AH970" s="409"/>
      <c r="AI970" s="409"/>
      <c r="AJ970" s="409"/>
      <c r="AK970" s="409"/>
      <c r="AL970" s="409"/>
      <c r="AM970" s="296">
        <f>SUM(Y970:AL970)</f>
        <v>0</v>
      </c>
    </row>
    <row r="971" spans="1:39" ht="15" hidden="1" customHeight="1" outlineLevel="1">
      <c r="A971" s="518"/>
      <c r="B971" s="294" t="s">
        <v>347</v>
      </c>
      <c r="C971" s="291" t="s">
        <v>163</v>
      </c>
      <c r="D971" s="295"/>
      <c r="E971" s="295"/>
      <c r="F971" s="295"/>
      <c r="G971" s="295"/>
      <c r="H971" s="295"/>
      <c r="I971" s="295"/>
      <c r="J971" s="295"/>
      <c r="K971" s="295"/>
      <c r="L971" s="295"/>
      <c r="M971" s="295"/>
      <c r="N971" s="465"/>
      <c r="O971" s="295"/>
      <c r="P971" s="295"/>
      <c r="Q971" s="295"/>
      <c r="R971" s="295"/>
      <c r="S971" s="295"/>
      <c r="T971" s="295"/>
      <c r="U971" s="295"/>
      <c r="V971" s="295"/>
      <c r="W971" s="295"/>
      <c r="X971" s="295"/>
      <c r="Y971" s="410">
        <f>Y970</f>
        <v>0</v>
      </c>
      <c r="Z971" s="410">
        <f t="shared" ref="Z971" si="1882">Z970</f>
        <v>0</v>
      </c>
      <c r="AA971" s="410">
        <f t="shared" ref="AA971" si="1883">AA970</f>
        <v>0</v>
      </c>
      <c r="AB971" s="410">
        <f t="shared" ref="AB971" si="1884">AB970</f>
        <v>0</v>
      </c>
      <c r="AC971" s="410">
        <f t="shared" ref="AC971" si="1885">AC970</f>
        <v>0</v>
      </c>
      <c r="AD971" s="410">
        <f t="shared" ref="AD971" si="1886">AD970</f>
        <v>0</v>
      </c>
      <c r="AE971" s="410">
        <f t="shared" ref="AE971" si="1887">AE970</f>
        <v>0</v>
      </c>
      <c r="AF971" s="410">
        <f t="shared" ref="AF971" si="1888">AF970</f>
        <v>0</v>
      </c>
      <c r="AG971" s="410">
        <f t="shared" ref="AG971" si="1889">AG970</f>
        <v>0</v>
      </c>
      <c r="AH971" s="410">
        <f t="shared" ref="AH971" si="1890">AH970</f>
        <v>0</v>
      </c>
      <c r="AI971" s="410">
        <f t="shared" ref="AI971" si="1891">AI970</f>
        <v>0</v>
      </c>
      <c r="AJ971" s="410">
        <f t="shared" ref="AJ971" si="1892">AJ970</f>
        <v>0</v>
      </c>
      <c r="AK971" s="410">
        <f t="shared" ref="AK971" si="1893">AK970</f>
        <v>0</v>
      </c>
      <c r="AL971" s="410">
        <f t="shared" ref="AL971" si="1894">AL970</f>
        <v>0</v>
      </c>
      <c r="AM971" s="297"/>
    </row>
    <row r="972" spans="1:39" ht="15" hidden="1" customHeight="1" outlineLevel="1">
      <c r="A972" s="518"/>
      <c r="B972" s="294"/>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21"/>
      <c r="Z972" s="422"/>
      <c r="AA972" s="422"/>
      <c r="AB972" s="422"/>
      <c r="AC972" s="422"/>
      <c r="AD972" s="422"/>
      <c r="AE972" s="422"/>
      <c r="AF972" s="422"/>
      <c r="AG972" s="422"/>
      <c r="AH972" s="422"/>
      <c r="AI972" s="422"/>
      <c r="AJ972" s="422"/>
      <c r="AK972" s="422"/>
      <c r="AL972" s="422"/>
      <c r="AM972" s="297"/>
    </row>
    <row r="973" spans="1:39" ht="15" hidden="1" outlineLevel="1">
      <c r="A973" s="518"/>
      <c r="B973" s="318" t="s">
        <v>499</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413"/>
      <c r="Z973" s="413"/>
      <c r="AA973" s="413"/>
      <c r="AB973" s="413"/>
      <c r="AC973" s="413"/>
      <c r="AD973" s="413"/>
      <c r="AE973" s="413"/>
      <c r="AF973" s="413"/>
      <c r="AG973" s="413"/>
      <c r="AH973" s="413"/>
      <c r="AI973" s="413"/>
      <c r="AJ973" s="413"/>
      <c r="AK973" s="413"/>
      <c r="AL973" s="413"/>
      <c r="AM973" s="292"/>
    </row>
    <row r="974" spans="1:39" ht="15" hidden="1" customHeight="1" outlineLevel="1">
      <c r="A974" s="518">
        <v>6</v>
      </c>
      <c r="B974" s="427" t="s">
        <v>99</v>
      </c>
      <c r="C974" s="291" t="s">
        <v>25</v>
      </c>
      <c r="D974" s="295"/>
      <c r="E974" s="295"/>
      <c r="F974" s="295"/>
      <c r="G974" s="295"/>
      <c r="H974" s="295"/>
      <c r="I974" s="295"/>
      <c r="J974" s="295"/>
      <c r="K974" s="295"/>
      <c r="L974" s="295"/>
      <c r="M974" s="295"/>
      <c r="N974" s="295">
        <v>12</v>
      </c>
      <c r="O974" s="295"/>
      <c r="P974" s="295"/>
      <c r="Q974" s="295"/>
      <c r="R974" s="295"/>
      <c r="S974" s="295"/>
      <c r="T974" s="295"/>
      <c r="U974" s="295"/>
      <c r="V974" s="295"/>
      <c r="W974" s="295"/>
      <c r="X974" s="295"/>
      <c r="Y974" s="414"/>
      <c r="Z974" s="414"/>
      <c r="AA974" s="414"/>
      <c r="AB974" s="414"/>
      <c r="AC974" s="414"/>
      <c r="AD974" s="414"/>
      <c r="AE974" s="414"/>
      <c r="AF974" s="414"/>
      <c r="AG974" s="414"/>
      <c r="AH974" s="414"/>
      <c r="AI974" s="414"/>
      <c r="AJ974" s="414"/>
      <c r="AK974" s="414"/>
      <c r="AL974" s="414"/>
      <c r="AM974" s="296">
        <f>SUM(Y974:AL974)</f>
        <v>0</v>
      </c>
    </row>
    <row r="975" spans="1:39" ht="15" hidden="1" customHeight="1" outlineLevel="1">
      <c r="A975" s="518"/>
      <c r="B975" s="294" t="s">
        <v>347</v>
      </c>
      <c r="C975" s="291" t="s">
        <v>163</v>
      </c>
      <c r="D975" s="295"/>
      <c r="E975" s="295"/>
      <c r="F975" s="295"/>
      <c r="G975" s="295"/>
      <c r="H975" s="295"/>
      <c r="I975" s="295"/>
      <c r="J975" s="295"/>
      <c r="K975" s="295"/>
      <c r="L975" s="295"/>
      <c r="M975" s="295"/>
      <c r="N975" s="295">
        <f>N974</f>
        <v>12</v>
      </c>
      <c r="O975" s="295"/>
      <c r="P975" s="295"/>
      <c r="Q975" s="295"/>
      <c r="R975" s="295"/>
      <c r="S975" s="295"/>
      <c r="T975" s="295"/>
      <c r="U975" s="295"/>
      <c r="V975" s="295"/>
      <c r="W975" s="295"/>
      <c r="X975" s="295"/>
      <c r="Y975" s="410">
        <f>Y974</f>
        <v>0</v>
      </c>
      <c r="Z975" s="410">
        <f t="shared" ref="Z975" si="1895">Z974</f>
        <v>0</v>
      </c>
      <c r="AA975" s="410">
        <f t="shared" ref="AA975" si="1896">AA974</f>
        <v>0</v>
      </c>
      <c r="AB975" s="410">
        <f t="shared" ref="AB975" si="1897">AB974</f>
        <v>0</v>
      </c>
      <c r="AC975" s="410">
        <f t="shared" ref="AC975" si="1898">AC974</f>
        <v>0</v>
      </c>
      <c r="AD975" s="410">
        <f t="shared" ref="AD975" si="1899">AD974</f>
        <v>0</v>
      </c>
      <c r="AE975" s="410">
        <f t="shared" ref="AE975" si="1900">AE974</f>
        <v>0</v>
      </c>
      <c r="AF975" s="410">
        <f t="shared" ref="AF975" si="1901">AF974</f>
        <v>0</v>
      </c>
      <c r="AG975" s="410">
        <f t="shared" ref="AG975" si="1902">AG974</f>
        <v>0</v>
      </c>
      <c r="AH975" s="410">
        <f t="shared" ref="AH975" si="1903">AH974</f>
        <v>0</v>
      </c>
      <c r="AI975" s="410">
        <f t="shared" ref="AI975" si="1904">AI974</f>
        <v>0</v>
      </c>
      <c r="AJ975" s="410">
        <f t="shared" ref="AJ975" si="1905">AJ974</f>
        <v>0</v>
      </c>
      <c r="AK975" s="410">
        <f t="shared" ref="AK975" si="1906">AK974</f>
        <v>0</v>
      </c>
      <c r="AL975" s="410">
        <f t="shared" ref="AL975" si="1907">AL974</f>
        <v>0</v>
      </c>
      <c r="AM975" s="311"/>
    </row>
    <row r="976" spans="1:39" ht="15" hidden="1" customHeight="1" outlineLevel="1">
      <c r="A976" s="518"/>
      <c r="B976" s="310"/>
      <c r="C976" s="312"/>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15"/>
      <c r="Z976" s="415"/>
      <c r="AA976" s="415"/>
      <c r="AB976" s="415"/>
      <c r="AC976" s="415"/>
      <c r="AD976" s="415"/>
      <c r="AE976" s="415"/>
      <c r="AF976" s="415"/>
      <c r="AG976" s="415"/>
      <c r="AH976" s="415"/>
      <c r="AI976" s="415"/>
      <c r="AJ976" s="415"/>
      <c r="AK976" s="415"/>
      <c r="AL976" s="415"/>
      <c r="AM976" s="313"/>
    </row>
    <row r="977" spans="1:39" ht="15" hidden="1" customHeight="1" outlineLevel="1">
      <c r="A977" s="518">
        <v>7</v>
      </c>
      <c r="B977" s="427" t="s">
        <v>100</v>
      </c>
      <c r="C977" s="291" t="s">
        <v>25</v>
      </c>
      <c r="D977" s="295"/>
      <c r="E977" s="295"/>
      <c r="F977" s="295"/>
      <c r="G977" s="295"/>
      <c r="H977" s="295"/>
      <c r="I977" s="295"/>
      <c r="J977" s="295"/>
      <c r="K977" s="295"/>
      <c r="L977" s="295"/>
      <c r="M977" s="295"/>
      <c r="N977" s="295">
        <v>12</v>
      </c>
      <c r="O977" s="295"/>
      <c r="P977" s="295"/>
      <c r="Q977" s="295"/>
      <c r="R977" s="295"/>
      <c r="S977" s="295"/>
      <c r="T977" s="295"/>
      <c r="U977" s="295"/>
      <c r="V977" s="295"/>
      <c r="W977" s="295"/>
      <c r="X977" s="295"/>
      <c r="Y977" s="414"/>
      <c r="Z977" s="414"/>
      <c r="AA977" s="414"/>
      <c r="AB977" s="414"/>
      <c r="AC977" s="414"/>
      <c r="AD977" s="414"/>
      <c r="AE977" s="414"/>
      <c r="AF977" s="414"/>
      <c r="AG977" s="414"/>
      <c r="AH977" s="414"/>
      <c r="AI977" s="414"/>
      <c r="AJ977" s="414"/>
      <c r="AK977" s="414"/>
      <c r="AL977" s="414"/>
      <c r="AM977" s="296">
        <f>SUM(Y977:AL977)</f>
        <v>0</v>
      </c>
    </row>
    <row r="978" spans="1:39" ht="15" hidden="1" customHeight="1" outlineLevel="1">
      <c r="A978" s="518"/>
      <c r="B978" s="294" t="s">
        <v>347</v>
      </c>
      <c r="C978" s="291" t="s">
        <v>163</v>
      </c>
      <c r="D978" s="295"/>
      <c r="E978" s="295"/>
      <c r="F978" s="295"/>
      <c r="G978" s="295"/>
      <c r="H978" s="295"/>
      <c r="I978" s="295"/>
      <c r="J978" s="295"/>
      <c r="K978" s="295"/>
      <c r="L978" s="295"/>
      <c r="M978" s="295"/>
      <c r="N978" s="295">
        <f>N977</f>
        <v>12</v>
      </c>
      <c r="O978" s="295"/>
      <c r="P978" s="295"/>
      <c r="Q978" s="295"/>
      <c r="R978" s="295"/>
      <c r="S978" s="295"/>
      <c r="T978" s="295"/>
      <c r="U978" s="295"/>
      <c r="V978" s="295"/>
      <c r="W978" s="295"/>
      <c r="X978" s="295"/>
      <c r="Y978" s="410">
        <f>Y977</f>
        <v>0</v>
      </c>
      <c r="Z978" s="410">
        <f t="shared" ref="Z978" si="1908">Z977</f>
        <v>0</v>
      </c>
      <c r="AA978" s="410">
        <f t="shared" ref="AA978" si="1909">AA977</f>
        <v>0</v>
      </c>
      <c r="AB978" s="410">
        <f t="shared" ref="AB978" si="1910">AB977</f>
        <v>0</v>
      </c>
      <c r="AC978" s="410">
        <f t="shared" ref="AC978" si="1911">AC977</f>
        <v>0</v>
      </c>
      <c r="AD978" s="410">
        <f t="shared" ref="AD978" si="1912">AD977</f>
        <v>0</v>
      </c>
      <c r="AE978" s="410">
        <f t="shared" ref="AE978" si="1913">AE977</f>
        <v>0</v>
      </c>
      <c r="AF978" s="410">
        <f t="shared" ref="AF978" si="1914">AF977</f>
        <v>0</v>
      </c>
      <c r="AG978" s="410">
        <f t="shared" ref="AG978" si="1915">AG977</f>
        <v>0</v>
      </c>
      <c r="AH978" s="410">
        <f t="shared" ref="AH978" si="1916">AH977</f>
        <v>0</v>
      </c>
      <c r="AI978" s="410">
        <f t="shared" ref="AI978" si="1917">AI977</f>
        <v>0</v>
      </c>
      <c r="AJ978" s="410">
        <f t="shared" ref="AJ978" si="1918">AJ977</f>
        <v>0</v>
      </c>
      <c r="AK978" s="410">
        <f t="shared" ref="AK978" si="1919">AK977</f>
        <v>0</v>
      </c>
      <c r="AL978" s="410">
        <f t="shared" ref="AL978" si="1920">AL977</f>
        <v>0</v>
      </c>
      <c r="AM978" s="311"/>
    </row>
    <row r="979" spans="1:39" ht="15" hidden="1" customHeight="1" outlineLevel="1">
      <c r="A979" s="518"/>
      <c r="B979" s="314"/>
      <c r="C979" s="312"/>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15"/>
      <c r="Z979" s="416"/>
      <c r="AA979" s="415"/>
      <c r="AB979" s="415"/>
      <c r="AC979" s="415"/>
      <c r="AD979" s="415"/>
      <c r="AE979" s="415"/>
      <c r="AF979" s="415"/>
      <c r="AG979" s="415"/>
      <c r="AH979" s="415"/>
      <c r="AI979" s="415"/>
      <c r="AJ979" s="415"/>
      <c r="AK979" s="415"/>
      <c r="AL979" s="415"/>
      <c r="AM979" s="313"/>
    </row>
    <row r="980" spans="1:39" ht="15" hidden="1" customHeight="1" outlineLevel="1">
      <c r="A980" s="518">
        <v>8</v>
      </c>
      <c r="B980" s="427" t="s">
        <v>101</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4"/>
      <c r="Z980" s="414"/>
      <c r="AA980" s="414"/>
      <c r="AB980" s="414"/>
      <c r="AC980" s="414"/>
      <c r="AD980" s="414"/>
      <c r="AE980" s="414"/>
      <c r="AF980" s="414"/>
      <c r="AG980" s="414"/>
      <c r="AH980" s="414"/>
      <c r="AI980" s="414"/>
      <c r="AJ980" s="414"/>
      <c r="AK980" s="414"/>
      <c r="AL980" s="414"/>
      <c r="AM980" s="296">
        <f>SUM(Y980:AL980)</f>
        <v>0</v>
      </c>
    </row>
    <row r="981" spans="1:39" ht="15" hidden="1" customHeight="1" outlineLevel="1">
      <c r="A981" s="518"/>
      <c r="B981" s="294" t="s">
        <v>347</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0">
        <f>Y980</f>
        <v>0</v>
      </c>
      <c r="Z981" s="410">
        <f t="shared" ref="Z981" si="1921">Z980</f>
        <v>0</v>
      </c>
      <c r="AA981" s="410">
        <f t="shared" ref="AA981" si="1922">AA980</f>
        <v>0</v>
      </c>
      <c r="AB981" s="410">
        <f t="shared" ref="AB981" si="1923">AB980</f>
        <v>0</v>
      </c>
      <c r="AC981" s="410">
        <f t="shared" ref="AC981" si="1924">AC980</f>
        <v>0</v>
      </c>
      <c r="AD981" s="410">
        <f t="shared" ref="AD981" si="1925">AD980</f>
        <v>0</v>
      </c>
      <c r="AE981" s="410">
        <f t="shared" ref="AE981" si="1926">AE980</f>
        <v>0</v>
      </c>
      <c r="AF981" s="410">
        <f t="shared" ref="AF981" si="1927">AF980</f>
        <v>0</v>
      </c>
      <c r="AG981" s="410">
        <f t="shared" ref="AG981" si="1928">AG980</f>
        <v>0</v>
      </c>
      <c r="AH981" s="410">
        <f t="shared" ref="AH981" si="1929">AH980</f>
        <v>0</v>
      </c>
      <c r="AI981" s="410">
        <f t="shared" ref="AI981" si="1930">AI980</f>
        <v>0</v>
      </c>
      <c r="AJ981" s="410">
        <f t="shared" ref="AJ981" si="1931">AJ980</f>
        <v>0</v>
      </c>
      <c r="AK981" s="410">
        <f t="shared" ref="AK981" si="1932">AK980</f>
        <v>0</v>
      </c>
      <c r="AL981" s="410">
        <f t="shared" ref="AL981" si="1933">AL980</f>
        <v>0</v>
      </c>
      <c r="AM981" s="311"/>
    </row>
    <row r="982" spans="1:39" ht="15" hidden="1" customHeight="1" outlineLevel="1">
      <c r="A982" s="518"/>
      <c r="B982" s="314"/>
      <c r="C982" s="312"/>
      <c r="D982" s="316"/>
      <c r="E982" s="316"/>
      <c r="F982" s="316"/>
      <c r="G982" s="316"/>
      <c r="H982" s="316"/>
      <c r="I982" s="316"/>
      <c r="J982" s="316"/>
      <c r="K982" s="316"/>
      <c r="L982" s="316"/>
      <c r="M982" s="316"/>
      <c r="N982" s="291"/>
      <c r="O982" s="316"/>
      <c r="P982" s="316"/>
      <c r="Q982" s="316"/>
      <c r="R982" s="316"/>
      <c r="S982" s="316"/>
      <c r="T982" s="316"/>
      <c r="U982" s="316"/>
      <c r="V982" s="316"/>
      <c r="W982" s="316"/>
      <c r="X982" s="316"/>
      <c r="Y982" s="415"/>
      <c r="Z982" s="416"/>
      <c r="AA982" s="415"/>
      <c r="AB982" s="415"/>
      <c r="AC982" s="415"/>
      <c r="AD982" s="415"/>
      <c r="AE982" s="415"/>
      <c r="AF982" s="415"/>
      <c r="AG982" s="415"/>
      <c r="AH982" s="415"/>
      <c r="AI982" s="415"/>
      <c r="AJ982" s="415"/>
      <c r="AK982" s="415"/>
      <c r="AL982" s="415"/>
      <c r="AM982" s="313"/>
    </row>
    <row r="983" spans="1:39" ht="15" hidden="1" customHeight="1" outlineLevel="1">
      <c r="A983" s="518">
        <v>9</v>
      </c>
      <c r="B983" s="427" t="s">
        <v>102</v>
      </c>
      <c r="C983" s="291" t="s">
        <v>25</v>
      </c>
      <c r="D983" s="295"/>
      <c r="E983" s="295"/>
      <c r="F983" s="295"/>
      <c r="G983" s="295"/>
      <c r="H983" s="295"/>
      <c r="I983" s="295"/>
      <c r="J983" s="295"/>
      <c r="K983" s="295"/>
      <c r="L983" s="295"/>
      <c r="M983" s="295"/>
      <c r="N983" s="295">
        <v>12</v>
      </c>
      <c r="O983" s="295"/>
      <c r="P983" s="295"/>
      <c r="Q983" s="295"/>
      <c r="R983" s="295"/>
      <c r="S983" s="295"/>
      <c r="T983" s="295"/>
      <c r="U983" s="295"/>
      <c r="V983" s="295"/>
      <c r="W983" s="295"/>
      <c r="X983" s="295"/>
      <c r="Y983" s="414"/>
      <c r="Z983" s="414"/>
      <c r="AA983" s="414"/>
      <c r="AB983" s="414"/>
      <c r="AC983" s="414"/>
      <c r="AD983" s="414"/>
      <c r="AE983" s="414"/>
      <c r="AF983" s="414"/>
      <c r="AG983" s="414"/>
      <c r="AH983" s="414"/>
      <c r="AI983" s="414"/>
      <c r="AJ983" s="414"/>
      <c r="AK983" s="414"/>
      <c r="AL983" s="414"/>
      <c r="AM983" s="296">
        <f>SUM(Y983:AL983)</f>
        <v>0</v>
      </c>
    </row>
    <row r="984" spans="1:39" ht="15" hidden="1" customHeight="1" outlineLevel="1">
      <c r="A984" s="518"/>
      <c r="B984" s="294" t="s">
        <v>347</v>
      </c>
      <c r="C984" s="291" t="s">
        <v>163</v>
      </c>
      <c r="D984" s="295"/>
      <c r="E984" s="295"/>
      <c r="F984" s="295"/>
      <c r="G984" s="295"/>
      <c r="H984" s="295"/>
      <c r="I984" s="295"/>
      <c r="J984" s="295"/>
      <c r="K984" s="295"/>
      <c r="L984" s="295"/>
      <c r="M984" s="295"/>
      <c r="N984" s="295">
        <f>N983</f>
        <v>12</v>
      </c>
      <c r="O984" s="295"/>
      <c r="P984" s="295"/>
      <c r="Q984" s="295"/>
      <c r="R984" s="295"/>
      <c r="S984" s="295"/>
      <c r="T984" s="295"/>
      <c r="U984" s="295"/>
      <c r="V984" s="295"/>
      <c r="W984" s="295"/>
      <c r="X984" s="295"/>
      <c r="Y984" s="410">
        <f>Y983</f>
        <v>0</v>
      </c>
      <c r="Z984" s="410">
        <f t="shared" ref="Z984" si="1934">Z983</f>
        <v>0</v>
      </c>
      <c r="AA984" s="410">
        <f t="shared" ref="AA984" si="1935">AA983</f>
        <v>0</v>
      </c>
      <c r="AB984" s="410">
        <f t="shared" ref="AB984" si="1936">AB983</f>
        <v>0</v>
      </c>
      <c r="AC984" s="410">
        <f t="shared" ref="AC984" si="1937">AC983</f>
        <v>0</v>
      </c>
      <c r="AD984" s="410">
        <f t="shared" ref="AD984" si="1938">AD983</f>
        <v>0</v>
      </c>
      <c r="AE984" s="410">
        <f t="shared" ref="AE984" si="1939">AE983</f>
        <v>0</v>
      </c>
      <c r="AF984" s="410">
        <f t="shared" ref="AF984" si="1940">AF983</f>
        <v>0</v>
      </c>
      <c r="AG984" s="410">
        <f t="shared" ref="AG984" si="1941">AG983</f>
        <v>0</v>
      </c>
      <c r="AH984" s="410">
        <f t="shared" ref="AH984" si="1942">AH983</f>
        <v>0</v>
      </c>
      <c r="AI984" s="410">
        <f t="shared" ref="AI984" si="1943">AI983</f>
        <v>0</v>
      </c>
      <c r="AJ984" s="410">
        <f t="shared" ref="AJ984" si="1944">AJ983</f>
        <v>0</v>
      </c>
      <c r="AK984" s="410">
        <f t="shared" ref="AK984" si="1945">AK983</f>
        <v>0</v>
      </c>
      <c r="AL984" s="410">
        <f t="shared" ref="AL984" si="1946">AL983</f>
        <v>0</v>
      </c>
      <c r="AM984" s="311"/>
    </row>
    <row r="985" spans="1:39" ht="15" hidden="1" customHeight="1" outlineLevel="1">
      <c r="A985" s="518"/>
      <c r="B985" s="314"/>
      <c r="C985" s="312"/>
      <c r="D985" s="316"/>
      <c r="E985" s="316"/>
      <c r="F985" s="316"/>
      <c r="G985" s="316"/>
      <c r="H985" s="316"/>
      <c r="I985" s="316"/>
      <c r="J985" s="316"/>
      <c r="K985" s="316"/>
      <c r="L985" s="316"/>
      <c r="M985" s="316"/>
      <c r="N985" s="291"/>
      <c r="O985" s="316"/>
      <c r="P985" s="316"/>
      <c r="Q985" s="316"/>
      <c r="R985" s="316"/>
      <c r="S985" s="316"/>
      <c r="T985" s="316"/>
      <c r="U985" s="316"/>
      <c r="V985" s="316"/>
      <c r="W985" s="316"/>
      <c r="X985" s="316"/>
      <c r="Y985" s="415"/>
      <c r="Z985" s="415"/>
      <c r="AA985" s="415"/>
      <c r="AB985" s="415"/>
      <c r="AC985" s="415"/>
      <c r="AD985" s="415"/>
      <c r="AE985" s="415"/>
      <c r="AF985" s="415"/>
      <c r="AG985" s="415"/>
      <c r="AH985" s="415"/>
      <c r="AI985" s="415"/>
      <c r="AJ985" s="415"/>
      <c r="AK985" s="415"/>
      <c r="AL985" s="415"/>
      <c r="AM985" s="313"/>
    </row>
    <row r="986" spans="1:39" ht="15" hidden="1" customHeight="1" outlineLevel="1">
      <c r="A986" s="518">
        <v>10</v>
      </c>
      <c r="B986" s="427" t="s">
        <v>103</v>
      </c>
      <c r="C986" s="291" t="s">
        <v>25</v>
      </c>
      <c r="D986" s="295"/>
      <c r="E986" s="295"/>
      <c r="F986" s="295"/>
      <c r="G986" s="295"/>
      <c r="H986" s="295"/>
      <c r="I986" s="295"/>
      <c r="J986" s="295"/>
      <c r="K986" s="295"/>
      <c r="L986" s="295"/>
      <c r="M986" s="295"/>
      <c r="N986" s="295">
        <v>3</v>
      </c>
      <c r="O986" s="295"/>
      <c r="P986" s="295"/>
      <c r="Q986" s="295"/>
      <c r="R986" s="295"/>
      <c r="S986" s="295"/>
      <c r="T986" s="295"/>
      <c r="U986" s="295"/>
      <c r="V986" s="295"/>
      <c r="W986" s="295"/>
      <c r="X986" s="295"/>
      <c r="Y986" s="414"/>
      <c r="Z986" s="414"/>
      <c r="AA986" s="414"/>
      <c r="AB986" s="414"/>
      <c r="AC986" s="414"/>
      <c r="AD986" s="414"/>
      <c r="AE986" s="414"/>
      <c r="AF986" s="414"/>
      <c r="AG986" s="414"/>
      <c r="AH986" s="414"/>
      <c r="AI986" s="414"/>
      <c r="AJ986" s="414"/>
      <c r="AK986" s="414"/>
      <c r="AL986" s="414"/>
      <c r="AM986" s="296">
        <f>SUM(Y986:AL986)</f>
        <v>0</v>
      </c>
    </row>
    <row r="987" spans="1:39" ht="15" hidden="1" customHeight="1" outlineLevel="1">
      <c r="A987" s="518"/>
      <c r="B987" s="294" t="s">
        <v>347</v>
      </c>
      <c r="C987" s="291" t="s">
        <v>163</v>
      </c>
      <c r="D987" s="295"/>
      <c r="E987" s="295"/>
      <c r="F987" s="295"/>
      <c r="G987" s="295"/>
      <c r="H987" s="295"/>
      <c r="I987" s="295"/>
      <c r="J987" s="295"/>
      <c r="K987" s="295"/>
      <c r="L987" s="295"/>
      <c r="M987" s="295"/>
      <c r="N987" s="295">
        <f>N986</f>
        <v>3</v>
      </c>
      <c r="O987" s="295"/>
      <c r="P987" s="295"/>
      <c r="Q987" s="295"/>
      <c r="R987" s="295"/>
      <c r="S987" s="295"/>
      <c r="T987" s="295"/>
      <c r="U987" s="295"/>
      <c r="V987" s="295"/>
      <c r="W987" s="295"/>
      <c r="X987" s="295"/>
      <c r="Y987" s="410">
        <f>Y986</f>
        <v>0</v>
      </c>
      <c r="Z987" s="410">
        <f t="shared" ref="Z987" si="1947">Z986</f>
        <v>0</v>
      </c>
      <c r="AA987" s="410">
        <f t="shared" ref="AA987" si="1948">AA986</f>
        <v>0</v>
      </c>
      <c r="AB987" s="410">
        <f t="shared" ref="AB987" si="1949">AB986</f>
        <v>0</v>
      </c>
      <c r="AC987" s="410">
        <f t="shared" ref="AC987" si="1950">AC986</f>
        <v>0</v>
      </c>
      <c r="AD987" s="410">
        <f t="shared" ref="AD987" si="1951">AD986</f>
        <v>0</v>
      </c>
      <c r="AE987" s="410">
        <f t="shared" ref="AE987" si="1952">AE986</f>
        <v>0</v>
      </c>
      <c r="AF987" s="410">
        <f t="shared" ref="AF987" si="1953">AF986</f>
        <v>0</v>
      </c>
      <c r="AG987" s="410">
        <f t="shared" ref="AG987" si="1954">AG986</f>
        <v>0</v>
      </c>
      <c r="AH987" s="410">
        <f t="shared" ref="AH987" si="1955">AH986</f>
        <v>0</v>
      </c>
      <c r="AI987" s="410">
        <f t="shared" ref="AI987" si="1956">AI986</f>
        <v>0</v>
      </c>
      <c r="AJ987" s="410">
        <f t="shared" ref="AJ987" si="1957">AJ986</f>
        <v>0</v>
      </c>
      <c r="AK987" s="410">
        <f t="shared" ref="AK987" si="1958">AK986</f>
        <v>0</v>
      </c>
      <c r="AL987" s="410">
        <f t="shared" ref="AL987" si="1959">AL986</f>
        <v>0</v>
      </c>
      <c r="AM987" s="311"/>
    </row>
    <row r="988" spans="1:39" ht="15" hidden="1" customHeight="1" outlineLevel="1">
      <c r="A988" s="518"/>
      <c r="B988" s="314"/>
      <c r="C988" s="312"/>
      <c r="D988" s="316"/>
      <c r="E988" s="316"/>
      <c r="F988" s="316"/>
      <c r="G988" s="316"/>
      <c r="H988" s="316"/>
      <c r="I988" s="316"/>
      <c r="J988" s="316"/>
      <c r="K988" s="316"/>
      <c r="L988" s="316"/>
      <c r="M988" s="316"/>
      <c r="N988" s="291"/>
      <c r="O988" s="316"/>
      <c r="P988" s="316"/>
      <c r="Q988" s="316"/>
      <c r="R988" s="316"/>
      <c r="S988" s="316"/>
      <c r="T988" s="316"/>
      <c r="U988" s="316"/>
      <c r="V988" s="316"/>
      <c r="W988" s="316"/>
      <c r="X988" s="316"/>
      <c r="Y988" s="415"/>
      <c r="Z988" s="416"/>
      <c r="AA988" s="415"/>
      <c r="AB988" s="415"/>
      <c r="AC988" s="415"/>
      <c r="AD988" s="415"/>
      <c r="AE988" s="415"/>
      <c r="AF988" s="415"/>
      <c r="AG988" s="415"/>
      <c r="AH988" s="415"/>
      <c r="AI988" s="415"/>
      <c r="AJ988" s="415"/>
      <c r="AK988" s="415"/>
      <c r="AL988" s="415"/>
      <c r="AM988" s="313"/>
    </row>
    <row r="989" spans="1:39" ht="15" hidden="1" customHeight="1" outlineLevel="1">
      <c r="A989" s="518"/>
      <c r="B989" s="288" t="s">
        <v>10</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3"/>
      <c r="Z989" s="413"/>
      <c r="AA989" s="413"/>
      <c r="AB989" s="413"/>
      <c r="AC989" s="413"/>
      <c r="AD989" s="413"/>
      <c r="AE989" s="413"/>
      <c r="AF989" s="413"/>
      <c r="AG989" s="413"/>
      <c r="AH989" s="413"/>
      <c r="AI989" s="413"/>
      <c r="AJ989" s="413"/>
      <c r="AK989" s="413"/>
      <c r="AL989" s="413"/>
      <c r="AM989" s="292"/>
    </row>
    <row r="990" spans="1:39" ht="15" hidden="1" customHeight="1" outlineLevel="1">
      <c r="A990" s="518">
        <v>11</v>
      </c>
      <c r="B990" s="427" t="s">
        <v>104</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25"/>
      <c r="Z990" s="414"/>
      <c r="AA990" s="414"/>
      <c r="AB990" s="414"/>
      <c r="AC990" s="414"/>
      <c r="AD990" s="414"/>
      <c r="AE990" s="414"/>
      <c r="AF990" s="414"/>
      <c r="AG990" s="414"/>
      <c r="AH990" s="414"/>
      <c r="AI990" s="414"/>
      <c r="AJ990" s="414"/>
      <c r="AK990" s="414"/>
      <c r="AL990" s="414"/>
      <c r="AM990" s="296">
        <f>SUM(Y990:AL990)</f>
        <v>0</v>
      </c>
    </row>
    <row r="991" spans="1:39" ht="15" hidden="1" customHeight="1" outlineLevel="1">
      <c r="A991" s="518"/>
      <c r="B991" s="294" t="s">
        <v>347</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0">
        <f>Y990</f>
        <v>0</v>
      </c>
      <c r="Z991" s="410">
        <f t="shared" ref="Z991" si="1960">Z990</f>
        <v>0</v>
      </c>
      <c r="AA991" s="410">
        <f t="shared" ref="AA991" si="1961">AA990</f>
        <v>0</v>
      </c>
      <c r="AB991" s="410">
        <f t="shared" ref="AB991" si="1962">AB990</f>
        <v>0</v>
      </c>
      <c r="AC991" s="410">
        <f t="shared" ref="AC991" si="1963">AC990</f>
        <v>0</v>
      </c>
      <c r="AD991" s="410">
        <f t="shared" ref="AD991" si="1964">AD990</f>
        <v>0</v>
      </c>
      <c r="AE991" s="410">
        <f t="shared" ref="AE991" si="1965">AE990</f>
        <v>0</v>
      </c>
      <c r="AF991" s="410">
        <f t="shared" ref="AF991" si="1966">AF990</f>
        <v>0</v>
      </c>
      <c r="AG991" s="410">
        <f t="shared" ref="AG991" si="1967">AG990</f>
        <v>0</v>
      </c>
      <c r="AH991" s="410">
        <f t="shared" ref="AH991" si="1968">AH990</f>
        <v>0</v>
      </c>
      <c r="AI991" s="410">
        <f t="shared" ref="AI991" si="1969">AI990</f>
        <v>0</v>
      </c>
      <c r="AJ991" s="410">
        <f t="shared" ref="AJ991" si="1970">AJ990</f>
        <v>0</v>
      </c>
      <c r="AK991" s="410">
        <f t="shared" ref="AK991" si="1971">AK990</f>
        <v>0</v>
      </c>
      <c r="AL991" s="410">
        <f t="shared" ref="AL991" si="1972">AL990</f>
        <v>0</v>
      </c>
      <c r="AM991" s="297"/>
    </row>
    <row r="992" spans="1:39" ht="15" hidden="1" customHeight="1" outlineLevel="1">
      <c r="A992" s="518"/>
      <c r="B992" s="315"/>
      <c r="C992" s="305"/>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1"/>
      <c r="Z992" s="420"/>
      <c r="AA992" s="420"/>
      <c r="AB992" s="420"/>
      <c r="AC992" s="420"/>
      <c r="AD992" s="420"/>
      <c r="AE992" s="420"/>
      <c r="AF992" s="420"/>
      <c r="AG992" s="420"/>
      <c r="AH992" s="420"/>
      <c r="AI992" s="420"/>
      <c r="AJ992" s="420"/>
      <c r="AK992" s="420"/>
      <c r="AL992" s="420"/>
      <c r="AM992" s="306"/>
    </row>
    <row r="993" spans="1:40" ht="28.5" hidden="1" customHeight="1" outlineLevel="1">
      <c r="A993" s="518">
        <v>12</v>
      </c>
      <c r="B993" s="427" t="s">
        <v>105</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09"/>
      <c r="Z993" s="414"/>
      <c r="AA993" s="414"/>
      <c r="AB993" s="414"/>
      <c r="AC993" s="414"/>
      <c r="AD993" s="414"/>
      <c r="AE993" s="414"/>
      <c r="AF993" s="414"/>
      <c r="AG993" s="414"/>
      <c r="AH993" s="414"/>
      <c r="AI993" s="414"/>
      <c r="AJ993" s="414"/>
      <c r="AK993" s="414"/>
      <c r="AL993" s="414"/>
      <c r="AM993" s="296">
        <f>SUM(Y993:AL993)</f>
        <v>0</v>
      </c>
    </row>
    <row r="994" spans="1:40" ht="15" hidden="1" customHeight="1" outlineLevel="1">
      <c r="A994" s="518"/>
      <c r="B994" s="294" t="s">
        <v>347</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0">
        <f>Y993</f>
        <v>0</v>
      </c>
      <c r="Z994" s="410">
        <f t="shared" ref="Z994" si="1973">Z993</f>
        <v>0</v>
      </c>
      <c r="AA994" s="410">
        <f t="shared" ref="AA994" si="1974">AA993</f>
        <v>0</v>
      </c>
      <c r="AB994" s="410">
        <f t="shared" ref="AB994" si="1975">AB993</f>
        <v>0</v>
      </c>
      <c r="AC994" s="410">
        <f t="shared" ref="AC994" si="1976">AC993</f>
        <v>0</v>
      </c>
      <c r="AD994" s="410">
        <f t="shared" ref="AD994" si="1977">AD993</f>
        <v>0</v>
      </c>
      <c r="AE994" s="410">
        <f t="shared" ref="AE994" si="1978">AE993</f>
        <v>0</v>
      </c>
      <c r="AF994" s="410">
        <f t="shared" ref="AF994" si="1979">AF993</f>
        <v>0</v>
      </c>
      <c r="AG994" s="410">
        <f t="shared" ref="AG994" si="1980">AG993</f>
        <v>0</v>
      </c>
      <c r="AH994" s="410">
        <f t="shared" ref="AH994" si="1981">AH993</f>
        <v>0</v>
      </c>
      <c r="AI994" s="410">
        <f t="shared" ref="AI994" si="1982">AI993</f>
        <v>0</v>
      </c>
      <c r="AJ994" s="410">
        <f t="shared" ref="AJ994" si="1983">AJ993</f>
        <v>0</v>
      </c>
      <c r="AK994" s="410">
        <f t="shared" ref="AK994" si="1984">AK993</f>
        <v>0</v>
      </c>
      <c r="AL994" s="410">
        <f t="shared" ref="AL994" si="1985">AL993</f>
        <v>0</v>
      </c>
      <c r="AM994" s="297"/>
    </row>
    <row r="995" spans="1:40" ht="15" hidden="1" customHeight="1" outlineLevel="1">
      <c r="A995" s="518"/>
      <c r="B995" s="315"/>
      <c r="C995" s="305"/>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21"/>
      <c r="Z995" s="421"/>
      <c r="AA995" s="411"/>
      <c r="AB995" s="411"/>
      <c r="AC995" s="411"/>
      <c r="AD995" s="411"/>
      <c r="AE995" s="411"/>
      <c r="AF995" s="411"/>
      <c r="AG995" s="411"/>
      <c r="AH995" s="411"/>
      <c r="AI995" s="411"/>
      <c r="AJ995" s="411"/>
      <c r="AK995" s="411"/>
      <c r="AL995" s="411"/>
      <c r="AM995" s="306"/>
    </row>
    <row r="996" spans="1:40" ht="15" hidden="1" customHeight="1" outlineLevel="1">
      <c r="A996" s="518">
        <v>13</v>
      </c>
      <c r="B996" s="427" t="s">
        <v>106</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09"/>
      <c r="Z996" s="414"/>
      <c r="AA996" s="414"/>
      <c r="AB996" s="414"/>
      <c r="AC996" s="414"/>
      <c r="AD996" s="414"/>
      <c r="AE996" s="414"/>
      <c r="AF996" s="414"/>
      <c r="AG996" s="414"/>
      <c r="AH996" s="414"/>
      <c r="AI996" s="414"/>
      <c r="AJ996" s="414"/>
      <c r="AK996" s="414"/>
      <c r="AL996" s="414"/>
      <c r="AM996" s="296">
        <f>SUM(Y996:AL996)</f>
        <v>0</v>
      </c>
    </row>
    <row r="997" spans="1:40" ht="15" hidden="1" customHeight="1" outlineLevel="1">
      <c r="A997" s="518"/>
      <c r="B997" s="294" t="s">
        <v>347</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0">
        <f>Y996</f>
        <v>0</v>
      </c>
      <c r="Z997" s="410">
        <f t="shared" ref="Z997" si="1986">Z996</f>
        <v>0</v>
      </c>
      <c r="AA997" s="410">
        <f t="shared" ref="AA997" si="1987">AA996</f>
        <v>0</v>
      </c>
      <c r="AB997" s="410">
        <f t="shared" ref="AB997" si="1988">AB996</f>
        <v>0</v>
      </c>
      <c r="AC997" s="410">
        <f t="shared" ref="AC997" si="1989">AC996</f>
        <v>0</v>
      </c>
      <c r="AD997" s="410">
        <f t="shared" ref="AD997" si="1990">AD996</f>
        <v>0</v>
      </c>
      <c r="AE997" s="410">
        <f t="shared" ref="AE997" si="1991">AE996</f>
        <v>0</v>
      </c>
      <c r="AF997" s="410">
        <f t="shared" ref="AF997" si="1992">AF996</f>
        <v>0</v>
      </c>
      <c r="AG997" s="410">
        <f t="shared" ref="AG997" si="1993">AG996</f>
        <v>0</v>
      </c>
      <c r="AH997" s="410">
        <f t="shared" ref="AH997" si="1994">AH996</f>
        <v>0</v>
      </c>
      <c r="AI997" s="410">
        <f t="shared" ref="AI997" si="1995">AI996</f>
        <v>0</v>
      </c>
      <c r="AJ997" s="410">
        <f t="shared" ref="AJ997" si="1996">AJ996</f>
        <v>0</v>
      </c>
      <c r="AK997" s="410">
        <f t="shared" ref="AK997" si="1997">AK996</f>
        <v>0</v>
      </c>
      <c r="AL997" s="410">
        <f t="shared" ref="AL997" si="1998">AL996</f>
        <v>0</v>
      </c>
      <c r="AM997" s="306"/>
    </row>
    <row r="998" spans="1:40" ht="15" hidden="1" customHeight="1" outlineLevel="1">
      <c r="A998" s="518"/>
      <c r="B998" s="315"/>
      <c r="C998" s="305"/>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1"/>
      <c r="Z998" s="411"/>
      <c r="AA998" s="411"/>
      <c r="AB998" s="411"/>
      <c r="AC998" s="411"/>
      <c r="AD998" s="411"/>
      <c r="AE998" s="411"/>
      <c r="AF998" s="411"/>
      <c r="AG998" s="411"/>
      <c r="AH998" s="411"/>
      <c r="AI998" s="411"/>
      <c r="AJ998" s="411"/>
      <c r="AK998" s="411"/>
      <c r="AL998" s="411"/>
      <c r="AM998" s="306"/>
    </row>
    <row r="999" spans="1:40" ht="15" hidden="1" customHeight="1" outlineLevel="1">
      <c r="A999" s="518"/>
      <c r="B999" s="288" t="s">
        <v>107</v>
      </c>
      <c r="C999" s="289"/>
      <c r="D999" s="290"/>
      <c r="E999" s="290"/>
      <c r="F999" s="290"/>
      <c r="G999" s="290"/>
      <c r="H999" s="290"/>
      <c r="I999" s="290"/>
      <c r="J999" s="290"/>
      <c r="K999" s="290"/>
      <c r="L999" s="290"/>
      <c r="M999" s="290"/>
      <c r="N999" s="290"/>
      <c r="O999" s="290"/>
      <c r="P999" s="289"/>
      <c r="Q999" s="289"/>
      <c r="R999" s="289"/>
      <c r="S999" s="289"/>
      <c r="T999" s="289"/>
      <c r="U999" s="289"/>
      <c r="V999" s="289"/>
      <c r="W999" s="289"/>
      <c r="X999" s="289"/>
      <c r="Y999" s="413"/>
      <c r="Z999" s="413"/>
      <c r="AA999" s="413"/>
      <c r="AB999" s="413"/>
      <c r="AC999" s="413"/>
      <c r="AD999" s="413"/>
      <c r="AE999" s="413"/>
      <c r="AF999" s="413"/>
      <c r="AG999" s="413"/>
      <c r="AH999" s="413"/>
      <c r="AI999" s="413"/>
      <c r="AJ999" s="413"/>
      <c r="AK999" s="413"/>
      <c r="AL999" s="413"/>
      <c r="AM999" s="292"/>
    </row>
    <row r="1000" spans="1:40" ht="15" hidden="1" customHeight="1" outlineLevel="1">
      <c r="A1000" s="518">
        <v>14</v>
      </c>
      <c r="B1000" s="315" t="s">
        <v>108</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09"/>
      <c r="Z1000" s="409"/>
      <c r="AA1000" s="409"/>
      <c r="AB1000" s="409"/>
      <c r="AC1000" s="409"/>
      <c r="AD1000" s="409"/>
      <c r="AE1000" s="409"/>
      <c r="AF1000" s="409"/>
      <c r="AG1000" s="409"/>
      <c r="AH1000" s="409"/>
      <c r="AI1000" s="409"/>
      <c r="AJ1000" s="409"/>
      <c r="AK1000" s="409"/>
      <c r="AL1000" s="409"/>
      <c r="AM1000" s="296">
        <f>SUM(Y1000:AL1000)</f>
        <v>0</v>
      </c>
    </row>
    <row r="1001" spans="1:40" ht="15" hidden="1" customHeight="1" outlineLevel="1">
      <c r="A1001" s="518"/>
      <c r="B1001" s="294" t="s">
        <v>347</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0">
        <f>Y1000</f>
        <v>0</v>
      </c>
      <c r="Z1001" s="410">
        <f t="shared" ref="Z1001" si="1999">Z1000</f>
        <v>0</v>
      </c>
      <c r="AA1001" s="410">
        <f t="shared" ref="AA1001" si="2000">AA1000</f>
        <v>0</v>
      </c>
      <c r="AB1001" s="410">
        <f t="shared" ref="AB1001" si="2001">AB1000</f>
        <v>0</v>
      </c>
      <c r="AC1001" s="410">
        <f t="shared" ref="AC1001" si="2002">AC1000</f>
        <v>0</v>
      </c>
      <c r="AD1001" s="410">
        <f t="shared" ref="AD1001" si="2003">AD1000</f>
        <v>0</v>
      </c>
      <c r="AE1001" s="410">
        <f t="shared" ref="AE1001" si="2004">AE1000</f>
        <v>0</v>
      </c>
      <c r="AF1001" s="410">
        <f t="shared" ref="AF1001" si="2005">AF1000</f>
        <v>0</v>
      </c>
      <c r="AG1001" s="410">
        <f t="shared" ref="AG1001" si="2006">AG1000</f>
        <v>0</v>
      </c>
      <c r="AH1001" s="410">
        <f t="shared" ref="AH1001" si="2007">AH1000</f>
        <v>0</v>
      </c>
      <c r="AI1001" s="410">
        <f t="shared" ref="AI1001" si="2008">AI1000</f>
        <v>0</v>
      </c>
      <c r="AJ1001" s="410">
        <f t="shared" ref="AJ1001" si="2009">AJ1000</f>
        <v>0</v>
      </c>
      <c r="AK1001" s="410">
        <f t="shared" ref="AK1001" si="2010">AK1000</f>
        <v>0</v>
      </c>
      <c r="AL1001" s="410">
        <f t="shared" ref="AL1001" si="2011">AL1000</f>
        <v>0</v>
      </c>
      <c r="AM1001" s="297"/>
    </row>
    <row r="1002" spans="1:40" ht="15" hidden="1" customHeight="1" outlineLevel="1">
      <c r="A1002" s="518"/>
      <c r="B1002" s="315"/>
      <c r="C1002" s="305"/>
      <c r="D1002" s="291"/>
      <c r="E1002" s="291"/>
      <c r="F1002" s="291"/>
      <c r="G1002" s="291"/>
      <c r="H1002" s="291"/>
      <c r="I1002" s="291"/>
      <c r="J1002" s="291"/>
      <c r="K1002" s="291"/>
      <c r="L1002" s="291"/>
      <c r="M1002" s="291"/>
      <c r="N1002" s="465"/>
      <c r="O1002" s="291"/>
      <c r="P1002" s="291"/>
      <c r="Q1002" s="291"/>
      <c r="R1002" s="291"/>
      <c r="S1002" s="291"/>
      <c r="T1002" s="291"/>
      <c r="U1002" s="291"/>
      <c r="V1002" s="291"/>
      <c r="W1002" s="291"/>
      <c r="X1002" s="291"/>
      <c r="Y1002" s="411"/>
      <c r="Z1002" s="411"/>
      <c r="AA1002" s="411"/>
      <c r="AB1002" s="411"/>
      <c r="AC1002" s="411"/>
      <c r="AD1002" s="411"/>
      <c r="AE1002" s="411"/>
      <c r="AF1002" s="411"/>
      <c r="AG1002" s="411"/>
      <c r="AH1002" s="411"/>
      <c r="AI1002" s="411"/>
      <c r="AJ1002" s="411"/>
      <c r="AK1002" s="411"/>
      <c r="AL1002" s="411"/>
      <c r="AM1002" s="301"/>
      <c r="AN1002" s="616"/>
    </row>
    <row r="1003" spans="1:40" s="309" customFormat="1" ht="15" hidden="1" outlineLevel="1">
      <c r="A1003" s="518"/>
      <c r="B1003" s="288" t="s">
        <v>491</v>
      </c>
      <c r="C1003" s="291"/>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1"/>
      <c r="Z1003" s="411"/>
      <c r="AA1003" s="411"/>
      <c r="AB1003" s="411"/>
      <c r="AC1003" s="411"/>
      <c r="AD1003" s="411"/>
      <c r="AE1003" s="415"/>
      <c r="AF1003" s="415"/>
      <c r="AG1003" s="415"/>
      <c r="AH1003" s="415"/>
      <c r="AI1003" s="415"/>
      <c r="AJ1003" s="415"/>
      <c r="AK1003" s="415"/>
      <c r="AL1003" s="415"/>
      <c r="AM1003" s="511"/>
      <c r="AN1003" s="617"/>
    </row>
    <row r="1004" spans="1:40" ht="15" hidden="1" outlineLevel="1">
      <c r="A1004" s="518">
        <v>15</v>
      </c>
      <c r="B1004" s="294" t="s">
        <v>496</v>
      </c>
      <c r="C1004" s="291" t="s">
        <v>25</v>
      </c>
      <c r="D1004" s="295"/>
      <c r="E1004" s="295"/>
      <c r="F1004" s="295"/>
      <c r="G1004" s="295"/>
      <c r="H1004" s="295"/>
      <c r="I1004" s="295"/>
      <c r="J1004" s="295"/>
      <c r="K1004" s="295"/>
      <c r="L1004" s="295"/>
      <c r="M1004" s="295"/>
      <c r="N1004" s="295">
        <v>0</v>
      </c>
      <c r="O1004" s="295"/>
      <c r="P1004" s="295"/>
      <c r="Q1004" s="295"/>
      <c r="R1004" s="295"/>
      <c r="S1004" s="295"/>
      <c r="T1004" s="295"/>
      <c r="U1004" s="295"/>
      <c r="V1004" s="295"/>
      <c r="W1004" s="295"/>
      <c r="X1004" s="295"/>
      <c r="Y1004" s="409"/>
      <c r="Z1004" s="409"/>
      <c r="AA1004" s="409"/>
      <c r="AB1004" s="409"/>
      <c r="AC1004" s="409"/>
      <c r="AD1004" s="409"/>
      <c r="AE1004" s="409"/>
      <c r="AF1004" s="409"/>
      <c r="AG1004" s="409"/>
      <c r="AH1004" s="409"/>
      <c r="AI1004" s="409"/>
      <c r="AJ1004" s="409"/>
      <c r="AK1004" s="409"/>
      <c r="AL1004" s="409"/>
      <c r="AM1004" s="618">
        <f>SUM(Y1004:AL1004)</f>
        <v>0</v>
      </c>
      <c r="AN1004" s="616"/>
    </row>
    <row r="1005" spans="1:40" ht="15" hidden="1" outlineLevel="1">
      <c r="A1005" s="518"/>
      <c r="B1005" s="294" t="s">
        <v>343</v>
      </c>
      <c r="C1005" s="291" t="s">
        <v>163</v>
      </c>
      <c r="D1005" s="295"/>
      <c r="E1005" s="295"/>
      <c r="F1005" s="295"/>
      <c r="G1005" s="295"/>
      <c r="H1005" s="295"/>
      <c r="I1005" s="295"/>
      <c r="J1005" s="295"/>
      <c r="K1005" s="295"/>
      <c r="L1005" s="295"/>
      <c r="M1005" s="295"/>
      <c r="N1005" s="295">
        <f>N1004</f>
        <v>0</v>
      </c>
      <c r="O1005" s="295"/>
      <c r="P1005" s="295"/>
      <c r="Q1005" s="295"/>
      <c r="R1005" s="295"/>
      <c r="S1005" s="295"/>
      <c r="T1005" s="295"/>
      <c r="U1005" s="295"/>
      <c r="V1005" s="295"/>
      <c r="W1005" s="295"/>
      <c r="X1005" s="295"/>
      <c r="Y1005" s="410">
        <f>Y1004</f>
        <v>0</v>
      </c>
      <c r="Z1005" s="410">
        <f>Z1004</f>
        <v>0</v>
      </c>
      <c r="AA1005" s="410">
        <f t="shared" ref="AA1005:AL1005" si="2012">AA1004</f>
        <v>0</v>
      </c>
      <c r="AB1005" s="410">
        <f t="shared" si="2012"/>
        <v>0</v>
      </c>
      <c r="AC1005" s="410">
        <f t="shared" si="2012"/>
        <v>0</v>
      </c>
      <c r="AD1005" s="410">
        <f>AD1004</f>
        <v>0</v>
      </c>
      <c r="AE1005" s="410">
        <f t="shared" si="2012"/>
        <v>0</v>
      </c>
      <c r="AF1005" s="410">
        <f t="shared" si="2012"/>
        <v>0</v>
      </c>
      <c r="AG1005" s="410">
        <f t="shared" si="2012"/>
        <v>0</v>
      </c>
      <c r="AH1005" s="410">
        <f t="shared" si="2012"/>
        <v>0</v>
      </c>
      <c r="AI1005" s="410">
        <f t="shared" si="2012"/>
        <v>0</v>
      </c>
      <c r="AJ1005" s="410">
        <f t="shared" si="2012"/>
        <v>0</v>
      </c>
      <c r="AK1005" s="410">
        <f t="shared" si="2012"/>
        <v>0</v>
      </c>
      <c r="AL1005" s="410">
        <f t="shared" si="2012"/>
        <v>0</v>
      </c>
      <c r="AM1005" s="297"/>
    </row>
    <row r="1006" spans="1:40" ht="15" hidden="1" outlineLevel="1">
      <c r="A1006" s="518"/>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1"/>
      <c r="Z1006" s="411"/>
      <c r="AA1006" s="411"/>
      <c r="AB1006" s="411"/>
      <c r="AC1006" s="411"/>
      <c r="AD1006" s="411"/>
      <c r="AE1006" s="411"/>
      <c r="AF1006" s="411"/>
      <c r="AG1006" s="411"/>
      <c r="AH1006" s="411"/>
      <c r="AI1006" s="411"/>
      <c r="AJ1006" s="411"/>
      <c r="AK1006" s="411"/>
      <c r="AL1006" s="411"/>
      <c r="AM1006" s="306"/>
    </row>
    <row r="1007" spans="1:40" s="283" customFormat="1" ht="15" hidden="1" outlineLevel="1">
      <c r="A1007" s="518">
        <v>16</v>
      </c>
      <c r="B1007" s="323" t="s">
        <v>492</v>
      </c>
      <c r="C1007" s="291" t="s">
        <v>25</v>
      </c>
      <c r="D1007" s="295"/>
      <c r="E1007" s="295"/>
      <c r="F1007" s="295"/>
      <c r="G1007" s="295"/>
      <c r="H1007" s="295"/>
      <c r="I1007" s="295"/>
      <c r="J1007" s="295"/>
      <c r="K1007" s="295"/>
      <c r="L1007" s="295"/>
      <c r="M1007" s="295"/>
      <c r="N1007" s="295">
        <v>0</v>
      </c>
      <c r="O1007" s="295"/>
      <c r="P1007" s="295"/>
      <c r="Q1007" s="295"/>
      <c r="R1007" s="295"/>
      <c r="S1007" s="295"/>
      <c r="T1007" s="295"/>
      <c r="U1007" s="295"/>
      <c r="V1007" s="295"/>
      <c r="W1007" s="295"/>
      <c r="X1007" s="295"/>
      <c r="Y1007" s="409"/>
      <c r="Z1007" s="409"/>
      <c r="AA1007" s="409"/>
      <c r="AB1007" s="409"/>
      <c r="AC1007" s="409"/>
      <c r="AD1007" s="409"/>
      <c r="AE1007" s="409"/>
      <c r="AF1007" s="409"/>
      <c r="AG1007" s="409"/>
      <c r="AH1007" s="409"/>
      <c r="AI1007" s="409"/>
      <c r="AJ1007" s="409"/>
      <c r="AK1007" s="409"/>
      <c r="AL1007" s="409"/>
      <c r="AM1007" s="296">
        <f>SUM(Y1007:AL1007)</f>
        <v>0</v>
      </c>
    </row>
    <row r="1008" spans="1:40" s="283" customFormat="1" ht="15" hidden="1" outlineLevel="1">
      <c r="A1008" s="518"/>
      <c r="B1008" s="294" t="s">
        <v>343</v>
      </c>
      <c r="C1008" s="291" t="s">
        <v>163</v>
      </c>
      <c r="D1008" s="295"/>
      <c r="E1008" s="295"/>
      <c r="F1008" s="295"/>
      <c r="G1008" s="295"/>
      <c r="H1008" s="295"/>
      <c r="I1008" s="295"/>
      <c r="J1008" s="295"/>
      <c r="K1008" s="295"/>
      <c r="L1008" s="295"/>
      <c r="M1008" s="295"/>
      <c r="N1008" s="295">
        <f>N1007</f>
        <v>0</v>
      </c>
      <c r="O1008" s="295"/>
      <c r="P1008" s="295"/>
      <c r="Q1008" s="295"/>
      <c r="R1008" s="295"/>
      <c r="S1008" s="295"/>
      <c r="T1008" s="295"/>
      <c r="U1008" s="295"/>
      <c r="V1008" s="295"/>
      <c r="W1008" s="295"/>
      <c r="X1008" s="295"/>
      <c r="Y1008" s="410">
        <f>Y1007</f>
        <v>0</v>
      </c>
      <c r="Z1008" s="410">
        <f t="shared" ref="Z1008:AK1008" si="2013">Z1007</f>
        <v>0</v>
      </c>
      <c r="AA1008" s="410">
        <f t="shared" si="2013"/>
        <v>0</v>
      </c>
      <c r="AB1008" s="410">
        <f t="shared" si="2013"/>
        <v>0</v>
      </c>
      <c r="AC1008" s="410">
        <f t="shared" si="2013"/>
        <v>0</v>
      </c>
      <c r="AD1008" s="410">
        <f t="shared" si="2013"/>
        <v>0</v>
      </c>
      <c r="AE1008" s="410">
        <f t="shared" si="2013"/>
        <v>0</v>
      </c>
      <c r="AF1008" s="410">
        <f t="shared" si="2013"/>
        <v>0</v>
      </c>
      <c r="AG1008" s="410">
        <f t="shared" si="2013"/>
        <v>0</v>
      </c>
      <c r="AH1008" s="410">
        <f t="shared" si="2013"/>
        <v>0</v>
      </c>
      <c r="AI1008" s="410">
        <f t="shared" si="2013"/>
        <v>0</v>
      </c>
      <c r="AJ1008" s="410">
        <f t="shared" si="2013"/>
        <v>0</v>
      </c>
      <c r="AK1008" s="410">
        <f t="shared" si="2013"/>
        <v>0</v>
      </c>
      <c r="AL1008" s="410">
        <f>AL1007</f>
        <v>0</v>
      </c>
      <c r="AM1008" s="297"/>
    </row>
    <row r="1009" spans="1:39" s="283" customFormat="1" ht="15" hidden="1" outlineLevel="1">
      <c r="A1009" s="518"/>
      <c r="B1009" s="323"/>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1"/>
      <c r="Z1009" s="411"/>
      <c r="AA1009" s="411"/>
      <c r="AB1009" s="411"/>
      <c r="AC1009" s="411"/>
      <c r="AD1009" s="411"/>
      <c r="AE1009" s="415"/>
      <c r="AF1009" s="415"/>
      <c r="AG1009" s="415"/>
      <c r="AH1009" s="415"/>
      <c r="AI1009" s="415"/>
      <c r="AJ1009" s="415"/>
      <c r="AK1009" s="415"/>
      <c r="AL1009" s="415"/>
      <c r="AM1009" s="313"/>
    </row>
    <row r="1010" spans="1:39" ht="15" hidden="1" outlineLevel="1">
      <c r="A1010" s="518"/>
      <c r="B1010" s="513" t="s">
        <v>497</v>
      </c>
      <c r="C1010" s="319"/>
      <c r="D1010" s="290"/>
      <c r="E1010" s="289"/>
      <c r="F1010" s="289"/>
      <c r="G1010" s="289"/>
      <c r="H1010" s="289"/>
      <c r="I1010" s="289"/>
      <c r="J1010" s="289"/>
      <c r="K1010" s="289"/>
      <c r="L1010" s="289"/>
      <c r="M1010" s="289"/>
      <c r="N1010" s="290"/>
      <c r="O1010" s="289"/>
      <c r="P1010" s="289"/>
      <c r="Q1010" s="289"/>
      <c r="R1010" s="289"/>
      <c r="S1010" s="289"/>
      <c r="T1010" s="289"/>
      <c r="U1010" s="289"/>
      <c r="V1010" s="289"/>
      <c r="W1010" s="289"/>
      <c r="X1010" s="289"/>
      <c r="Y1010" s="413"/>
      <c r="Z1010" s="413"/>
      <c r="AA1010" s="413"/>
      <c r="AB1010" s="413"/>
      <c r="AC1010" s="413"/>
      <c r="AD1010" s="413"/>
      <c r="AE1010" s="413"/>
      <c r="AF1010" s="413"/>
      <c r="AG1010" s="413"/>
      <c r="AH1010" s="413"/>
      <c r="AI1010" s="413"/>
      <c r="AJ1010" s="413"/>
      <c r="AK1010" s="413"/>
      <c r="AL1010" s="413"/>
      <c r="AM1010" s="292"/>
    </row>
    <row r="1011" spans="1:39" ht="15" hidden="1" outlineLevel="1">
      <c r="A1011" s="518">
        <v>17</v>
      </c>
      <c r="B1011" s="427" t="s">
        <v>112</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25"/>
      <c r="Z1011" s="409"/>
      <c r="AA1011" s="409"/>
      <c r="AB1011" s="409"/>
      <c r="AC1011" s="409"/>
      <c r="AD1011" s="409"/>
      <c r="AE1011" s="409"/>
      <c r="AF1011" s="414"/>
      <c r="AG1011" s="414"/>
      <c r="AH1011" s="414"/>
      <c r="AI1011" s="414"/>
      <c r="AJ1011" s="414"/>
      <c r="AK1011" s="414"/>
      <c r="AL1011" s="414"/>
      <c r="AM1011" s="296">
        <f>SUM(Y1011:AL1011)</f>
        <v>0</v>
      </c>
    </row>
    <row r="1012" spans="1:39" ht="15" hidden="1" outlineLevel="1">
      <c r="A1012" s="518"/>
      <c r="B1012" s="294" t="s">
        <v>343</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0">
        <f>Y1011</f>
        <v>0</v>
      </c>
      <c r="Z1012" s="410">
        <f t="shared" ref="Z1012:AL1012" si="2014">Z1011</f>
        <v>0</v>
      </c>
      <c r="AA1012" s="410">
        <f t="shared" si="2014"/>
        <v>0</v>
      </c>
      <c r="AB1012" s="410">
        <f t="shared" si="2014"/>
        <v>0</v>
      </c>
      <c r="AC1012" s="410">
        <f t="shared" si="2014"/>
        <v>0</v>
      </c>
      <c r="AD1012" s="410">
        <f t="shared" si="2014"/>
        <v>0</v>
      </c>
      <c r="AE1012" s="410">
        <f t="shared" si="2014"/>
        <v>0</v>
      </c>
      <c r="AF1012" s="410">
        <f t="shared" si="2014"/>
        <v>0</v>
      </c>
      <c r="AG1012" s="410">
        <f t="shared" si="2014"/>
        <v>0</v>
      </c>
      <c r="AH1012" s="410">
        <f t="shared" si="2014"/>
        <v>0</v>
      </c>
      <c r="AI1012" s="410">
        <f t="shared" si="2014"/>
        <v>0</v>
      </c>
      <c r="AJ1012" s="410">
        <f t="shared" si="2014"/>
        <v>0</v>
      </c>
      <c r="AK1012" s="410">
        <f t="shared" si="2014"/>
        <v>0</v>
      </c>
      <c r="AL1012" s="410">
        <f t="shared" si="2014"/>
        <v>0</v>
      </c>
      <c r="AM1012" s="306"/>
    </row>
    <row r="1013" spans="1:39" ht="15" hidden="1" outlineLevel="1">
      <c r="A1013" s="518"/>
      <c r="B1013" s="294"/>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21"/>
      <c r="Z1013" s="424"/>
      <c r="AA1013" s="424"/>
      <c r="AB1013" s="424"/>
      <c r="AC1013" s="424"/>
      <c r="AD1013" s="424"/>
      <c r="AE1013" s="424"/>
      <c r="AF1013" s="424"/>
      <c r="AG1013" s="424"/>
      <c r="AH1013" s="424"/>
      <c r="AI1013" s="424"/>
      <c r="AJ1013" s="424"/>
      <c r="AK1013" s="424"/>
      <c r="AL1013" s="424"/>
      <c r="AM1013" s="306"/>
    </row>
    <row r="1014" spans="1:39" ht="15" hidden="1" outlineLevel="1">
      <c r="A1014" s="518">
        <v>18</v>
      </c>
      <c r="B1014" s="427" t="s">
        <v>109</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25"/>
      <c r="Z1014" s="409"/>
      <c r="AA1014" s="409"/>
      <c r="AB1014" s="409"/>
      <c r="AC1014" s="409"/>
      <c r="AD1014" s="409"/>
      <c r="AE1014" s="409"/>
      <c r="AF1014" s="414"/>
      <c r="AG1014" s="414"/>
      <c r="AH1014" s="414"/>
      <c r="AI1014" s="414"/>
      <c r="AJ1014" s="414"/>
      <c r="AK1014" s="414"/>
      <c r="AL1014" s="414"/>
      <c r="AM1014" s="296">
        <f>SUM(Y1014:AL1014)</f>
        <v>0</v>
      </c>
    </row>
    <row r="1015" spans="1:39" ht="15" hidden="1" outlineLevel="1">
      <c r="A1015" s="518"/>
      <c r="B1015" s="294" t="s">
        <v>343</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0">
        <f>Y1014</f>
        <v>0</v>
      </c>
      <c r="Z1015" s="410">
        <f t="shared" ref="Z1015:AL1015" si="2015">Z1014</f>
        <v>0</v>
      </c>
      <c r="AA1015" s="410">
        <f t="shared" si="2015"/>
        <v>0</v>
      </c>
      <c r="AB1015" s="410">
        <f t="shared" si="2015"/>
        <v>0</v>
      </c>
      <c r="AC1015" s="410">
        <f t="shared" si="2015"/>
        <v>0</v>
      </c>
      <c r="AD1015" s="410">
        <f t="shared" si="2015"/>
        <v>0</v>
      </c>
      <c r="AE1015" s="410">
        <f t="shared" si="2015"/>
        <v>0</v>
      </c>
      <c r="AF1015" s="410">
        <f t="shared" si="2015"/>
        <v>0</v>
      </c>
      <c r="AG1015" s="410">
        <f t="shared" si="2015"/>
        <v>0</v>
      </c>
      <c r="AH1015" s="410">
        <f t="shared" si="2015"/>
        <v>0</v>
      </c>
      <c r="AI1015" s="410">
        <f t="shared" si="2015"/>
        <v>0</v>
      </c>
      <c r="AJ1015" s="410">
        <f t="shared" si="2015"/>
        <v>0</v>
      </c>
      <c r="AK1015" s="410">
        <f t="shared" si="2015"/>
        <v>0</v>
      </c>
      <c r="AL1015" s="410">
        <f t="shared" si="2015"/>
        <v>0</v>
      </c>
      <c r="AM1015" s="306"/>
    </row>
    <row r="1016" spans="1:39" ht="15" hidden="1" outlineLevel="1">
      <c r="A1016" s="518"/>
      <c r="B1016" s="321"/>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22"/>
      <c r="Z1016" s="423"/>
      <c r="AA1016" s="423"/>
      <c r="AB1016" s="423"/>
      <c r="AC1016" s="423"/>
      <c r="AD1016" s="423"/>
      <c r="AE1016" s="423"/>
      <c r="AF1016" s="423"/>
      <c r="AG1016" s="423"/>
      <c r="AH1016" s="423"/>
      <c r="AI1016" s="423"/>
      <c r="AJ1016" s="423"/>
      <c r="AK1016" s="423"/>
      <c r="AL1016" s="423"/>
      <c r="AM1016" s="297"/>
    </row>
    <row r="1017" spans="1:39" ht="15" hidden="1" outlineLevel="1">
      <c r="A1017" s="518">
        <v>19</v>
      </c>
      <c r="B1017" s="427" t="s">
        <v>111</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5"/>
      <c r="Z1017" s="409"/>
      <c r="AA1017" s="409"/>
      <c r="AB1017" s="409"/>
      <c r="AC1017" s="409"/>
      <c r="AD1017" s="409"/>
      <c r="AE1017" s="409"/>
      <c r="AF1017" s="414"/>
      <c r="AG1017" s="414"/>
      <c r="AH1017" s="414"/>
      <c r="AI1017" s="414"/>
      <c r="AJ1017" s="414"/>
      <c r="AK1017" s="414"/>
      <c r="AL1017" s="414"/>
      <c r="AM1017" s="296">
        <f>SUM(Y1017:AL1017)</f>
        <v>0</v>
      </c>
    </row>
    <row r="1018" spans="1:39" ht="15" hidden="1" outlineLevel="1">
      <c r="A1018" s="518"/>
      <c r="B1018" s="294" t="s">
        <v>343</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0">
        <f>Y1017</f>
        <v>0</v>
      </c>
      <c r="Z1018" s="410">
        <f t="shared" ref="Z1018:AL1018" si="2016">Z1017</f>
        <v>0</v>
      </c>
      <c r="AA1018" s="410">
        <f t="shared" si="2016"/>
        <v>0</v>
      </c>
      <c r="AB1018" s="410">
        <f t="shared" si="2016"/>
        <v>0</v>
      </c>
      <c r="AC1018" s="410">
        <f t="shared" si="2016"/>
        <v>0</v>
      </c>
      <c r="AD1018" s="410">
        <f t="shared" si="2016"/>
        <v>0</v>
      </c>
      <c r="AE1018" s="410">
        <f t="shared" si="2016"/>
        <v>0</v>
      </c>
      <c r="AF1018" s="410">
        <f t="shared" si="2016"/>
        <v>0</v>
      </c>
      <c r="AG1018" s="410">
        <f t="shared" si="2016"/>
        <v>0</v>
      </c>
      <c r="AH1018" s="410">
        <f t="shared" si="2016"/>
        <v>0</v>
      </c>
      <c r="AI1018" s="410">
        <f t="shared" si="2016"/>
        <v>0</v>
      </c>
      <c r="AJ1018" s="410">
        <f t="shared" si="2016"/>
        <v>0</v>
      </c>
      <c r="AK1018" s="410">
        <f t="shared" si="2016"/>
        <v>0</v>
      </c>
      <c r="AL1018" s="410">
        <f t="shared" si="2016"/>
        <v>0</v>
      </c>
      <c r="AM1018" s="297"/>
    </row>
    <row r="1019" spans="1:39" ht="15" hidden="1" outlineLevel="1">
      <c r="A1019" s="518"/>
      <c r="B1019" s="321"/>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1"/>
      <c r="Z1019" s="411"/>
      <c r="AA1019" s="411"/>
      <c r="AB1019" s="411"/>
      <c r="AC1019" s="411"/>
      <c r="AD1019" s="411"/>
      <c r="AE1019" s="411"/>
      <c r="AF1019" s="411"/>
      <c r="AG1019" s="411"/>
      <c r="AH1019" s="411"/>
      <c r="AI1019" s="411"/>
      <c r="AJ1019" s="411"/>
      <c r="AK1019" s="411"/>
      <c r="AL1019" s="411"/>
      <c r="AM1019" s="306"/>
    </row>
    <row r="1020" spans="1:39" ht="15" hidden="1" outlineLevel="1">
      <c r="A1020" s="518">
        <v>20</v>
      </c>
      <c r="B1020" s="427" t="s">
        <v>110</v>
      </c>
      <c r="C1020" s="291" t="s">
        <v>25</v>
      </c>
      <c r="D1020" s="295"/>
      <c r="E1020" s="295"/>
      <c r="F1020" s="295"/>
      <c r="G1020" s="295"/>
      <c r="H1020" s="295"/>
      <c r="I1020" s="295"/>
      <c r="J1020" s="295"/>
      <c r="K1020" s="295"/>
      <c r="L1020" s="295"/>
      <c r="M1020" s="295"/>
      <c r="N1020" s="295">
        <v>12</v>
      </c>
      <c r="O1020" s="295"/>
      <c r="P1020" s="295"/>
      <c r="Q1020" s="295"/>
      <c r="R1020" s="295"/>
      <c r="S1020" s="295"/>
      <c r="T1020" s="295"/>
      <c r="U1020" s="295"/>
      <c r="V1020" s="295"/>
      <c r="W1020" s="295"/>
      <c r="X1020" s="295"/>
      <c r="Y1020" s="425"/>
      <c r="Z1020" s="409"/>
      <c r="AA1020" s="409"/>
      <c r="AB1020" s="409"/>
      <c r="AC1020" s="409"/>
      <c r="AD1020" s="409"/>
      <c r="AE1020" s="409"/>
      <c r="AF1020" s="414"/>
      <c r="AG1020" s="414"/>
      <c r="AH1020" s="414"/>
      <c r="AI1020" s="414"/>
      <c r="AJ1020" s="414"/>
      <c r="AK1020" s="414"/>
      <c r="AL1020" s="414"/>
      <c r="AM1020" s="296">
        <f>SUM(Y1020:AL1020)</f>
        <v>0</v>
      </c>
    </row>
    <row r="1021" spans="1:39" ht="15" hidden="1" outlineLevel="1">
      <c r="A1021" s="518"/>
      <c r="B1021" s="294" t="s">
        <v>343</v>
      </c>
      <c r="C1021" s="291" t="s">
        <v>163</v>
      </c>
      <c r="D1021" s="295"/>
      <c r="E1021" s="295"/>
      <c r="F1021" s="295"/>
      <c r="G1021" s="295"/>
      <c r="H1021" s="295"/>
      <c r="I1021" s="295"/>
      <c r="J1021" s="295"/>
      <c r="K1021" s="295"/>
      <c r="L1021" s="295"/>
      <c r="M1021" s="295"/>
      <c r="N1021" s="295">
        <f>N1020</f>
        <v>12</v>
      </c>
      <c r="O1021" s="295"/>
      <c r="P1021" s="295"/>
      <c r="Q1021" s="295"/>
      <c r="R1021" s="295"/>
      <c r="S1021" s="295"/>
      <c r="T1021" s="295"/>
      <c r="U1021" s="295"/>
      <c r="V1021" s="295"/>
      <c r="W1021" s="295"/>
      <c r="X1021" s="295"/>
      <c r="Y1021" s="410">
        <f t="shared" ref="Y1021:AL1021" si="2017">Y1020</f>
        <v>0</v>
      </c>
      <c r="Z1021" s="410">
        <f t="shared" si="2017"/>
        <v>0</v>
      </c>
      <c r="AA1021" s="410">
        <f t="shared" si="2017"/>
        <v>0</v>
      </c>
      <c r="AB1021" s="410">
        <f t="shared" si="2017"/>
        <v>0</v>
      </c>
      <c r="AC1021" s="410">
        <f t="shared" si="2017"/>
        <v>0</v>
      </c>
      <c r="AD1021" s="410">
        <f t="shared" si="2017"/>
        <v>0</v>
      </c>
      <c r="AE1021" s="410">
        <f t="shared" si="2017"/>
        <v>0</v>
      </c>
      <c r="AF1021" s="410">
        <f t="shared" si="2017"/>
        <v>0</v>
      </c>
      <c r="AG1021" s="410">
        <f t="shared" si="2017"/>
        <v>0</v>
      </c>
      <c r="AH1021" s="410">
        <f t="shared" si="2017"/>
        <v>0</v>
      </c>
      <c r="AI1021" s="410">
        <f t="shared" si="2017"/>
        <v>0</v>
      </c>
      <c r="AJ1021" s="410">
        <f t="shared" si="2017"/>
        <v>0</v>
      </c>
      <c r="AK1021" s="410">
        <f t="shared" si="2017"/>
        <v>0</v>
      </c>
      <c r="AL1021" s="410">
        <f t="shared" si="2017"/>
        <v>0</v>
      </c>
      <c r="AM1021" s="306"/>
    </row>
    <row r="1022" spans="1:39" ht="15" hidden="1" outlineLevel="1">
      <c r="A1022" s="518"/>
      <c r="B1022" s="322"/>
      <c r="C1022" s="300"/>
      <c r="D1022" s="291"/>
      <c r="E1022" s="291"/>
      <c r="F1022" s="291"/>
      <c r="G1022" s="291"/>
      <c r="H1022" s="291"/>
      <c r="I1022" s="291"/>
      <c r="J1022" s="291"/>
      <c r="K1022" s="291"/>
      <c r="L1022" s="291"/>
      <c r="M1022" s="291"/>
      <c r="N1022" s="300"/>
      <c r="O1022" s="291"/>
      <c r="P1022" s="291"/>
      <c r="Q1022" s="291"/>
      <c r="R1022" s="291"/>
      <c r="S1022" s="291"/>
      <c r="T1022" s="291"/>
      <c r="U1022" s="291"/>
      <c r="V1022" s="291"/>
      <c r="W1022" s="291"/>
      <c r="X1022" s="291"/>
      <c r="Y1022" s="411"/>
      <c r="Z1022" s="411"/>
      <c r="AA1022" s="411"/>
      <c r="AB1022" s="411"/>
      <c r="AC1022" s="411"/>
      <c r="AD1022" s="411"/>
      <c r="AE1022" s="411"/>
      <c r="AF1022" s="411"/>
      <c r="AG1022" s="411"/>
      <c r="AH1022" s="411"/>
      <c r="AI1022" s="411"/>
      <c r="AJ1022" s="411"/>
      <c r="AK1022" s="411"/>
      <c r="AL1022" s="411"/>
      <c r="AM1022" s="306"/>
    </row>
    <row r="1023" spans="1:39" ht="15" hidden="1" outlineLevel="1">
      <c r="A1023" s="518"/>
      <c r="B1023" s="512" t="s">
        <v>504</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1"/>
      <c r="Z1023" s="424"/>
      <c r="AA1023" s="424"/>
      <c r="AB1023" s="424"/>
      <c r="AC1023" s="424"/>
      <c r="AD1023" s="424"/>
      <c r="AE1023" s="424"/>
      <c r="AF1023" s="424"/>
      <c r="AG1023" s="424"/>
      <c r="AH1023" s="424"/>
      <c r="AI1023" s="424"/>
      <c r="AJ1023" s="424"/>
      <c r="AK1023" s="424"/>
      <c r="AL1023" s="424"/>
      <c r="AM1023" s="306"/>
    </row>
    <row r="1024" spans="1:39" ht="15" hidden="1" outlineLevel="1">
      <c r="A1024" s="518"/>
      <c r="B1024" s="499" t="s">
        <v>500</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1"/>
      <c r="Z1024" s="424"/>
      <c r="AA1024" s="424"/>
      <c r="AB1024" s="424"/>
      <c r="AC1024" s="424"/>
      <c r="AD1024" s="424"/>
      <c r="AE1024" s="424"/>
      <c r="AF1024" s="424"/>
      <c r="AG1024" s="424"/>
      <c r="AH1024" s="424"/>
      <c r="AI1024" s="424"/>
      <c r="AJ1024" s="424"/>
      <c r="AK1024" s="424"/>
      <c r="AL1024" s="424"/>
      <c r="AM1024" s="306"/>
    </row>
    <row r="1025" spans="1:39" ht="15" hidden="1" customHeight="1" outlineLevel="1">
      <c r="A1025" s="518">
        <v>21</v>
      </c>
      <c r="B1025" s="427" t="s">
        <v>113</v>
      </c>
      <c r="C1025" s="291" t="s">
        <v>25</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09"/>
      <c r="Z1025" s="409"/>
      <c r="AA1025" s="409"/>
      <c r="AB1025" s="409"/>
      <c r="AC1025" s="409"/>
      <c r="AD1025" s="409"/>
      <c r="AE1025" s="409"/>
      <c r="AF1025" s="409"/>
      <c r="AG1025" s="409"/>
      <c r="AH1025" s="409"/>
      <c r="AI1025" s="409"/>
      <c r="AJ1025" s="409"/>
      <c r="AK1025" s="409"/>
      <c r="AL1025" s="409"/>
      <c r="AM1025" s="296">
        <f>SUM(Y1025:AL1025)</f>
        <v>0</v>
      </c>
    </row>
    <row r="1026" spans="1:39" ht="15" hidden="1" customHeight="1" outlineLevel="1">
      <c r="A1026" s="518"/>
      <c r="B1026" s="294" t="s">
        <v>347</v>
      </c>
      <c r="C1026" s="291" t="s">
        <v>163</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f>Y1025</f>
        <v>0</v>
      </c>
      <c r="Z1026" s="410">
        <f t="shared" ref="Z1026" si="2018">Z1025</f>
        <v>0</v>
      </c>
      <c r="AA1026" s="410">
        <f t="shared" ref="AA1026" si="2019">AA1025</f>
        <v>0</v>
      </c>
      <c r="AB1026" s="410">
        <f t="shared" ref="AB1026" si="2020">AB1025</f>
        <v>0</v>
      </c>
      <c r="AC1026" s="410">
        <f t="shared" ref="AC1026" si="2021">AC1025</f>
        <v>0</v>
      </c>
      <c r="AD1026" s="410">
        <f t="shared" ref="AD1026" si="2022">AD1025</f>
        <v>0</v>
      </c>
      <c r="AE1026" s="410">
        <f t="shared" ref="AE1026" si="2023">AE1025</f>
        <v>0</v>
      </c>
      <c r="AF1026" s="410">
        <f t="shared" ref="AF1026" si="2024">AF1025</f>
        <v>0</v>
      </c>
      <c r="AG1026" s="410">
        <f t="shared" ref="AG1026" si="2025">AG1025</f>
        <v>0</v>
      </c>
      <c r="AH1026" s="410">
        <f t="shared" ref="AH1026" si="2026">AH1025</f>
        <v>0</v>
      </c>
      <c r="AI1026" s="410">
        <f t="shared" ref="AI1026" si="2027">AI1025</f>
        <v>0</v>
      </c>
      <c r="AJ1026" s="410">
        <f t="shared" ref="AJ1026" si="2028">AJ1025</f>
        <v>0</v>
      </c>
      <c r="AK1026" s="410">
        <f t="shared" ref="AK1026" si="2029">AK1025</f>
        <v>0</v>
      </c>
      <c r="AL1026" s="410">
        <f t="shared" ref="AL1026" si="2030">AL1025</f>
        <v>0</v>
      </c>
      <c r="AM1026" s="306"/>
    </row>
    <row r="1027" spans="1:39" ht="15" hidden="1" customHeight="1" outlineLevel="1">
      <c r="A1027" s="518"/>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1"/>
      <c r="Z1027" s="424"/>
      <c r="AA1027" s="424"/>
      <c r="AB1027" s="424"/>
      <c r="AC1027" s="424"/>
      <c r="AD1027" s="424"/>
      <c r="AE1027" s="424"/>
      <c r="AF1027" s="424"/>
      <c r="AG1027" s="424"/>
      <c r="AH1027" s="424"/>
      <c r="AI1027" s="424"/>
      <c r="AJ1027" s="424"/>
      <c r="AK1027" s="424"/>
      <c r="AL1027" s="424"/>
      <c r="AM1027" s="306"/>
    </row>
    <row r="1028" spans="1:39" ht="15" hidden="1" customHeight="1" outlineLevel="1">
      <c r="A1028" s="518">
        <v>22</v>
      </c>
      <c r="B1028" s="427" t="s">
        <v>114</v>
      </c>
      <c r="C1028" s="291" t="s">
        <v>25</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09"/>
      <c r="Z1028" s="409"/>
      <c r="AA1028" s="409"/>
      <c r="AB1028" s="409"/>
      <c r="AC1028" s="409"/>
      <c r="AD1028" s="409"/>
      <c r="AE1028" s="409"/>
      <c r="AF1028" s="409"/>
      <c r="AG1028" s="409"/>
      <c r="AH1028" s="409"/>
      <c r="AI1028" s="409"/>
      <c r="AJ1028" s="409"/>
      <c r="AK1028" s="409"/>
      <c r="AL1028" s="409"/>
      <c r="AM1028" s="296">
        <f>SUM(Y1028:AL1028)</f>
        <v>0</v>
      </c>
    </row>
    <row r="1029" spans="1:39" ht="15" hidden="1" customHeight="1" outlineLevel="1">
      <c r="A1029" s="518"/>
      <c r="B1029" s="294" t="s">
        <v>347</v>
      </c>
      <c r="C1029" s="291" t="s">
        <v>163</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f>Y1028</f>
        <v>0</v>
      </c>
      <c r="Z1029" s="410">
        <f t="shared" ref="Z1029" si="2031">Z1028</f>
        <v>0</v>
      </c>
      <c r="AA1029" s="410">
        <f t="shared" ref="AA1029" si="2032">AA1028</f>
        <v>0</v>
      </c>
      <c r="AB1029" s="410">
        <f t="shared" ref="AB1029" si="2033">AB1028</f>
        <v>0</v>
      </c>
      <c r="AC1029" s="410">
        <f t="shared" ref="AC1029" si="2034">AC1028</f>
        <v>0</v>
      </c>
      <c r="AD1029" s="410">
        <f t="shared" ref="AD1029" si="2035">AD1028</f>
        <v>0</v>
      </c>
      <c r="AE1029" s="410">
        <f t="shared" ref="AE1029" si="2036">AE1028</f>
        <v>0</v>
      </c>
      <c r="AF1029" s="410">
        <f t="shared" ref="AF1029" si="2037">AF1028</f>
        <v>0</v>
      </c>
      <c r="AG1029" s="410">
        <f t="shared" ref="AG1029" si="2038">AG1028</f>
        <v>0</v>
      </c>
      <c r="AH1029" s="410">
        <f t="shared" ref="AH1029" si="2039">AH1028</f>
        <v>0</v>
      </c>
      <c r="AI1029" s="410">
        <f t="shared" ref="AI1029" si="2040">AI1028</f>
        <v>0</v>
      </c>
      <c r="AJ1029" s="410">
        <f t="shared" ref="AJ1029" si="2041">AJ1028</f>
        <v>0</v>
      </c>
      <c r="AK1029" s="410">
        <f t="shared" ref="AK1029" si="2042">AK1028</f>
        <v>0</v>
      </c>
      <c r="AL1029" s="410">
        <f t="shared" ref="AL1029" si="2043">AL1028</f>
        <v>0</v>
      </c>
      <c r="AM1029" s="306"/>
    </row>
    <row r="1030" spans="1:39" ht="15" hidden="1" customHeight="1" outlineLevel="1">
      <c r="A1030" s="518"/>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1"/>
      <c r="Z1030" s="424"/>
      <c r="AA1030" s="424"/>
      <c r="AB1030" s="424"/>
      <c r="AC1030" s="424"/>
      <c r="AD1030" s="424"/>
      <c r="AE1030" s="424"/>
      <c r="AF1030" s="424"/>
      <c r="AG1030" s="424"/>
      <c r="AH1030" s="424"/>
      <c r="AI1030" s="424"/>
      <c r="AJ1030" s="424"/>
      <c r="AK1030" s="424"/>
      <c r="AL1030" s="424"/>
      <c r="AM1030" s="306"/>
    </row>
    <row r="1031" spans="1:39" ht="15" hidden="1" customHeight="1" outlineLevel="1">
      <c r="A1031" s="518">
        <v>23</v>
      </c>
      <c r="B1031" s="427" t="s">
        <v>115</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09"/>
      <c r="Z1031" s="409"/>
      <c r="AA1031" s="409"/>
      <c r="AB1031" s="409"/>
      <c r="AC1031" s="409"/>
      <c r="AD1031" s="409"/>
      <c r="AE1031" s="409"/>
      <c r="AF1031" s="409"/>
      <c r="AG1031" s="409"/>
      <c r="AH1031" s="409"/>
      <c r="AI1031" s="409"/>
      <c r="AJ1031" s="409"/>
      <c r="AK1031" s="409"/>
      <c r="AL1031" s="409"/>
      <c r="AM1031" s="296">
        <f>SUM(Y1031:AL1031)</f>
        <v>0</v>
      </c>
    </row>
    <row r="1032" spans="1:39" ht="15" hidden="1" customHeight="1" outlineLevel="1">
      <c r="A1032" s="518"/>
      <c r="B1032" s="294" t="s">
        <v>347</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f>Y1031</f>
        <v>0</v>
      </c>
      <c r="Z1032" s="410">
        <f t="shared" ref="Z1032" si="2044">Z1031</f>
        <v>0</v>
      </c>
      <c r="AA1032" s="410">
        <f t="shared" ref="AA1032" si="2045">AA1031</f>
        <v>0</v>
      </c>
      <c r="AB1032" s="410">
        <f t="shared" ref="AB1032" si="2046">AB1031</f>
        <v>0</v>
      </c>
      <c r="AC1032" s="410">
        <f t="shared" ref="AC1032" si="2047">AC1031</f>
        <v>0</v>
      </c>
      <c r="AD1032" s="410">
        <f t="shared" ref="AD1032" si="2048">AD1031</f>
        <v>0</v>
      </c>
      <c r="AE1032" s="410">
        <f t="shared" ref="AE1032" si="2049">AE1031</f>
        <v>0</v>
      </c>
      <c r="AF1032" s="410">
        <f t="shared" ref="AF1032" si="2050">AF1031</f>
        <v>0</v>
      </c>
      <c r="AG1032" s="410">
        <f t="shared" ref="AG1032" si="2051">AG1031</f>
        <v>0</v>
      </c>
      <c r="AH1032" s="410">
        <f t="shared" ref="AH1032" si="2052">AH1031</f>
        <v>0</v>
      </c>
      <c r="AI1032" s="410">
        <f t="shared" ref="AI1032" si="2053">AI1031</f>
        <v>0</v>
      </c>
      <c r="AJ1032" s="410">
        <f t="shared" ref="AJ1032" si="2054">AJ1031</f>
        <v>0</v>
      </c>
      <c r="AK1032" s="410">
        <f t="shared" ref="AK1032" si="2055">AK1031</f>
        <v>0</v>
      </c>
      <c r="AL1032" s="410">
        <f t="shared" ref="AL1032" si="2056">AL1031</f>
        <v>0</v>
      </c>
      <c r="AM1032" s="306"/>
    </row>
    <row r="1033" spans="1:39" ht="15" hidden="1" customHeight="1" outlineLevel="1">
      <c r="A1033" s="518"/>
      <c r="B1033" s="429"/>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1"/>
      <c r="Z1033" s="424"/>
      <c r="AA1033" s="424"/>
      <c r="AB1033" s="424"/>
      <c r="AC1033" s="424"/>
      <c r="AD1033" s="424"/>
      <c r="AE1033" s="424"/>
      <c r="AF1033" s="424"/>
      <c r="AG1033" s="424"/>
      <c r="AH1033" s="424"/>
      <c r="AI1033" s="424"/>
      <c r="AJ1033" s="424"/>
      <c r="AK1033" s="424"/>
      <c r="AL1033" s="424"/>
      <c r="AM1033" s="306"/>
    </row>
    <row r="1034" spans="1:39" ht="15" hidden="1" customHeight="1" outlineLevel="1">
      <c r="A1034" s="518">
        <v>24</v>
      </c>
      <c r="B1034" s="427" t="s">
        <v>116</v>
      </c>
      <c r="C1034" s="291" t="s">
        <v>25</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09"/>
      <c r="Z1034" s="409"/>
      <c r="AA1034" s="409"/>
      <c r="AB1034" s="409"/>
      <c r="AC1034" s="409"/>
      <c r="AD1034" s="409"/>
      <c r="AE1034" s="409"/>
      <c r="AF1034" s="409"/>
      <c r="AG1034" s="409"/>
      <c r="AH1034" s="409"/>
      <c r="AI1034" s="409"/>
      <c r="AJ1034" s="409"/>
      <c r="AK1034" s="409"/>
      <c r="AL1034" s="409"/>
      <c r="AM1034" s="296">
        <f>SUM(Y1034:AL1034)</f>
        <v>0</v>
      </c>
    </row>
    <row r="1035" spans="1:39" ht="15" hidden="1" customHeight="1" outlineLevel="1">
      <c r="A1035" s="518"/>
      <c r="B1035" s="294" t="s">
        <v>347</v>
      </c>
      <c r="C1035" s="291" t="s">
        <v>163</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f>Y1034</f>
        <v>0</v>
      </c>
      <c r="Z1035" s="410">
        <f t="shared" ref="Z1035" si="2057">Z1034</f>
        <v>0</v>
      </c>
      <c r="AA1035" s="410">
        <f t="shared" ref="AA1035" si="2058">AA1034</f>
        <v>0</v>
      </c>
      <c r="AB1035" s="410">
        <f t="shared" ref="AB1035" si="2059">AB1034</f>
        <v>0</v>
      </c>
      <c r="AC1035" s="410">
        <f t="shared" ref="AC1035" si="2060">AC1034</f>
        <v>0</v>
      </c>
      <c r="AD1035" s="410">
        <f t="shared" ref="AD1035" si="2061">AD1034</f>
        <v>0</v>
      </c>
      <c r="AE1035" s="410">
        <f t="shared" ref="AE1035" si="2062">AE1034</f>
        <v>0</v>
      </c>
      <c r="AF1035" s="410">
        <f t="shared" ref="AF1035" si="2063">AF1034</f>
        <v>0</v>
      </c>
      <c r="AG1035" s="410">
        <f t="shared" ref="AG1035" si="2064">AG1034</f>
        <v>0</v>
      </c>
      <c r="AH1035" s="410">
        <f t="shared" ref="AH1035" si="2065">AH1034</f>
        <v>0</v>
      </c>
      <c r="AI1035" s="410">
        <f t="shared" ref="AI1035" si="2066">AI1034</f>
        <v>0</v>
      </c>
      <c r="AJ1035" s="410">
        <f t="shared" ref="AJ1035" si="2067">AJ1034</f>
        <v>0</v>
      </c>
      <c r="AK1035" s="410">
        <f t="shared" ref="AK1035" si="2068">AK1034</f>
        <v>0</v>
      </c>
      <c r="AL1035" s="410">
        <f t="shared" ref="AL1035" si="2069">AL1034</f>
        <v>0</v>
      </c>
      <c r="AM1035" s="306"/>
    </row>
    <row r="1036" spans="1:39" ht="15" hidden="1" customHeight="1" outlineLevel="1">
      <c r="A1036" s="518"/>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1"/>
      <c r="Z1036" s="424"/>
      <c r="AA1036" s="424"/>
      <c r="AB1036" s="424"/>
      <c r="AC1036" s="424"/>
      <c r="AD1036" s="424"/>
      <c r="AE1036" s="424"/>
      <c r="AF1036" s="424"/>
      <c r="AG1036" s="424"/>
      <c r="AH1036" s="424"/>
      <c r="AI1036" s="424"/>
      <c r="AJ1036" s="424"/>
      <c r="AK1036" s="424"/>
      <c r="AL1036" s="424"/>
      <c r="AM1036" s="306"/>
    </row>
    <row r="1037" spans="1:39" ht="15" hidden="1" customHeight="1" outlineLevel="1">
      <c r="A1037" s="518"/>
      <c r="B1037" s="288" t="s">
        <v>501</v>
      </c>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1"/>
      <c r="Z1037" s="424"/>
      <c r="AA1037" s="424"/>
      <c r="AB1037" s="424"/>
      <c r="AC1037" s="424"/>
      <c r="AD1037" s="424"/>
      <c r="AE1037" s="424"/>
      <c r="AF1037" s="424"/>
      <c r="AG1037" s="424"/>
      <c r="AH1037" s="424"/>
      <c r="AI1037" s="424"/>
      <c r="AJ1037" s="424"/>
      <c r="AK1037" s="424"/>
      <c r="AL1037" s="424"/>
      <c r="AM1037" s="306"/>
    </row>
    <row r="1038" spans="1:39" ht="15" hidden="1" customHeight="1" outlineLevel="1">
      <c r="A1038" s="518">
        <v>25</v>
      </c>
      <c r="B1038" s="427" t="s">
        <v>117</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5"/>
      <c r="Z1038" s="414"/>
      <c r="AA1038" s="414"/>
      <c r="AB1038" s="414"/>
      <c r="AC1038" s="414"/>
      <c r="AD1038" s="414"/>
      <c r="AE1038" s="414"/>
      <c r="AF1038" s="414"/>
      <c r="AG1038" s="414"/>
      <c r="AH1038" s="414"/>
      <c r="AI1038" s="414"/>
      <c r="AJ1038" s="414"/>
      <c r="AK1038" s="414"/>
      <c r="AL1038" s="414"/>
      <c r="AM1038" s="296">
        <f>SUM(Y1038:AL1038)</f>
        <v>0</v>
      </c>
    </row>
    <row r="1039" spans="1:39" ht="15" hidden="1" customHeight="1" outlineLevel="1">
      <c r="A1039" s="518"/>
      <c r="B1039" s="294" t="s">
        <v>347</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0">
        <f>Y1038</f>
        <v>0</v>
      </c>
      <c r="Z1039" s="410">
        <f t="shared" ref="Z1039" si="2070">Z1038</f>
        <v>0</v>
      </c>
      <c r="AA1039" s="410">
        <f t="shared" ref="AA1039" si="2071">AA1038</f>
        <v>0</v>
      </c>
      <c r="AB1039" s="410">
        <f t="shared" ref="AB1039" si="2072">AB1038</f>
        <v>0</v>
      </c>
      <c r="AC1039" s="410">
        <f t="shared" ref="AC1039" si="2073">AC1038</f>
        <v>0</v>
      </c>
      <c r="AD1039" s="410">
        <f t="shared" ref="AD1039" si="2074">AD1038</f>
        <v>0</v>
      </c>
      <c r="AE1039" s="410">
        <f t="shared" ref="AE1039" si="2075">AE1038</f>
        <v>0</v>
      </c>
      <c r="AF1039" s="410">
        <f t="shared" ref="AF1039" si="2076">AF1038</f>
        <v>0</v>
      </c>
      <c r="AG1039" s="410">
        <f t="shared" ref="AG1039" si="2077">AG1038</f>
        <v>0</v>
      </c>
      <c r="AH1039" s="410">
        <f t="shared" ref="AH1039" si="2078">AH1038</f>
        <v>0</v>
      </c>
      <c r="AI1039" s="410">
        <f t="shared" ref="AI1039" si="2079">AI1038</f>
        <v>0</v>
      </c>
      <c r="AJ1039" s="410">
        <f t="shared" ref="AJ1039" si="2080">AJ1038</f>
        <v>0</v>
      </c>
      <c r="AK1039" s="410">
        <f t="shared" ref="AK1039" si="2081">AK1038</f>
        <v>0</v>
      </c>
      <c r="AL1039" s="410">
        <f t="shared" ref="AL1039" si="2082">AL1038</f>
        <v>0</v>
      </c>
      <c r="AM1039" s="306"/>
    </row>
    <row r="1040" spans="1:39" ht="15" hidden="1" customHeight="1" outlineLevel="1">
      <c r="A1040" s="518"/>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1"/>
      <c r="Z1040" s="424"/>
      <c r="AA1040" s="424"/>
      <c r="AB1040" s="424"/>
      <c r="AC1040" s="424"/>
      <c r="AD1040" s="424"/>
      <c r="AE1040" s="424"/>
      <c r="AF1040" s="424"/>
      <c r="AG1040" s="424"/>
      <c r="AH1040" s="424"/>
      <c r="AI1040" s="424"/>
      <c r="AJ1040" s="424"/>
      <c r="AK1040" s="424"/>
      <c r="AL1040" s="424"/>
      <c r="AM1040" s="306"/>
    </row>
    <row r="1041" spans="1:39" ht="15" hidden="1" customHeight="1" outlineLevel="1">
      <c r="A1041" s="518">
        <v>26</v>
      </c>
      <c r="B1041" s="427" t="s">
        <v>118</v>
      </c>
      <c r="C1041" s="291" t="s">
        <v>25</v>
      </c>
      <c r="D1041" s="295"/>
      <c r="E1041" s="295"/>
      <c r="F1041" s="295"/>
      <c r="G1041" s="295"/>
      <c r="H1041" s="295"/>
      <c r="I1041" s="295"/>
      <c r="J1041" s="295"/>
      <c r="K1041" s="295"/>
      <c r="L1041" s="295"/>
      <c r="M1041" s="295"/>
      <c r="N1041" s="295">
        <v>12</v>
      </c>
      <c r="O1041" s="295"/>
      <c r="P1041" s="295"/>
      <c r="Q1041" s="295"/>
      <c r="R1041" s="295"/>
      <c r="S1041" s="295"/>
      <c r="T1041" s="295"/>
      <c r="U1041" s="295"/>
      <c r="V1041" s="295"/>
      <c r="W1041" s="295"/>
      <c r="X1041" s="295"/>
      <c r="Y1041" s="425"/>
      <c r="Z1041" s="414"/>
      <c r="AA1041" s="414"/>
      <c r="AB1041" s="414"/>
      <c r="AC1041" s="414"/>
      <c r="AD1041" s="414"/>
      <c r="AE1041" s="414"/>
      <c r="AF1041" s="414"/>
      <c r="AG1041" s="414"/>
      <c r="AH1041" s="414"/>
      <c r="AI1041" s="414"/>
      <c r="AJ1041" s="414"/>
      <c r="AK1041" s="414"/>
      <c r="AL1041" s="414"/>
      <c r="AM1041" s="296">
        <f>SUM(Y1041:AL1041)</f>
        <v>0</v>
      </c>
    </row>
    <row r="1042" spans="1:39" ht="15" hidden="1" customHeight="1" outlineLevel="1">
      <c r="A1042" s="518"/>
      <c r="B1042" s="294" t="s">
        <v>347</v>
      </c>
      <c r="C1042" s="291" t="s">
        <v>163</v>
      </c>
      <c r="D1042" s="295"/>
      <c r="E1042" s="295"/>
      <c r="F1042" s="295"/>
      <c r="G1042" s="295"/>
      <c r="H1042" s="295"/>
      <c r="I1042" s="295"/>
      <c r="J1042" s="295"/>
      <c r="K1042" s="295"/>
      <c r="L1042" s="295"/>
      <c r="M1042" s="295"/>
      <c r="N1042" s="295">
        <f>N1041</f>
        <v>12</v>
      </c>
      <c r="O1042" s="295"/>
      <c r="P1042" s="295"/>
      <c r="Q1042" s="295"/>
      <c r="R1042" s="295"/>
      <c r="S1042" s="295"/>
      <c r="T1042" s="295"/>
      <c r="U1042" s="295"/>
      <c r="V1042" s="295"/>
      <c r="W1042" s="295"/>
      <c r="X1042" s="295"/>
      <c r="Y1042" s="410">
        <f>Y1041</f>
        <v>0</v>
      </c>
      <c r="Z1042" s="410">
        <f t="shared" ref="Z1042" si="2083">Z1041</f>
        <v>0</v>
      </c>
      <c r="AA1042" s="410">
        <f t="shared" ref="AA1042" si="2084">AA1041</f>
        <v>0</v>
      </c>
      <c r="AB1042" s="410">
        <f t="shared" ref="AB1042" si="2085">AB1041</f>
        <v>0</v>
      </c>
      <c r="AC1042" s="410">
        <f t="shared" ref="AC1042" si="2086">AC1041</f>
        <v>0</v>
      </c>
      <c r="AD1042" s="410">
        <f t="shared" ref="AD1042" si="2087">AD1041</f>
        <v>0</v>
      </c>
      <c r="AE1042" s="410">
        <f t="shared" ref="AE1042" si="2088">AE1041</f>
        <v>0</v>
      </c>
      <c r="AF1042" s="410">
        <f t="shared" ref="AF1042" si="2089">AF1041</f>
        <v>0</v>
      </c>
      <c r="AG1042" s="410">
        <f t="shared" ref="AG1042" si="2090">AG1041</f>
        <v>0</v>
      </c>
      <c r="AH1042" s="410">
        <f t="shared" ref="AH1042" si="2091">AH1041</f>
        <v>0</v>
      </c>
      <c r="AI1042" s="410">
        <f t="shared" ref="AI1042" si="2092">AI1041</f>
        <v>0</v>
      </c>
      <c r="AJ1042" s="410">
        <f t="shared" ref="AJ1042" si="2093">AJ1041</f>
        <v>0</v>
      </c>
      <c r="AK1042" s="410">
        <f t="shared" ref="AK1042" si="2094">AK1041</f>
        <v>0</v>
      </c>
      <c r="AL1042" s="410">
        <f t="shared" ref="AL1042" si="2095">AL1041</f>
        <v>0</v>
      </c>
      <c r="AM1042" s="306"/>
    </row>
    <row r="1043" spans="1:39" ht="15" hidden="1" customHeight="1" outlineLevel="1">
      <c r="A1043" s="518"/>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1"/>
      <c r="Z1043" s="424"/>
      <c r="AA1043" s="424"/>
      <c r="AB1043" s="424"/>
      <c r="AC1043" s="424"/>
      <c r="AD1043" s="424"/>
      <c r="AE1043" s="424"/>
      <c r="AF1043" s="424"/>
      <c r="AG1043" s="424"/>
      <c r="AH1043" s="424"/>
      <c r="AI1043" s="424"/>
      <c r="AJ1043" s="424"/>
      <c r="AK1043" s="424"/>
      <c r="AL1043" s="424"/>
      <c r="AM1043" s="306"/>
    </row>
    <row r="1044" spans="1:39" ht="15" hidden="1" customHeight="1" outlineLevel="1">
      <c r="A1044" s="518">
        <v>27</v>
      </c>
      <c r="B1044" s="427" t="s">
        <v>119</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5"/>
      <c r="Z1044" s="414"/>
      <c r="AA1044" s="414"/>
      <c r="AB1044" s="414"/>
      <c r="AC1044" s="414"/>
      <c r="AD1044" s="414"/>
      <c r="AE1044" s="414"/>
      <c r="AF1044" s="414"/>
      <c r="AG1044" s="414"/>
      <c r="AH1044" s="414"/>
      <c r="AI1044" s="414"/>
      <c r="AJ1044" s="414"/>
      <c r="AK1044" s="414"/>
      <c r="AL1044" s="414"/>
      <c r="AM1044" s="296">
        <f>SUM(Y1044:AL1044)</f>
        <v>0</v>
      </c>
    </row>
    <row r="1045" spans="1:39" ht="15" hidden="1" customHeight="1" outlineLevel="1">
      <c r="A1045" s="518"/>
      <c r="B1045" s="294" t="s">
        <v>347</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0">
        <f>Y1044</f>
        <v>0</v>
      </c>
      <c r="Z1045" s="410">
        <f t="shared" ref="Z1045" si="2096">Z1044</f>
        <v>0</v>
      </c>
      <c r="AA1045" s="410">
        <f t="shared" ref="AA1045" si="2097">AA1044</f>
        <v>0</v>
      </c>
      <c r="AB1045" s="410">
        <f t="shared" ref="AB1045" si="2098">AB1044</f>
        <v>0</v>
      </c>
      <c r="AC1045" s="410">
        <f t="shared" ref="AC1045" si="2099">AC1044</f>
        <v>0</v>
      </c>
      <c r="AD1045" s="410">
        <f t="shared" ref="AD1045" si="2100">AD1044</f>
        <v>0</v>
      </c>
      <c r="AE1045" s="410">
        <f t="shared" ref="AE1045" si="2101">AE1044</f>
        <v>0</v>
      </c>
      <c r="AF1045" s="410">
        <f t="shared" ref="AF1045" si="2102">AF1044</f>
        <v>0</v>
      </c>
      <c r="AG1045" s="410">
        <f t="shared" ref="AG1045" si="2103">AG1044</f>
        <v>0</v>
      </c>
      <c r="AH1045" s="410">
        <f t="shared" ref="AH1045" si="2104">AH1044</f>
        <v>0</v>
      </c>
      <c r="AI1045" s="410">
        <f t="shared" ref="AI1045" si="2105">AI1044</f>
        <v>0</v>
      </c>
      <c r="AJ1045" s="410">
        <f t="shared" ref="AJ1045" si="2106">AJ1044</f>
        <v>0</v>
      </c>
      <c r="AK1045" s="410">
        <f t="shared" ref="AK1045" si="2107">AK1044</f>
        <v>0</v>
      </c>
      <c r="AL1045" s="410">
        <f t="shared" ref="AL1045" si="2108">AL1044</f>
        <v>0</v>
      </c>
      <c r="AM1045" s="306"/>
    </row>
    <row r="1046" spans="1:39" ht="15" hidden="1" customHeight="1" outlineLevel="1">
      <c r="A1046" s="518"/>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1"/>
      <c r="Z1046" s="424"/>
      <c r="AA1046" s="424"/>
      <c r="AB1046" s="424"/>
      <c r="AC1046" s="424"/>
      <c r="AD1046" s="424"/>
      <c r="AE1046" s="424"/>
      <c r="AF1046" s="424"/>
      <c r="AG1046" s="424"/>
      <c r="AH1046" s="424"/>
      <c r="AI1046" s="424"/>
      <c r="AJ1046" s="424"/>
      <c r="AK1046" s="424"/>
      <c r="AL1046" s="424"/>
      <c r="AM1046" s="306"/>
    </row>
    <row r="1047" spans="1:39" ht="15" hidden="1" customHeight="1" outlineLevel="1">
      <c r="A1047" s="518">
        <v>28</v>
      </c>
      <c r="B1047" s="427" t="s">
        <v>120</v>
      </c>
      <c r="C1047" s="291" t="s">
        <v>25</v>
      </c>
      <c r="D1047" s="295"/>
      <c r="E1047" s="295"/>
      <c r="F1047" s="295"/>
      <c r="G1047" s="295"/>
      <c r="H1047" s="295"/>
      <c r="I1047" s="295"/>
      <c r="J1047" s="295"/>
      <c r="K1047" s="295"/>
      <c r="L1047" s="295"/>
      <c r="M1047" s="295"/>
      <c r="N1047" s="295">
        <v>12</v>
      </c>
      <c r="O1047" s="295"/>
      <c r="P1047" s="295"/>
      <c r="Q1047" s="295"/>
      <c r="R1047" s="295"/>
      <c r="S1047" s="295"/>
      <c r="T1047" s="295"/>
      <c r="U1047" s="295"/>
      <c r="V1047" s="295"/>
      <c r="W1047" s="295"/>
      <c r="X1047" s="295"/>
      <c r="Y1047" s="425"/>
      <c r="Z1047" s="414"/>
      <c r="AA1047" s="414"/>
      <c r="AB1047" s="414"/>
      <c r="AC1047" s="414"/>
      <c r="AD1047" s="414"/>
      <c r="AE1047" s="414"/>
      <c r="AF1047" s="414"/>
      <c r="AG1047" s="414"/>
      <c r="AH1047" s="414"/>
      <c r="AI1047" s="414"/>
      <c r="AJ1047" s="414"/>
      <c r="AK1047" s="414"/>
      <c r="AL1047" s="414"/>
      <c r="AM1047" s="296">
        <f>SUM(Y1047:AL1047)</f>
        <v>0</v>
      </c>
    </row>
    <row r="1048" spans="1:39" ht="15" hidden="1" customHeight="1" outlineLevel="1">
      <c r="A1048" s="518"/>
      <c r="B1048" s="294" t="s">
        <v>347</v>
      </c>
      <c r="C1048" s="291" t="s">
        <v>163</v>
      </c>
      <c r="D1048" s="295"/>
      <c r="E1048" s="295"/>
      <c r="F1048" s="295"/>
      <c r="G1048" s="295"/>
      <c r="H1048" s="295"/>
      <c r="I1048" s="295"/>
      <c r="J1048" s="295"/>
      <c r="K1048" s="295"/>
      <c r="L1048" s="295"/>
      <c r="M1048" s="295"/>
      <c r="N1048" s="295">
        <f>N1047</f>
        <v>12</v>
      </c>
      <c r="O1048" s="295"/>
      <c r="P1048" s="295"/>
      <c r="Q1048" s="295"/>
      <c r="R1048" s="295"/>
      <c r="S1048" s="295"/>
      <c r="T1048" s="295"/>
      <c r="U1048" s="295"/>
      <c r="V1048" s="295"/>
      <c r="W1048" s="295"/>
      <c r="X1048" s="295"/>
      <c r="Y1048" s="410">
        <f>Y1047</f>
        <v>0</v>
      </c>
      <c r="Z1048" s="410">
        <f>Z1047</f>
        <v>0</v>
      </c>
      <c r="AA1048" s="410">
        <f t="shared" ref="AA1048" si="2109">AA1047</f>
        <v>0</v>
      </c>
      <c r="AB1048" s="410">
        <f t="shared" ref="AB1048" si="2110">AB1047</f>
        <v>0</v>
      </c>
      <c r="AC1048" s="410">
        <f t="shared" ref="AC1048" si="2111">AC1047</f>
        <v>0</v>
      </c>
      <c r="AD1048" s="410">
        <f t="shared" ref="AD1048" si="2112">AD1047</f>
        <v>0</v>
      </c>
      <c r="AE1048" s="410">
        <f>AE1047</f>
        <v>0</v>
      </c>
      <c r="AF1048" s="410">
        <f t="shared" ref="AF1048" si="2113">AF1047</f>
        <v>0</v>
      </c>
      <c r="AG1048" s="410">
        <f t="shared" ref="AG1048" si="2114">AG1047</f>
        <v>0</v>
      </c>
      <c r="AH1048" s="410">
        <f t="shared" ref="AH1048" si="2115">AH1047</f>
        <v>0</v>
      </c>
      <c r="AI1048" s="410">
        <f t="shared" ref="AI1048" si="2116">AI1047</f>
        <v>0</v>
      </c>
      <c r="AJ1048" s="410">
        <f t="shared" ref="AJ1048" si="2117">AJ1047</f>
        <v>0</v>
      </c>
      <c r="AK1048" s="410">
        <f t="shared" ref="AK1048" si="2118">AK1047</f>
        <v>0</v>
      </c>
      <c r="AL1048" s="410">
        <f t="shared" ref="AL1048" si="2119">AL1047</f>
        <v>0</v>
      </c>
      <c r="AM1048" s="306"/>
    </row>
    <row r="1049" spans="1:39" ht="15" hidden="1" customHeight="1" outlineLevel="1">
      <c r="A1049" s="518"/>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1"/>
      <c r="Z1049" s="424"/>
      <c r="AA1049" s="424"/>
      <c r="AB1049" s="424"/>
      <c r="AC1049" s="424"/>
      <c r="AD1049" s="424"/>
      <c r="AE1049" s="424"/>
      <c r="AF1049" s="424"/>
      <c r="AG1049" s="424"/>
      <c r="AH1049" s="424"/>
      <c r="AI1049" s="424"/>
      <c r="AJ1049" s="424"/>
      <c r="AK1049" s="424"/>
      <c r="AL1049" s="424"/>
      <c r="AM1049" s="306"/>
    </row>
    <row r="1050" spans="1:39" ht="15" hidden="1" customHeight="1" outlineLevel="1">
      <c r="A1050" s="518">
        <v>29</v>
      </c>
      <c r="B1050" s="427" t="s">
        <v>121</v>
      </c>
      <c r="C1050" s="291" t="s">
        <v>25</v>
      </c>
      <c r="D1050" s="295"/>
      <c r="E1050" s="295"/>
      <c r="F1050" s="295"/>
      <c r="G1050" s="295"/>
      <c r="H1050" s="295"/>
      <c r="I1050" s="295"/>
      <c r="J1050" s="295"/>
      <c r="K1050" s="295"/>
      <c r="L1050" s="295"/>
      <c r="M1050" s="295"/>
      <c r="N1050" s="295">
        <v>3</v>
      </c>
      <c r="O1050" s="295"/>
      <c r="P1050" s="295"/>
      <c r="Q1050" s="295"/>
      <c r="R1050" s="295"/>
      <c r="S1050" s="295"/>
      <c r="T1050" s="295"/>
      <c r="U1050" s="295"/>
      <c r="V1050" s="295"/>
      <c r="W1050" s="295"/>
      <c r="X1050" s="295"/>
      <c r="Y1050" s="425"/>
      <c r="Z1050" s="414"/>
      <c r="AA1050" s="414"/>
      <c r="AB1050" s="414"/>
      <c r="AC1050" s="414"/>
      <c r="AD1050" s="414"/>
      <c r="AE1050" s="414"/>
      <c r="AF1050" s="414"/>
      <c r="AG1050" s="414"/>
      <c r="AH1050" s="414"/>
      <c r="AI1050" s="414"/>
      <c r="AJ1050" s="414"/>
      <c r="AK1050" s="414"/>
      <c r="AL1050" s="414"/>
      <c r="AM1050" s="296">
        <f>SUM(Y1050:AL1050)</f>
        <v>0</v>
      </c>
    </row>
    <row r="1051" spans="1:39" ht="15" hidden="1" customHeight="1" outlineLevel="1">
      <c r="A1051" s="518"/>
      <c r="B1051" s="294" t="s">
        <v>347</v>
      </c>
      <c r="C1051" s="291" t="s">
        <v>163</v>
      </c>
      <c r="D1051" s="295"/>
      <c r="E1051" s="295"/>
      <c r="F1051" s="295"/>
      <c r="G1051" s="295"/>
      <c r="H1051" s="295"/>
      <c r="I1051" s="295"/>
      <c r="J1051" s="295"/>
      <c r="K1051" s="295"/>
      <c r="L1051" s="295"/>
      <c r="M1051" s="295"/>
      <c r="N1051" s="295">
        <f>N1050</f>
        <v>3</v>
      </c>
      <c r="O1051" s="295"/>
      <c r="P1051" s="295"/>
      <c r="Q1051" s="295"/>
      <c r="R1051" s="295"/>
      <c r="S1051" s="295"/>
      <c r="T1051" s="295"/>
      <c r="U1051" s="295"/>
      <c r="V1051" s="295"/>
      <c r="W1051" s="295"/>
      <c r="X1051" s="295"/>
      <c r="Y1051" s="410">
        <f>Y1050</f>
        <v>0</v>
      </c>
      <c r="Z1051" s="410">
        <f t="shared" ref="Z1051" si="2120">Z1050</f>
        <v>0</v>
      </c>
      <c r="AA1051" s="410">
        <f t="shared" ref="AA1051" si="2121">AA1050</f>
        <v>0</v>
      </c>
      <c r="AB1051" s="410">
        <f t="shared" ref="AB1051" si="2122">AB1050</f>
        <v>0</v>
      </c>
      <c r="AC1051" s="410">
        <f t="shared" ref="AC1051" si="2123">AC1050</f>
        <v>0</v>
      </c>
      <c r="AD1051" s="410">
        <f t="shared" ref="AD1051" si="2124">AD1050</f>
        <v>0</v>
      </c>
      <c r="AE1051" s="410">
        <f t="shared" ref="AE1051" si="2125">AE1050</f>
        <v>0</v>
      </c>
      <c r="AF1051" s="410">
        <f t="shared" ref="AF1051" si="2126">AF1050</f>
        <v>0</v>
      </c>
      <c r="AG1051" s="410">
        <f t="shared" ref="AG1051" si="2127">AG1050</f>
        <v>0</v>
      </c>
      <c r="AH1051" s="410">
        <f t="shared" ref="AH1051" si="2128">AH1050</f>
        <v>0</v>
      </c>
      <c r="AI1051" s="410">
        <f t="shared" ref="AI1051" si="2129">AI1050</f>
        <v>0</v>
      </c>
      <c r="AJ1051" s="410">
        <f t="shared" ref="AJ1051" si="2130">AJ1050</f>
        <v>0</v>
      </c>
      <c r="AK1051" s="410">
        <f t="shared" ref="AK1051" si="2131">AK1050</f>
        <v>0</v>
      </c>
      <c r="AL1051" s="410">
        <f t="shared" ref="AL1051" si="2132">AL1050</f>
        <v>0</v>
      </c>
      <c r="AM1051" s="306"/>
    </row>
    <row r="1052" spans="1:39" ht="15" hidden="1" customHeight="1" outlineLevel="1">
      <c r="A1052" s="518"/>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1"/>
      <c r="Z1052" s="424"/>
      <c r="AA1052" s="424"/>
      <c r="AB1052" s="424"/>
      <c r="AC1052" s="424"/>
      <c r="AD1052" s="424"/>
      <c r="AE1052" s="424"/>
      <c r="AF1052" s="424"/>
      <c r="AG1052" s="424"/>
      <c r="AH1052" s="424"/>
      <c r="AI1052" s="424"/>
      <c r="AJ1052" s="424"/>
      <c r="AK1052" s="424"/>
      <c r="AL1052" s="424"/>
      <c r="AM1052" s="306"/>
    </row>
    <row r="1053" spans="1:39" ht="15" hidden="1" customHeight="1" outlineLevel="1">
      <c r="A1053" s="518">
        <v>30</v>
      </c>
      <c r="B1053" s="427" t="s">
        <v>122</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5"/>
      <c r="Z1053" s="414"/>
      <c r="AA1053" s="414"/>
      <c r="AB1053" s="414"/>
      <c r="AC1053" s="414"/>
      <c r="AD1053" s="414"/>
      <c r="AE1053" s="414"/>
      <c r="AF1053" s="414"/>
      <c r="AG1053" s="414"/>
      <c r="AH1053" s="414"/>
      <c r="AI1053" s="414"/>
      <c r="AJ1053" s="414"/>
      <c r="AK1053" s="414"/>
      <c r="AL1053" s="414"/>
      <c r="AM1053" s="296">
        <f>SUM(Y1053:AL1053)</f>
        <v>0</v>
      </c>
    </row>
    <row r="1054" spans="1:39" ht="15" hidden="1" customHeight="1" outlineLevel="1">
      <c r="A1054" s="518"/>
      <c r="B1054" s="294" t="s">
        <v>347</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0">
        <f>Y1053</f>
        <v>0</v>
      </c>
      <c r="Z1054" s="410">
        <f t="shared" ref="Z1054" si="2133">Z1053</f>
        <v>0</v>
      </c>
      <c r="AA1054" s="410">
        <f t="shared" ref="AA1054" si="2134">AA1053</f>
        <v>0</v>
      </c>
      <c r="AB1054" s="410">
        <f t="shared" ref="AB1054" si="2135">AB1053</f>
        <v>0</v>
      </c>
      <c r="AC1054" s="410">
        <f t="shared" ref="AC1054" si="2136">AC1053</f>
        <v>0</v>
      </c>
      <c r="AD1054" s="410">
        <f t="shared" ref="AD1054" si="2137">AD1053</f>
        <v>0</v>
      </c>
      <c r="AE1054" s="410">
        <f t="shared" ref="AE1054" si="2138">AE1053</f>
        <v>0</v>
      </c>
      <c r="AF1054" s="410">
        <f t="shared" ref="AF1054" si="2139">AF1053</f>
        <v>0</v>
      </c>
      <c r="AG1054" s="410">
        <f t="shared" ref="AG1054" si="2140">AG1053</f>
        <v>0</v>
      </c>
      <c r="AH1054" s="410">
        <f t="shared" ref="AH1054" si="2141">AH1053</f>
        <v>0</v>
      </c>
      <c r="AI1054" s="410">
        <f t="shared" ref="AI1054" si="2142">AI1053</f>
        <v>0</v>
      </c>
      <c r="AJ1054" s="410">
        <f t="shared" ref="AJ1054" si="2143">AJ1053</f>
        <v>0</v>
      </c>
      <c r="AK1054" s="410">
        <f t="shared" ref="AK1054" si="2144">AK1053</f>
        <v>0</v>
      </c>
      <c r="AL1054" s="410">
        <f t="shared" ref="AL1054" si="2145">AL1053</f>
        <v>0</v>
      </c>
      <c r="AM1054" s="306"/>
    </row>
    <row r="1055" spans="1:39" ht="15" hidden="1" customHeight="1" outlineLevel="1">
      <c r="A1055" s="518"/>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4"/>
      <c r="AA1055" s="424"/>
      <c r="AB1055" s="424"/>
      <c r="AC1055" s="424"/>
      <c r="AD1055" s="424"/>
      <c r="AE1055" s="424"/>
      <c r="AF1055" s="424"/>
      <c r="AG1055" s="424"/>
      <c r="AH1055" s="424"/>
      <c r="AI1055" s="424"/>
      <c r="AJ1055" s="424"/>
      <c r="AK1055" s="424"/>
      <c r="AL1055" s="424"/>
      <c r="AM1055" s="306"/>
    </row>
    <row r="1056" spans="1:39" ht="15" hidden="1" customHeight="1" outlineLevel="1">
      <c r="A1056" s="518">
        <v>31</v>
      </c>
      <c r="B1056" s="427" t="s">
        <v>123</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5"/>
      <c r="Z1056" s="414"/>
      <c r="AA1056" s="414"/>
      <c r="AB1056" s="414"/>
      <c r="AC1056" s="414"/>
      <c r="AD1056" s="414"/>
      <c r="AE1056" s="414"/>
      <c r="AF1056" s="414"/>
      <c r="AG1056" s="414"/>
      <c r="AH1056" s="414"/>
      <c r="AI1056" s="414"/>
      <c r="AJ1056" s="414"/>
      <c r="AK1056" s="414"/>
      <c r="AL1056" s="414"/>
      <c r="AM1056" s="296">
        <f>SUM(Y1056:AL1056)</f>
        <v>0</v>
      </c>
    </row>
    <row r="1057" spans="1:39" ht="15" hidden="1" customHeight="1" outlineLevel="1">
      <c r="A1057" s="518"/>
      <c r="B1057" s="294" t="s">
        <v>347</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0">
        <f>Y1056</f>
        <v>0</v>
      </c>
      <c r="Z1057" s="410">
        <f t="shared" ref="Z1057" si="2146">Z1056</f>
        <v>0</v>
      </c>
      <c r="AA1057" s="410">
        <f t="shared" ref="AA1057" si="2147">AA1056</f>
        <v>0</v>
      </c>
      <c r="AB1057" s="410">
        <f t="shared" ref="AB1057" si="2148">AB1056</f>
        <v>0</v>
      </c>
      <c r="AC1057" s="410">
        <f t="shared" ref="AC1057" si="2149">AC1056</f>
        <v>0</v>
      </c>
      <c r="AD1057" s="410">
        <f t="shared" ref="AD1057" si="2150">AD1056</f>
        <v>0</v>
      </c>
      <c r="AE1057" s="410">
        <f t="shared" ref="AE1057" si="2151">AE1056</f>
        <v>0</v>
      </c>
      <c r="AF1057" s="410">
        <f t="shared" ref="AF1057" si="2152">AF1056</f>
        <v>0</v>
      </c>
      <c r="AG1057" s="410">
        <f t="shared" ref="AG1057" si="2153">AG1056</f>
        <v>0</v>
      </c>
      <c r="AH1057" s="410">
        <f t="shared" ref="AH1057" si="2154">AH1056</f>
        <v>0</v>
      </c>
      <c r="AI1057" s="410">
        <f t="shared" ref="AI1057" si="2155">AI1056</f>
        <v>0</v>
      </c>
      <c r="AJ1057" s="410">
        <f t="shared" ref="AJ1057" si="2156">AJ1056</f>
        <v>0</v>
      </c>
      <c r="AK1057" s="410">
        <f t="shared" ref="AK1057" si="2157">AK1056</f>
        <v>0</v>
      </c>
      <c r="AL1057" s="410">
        <f t="shared" ref="AL1057" si="2158">AL1056</f>
        <v>0</v>
      </c>
      <c r="AM1057" s="306"/>
    </row>
    <row r="1058" spans="1:39" ht="15" hidden="1" customHeight="1" outlineLevel="1">
      <c r="A1058" s="518"/>
      <c r="B1058" s="427"/>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1"/>
      <c r="Z1058" s="424"/>
      <c r="AA1058" s="424"/>
      <c r="AB1058" s="424"/>
      <c r="AC1058" s="424"/>
      <c r="AD1058" s="424"/>
      <c r="AE1058" s="424"/>
      <c r="AF1058" s="424"/>
      <c r="AG1058" s="424"/>
      <c r="AH1058" s="424"/>
      <c r="AI1058" s="424"/>
      <c r="AJ1058" s="424"/>
      <c r="AK1058" s="424"/>
      <c r="AL1058" s="424"/>
      <c r="AM1058" s="306"/>
    </row>
    <row r="1059" spans="1:39" ht="15" hidden="1" customHeight="1" outlineLevel="1">
      <c r="A1059" s="518">
        <v>32</v>
      </c>
      <c r="B1059" s="427" t="s">
        <v>124</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5"/>
      <c r="Z1059" s="414"/>
      <c r="AA1059" s="414"/>
      <c r="AB1059" s="414"/>
      <c r="AC1059" s="414"/>
      <c r="AD1059" s="414"/>
      <c r="AE1059" s="414"/>
      <c r="AF1059" s="414"/>
      <c r="AG1059" s="414"/>
      <c r="AH1059" s="414"/>
      <c r="AI1059" s="414"/>
      <c r="AJ1059" s="414"/>
      <c r="AK1059" s="414"/>
      <c r="AL1059" s="414"/>
      <c r="AM1059" s="296">
        <f>SUM(Y1059:AL1059)</f>
        <v>0</v>
      </c>
    </row>
    <row r="1060" spans="1:39" ht="15" hidden="1" customHeight="1" outlineLevel="1">
      <c r="A1060" s="518"/>
      <c r="B1060" s="294" t="s">
        <v>347</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0">
        <f>Y1059</f>
        <v>0</v>
      </c>
      <c r="Z1060" s="410">
        <f t="shared" ref="Z1060" si="2159">Z1059</f>
        <v>0</v>
      </c>
      <c r="AA1060" s="410">
        <f t="shared" ref="AA1060" si="2160">AA1059</f>
        <v>0</v>
      </c>
      <c r="AB1060" s="410">
        <f t="shared" ref="AB1060" si="2161">AB1059</f>
        <v>0</v>
      </c>
      <c r="AC1060" s="410">
        <f t="shared" ref="AC1060" si="2162">AC1059</f>
        <v>0</v>
      </c>
      <c r="AD1060" s="410">
        <f t="shared" ref="AD1060" si="2163">AD1059</f>
        <v>0</v>
      </c>
      <c r="AE1060" s="410">
        <f t="shared" ref="AE1060" si="2164">AE1059</f>
        <v>0</v>
      </c>
      <c r="AF1060" s="410">
        <f t="shared" ref="AF1060" si="2165">AF1059</f>
        <v>0</v>
      </c>
      <c r="AG1060" s="410">
        <f t="shared" ref="AG1060" si="2166">AG1059</f>
        <v>0</v>
      </c>
      <c r="AH1060" s="410">
        <f t="shared" ref="AH1060" si="2167">AH1059</f>
        <v>0</v>
      </c>
      <c r="AI1060" s="410">
        <f t="shared" ref="AI1060" si="2168">AI1059</f>
        <v>0</v>
      </c>
      <c r="AJ1060" s="410">
        <f t="shared" ref="AJ1060" si="2169">AJ1059</f>
        <v>0</v>
      </c>
      <c r="AK1060" s="410">
        <f t="shared" ref="AK1060" si="2170">AK1059</f>
        <v>0</v>
      </c>
      <c r="AL1060" s="410">
        <f t="shared" ref="AL1060" si="2171">AL1059</f>
        <v>0</v>
      </c>
      <c r="AM1060" s="306"/>
    </row>
    <row r="1061" spans="1:39" ht="15" hidden="1" customHeight="1" outlineLevel="1">
      <c r="A1061" s="518"/>
      <c r="B1061" s="427"/>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1"/>
      <c r="Z1061" s="424"/>
      <c r="AA1061" s="424"/>
      <c r="AB1061" s="424"/>
      <c r="AC1061" s="424"/>
      <c r="AD1061" s="424"/>
      <c r="AE1061" s="424"/>
      <c r="AF1061" s="424"/>
      <c r="AG1061" s="424"/>
      <c r="AH1061" s="424"/>
      <c r="AI1061" s="424"/>
      <c r="AJ1061" s="424"/>
      <c r="AK1061" s="424"/>
      <c r="AL1061" s="424"/>
      <c r="AM1061" s="306"/>
    </row>
    <row r="1062" spans="1:39" ht="15" hidden="1" customHeight="1" outlineLevel="1">
      <c r="A1062" s="518"/>
      <c r="B1062" s="288" t="s">
        <v>502</v>
      </c>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1"/>
      <c r="Z1062" s="424"/>
      <c r="AA1062" s="424"/>
      <c r="AB1062" s="424"/>
      <c r="AC1062" s="424"/>
      <c r="AD1062" s="424"/>
      <c r="AE1062" s="424"/>
      <c r="AF1062" s="424"/>
      <c r="AG1062" s="424"/>
      <c r="AH1062" s="424"/>
      <c r="AI1062" s="424"/>
      <c r="AJ1062" s="424"/>
      <c r="AK1062" s="424"/>
      <c r="AL1062" s="424"/>
      <c r="AM1062" s="306"/>
    </row>
    <row r="1063" spans="1:39" ht="15" hidden="1" customHeight="1" outlineLevel="1">
      <c r="A1063" s="518">
        <v>33</v>
      </c>
      <c r="B1063" s="427" t="s">
        <v>125</v>
      </c>
      <c r="C1063" s="291" t="s">
        <v>25</v>
      </c>
      <c r="D1063" s="295"/>
      <c r="E1063" s="295"/>
      <c r="F1063" s="295"/>
      <c r="G1063" s="295"/>
      <c r="H1063" s="295"/>
      <c r="I1063" s="295"/>
      <c r="J1063" s="295"/>
      <c r="K1063" s="295"/>
      <c r="L1063" s="295"/>
      <c r="M1063" s="295"/>
      <c r="N1063" s="295">
        <v>0</v>
      </c>
      <c r="O1063" s="295"/>
      <c r="P1063" s="295"/>
      <c r="Q1063" s="295"/>
      <c r="R1063" s="295"/>
      <c r="S1063" s="295"/>
      <c r="T1063" s="295"/>
      <c r="U1063" s="295"/>
      <c r="V1063" s="295"/>
      <c r="W1063" s="295"/>
      <c r="X1063" s="295"/>
      <c r="Y1063" s="425"/>
      <c r="Z1063" s="414"/>
      <c r="AA1063" s="414"/>
      <c r="AB1063" s="414"/>
      <c r="AC1063" s="414"/>
      <c r="AD1063" s="414"/>
      <c r="AE1063" s="414"/>
      <c r="AF1063" s="414"/>
      <c r="AG1063" s="414"/>
      <c r="AH1063" s="414"/>
      <c r="AI1063" s="414"/>
      <c r="AJ1063" s="414"/>
      <c r="AK1063" s="414"/>
      <c r="AL1063" s="414"/>
      <c r="AM1063" s="296">
        <f>SUM(Y1063:AL1063)</f>
        <v>0</v>
      </c>
    </row>
    <row r="1064" spans="1:39" ht="15" hidden="1" customHeight="1" outlineLevel="1">
      <c r="A1064" s="518"/>
      <c r="B1064" s="294" t="s">
        <v>347</v>
      </c>
      <c r="C1064" s="291" t="s">
        <v>163</v>
      </c>
      <c r="D1064" s="295"/>
      <c r="E1064" s="295"/>
      <c r="F1064" s="295"/>
      <c r="G1064" s="295"/>
      <c r="H1064" s="295"/>
      <c r="I1064" s="295"/>
      <c r="J1064" s="295"/>
      <c r="K1064" s="295"/>
      <c r="L1064" s="295"/>
      <c r="M1064" s="295"/>
      <c r="N1064" s="295">
        <f>N1063</f>
        <v>0</v>
      </c>
      <c r="O1064" s="295"/>
      <c r="P1064" s="295"/>
      <c r="Q1064" s="295"/>
      <c r="R1064" s="295"/>
      <c r="S1064" s="295"/>
      <c r="T1064" s="295"/>
      <c r="U1064" s="295"/>
      <c r="V1064" s="295"/>
      <c r="W1064" s="295"/>
      <c r="X1064" s="295"/>
      <c r="Y1064" s="410">
        <f>Y1063</f>
        <v>0</v>
      </c>
      <c r="Z1064" s="410">
        <f t="shared" ref="Z1064" si="2172">Z1063</f>
        <v>0</v>
      </c>
      <c r="AA1064" s="410">
        <f t="shared" ref="AA1064" si="2173">AA1063</f>
        <v>0</v>
      </c>
      <c r="AB1064" s="410">
        <f t="shared" ref="AB1064" si="2174">AB1063</f>
        <v>0</v>
      </c>
      <c r="AC1064" s="410">
        <f t="shared" ref="AC1064" si="2175">AC1063</f>
        <v>0</v>
      </c>
      <c r="AD1064" s="410">
        <f t="shared" ref="AD1064" si="2176">AD1063</f>
        <v>0</v>
      </c>
      <c r="AE1064" s="410">
        <f t="shared" ref="AE1064" si="2177">AE1063</f>
        <v>0</v>
      </c>
      <c r="AF1064" s="410">
        <f t="shared" ref="AF1064" si="2178">AF1063</f>
        <v>0</v>
      </c>
      <c r="AG1064" s="410">
        <f t="shared" ref="AG1064" si="2179">AG1063</f>
        <v>0</v>
      </c>
      <c r="AH1064" s="410">
        <f t="shared" ref="AH1064" si="2180">AH1063</f>
        <v>0</v>
      </c>
      <c r="AI1064" s="410">
        <f t="shared" ref="AI1064" si="2181">AI1063</f>
        <v>0</v>
      </c>
      <c r="AJ1064" s="410">
        <f t="shared" ref="AJ1064" si="2182">AJ1063</f>
        <v>0</v>
      </c>
      <c r="AK1064" s="410">
        <f t="shared" ref="AK1064" si="2183">AK1063</f>
        <v>0</v>
      </c>
      <c r="AL1064" s="410">
        <f t="shared" ref="AL1064" si="2184">AL1063</f>
        <v>0</v>
      </c>
      <c r="AM1064" s="306"/>
    </row>
    <row r="1065" spans="1:39" ht="15" hidden="1" customHeight="1" outlineLevel="1">
      <c r="A1065" s="518"/>
      <c r="B1065" s="427"/>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1"/>
      <c r="Z1065" s="424"/>
      <c r="AA1065" s="424"/>
      <c r="AB1065" s="424"/>
      <c r="AC1065" s="424"/>
      <c r="AD1065" s="424"/>
      <c r="AE1065" s="424"/>
      <c r="AF1065" s="424"/>
      <c r="AG1065" s="424"/>
      <c r="AH1065" s="424"/>
      <c r="AI1065" s="424"/>
      <c r="AJ1065" s="424"/>
      <c r="AK1065" s="424"/>
      <c r="AL1065" s="424"/>
      <c r="AM1065" s="306"/>
    </row>
    <row r="1066" spans="1:39" ht="15" hidden="1" customHeight="1" outlineLevel="1">
      <c r="A1066" s="518">
        <v>34</v>
      </c>
      <c r="B1066" s="427" t="s">
        <v>126</v>
      </c>
      <c r="C1066" s="291" t="s">
        <v>25</v>
      </c>
      <c r="D1066" s="295"/>
      <c r="E1066" s="295"/>
      <c r="F1066" s="295"/>
      <c r="G1066" s="295"/>
      <c r="H1066" s="295"/>
      <c r="I1066" s="295"/>
      <c r="J1066" s="295"/>
      <c r="K1066" s="295"/>
      <c r="L1066" s="295"/>
      <c r="M1066" s="295"/>
      <c r="N1066" s="295">
        <v>0</v>
      </c>
      <c r="O1066" s="295"/>
      <c r="P1066" s="295"/>
      <c r="Q1066" s="295"/>
      <c r="R1066" s="295"/>
      <c r="S1066" s="295"/>
      <c r="T1066" s="295"/>
      <c r="U1066" s="295"/>
      <c r="V1066" s="295"/>
      <c r="W1066" s="295"/>
      <c r="X1066" s="295"/>
      <c r="Y1066" s="425"/>
      <c r="Z1066" s="414"/>
      <c r="AA1066" s="414"/>
      <c r="AB1066" s="414"/>
      <c r="AC1066" s="414"/>
      <c r="AD1066" s="414"/>
      <c r="AE1066" s="414"/>
      <c r="AF1066" s="414"/>
      <c r="AG1066" s="414"/>
      <c r="AH1066" s="414"/>
      <c r="AI1066" s="414"/>
      <c r="AJ1066" s="414"/>
      <c r="AK1066" s="414"/>
      <c r="AL1066" s="414"/>
      <c r="AM1066" s="296">
        <f>SUM(Y1066:AL1066)</f>
        <v>0</v>
      </c>
    </row>
    <row r="1067" spans="1:39" ht="15" hidden="1" customHeight="1" outlineLevel="1">
      <c r="A1067" s="518"/>
      <c r="B1067" s="294" t="s">
        <v>347</v>
      </c>
      <c r="C1067" s="291" t="s">
        <v>163</v>
      </c>
      <c r="D1067" s="295"/>
      <c r="E1067" s="295"/>
      <c r="F1067" s="295"/>
      <c r="G1067" s="295"/>
      <c r="H1067" s="295"/>
      <c r="I1067" s="295"/>
      <c r="J1067" s="295"/>
      <c r="K1067" s="295"/>
      <c r="L1067" s="295"/>
      <c r="M1067" s="295"/>
      <c r="N1067" s="295">
        <f>N1066</f>
        <v>0</v>
      </c>
      <c r="O1067" s="295"/>
      <c r="P1067" s="295"/>
      <c r="Q1067" s="295"/>
      <c r="R1067" s="295"/>
      <c r="S1067" s="295"/>
      <c r="T1067" s="295"/>
      <c r="U1067" s="295"/>
      <c r="V1067" s="295"/>
      <c r="W1067" s="295"/>
      <c r="X1067" s="295"/>
      <c r="Y1067" s="410">
        <f>Y1066</f>
        <v>0</v>
      </c>
      <c r="Z1067" s="410">
        <f t="shared" ref="Z1067" si="2185">Z1066</f>
        <v>0</v>
      </c>
      <c r="AA1067" s="410">
        <f t="shared" ref="AA1067" si="2186">AA1066</f>
        <v>0</v>
      </c>
      <c r="AB1067" s="410">
        <f t="shared" ref="AB1067" si="2187">AB1066</f>
        <v>0</v>
      </c>
      <c r="AC1067" s="410">
        <f t="shared" ref="AC1067" si="2188">AC1066</f>
        <v>0</v>
      </c>
      <c r="AD1067" s="410">
        <f t="shared" ref="AD1067" si="2189">AD1066</f>
        <v>0</v>
      </c>
      <c r="AE1067" s="410">
        <f t="shared" ref="AE1067" si="2190">AE1066</f>
        <v>0</v>
      </c>
      <c r="AF1067" s="410">
        <f t="shared" ref="AF1067" si="2191">AF1066</f>
        <v>0</v>
      </c>
      <c r="AG1067" s="410">
        <f t="shared" ref="AG1067" si="2192">AG1066</f>
        <v>0</v>
      </c>
      <c r="AH1067" s="410">
        <f t="shared" ref="AH1067" si="2193">AH1066</f>
        <v>0</v>
      </c>
      <c r="AI1067" s="410">
        <f t="shared" ref="AI1067" si="2194">AI1066</f>
        <v>0</v>
      </c>
      <c r="AJ1067" s="410">
        <f t="shared" ref="AJ1067" si="2195">AJ1066</f>
        <v>0</v>
      </c>
      <c r="AK1067" s="410">
        <f t="shared" ref="AK1067" si="2196">AK1066</f>
        <v>0</v>
      </c>
      <c r="AL1067" s="410">
        <f t="shared" ref="AL1067" si="2197">AL1066</f>
        <v>0</v>
      </c>
      <c r="AM1067" s="306"/>
    </row>
    <row r="1068" spans="1:39" ht="15" hidden="1" customHeight="1" outlineLevel="1">
      <c r="A1068" s="518"/>
      <c r="B1068" s="427"/>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1"/>
      <c r="Z1068" s="424"/>
      <c r="AA1068" s="424"/>
      <c r="AB1068" s="424"/>
      <c r="AC1068" s="424"/>
      <c r="AD1068" s="424"/>
      <c r="AE1068" s="424"/>
      <c r="AF1068" s="424"/>
      <c r="AG1068" s="424"/>
      <c r="AH1068" s="424"/>
      <c r="AI1068" s="424"/>
      <c r="AJ1068" s="424"/>
      <c r="AK1068" s="424"/>
      <c r="AL1068" s="424"/>
      <c r="AM1068" s="306"/>
    </row>
    <row r="1069" spans="1:39" ht="15" hidden="1" customHeight="1" outlineLevel="1">
      <c r="A1069" s="518">
        <v>35</v>
      </c>
      <c r="B1069" s="427" t="s">
        <v>127</v>
      </c>
      <c r="C1069" s="291" t="s">
        <v>25</v>
      </c>
      <c r="D1069" s="295"/>
      <c r="E1069" s="295"/>
      <c r="F1069" s="295"/>
      <c r="G1069" s="295"/>
      <c r="H1069" s="295"/>
      <c r="I1069" s="295"/>
      <c r="J1069" s="295"/>
      <c r="K1069" s="295"/>
      <c r="L1069" s="295"/>
      <c r="M1069" s="295"/>
      <c r="N1069" s="295">
        <v>0</v>
      </c>
      <c r="O1069" s="295"/>
      <c r="P1069" s="295"/>
      <c r="Q1069" s="295"/>
      <c r="R1069" s="295"/>
      <c r="S1069" s="295"/>
      <c r="T1069" s="295"/>
      <c r="U1069" s="295"/>
      <c r="V1069" s="295"/>
      <c r="W1069" s="295"/>
      <c r="X1069" s="295"/>
      <c r="Y1069" s="425"/>
      <c r="Z1069" s="414"/>
      <c r="AA1069" s="414"/>
      <c r="AB1069" s="414"/>
      <c r="AC1069" s="414"/>
      <c r="AD1069" s="414"/>
      <c r="AE1069" s="414"/>
      <c r="AF1069" s="414"/>
      <c r="AG1069" s="414"/>
      <c r="AH1069" s="414"/>
      <c r="AI1069" s="414"/>
      <c r="AJ1069" s="414"/>
      <c r="AK1069" s="414"/>
      <c r="AL1069" s="414"/>
      <c r="AM1069" s="296">
        <f>SUM(Y1069:AL1069)</f>
        <v>0</v>
      </c>
    </row>
    <row r="1070" spans="1:39" ht="15" hidden="1" customHeight="1" outlineLevel="1">
      <c r="A1070" s="518"/>
      <c r="B1070" s="294" t="s">
        <v>347</v>
      </c>
      <c r="C1070" s="291" t="s">
        <v>163</v>
      </c>
      <c r="D1070" s="295"/>
      <c r="E1070" s="295"/>
      <c r="F1070" s="295"/>
      <c r="G1070" s="295"/>
      <c r="H1070" s="295"/>
      <c r="I1070" s="295"/>
      <c r="J1070" s="295"/>
      <c r="K1070" s="295"/>
      <c r="L1070" s="295"/>
      <c r="M1070" s="295"/>
      <c r="N1070" s="295">
        <f>N1069</f>
        <v>0</v>
      </c>
      <c r="O1070" s="295"/>
      <c r="P1070" s="295"/>
      <c r="Q1070" s="295"/>
      <c r="R1070" s="295"/>
      <c r="S1070" s="295"/>
      <c r="T1070" s="295"/>
      <c r="U1070" s="295"/>
      <c r="V1070" s="295"/>
      <c r="W1070" s="295"/>
      <c r="X1070" s="295"/>
      <c r="Y1070" s="410">
        <f>Y1069</f>
        <v>0</v>
      </c>
      <c r="Z1070" s="410">
        <f t="shared" ref="Z1070" si="2198">Z1069</f>
        <v>0</v>
      </c>
      <c r="AA1070" s="410">
        <f t="shared" ref="AA1070" si="2199">AA1069</f>
        <v>0</v>
      </c>
      <c r="AB1070" s="410">
        <f t="shared" ref="AB1070" si="2200">AB1069</f>
        <v>0</v>
      </c>
      <c r="AC1070" s="410">
        <f t="shared" ref="AC1070" si="2201">AC1069</f>
        <v>0</v>
      </c>
      <c r="AD1070" s="410">
        <f t="shared" ref="AD1070" si="2202">AD1069</f>
        <v>0</v>
      </c>
      <c r="AE1070" s="410">
        <f t="shared" ref="AE1070" si="2203">AE1069</f>
        <v>0</v>
      </c>
      <c r="AF1070" s="410">
        <f t="shared" ref="AF1070" si="2204">AF1069</f>
        <v>0</v>
      </c>
      <c r="AG1070" s="410">
        <f t="shared" ref="AG1070" si="2205">AG1069</f>
        <v>0</v>
      </c>
      <c r="AH1070" s="410">
        <f t="shared" ref="AH1070" si="2206">AH1069</f>
        <v>0</v>
      </c>
      <c r="AI1070" s="410">
        <f t="shared" ref="AI1070" si="2207">AI1069</f>
        <v>0</v>
      </c>
      <c r="AJ1070" s="410">
        <f t="shared" ref="AJ1070" si="2208">AJ1069</f>
        <v>0</v>
      </c>
      <c r="AK1070" s="410">
        <f t="shared" ref="AK1070" si="2209">AK1069</f>
        <v>0</v>
      </c>
      <c r="AL1070" s="410">
        <f t="shared" ref="AL1070" si="2210">AL1069</f>
        <v>0</v>
      </c>
      <c r="AM1070" s="306"/>
    </row>
    <row r="1071" spans="1:39" ht="15" hidden="1" customHeight="1" outlineLevel="1">
      <c r="A1071" s="518"/>
      <c r="B1071" s="430"/>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1"/>
      <c r="Z1071" s="424"/>
      <c r="AA1071" s="424"/>
      <c r="AB1071" s="424"/>
      <c r="AC1071" s="424"/>
      <c r="AD1071" s="424"/>
      <c r="AE1071" s="424"/>
      <c r="AF1071" s="424"/>
      <c r="AG1071" s="424"/>
      <c r="AH1071" s="424"/>
      <c r="AI1071" s="424"/>
      <c r="AJ1071" s="424"/>
      <c r="AK1071" s="424"/>
      <c r="AL1071" s="424"/>
      <c r="AM1071" s="306"/>
    </row>
    <row r="1072" spans="1:39" ht="15" hidden="1" customHeight="1" outlineLevel="1">
      <c r="A1072" s="518"/>
      <c r="B1072" s="288" t="s">
        <v>503</v>
      </c>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1"/>
      <c r="Z1072" s="424"/>
      <c r="AA1072" s="424"/>
      <c r="AB1072" s="424"/>
      <c r="AC1072" s="424"/>
      <c r="AD1072" s="424"/>
      <c r="AE1072" s="424"/>
      <c r="AF1072" s="424"/>
      <c r="AG1072" s="424"/>
      <c r="AH1072" s="424"/>
      <c r="AI1072" s="424"/>
      <c r="AJ1072" s="424"/>
      <c r="AK1072" s="424"/>
      <c r="AL1072" s="424"/>
      <c r="AM1072" s="306"/>
    </row>
    <row r="1073" spans="1:39" ht="28.5" hidden="1" customHeight="1" outlineLevel="1">
      <c r="A1073" s="518">
        <v>36</v>
      </c>
      <c r="B1073" s="427" t="s">
        <v>128</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5"/>
      <c r="Z1073" s="414"/>
      <c r="AA1073" s="414"/>
      <c r="AB1073" s="414"/>
      <c r="AC1073" s="414"/>
      <c r="AD1073" s="414"/>
      <c r="AE1073" s="414"/>
      <c r="AF1073" s="414"/>
      <c r="AG1073" s="414"/>
      <c r="AH1073" s="414"/>
      <c r="AI1073" s="414"/>
      <c r="AJ1073" s="414"/>
      <c r="AK1073" s="414"/>
      <c r="AL1073" s="414"/>
      <c r="AM1073" s="296">
        <f>SUM(Y1073:AL1073)</f>
        <v>0</v>
      </c>
    </row>
    <row r="1074" spans="1:39" ht="15" hidden="1" customHeight="1" outlineLevel="1">
      <c r="A1074" s="518"/>
      <c r="B1074" s="294" t="s">
        <v>347</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0">
        <f>Y1073</f>
        <v>0</v>
      </c>
      <c r="Z1074" s="410">
        <f t="shared" ref="Z1074" si="2211">Z1073</f>
        <v>0</v>
      </c>
      <c r="AA1074" s="410">
        <f t="shared" ref="AA1074" si="2212">AA1073</f>
        <v>0</v>
      </c>
      <c r="AB1074" s="410">
        <f t="shared" ref="AB1074" si="2213">AB1073</f>
        <v>0</v>
      </c>
      <c r="AC1074" s="410">
        <f t="shared" ref="AC1074" si="2214">AC1073</f>
        <v>0</v>
      </c>
      <c r="AD1074" s="410">
        <f t="shared" ref="AD1074" si="2215">AD1073</f>
        <v>0</v>
      </c>
      <c r="AE1074" s="410">
        <f t="shared" ref="AE1074" si="2216">AE1073</f>
        <v>0</v>
      </c>
      <c r="AF1074" s="410">
        <f t="shared" ref="AF1074" si="2217">AF1073</f>
        <v>0</v>
      </c>
      <c r="AG1074" s="410">
        <f t="shared" ref="AG1074" si="2218">AG1073</f>
        <v>0</v>
      </c>
      <c r="AH1074" s="410">
        <f t="shared" ref="AH1074" si="2219">AH1073</f>
        <v>0</v>
      </c>
      <c r="AI1074" s="410">
        <f t="shared" ref="AI1074" si="2220">AI1073</f>
        <v>0</v>
      </c>
      <c r="AJ1074" s="410">
        <f t="shared" ref="AJ1074" si="2221">AJ1073</f>
        <v>0</v>
      </c>
      <c r="AK1074" s="410">
        <f t="shared" ref="AK1074" si="2222">AK1073</f>
        <v>0</v>
      </c>
      <c r="AL1074" s="410">
        <f t="shared" ref="AL1074" si="2223">AL1073</f>
        <v>0</v>
      </c>
      <c r="AM1074" s="306"/>
    </row>
    <row r="1075" spans="1:39" ht="15" hidden="1" customHeight="1" outlineLevel="1">
      <c r="A1075" s="518"/>
      <c r="B1075" s="427"/>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1"/>
      <c r="Z1075" s="424"/>
      <c r="AA1075" s="424"/>
      <c r="AB1075" s="424"/>
      <c r="AC1075" s="424"/>
      <c r="AD1075" s="424"/>
      <c r="AE1075" s="424"/>
      <c r="AF1075" s="424"/>
      <c r="AG1075" s="424"/>
      <c r="AH1075" s="424"/>
      <c r="AI1075" s="424"/>
      <c r="AJ1075" s="424"/>
      <c r="AK1075" s="424"/>
      <c r="AL1075" s="424"/>
      <c r="AM1075" s="306"/>
    </row>
    <row r="1076" spans="1:39" ht="15" hidden="1" customHeight="1" outlineLevel="1">
      <c r="A1076" s="518">
        <v>37</v>
      </c>
      <c r="B1076" s="427" t="s">
        <v>129</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5"/>
      <c r="Z1076" s="414"/>
      <c r="AA1076" s="414"/>
      <c r="AB1076" s="414"/>
      <c r="AC1076" s="414"/>
      <c r="AD1076" s="414"/>
      <c r="AE1076" s="414"/>
      <c r="AF1076" s="414"/>
      <c r="AG1076" s="414"/>
      <c r="AH1076" s="414"/>
      <c r="AI1076" s="414"/>
      <c r="AJ1076" s="414"/>
      <c r="AK1076" s="414"/>
      <c r="AL1076" s="414"/>
      <c r="AM1076" s="296">
        <f>SUM(Y1076:AL1076)</f>
        <v>0</v>
      </c>
    </row>
    <row r="1077" spans="1:39" ht="15" hidden="1" customHeight="1" outlineLevel="1">
      <c r="A1077" s="518"/>
      <c r="B1077" s="294" t="s">
        <v>347</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0">
        <f>Y1076</f>
        <v>0</v>
      </c>
      <c r="Z1077" s="410">
        <f t="shared" ref="Z1077" si="2224">Z1076</f>
        <v>0</v>
      </c>
      <c r="AA1077" s="410">
        <f t="shared" ref="AA1077" si="2225">AA1076</f>
        <v>0</v>
      </c>
      <c r="AB1077" s="410">
        <f t="shared" ref="AB1077" si="2226">AB1076</f>
        <v>0</v>
      </c>
      <c r="AC1077" s="410">
        <f t="shared" ref="AC1077" si="2227">AC1076</f>
        <v>0</v>
      </c>
      <c r="AD1077" s="410">
        <f t="shared" ref="AD1077" si="2228">AD1076</f>
        <v>0</v>
      </c>
      <c r="AE1077" s="410">
        <f t="shared" ref="AE1077" si="2229">AE1076</f>
        <v>0</v>
      </c>
      <c r="AF1077" s="410">
        <f t="shared" ref="AF1077" si="2230">AF1076</f>
        <v>0</v>
      </c>
      <c r="AG1077" s="410">
        <f t="shared" ref="AG1077" si="2231">AG1076</f>
        <v>0</v>
      </c>
      <c r="AH1077" s="410">
        <f t="shared" ref="AH1077" si="2232">AH1076</f>
        <v>0</v>
      </c>
      <c r="AI1077" s="410">
        <f t="shared" ref="AI1077" si="2233">AI1076</f>
        <v>0</v>
      </c>
      <c r="AJ1077" s="410">
        <f t="shared" ref="AJ1077" si="2234">AJ1076</f>
        <v>0</v>
      </c>
      <c r="AK1077" s="410">
        <f t="shared" ref="AK1077" si="2235">AK1076</f>
        <v>0</v>
      </c>
      <c r="AL1077" s="410">
        <f t="shared" ref="AL1077" si="2236">AL1076</f>
        <v>0</v>
      </c>
      <c r="AM1077" s="306"/>
    </row>
    <row r="1078" spans="1:39" ht="15" hidden="1" customHeight="1" outlineLevel="1">
      <c r="A1078" s="518"/>
      <c r="B1078" s="427"/>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1"/>
      <c r="Z1078" s="424"/>
      <c r="AA1078" s="424"/>
      <c r="AB1078" s="424"/>
      <c r="AC1078" s="424"/>
      <c r="AD1078" s="424"/>
      <c r="AE1078" s="424"/>
      <c r="AF1078" s="424"/>
      <c r="AG1078" s="424"/>
      <c r="AH1078" s="424"/>
      <c r="AI1078" s="424"/>
      <c r="AJ1078" s="424"/>
      <c r="AK1078" s="424"/>
      <c r="AL1078" s="424"/>
      <c r="AM1078" s="306"/>
    </row>
    <row r="1079" spans="1:39" ht="15" hidden="1" customHeight="1" outlineLevel="1">
      <c r="A1079" s="518">
        <v>38</v>
      </c>
      <c r="B1079" s="427" t="s">
        <v>130</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5"/>
      <c r="Z1079" s="414"/>
      <c r="AA1079" s="414"/>
      <c r="AB1079" s="414"/>
      <c r="AC1079" s="414"/>
      <c r="AD1079" s="414"/>
      <c r="AE1079" s="414"/>
      <c r="AF1079" s="414"/>
      <c r="AG1079" s="414"/>
      <c r="AH1079" s="414"/>
      <c r="AI1079" s="414"/>
      <c r="AJ1079" s="414"/>
      <c r="AK1079" s="414"/>
      <c r="AL1079" s="414"/>
      <c r="AM1079" s="296">
        <f>SUM(Y1079:AL1079)</f>
        <v>0</v>
      </c>
    </row>
    <row r="1080" spans="1:39" ht="15" hidden="1" customHeight="1" outlineLevel="1">
      <c r="A1080" s="518"/>
      <c r="B1080" s="294" t="s">
        <v>347</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0">
        <f>Y1079</f>
        <v>0</v>
      </c>
      <c r="Z1080" s="410">
        <f t="shared" ref="Z1080" si="2237">Z1079</f>
        <v>0</v>
      </c>
      <c r="AA1080" s="410">
        <f t="shared" ref="AA1080" si="2238">AA1079</f>
        <v>0</v>
      </c>
      <c r="AB1080" s="410">
        <f t="shared" ref="AB1080" si="2239">AB1079</f>
        <v>0</v>
      </c>
      <c r="AC1080" s="410">
        <f t="shared" ref="AC1080" si="2240">AC1079</f>
        <v>0</v>
      </c>
      <c r="AD1080" s="410">
        <f t="shared" ref="AD1080" si="2241">AD1079</f>
        <v>0</v>
      </c>
      <c r="AE1080" s="410">
        <f t="shared" ref="AE1080" si="2242">AE1079</f>
        <v>0</v>
      </c>
      <c r="AF1080" s="410">
        <f t="shared" ref="AF1080" si="2243">AF1079</f>
        <v>0</v>
      </c>
      <c r="AG1080" s="410">
        <f t="shared" ref="AG1080" si="2244">AG1079</f>
        <v>0</v>
      </c>
      <c r="AH1080" s="410">
        <f t="shared" ref="AH1080" si="2245">AH1079</f>
        <v>0</v>
      </c>
      <c r="AI1080" s="410">
        <f t="shared" ref="AI1080" si="2246">AI1079</f>
        <v>0</v>
      </c>
      <c r="AJ1080" s="410">
        <f t="shared" ref="AJ1080" si="2247">AJ1079</f>
        <v>0</v>
      </c>
      <c r="AK1080" s="410">
        <f t="shared" ref="AK1080" si="2248">AK1079</f>
        <v>0</v>
      </c>
      <c r="AL1080" s="410">
        <f t="shared" ref="AL1080" si="2249">AL1079</f>
        <v>0</v>
      </c>
      <c r="AM1080" s="306"/>
    </row>
    <row r="1081" spans="1:39" ht="15" hidden="1" customHeight="1" outlineLevel="1">
      <c r="A1081" s="518"/>
      <c r="B1081" s="427"/>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1"/>
      <c r="Z1081" s="424"/>
      <c r="AA1081" s="424"/>
      <c r="AB1081" s="424"/>
      <c r="AC1081" s="424"/>
      <c r="AD1081" s="424"/>
      <c r="AE1081" s="424"/>
      <c r="AF1081" s="424"/>
      <c r="AG1081" s="424"/>
      <c r="AH1081" s="424"/>
      <c r="AI1081" s="424"/>
      <c r="AJ1081" s="424"/>
      <c r="AK1081" s="424"/>
      <c r="AL1081" s="424"/>
      <c r="AM1081" s="306"/>
    </row>
    <row r="1082" spans="1:39" ht="15" hidden="1" customHeight="1" outlineLevel="1">
      <c r="A1082" s="518">
        <v>39</v>
      </c>
      <c r="B1082" s="427" t="s">
        <v>131</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5"/>
      <c r="Z1082" s="414"/>
      <c r="AA1082" s="414"/>
      <c r="AB1082" s="414"/>
      <c r="AC1082" s="414"/>
      <c r="AD1082" s="414"/>
      <c r="AE1082" s="414"/>
      <c r="AF1082" s="414"/>
      <c r="AG1082" s="414"/>
      <c r="AH1082" s="414"/>
      <c r="AI1082" s="414"/>
      <c r="AJ1082" s="414"/>
      <c r="AK1082" s="414"/>
      <c r="AL1082" s="414"/>
      <c r="AM1082" s="296">
        <f>SUM(Y1082:AL1082)</f>
        <v>0</v>
      </c>
    </row>
    <row r="1083" spans="1:39" ht="15" hidden="1" customHeight="1" outlineLevel="1">
      <c r="A1083" s="518"/>
      <c r="B1083" s="294" t="s">
        <v>347</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0">
        <f>Y1082</f>
        <v>0</v>
      </c>
      <c r="Z1083" s="410">
        <f t="shared" ref="Z1083" si="2250">Z1082</f>
        <v>0</v>
      </c>
      <c r="AA1083" s="410">
        <f t="shared" ref="AA1083" si="2251">AA1082</f>
        <v>0</v>
      </c>
      <c r="AB1083" s="410">
        <f t="shared" ref="AB1083" si="2252">AB1082</f>
        <v>0</v>
      </c>
      <c r="AC1083" s="410">
        <f t="shared" ref="AC1083" si="2253">AC1082</f>
        <v>0</v>
      </c>
      <c r="AD1083" s="410">
        <f t="shared" ref="AD1083" si="2254">AD1082</f>
        <v>0</v>
      </c>
      <c r="AE1083" s="410">
        <f t="shared" ref="AE1083" si="2255">AE1082</f>
        <v>0</v>
      </c>
      <c r="AF1083" s="410">
        <f t="shared" ref="AF1083" si="2256">AF1082</f>
        <v>0</v>
      </c>
      <c r="AG1083" s="410">
        <f t="shared" ref="AG1083" si="2257">AG1082</f>
        <v>0</v>
      </c>
      <c r="AH1083" s="410">
        <f t="shared" ref="AH1083" si="2258">AH1082</f>
        <v>0</v>
      </c>
      <c r="AI1083" s="410">
        <f t="shared" ref="AI1083" si="2259">AI1082</f>
        <v>0</v>
      </c>
      <c r="AJ1083" s="410">
        <f t="shared" ref="AJ1083" si="2260">AJ1082</f>
        <v>0</v>
      </c>
      <c r="AK1083" s="410">
        <f t="shared" ref="AK1083" si="2261">AK1082</f>
        <v>0</v>
      </c>
      <c r="AL1083" s="410">
        <f t="shared" ref="AL1083" si="2262">AL1082</f>
        <v>0</v>
      </c>
      <c r="AM1083" s="306"/>
    </row>
    <row r="1084" spans="1:39" ht="15" hidden="1" customHeight="1" outlineLevel="1">
      <c r="A1084" s="518"/>
      <c r="B1084" s="427"/>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1"/>
      <c r="Z1084" s="424"/>
      <c r="AA1084" s="424"/>
      <c r="AB1084" s="424"/>
      <c r="AC1084" s="424"/>
      <c r="AD1084" s="424"/>
      <c r="AE1084" s="424"/>
      <c r="AF1084" s="424"/>
      <c r="AG1084" s="424"/>
      <c r="AH1084" s="424"/>
      <c r="AI1084" s="424"/>
      <c r="AJ1084" s="424"/>
      <c r="AK1084" s="424"/>
      <c r="AL1084" s="424"/>
      <c r="AM1084" s="306"/>
    </row>
    <row r="1085" spans="1:39" ht="15" hidden="1" customHeight="1" outlineLevel="1">
      <c r="A1085" s="518">
        <v>40</v>
      </c>
      <c r="B1085" s="427" t="s">
        <v>132</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5"/>
      <c r="Z1085" s="414"/>
      <c r="AA1085" s="414"/>
      <c r="AB1085" s="414"/>
      <c r="AC1085" s="414"/>
      <c r="AD1085" s="414"/>
      <c r="AE1085" s="414"/>
      <c r="AF1085" s="414"/>
      <c r="AG1085" s="414"/>
      <c r="AH1085" s="414"/>
      <c r="AI1085" s="414"/>
      <c r="AJ1085" s="414"/>
      <c r="AK1085" s="414"/>
      <c r="AL1085" s="414"/>
      <c r="AM1085" s="296">
        <f>SUM(Y1085:AL1085)</f>
        <v>0</v>
      </c>
    </row>
    <row r="1086" spans="1:39" ht="15" hidden="1" customHeight="1" outlineLevel="1">
      <c r="A1086" s="518"/>
      <c r="B1086" s="294" t="s">
        <v>347</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0">
        <f>Y1085</f>
        <v>0</v>
      </c>
      <c r="Z1086" s="410">
        <f t="shared" ref="Z1086" si="2263">Z1085</f>
        <v>0</v>
      </c>
      <c r="AA1086" s="410">
        <f t="shared" ref="AA1086" si="2264">AA1085</f>
        <v>0</v>
      </c>
      <c r="AB1086" s="410">
        <f t="shared" ref="AB1086" si="2265">AB1085</f>
        <v>0</v>
      </c>
      <c r="AC1086" s="410">
        <f t="shared" ref="AC1086" si="2266">AC1085</f>
        <v>0</v>
      </c>
      <c r="AD1086" s="410">
        <f t="shared" ref="AD1086" si="2267">AD1085</f>
        <v>0</v>
      </c>
      <c r="AE1086" s="410">
        <f t="shared" ref="AE1086" si="2268">AE1085</f>
        <v>0</v>
      </c>
      <c r="AF1086" s="410">
        <f t="shared" ref="AF1086" si="2269">AF1085</f>
        <v>0</v>
      </c>
      <c r="AG1086" s="410">
        <f t="shared" ref="AG1086" si="2270">AG1085</f>
        <v>0</v>
      </c>
      <c r="AH1086" s="410">
        <f t="shared" ref="AH1086" si="2271">AH1085</f>
        <v>0</v>
      </c>
      <c r="AI1086" s="410">
        <f t="shared" ref="AI1086" si="2272">AI1085</f>
        <v>0</v>
      </c>
      <c r="AJ1086" s="410">
        <f t="shared" ref="AJ1086" si="2273">AJ1085</f>
        <v>0</v>
      </c>
      <c r="AK1086" s="410">
        <f t="shared" ref="AK1086" si="2274">AK1085</f>
        <v>0</v>
      </c>
      <c r="AL1086" s="410">
        <f t="shared" ref="AL1086" si="2275">AL1085</f>
        <v>0</v>
      </c>
      <c r="AM1086" s="306"/>
    </row>
    <row r="1087" spans="1:39" ht="15" hidden="1" customHeight="1" outlineLevel="1">
      <c r="A1087" s="518"/>
      <c r="B1087" s="427"/>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1"/>
      <c r="Z1087" s="424"/>
      <c r="AA1087" s="424"/>
      <c r="AB1087" s="424"/>
      <c r="AC1087" s="424"/>
      <c r="AD1087" s="424"/>
      <c r="AE1087" s="424"/>
      <c r="AF1087" s="424"/>
      <c r="AG1087" s="424"/>
      <c r="AH1087" s="424"/>
      <c r="AI1087" s="424"/>
      <c r="AJ1087" s="424"/>
      <c r="AK1087" s="424"/>
      <c r="AL1087" s="424"/>
      <c r="AM1087" s="306"/>
    </row>
    <row r="1088" spans="1:39" ht="28.5" hidden="1" customHeight="1" outlineLevel="1">
      <c r="A1088" s="518">
        <v>41</v>
      </c>
      <c r="B1088" s="427" t="s">
        <v>133</v>
      </c>
      <c r="C1088" s="291" t="s">
        <v>25</v>
      </c>
      <c r="D1088" s="295"/>
      <c r="E1088" s="295"/>
      <c r="F1088" s="295"/>
      <c r="G1088" s="295"/>
      <c r="H1088" s="295"/>
      <c r="I1088" s="295"/>
      <c r="J1088" s="295"/>
      <c r="K1088" s="295"/>
      <c r="L1088" s="295"/>
      <c r="M1088" s="295"/>
      <c r="N1088" s="295">
        <v>12</v>
      </c>
      <c r="O1088" s="295"/>
      <c r="P1088" s="295"/>
      <c r="Q1088" s="295"/>
      <c r="R1088" s="295"/>
      <c r="S1088" s="295"/>
      <c r="T1088" s="295"/>
      <c r="U1088" s="295"/>
      <c r="V1088" s="295"/>
      <c r="W1088" s="295"/>
      <c r="X1088" s="295"/>
      <c r="Y1088" s="425"/>
      <c r="Z1088" s="414"/>
      <c r="AA1088" s="414"/>
      <c r="AB1088" s="414"/>
      <c r="AC1088" s="414"/>
      <c r="AD1088" s="414"/>
      <c r="AE1088" s="414"/>
      <c r="AF1088" s="414"/>
      <c r="AG1088" s="414"/>
      <c r="AH1088" s="414"/>
      <c r="AI1088" s="414"/>
      <c r="AJ1088" s="414"/>
      <c r="AK1088" s="414"/>
      <c r="AL1088" s="414"/>
      <c r="AM1088" s="296">
        <f>SUM(Y1088:AL1088)</f>
        <v>0</v>
      </c>
    </row>
    <row r="1089" spans="1:39" ht="15" hidden="1" customHeight="1" outlineLevel="1">
      <c r="A1089" s="518"/>
      <c r="B1089" s="294" t="s">
        <v>347</v>
      </c>
      <c r="C1089" s="291" t="s">
        <v>163</v>
      </c>
      <c r="D1089" s="295"/>
      <c r="E1089" s="295"/>
      <c r="F1089" s="295"/>
      <c r="G1089" s="295"/>
      <c r="H1089" s="295"/>
      <c r="I1089" s="295"/>
      <c r="J1089" s="295"/>
      <c r="K1089" s="295"/>
      <c r="L1089" s="295"/>
      <c r="M1089" s="295"/>
      <c r="N1089" s="295">
        <f>N1088</f>
        <v>12</v>
      </c>
      <c r="O1089" s="295"/>
      <c r="P1089" s="295"/>
      <c r="Q1089" s="295"/>
      <c r="R1089" s="295"/>
      <c r="S1089" s="295"/>
      <c r="T1089" s="295"/>
      <c r="U1089" s="295"/>
      <c r="V1089" s="295"/>
      <c r="W1089" s="295"/>
      <c r="X1089" s="295"/>
      <c r="Y1089" s="410">
        <f>Y1088</f>
        <v>0</v>
      </c>
      <c r="Z1089" s="410">
        <f t="shared" ref="Z1089" si="2276">Z1088</f>
        <v>0</v>
      </c>
      <c r="AA1089" s="410">
        <f t="shared" ref="AA1089" si="2277">AA1088</f>
        <v>0</v>
      </c>
      <c r="AB1089" s="410">
        <f t="shared" ref="AB1089" si="2278">AB1088</f>
        <v>0</v>
      </c>
      <c r="AC1089" s="410">
        <f t="shared" ref="AC1089" si="2279">AC1088</f>
        <v>0</v>
      </c>
      <c r="AD1089" s="410">
        <f t="shared" ref="AD1089" si="2280">AD1088</f>
        <v>0</v>
      </c>
      <c r="AE1089" s="410">
        <f t="shared" ref="AE1089" si="2281">AE1088</f>
        <v>0</v>
      </c>
      <c r="AF1089" s="410">
        <f t="shared" ref="AF1089" si="2282">AF1088</f>
        <v>0</v>
      </c>
      <c r="AG1089" s="410">
        <f t="shared" ref="AG1089" si="2283">AG1088</f>
        <v>0</v>
      </c>
      <c r="AH1089" s="410">
        <f t="shared" ref="AH1089" si="2284">AH1088</f>
        <v>0</v>
      </c>
      <c r="AI1089" s="410">
        <f t="shared" ref="AI1089" si="2285">AI1088</f>
        <v>0</v>
      </c>
      <c r="AJ1089" s="410">
        <f t="shared" ref="AJ1089" si="2286">AJ1088</f>
        <v>0</v>
      </c>
      <c r="AK1089" s="410">
        <f t="shared" ref="AK1089" si="2287">AK1088</f>
        <v>0</v>
      </c>
      <c r="AL1089" s="410">
        <f t="shared" ref="AL1089" si="2288">AL1088</f>
        <v>0</v>
      </c>
      <c r="AM1089" s="306"/>
    </row>
    <row r="1090" spans="1:39" ht="15" hidden="1" customHeight="1" outlineLevel="1">
      <c r="A1090" s="518"/>
      <c r="B1090" s="427"/>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4"/>
      <c r="AA1090" s="424"/>
      <c r="AB1090" s="424"/>
      <c r="AC1090" s="424"/>
      <c r="AD1090" s="424"/>
      <c r="AE1090" s="424"/>
      <c r="AF1090" s="424"/>
      <c r="AG1090" s="424"/>
      <c r="AH1090" s="424"/>
      <c r="AI1090" s="424"/>
      <c r="AJ1090" s="424"/>
      <c r="AK1090" s="424"/>
      <c r="AL1090" s="424"/>
      <c r="AM1090" s="306"/>
    </row>
    <row r="1091" spans="1:39" ht="28.5" hidden="1" customHeight="1" outlineLevel="1">
      <c r="A1091" s="518">
        <v>42</v>
      </c>
      <c r="B1091" s="427" t="s">
        <v>134</v>
      </c>
      <c r="C1091" s="291" t="s">
        <v>25</v>
      </c>
      <c r="D1091" s="295"/>
      <c r="E1091" s="295"/>
      <c r="F1091" s="295"/>
      <c r="G1091" s="295"/>
      <c r="H1091" s="295"/>
      <c r="I1091" s="295"/>
      <c r="J1091" s="295"/>
      <c r="K1091" s="295"/>
      <c r="L1091" s="295"/>
      <c r="M1091" s="295"/>
      <c r="N1091" s="291"/>
      <c r="O1091" s="295"/>
      <c r="P1091" s="295"/>
      <c r="Q1091" s="295"/>
      <c r="R1091" s="295"/>
      <c r="S1091" s="295"/>
      <c r="T1091" s="295"/>
      <c r="U1091" s="295"/>
      <c r="V1091" s="295"/>
      <c r="W1091" s="295"/>
      <c r="X1091" s="295"/>
      <c r="Y1091" s="425"/>
      <c r="Z1091" s="414"/>
      <c r="AA1091" s="414"/>
      <c r="AB1091" s="414"/>
      <c r="AC1091" s="414"/>
      <c r="AD1091" s="414"/>
      <c r="AE1091" s="414"/>
      <c r="AF1091" s="414"/>
      <c r="AG1091" s="414"/>
      <c r="AH1091" s="414"/>
      <c r="AI1091" s="414"/>
      <c r="AJ1091" s="414"/>
      <c r="AK1091" s="414"/>
      <c r="AL1091" s="414"/>
      <c r="AM1091" s="296">
        <f>SUM(Y1091:AL1091)</f>
        <v>0</v>
      </c>
    </row>
    <row r="1092" spans="1:39" ht="15" hidden="1" customHeight="1" outlineLevel="1">
      <c r="A1092" s="518"/>
      <c r="B1092" s="294" t="s">
        <v>347</v>
      </c>
      <c r="C1092" s="291" t="s">
        <v>163</v>
      </c>
      <c r="D1092" s="295"/>
      <c r="E1092" s="295"/>
      <c r="F1092" s="295"/>
      <c r="G1092" s="295"/>
      <c r="H1092" s="295"/>
      <c r="I1092" s="295"/>
      <c r="J1092" s="295"/>
      <c r="K1092" s="295"/>
      <c r="L1092" s="295"/>
      <c r="M1092" s="295"/>
      <c r="N1092" s="465"/>
      <c r="O1092" s="295"/>
      <c r="P1092" s="295"/>
      <c r="Q1092" s="295"/>
      <c r="R1092" s="295"/>
      <c r="S1092" s="295"/>
      <c r="T1092" s="295"/>
      <c r="U1092" s="295"/>
      <c r="V1092" s="295"/>
      <c r="W1092" s="295"/>
      <c r="X1092" s="295"/>
      <c r="Y1092" s="410">
        <f>Y1091</f>
        <v>0</v>
      </c>
      <c r="Z1092" s="410">
        <f t="shared" ref="Z1092" si="2289">Z1091</f>
        <v>0</v>
      </c>
      <c r="AA1092" s="410">
        <f t="shared" ref="AA1092" si="2290">AA1091</f>
        <v>0</v>
      </c>
      <c r="AB1092" s="410">
        <f t="shared" ref="AB1092" si="2291">AB1091</f>
        <v>0</v>
      </c>
      <c r="AC1092" s="410">
        <f t="shared" ref="AC1092" si="2292">AC1091</f>
        <v>0</v>
      </c>
      <c r="AD1092" s="410">
        <f t="shared" ref="AD1092" si="2293">AD1091</f>
        <v>0</v>
      </c>
      <c r="AE1092" s="410">
        <f t="shared" ref="AE1092" si="2294">AE1091</f>
        <v>0</v>
      </c>
      <c r="AF1092" s="410">
        <f t="shared" ref="AF1092" si="2295">AF1091</f>
        <v>0</v>
      </c>
      <c r="AG1092" s="410">
        <f t="shared" ref="AG1092" si="2296">AG1091</f>
        <v>0</v>
      </c>
      <c r="AH1092" s="410">
        <f t="shared" ref="AH1092" si="2297">AH1091</f>
        <v>0</v>
      </c>
      <c r="AI1092" s="410">
        <f t="shared" ref="AI1092" si="2298">AI1091</f>
        <v>0</v>
      </c>
      <c r="AJ1092" s="410">
        <f t="shared" ref="AJ1092" si="2299">AJ1091</f>
        <v>0</v>
      </c>
      <c r="AK1092" s="410">
        <f t="shared" ref="AK1092" si="2300">AK1091</f>
        <v>0</v>
      </c>
      <c r="AL1092" s="410">
        <f t="shared" ref="AL1092" si="2301">AL1091</f>
        <v>0</v>
      </c>
      <c r="AM1092" s="306"/>
    </row>
    <row r="1093" spans="1:39" ht="15" hidden="1" customHeight="1" outlineLevel="1">
      <c r="A1093" s="518"/>
      <c r="B1093" s="427"/>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1"/>
      <c r="Z1093" s="424"/>
      <c r="AA1093" s="424"/>
      <c r="AB1093" s="424"/>
      <c r="AC1093" s="424"/>
      <c r="AD1093" s="424"/>
      <c r="AE1093" s="424"/>
      <c r="AF1093" s="424"/>
      <c r="AG1093" s="424"/>
      <c r="AH1093" s="424"/>
      <c r="AI1093" s="424"/>
      <c r="AJ1093" s="424"/>
      <c r="AK1093" s="424"/>
      <c r="AL1093" s="424"/>
      <c r="AM1093" s="306"/>
    </row>
    <row r="1094" spans="1:39" ht="15" hidden="1" customHeight="1" outlineLevel="1">
      <c r="A1094" s="518">
        <v>43</v>
      </c>
      <c r="B1094" s="427" t="s">
        <v>135</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5"/>
      <c r="Z1094" s="414"/>
      <c r="AA1094" s="414"/>
      <c r="AB1094" s="414"/>
      <c r="AC1094" s="414"/>
      <c r="AD1094" s="414"/>
      <c r="AE1094" s="414"/>
      <c r="AF1094" s="414"/>
      <c r="AG1094" s="414"/>
      <c r="AH1094" s="414"/>
      <c r="AI1094" s="414"/>
      <c r="AJ1094" s="414"/>
      <c r="AK1094" s="414"/>
      <c r="AL1094" s="414"/>
      <c r="AM1094" s="296">
        <f>SUM(Y1094:AL1094)</f>
        <v>0</v>
      </c>
    </row>
    <row r="1095" spans="1:39" ht="15" hidden="1" customHeight="1" outlineLevel="1">
      <c r="A1095" s="518"/>
      <c r="B1095" s="294" t="s">
        <v>347</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0">
        <f>Y1094</f>
        <v>0</v>
      </c>
      <c r="Z1095" s="410">
        <f t="shared" ref="Z1095" si="2302">Z1094</f>
        <v>0</v>
      </c>
      <c r="AA1095" s="410">
        <f t="shared" ref="AA1095" si="2303">AA1094</f>
        <v>0</v>
      </c>
      <c r="AB1095" s="410">
        <f t="shared" ref="AB1095" si="2304">AB1094</f>
        <v>0</v>
      </c>
      <c r="AC1095" s="410">
        <f t="shared" ref="AC1095" si="2305">AC1094</f>
        <v>0</v>
      </c>
      <c r="AD1095" s="410">
        <f t="shared" ref="AD1095" si="2306">AD1094</f>
        <v>0</v>
      </c>
      <c r="AE1095" s="410">
        <f t="shared" ref="AE1095" si="2307">AE1094</f>
        <v>0</v>
      </c>
      <c r="AF1095" s="410">
        <f t="shared" ref="AF1095" si="2308">AF1094</f>
        <v>0</v>
      </c>
      <c r="AG1095" s="410">
        <f t="shared" ref="AG1095" si="2309">AG1094</f>
        <v>0</v>
      </c>
      <c r="AH1095" s="410">
        <f t="shared" ref="AH1095" si="2310">AH1094</f>
        <v>0</v>
      </c>
      <c r="AI1095" s="410">
        <f t="shared" ref="AI1095" si="2311">AI1094</f>
        <v>0</v>
      </c>
      <c r="AJ1095" s="410">
        <f t="shared" ref="AJ1095" si="2312">AJ1094</f>
        <v>0</v>
      </c>
      <c r="AK1095" s="410">
        <f t="shared" ref="AK1095" si="2313">AK1094</f>
        <v>0</v>
      </c>
      <c r="AL1095" s="410">
        <f t="shared" ref="AL1095" si="2314">AL1094</f>
        <v>0</v>
      </c>
      <c r="AM1095" s="306"/>
    </row>
    <row r="1096" spans="1:39" ht="15" hidden="1" customHeight="1" outlineLevel="1">
      <c r="A1096" s="518"/>
      <c r="B1096" s="427"/>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1"/>
      <c r="Z1096" s="424"/>
      <c r="AA1096" s="424"/>
      <c r="AB1096" s="424"/>
      <c r="AC1096" s="424"/>
      <c r="AD1096" s="424"/>
      <c r="AE1096" s="424"/>
      <c r="AF1096" s="424"/>
      <c r="AG1096" s="424"/>
      <c r="AH1096" s="424"/>
      <c r="AI1096" s="424"/>
      <c r="AJ1096" s="424"/>
      <c r="AK1096" s="424"/>
      <c r="AL1096" s="424"/>
      <c r="AM1096" s="306"/>
    </row>
    <row r="1097" spans="1:39" ht="28.5" hidden="1" customHeight="1" outlineLevel="1">
      <c r="A1097" s="518">
        <v>44</v>
      </c>
      <c r="B1097" s="427" t="s">
        <v>136</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5"/>
      <c r="Z1097" s="414"/>
      <c r="AA1097" s="414"/>
      <c r="AB1097" s="414"/>
      <c r="AC1097" s="414"/>
      <c r="AD1097" s="414"/>
      <c r="AE1097" s="414"/>
      <c r="AF1097" s="414"/>
      <c r="AG1097" s="414"/>
      <c r="AH1097" s="414"/>
      <c r="AI1097" s="414"/>
      <c r="AJ1097" s="414"/>
      <c r="AK1097" s="414"/>
      <c r="AL1097" s="414"/>
      <c r="AM1097" s="296">
        <f>SUM(Y1097:AL1097)</f>
        <v>0</v>
      </c>
    </row>
    <row r="1098" spans="1:39" ht="15" hidden="1" customHeight="1" outlineLevel="1">
      <c r="A1098" s="518"/>
      <c r="B1098" s="294" t="s">
        <v>347</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0">
        <f>Y1097</f>
        <v>0</v>
      </c>
      <c r="Z1098" s="410">
        <f t="shared" ref="Z1098" si="2315">Z1097</f>
        <v>0</v>
      </c>
      <c r="AA1098" s="410">
        <f t="shared" ref="AA1098" si="2316">AA1097</f>
        <v>0</v>
      </c>
      <c r="AB1098" s="410">
        <f t="shared" ref="AB1098" si="2317">AB1097</f>
        <v>0</v>
      </c>
      <c r="AC1098" s="410">
        <f t="shared" ref="AC1098" si="2318">AC1097</f>
        <v>0</v>
      </c>
      <c r="AD1098" s="410">
        <f t="shared" ref="AD1098" si="2319">AD1097</f>
        <v>0</v>
      </c>
      <c r="AE1098" s="410">
        <f t="shared" ref="AE1098" si="2320">AE1097</f>
        <v>0</v>
      </c>
      <c r="AF1098" s="410">
        <f t="shared" ref="AF1098" si="2321">AF1097</f>
        <v>0</v>
      </c>
      <c r="AG1098" s="410">
        <f t="shared" ref="AG1098" si="2322">AG1097</f>
        <v>0</v>
      </c>
      <c r="AH1098" s="410">
        <f t="shared" ref="AH1098" si="2323">AH1097</f>
        <v>0</v>
      </c>
      <c r="AI1098" s="410">
        <f t="shared" ref="AI1098" si="2324">AI1097</f>
        <v>0</v>
      </c>
      <c r="AJ1098" s="410">
        <f t="shared" ref="AJ1098" si="2325">AJ1097</f>
        <v>0</v>
      </c>
      <c r="AK1098" s="410">
        <f t="shared" ref="AK1098" si="2326">AK1097</f>
        <v>0</v>
      </c>
      <c r="AL1098" s="410">
        <f t="shared" ref="AL1098" si="2327">AL1097</f>
        <v>0</v>
      </c>
      <c r="AM1098" s="306"/>
    </row>
    <row r="1099" spans="1:39" ht="15" hidden="1" customHeight="1" outlineLevel="1">
      <c r="A1099" s="518"/>
      <c r="B1099" s="427"/>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1"/>
      <c r="Z1099" s="424"/>
      <c r="AA1099" s="424"/>
      <c r="AB1099" s="424"/>
      <c r="AC1099" s="424"/>
      <c r="AD1099" s="424"/>
      <c r="AE1099" s="424"/>
      <c r="AF1099" s="424"/>
      <c r="AG1099" s="424"/>
      <c r="AH1099" s="424"/>
      <c r="AI1099" s="424"/>
      <c r="AJ1099" s="424"/>
      <c r="AK1099" s="424"/>
      <c r="AL1099" s="424"/>
      <c r="AM1099" s="306"/>
    </row>
    <row r="1100" spans="1:39" ht="32.549999999999997" hidden="1" customHeight="1" outlineLevel="1">
      <c r="A1100" s="518">
        <v>45</v>
      </c>
      <c r="B1100" s="427" t="s">
        <v>137</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5"/>
      <c r="Z1100" s="414"/>
      <c r="AA1100" s="414"/>
      <c r="AB1100" s="414"/>
      <c r="AC1100" s="414"/>
      <c r="AD1100" s="414"/>
      <c r="AE1100" s="414"/>
      <c r="AF1100" s="414"/>
      <c r="AG1100" s="414"/>
      <c r="AH1100" s="414"/>
      <c r="AI1100" s="414"/>
      <c r="AJ1100" s="414"/>
      <c r="AK1100" s="414"/>
      <c r="AL1100" s="414"/>
      <c r="AM1100" s="296">
        <f>SUM(Y1100:AL1100)</f>
        <v>0</v>
      </c>
    </row>
    <row r="1101" spans="1:39" ht="15" hidden="1" customHeight="1" outlineLevel="1">
      <c r="A1101" s="518"/>
      <c r="B1101" s="294" t="s">
        <v>347</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0">
        <f>Y1100</f>
        <v>0</v>
      </c>
      <c r="Z1101" s="410">
        <f t="shared" ref="Z1101" si="2328">Z1100</f>
        <v>0</v>
      </c>
      <c r="AA1101" s="410">
        <f t="shared" ref="AA1101" si="2329">AA1100</f>
        <v>0</v>
      </c>
      <c r="AB1101" s="410">
        <f t="shared" ref="AB1101" si="2330">AB1100</f>
        <v>0</v>
      </c>
      <c r="AC1101" s="410">
        <f t="shared" ref="AC1101" si="2331">AC1100</f>
        <v>0</v>
      </c>
      <c r="AD1101" s="410">
        <f t="shared" ref="AD1101" si="2332">AD1100</f>
        <v>0</v>
      </c>
      <c r="AE1101" s="410">
        <f t="shared" ref="AE1101" si="2333">AE1100</f>
        <v>0</v>
      </c>
      <c r="AF1101" s="410">
        <f t="shared" ref="AF1101" si="2334">AF1100</f>
        <v>0</v>
      </c>
      <c r="AG1101" s="410">
        <f t="shared" ref="AG1101" si="2335">AG1100</f>
        <v>0</v>
      </c>
      <c r="AH1101" s="410">
        <f t="shared" ref="AH1101" si="2336">AH1100</f>
        <v>0</v>
      </c>
      <c r="AI1101" s="410">
        <f t="shared" ref="AI1101" si="2337">AI1100</f>
        <v>0</v>
      </c>
      <c r="AJ1101" s="410">
        <f t="shared" ref="AJ1101" si="2338">AJ1100</f>
        <v>0</v>
      </c>
      <c r="AK1101" s="410">
        <f t="shared" ref="AK1101" si="2339">AK1100</f>
        <v>0</v>
      </c>
      <c r="AL1101" s="410">
        <f t="shared" ref="AL1101" si="2340">AL1100</f>
        <v>0</v>
      </c>
      <c r="AM1101" s="306"/>
    </row>
    <row r="1102" spans="1:39" ht="15" hidden="1" customHeight="1" outlineLevel="1">
      <c r="A1102" s="518"/>
      <c r="B1102" s="427"/>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1"/>
      <c r="Z1102" s="424"/>
      <c r="AA1102" s="424"/>
      <c r="AB1102" s="424"/>
      <c r="AC1102" s="424"/>
      <c r="AD1102" s="424"/>
      <c r="AE1102" s="424"/>
      <c r="AF1102" s="424"/>
      <c r="AG1102" s="424"/>
      <c r="AH1102" s="424"/>
      <c r="AI1102" s="424"/>
      <c r="AJ1102" s="424"/>
      <c r="AK1102" s="424"/>
      <c r="AL1102" s="424"/>
      <c r="AM1102" s="306"/>
    </row>
    <row r="1103" spans="1:39" ht="32" hidden="1" customHeight="1" outlineLevel="1">
      <c r="A1103" s="518">
        <v>46</v>
      </c>
      <c r="B1103" s="427" t="s">
        <v>138</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5"/>
      <c r="Z1103" s="414"/>
      <c r="AA1103" s="414"/>
      <c r="AB1103" s="414"/>
      <c r="AC1103" s="414"/>
      <c r="AD1103" s="414"/>
      <c r="AE1103" s="414"/>
      <c r="AF1103" s="414"/>
      <c r="AG1103" s="414"/>
      <c r="AH1103" s="414"/>
      <c r="AI1103" s="414"/>
      <c r="AJ1103" s="414"/>
      <c r="AK1103" s="414"/>
      <c r="AL1103" s="414"/>
      <c r="AM1103" s="296">
        <f>SUM(Y1103:AL1103)</f>
        <v>0</v>
      </c>
    </row>
    <row r="1104" spans="1:39" ht="15" hidden="1" customHeight="1" outlineLevel="1">
      <c r="A1104" s="518"/>
      <c r="B1104" s="294" t="s">
        <v>347</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0">
        <f>Y1103</f>
        <v>0</v>
      </c>
      <c r="Z1104" s="410">
        <f t="shared" ref="Z1104" si="2341">Z1103</f>
        <v>0</v>
      </c>
      <c r="AA1104" s="410">
        <f t="shared" ref="AA1104" si="2342">AA1103</f>
        <v>0</v>
      </c>
      <c r="AB1104" s="410">
        <f t="shared" ref="AB1104" si="2343">AB1103</f>
        <v>0</v>
      </c>
      <c r="AC1104" s="410">
        <f t="shared" ref="AC1104" si="2344">AC1103</f>
        <v>0</v>
      </c>
      <c r="AD1104" s="410">
        <f t="shared" ref="AD1104" si="2345">AD1103</f>
        <v>0</v>
      </c>
      <c r="AE1104" s="410">
        <f t="shared" ref="AE1104" si="2346">AE1103</f>
        <v>0</v>
      </c>
      <c r="AF1104" s="410">
        <f t="shared" ref="AF1104" si="2347">AF1103</f>
        <v>0</v>
      </c>
      <c r="AG1104" s="410">
        <f t="shared" ref="AG1104" si="2348">AG1103</f>
        <v>0</v>
      </c>
      <c r="AH1104" s="410">
        <f t="shared" ref="AH1104" si="2349">AH1103</f>
        <v>0</v>
      </c>
      <c r="AI1104" s="410">
        <f t="shared" ref="AI1104" si="2350">AI1103</f>
        <v>0</v>
      </c>
      <c r="AJ1104" s="410">
        <f t="shared" ref="AJ1104" si="2351">AJ1103</f>
        <v>0</v>
      </c>
      <c r="AK1104" s="410">
        <f t="shared" ref="AK1104" si="2352">AK1103</f>
        <v>0</v>
      </c>
      <c r="AL1104" s="410">
        <f t="shared" ref="AL1104" si="2353">AL1103</f>
        <v>0</v>
      </c>
      <c r="AM1104" s="306"/>
    </row>
    <row r="1105" spans="1:39" ht="15" hidden="1" customHeight="1" outlineLevel="1">
      <c r="A1105" s="518"/>
      <c r="B1105" s="427"/>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1"/>
      <c r="Z1105" s="424"/>
      <c r="AA1105" s="424"/>
      <c r="AB1105" s="424"/>
      <c r="AC1105" s="424"/>
      <c r="AD1105" s="424"/>
      <c r="AE1105" s="424"/>
      <c r="AF1105" s="424"/>
      <c r="AG1105" s="424"/>
      <c r="AH1105" s="424"/>
      <c r="AI1105" s="424"/>
      <c r="AJ1105" s="424"/>
      <c r="AK1105" s="424"/>
      <c r="AL1105" s="424"/>
      <c r="AM1105" s="306"/>
    </row>
    <row r="1106" spans="1:39" ht="35.549999999999997" hidden="1" customHeight="1" outlineLevel="1">
      <c r="A1106" s="518">
        <v>47</v>
      </c>
      <c r="B1106" s="427" t="s">
        <v>139</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5"/>
      <c r="Z1106" s="414"/>
      <c r="AA1106" s="414"/>
      <c r="AB1106" s="414"/>
      <c r="AC1106" s="414"/>
      <c r="AD1106" s="414"/>
      <c r="AE1106" s="414"/>
      <c r="AF1106" s="414"/>
      <c r="AG1106" s="414"/>
      <c r="AH1106" s="414"/>
      <c r="AI1106" s="414"/>
      <c r="AJ1106" s="414"/>
      <c r="AK1106" s="414"/>
      <c r="AL1106" s="414"/>
      <c r="AM1106" s="296">
        <f>SUM(Y1106:AL1106)</f>
        <v>0</v>
      </c>
    </row>
    <row r="1107" spans="1:39" ht="15" hidden="1" customHeight="1" outlineLevel="1">
      <c r="A1107" s="518"/>
      <c r="B1107" s="294" t="s">
        <v>347</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0">
        <f>Y1106</f>
        <v>0</v>
      </c>
      <c r="Z1107" s="410">
        <f t="shared" ref="Z1107" si="2354">Z1106</f>
        <v>0</v>
      </c>
      <c r="AA1107" s="410">
        <f t="shared" ref="AA1107" si="2355">AA1106</f>
        <v>0</v>
      </c>
      <c r="AB1107" s="410">
        <f t="shared" ref="AB1107" si="2356">AB1106</f>
        <v>0</v>
      </c>
      <c r="AC1107" s="410">
        <f t="shared" ref="AC1107" si="2357">AC1106</f>
        <v>0</v>
      </c>
      <c r="AD1107" s="410">
        <f t="shared" ref="AD1107" si="2358">AD1106</f>
        <v>0</v>
      </c>
      <c r="AE1107" s="410">
        <f t="shared" ref="AE1107" si="2359">AE1106</f>
        <v>0</v>
      </c>
      <c r="AF1107" s="410">
        <f t="shared" ref="AF1107" si="2360">AF1106</f>
        <v>0</v>
      </c>
      <c r="AG1107" s="410">
        <f t="shared" ref="AG1107" si="2361">AG1106</f>
        <v>0</v>
      </c>
      <c r="AH1107" s="410">
        <f t="shared" ref="AH1107" si="2362">AH1106</f>
        <v>0</v>
      </c>
      <c r="AI1107" s="410">
        <f t="shared" ref="AI1107" si="2363">AI1106</f>
        <v>0</v>
      </c>
      <c r="AJ1107" s="410">
        <f t="shared" ref="AJ1107" si="2364">AJ1106</f>
        <v>0</v>
      </c>
      <c r="AK1107" s="410">
        <f t="shared" ref="AK1107" si="2365">AK1106</f>
        <v>0</v>
      </c>
      <c r="AL1107" s="410">
        <f t="shared" ref="AL1107" si="2366">AL1106</f>
        <v>0</v>
      </c>
      <c r="AM1107" s="306"/>
    </row>
    <row r="1108" spans="1:39" ht="15" hidden="1" customHeight="1" outlineLevel="1">
      <c r="A1108" s="518"/>
      <c r="B1108" s="427"/>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1"/>
      <c r="Z1108" s="424"/>
      <c r="AA1108" s="424"/>
      <c r="AB1108" s="424"/>
      <c r="AC1108" s="424"/>
      <c r="AD1108" s="424"/>
      <c r="AE1108" s="424"/>
      <c r="AF1108" s="424"/>
      <c r="AG1108" s="424"/>
      <c r="AH1108" s="424"/>
      <c r="AI1108" s="424"/>
      <c r="AJ1108" s="424"/>
      <c r="AK1108" s="424"/>
      <c r="AL1108" s="424"/>
      <c r="AM1108" s="306"/>
    </row>
    <row r="1109" spans="1:39" ht="39.75" hidden="1" customHeight="1" outlineLevel="1">
      <c r="A1109" s="518">
        <v>48</v>
      </c>
      <c r="B1109" s="427" t="s">
        <v>140</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5"/>
      <c r="Z1109" s="414"/>
      <c r="AA1109" s="414"/>
      <c r="AB1109" s="414"/>
      <c r="AC1109" s="414"/>
      <c r="AD1109" s="414"/>
      <c r="AE1109" s="414"/>
      <c r="AF1109" s="414"/>
      <c r="AG1109" s="414"/>
      <c r="AH1109" s="414"/>
      <c r="AI1109" s="414"/>
      <c r="AJ1109" s="414"/>
      <c r="AK1109" s="414"/>
      <c r="AL1109" s="414"/>
      <c r="AM1109" s="296">
        <f>SUM(Y1109:AL1109)</f>
        <v>0</v>
      </c>
    </row>
    <row r="1110" spans="1:39" ht="15" hidden="1" customHeight="1" outlineLevel="1">
      <c r="A1110" s="518"/>
      <c r="B1110" s="294" t="s">
        <v>347</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0">
        <f>Y1109</f>
        <v>0</v>
      </c>
      <c r="Z1110" s="410">
        <f t="shared" ref="Z1110" si="2367">Z1109</f>
        <v>0</v>
      </c>
      <c r="AA1110" s="410">
        <f t="shared" ref="AA1110" si="2368">AA1109</f>
        <v>0</v>
      </c>
      <c r="AB1110" s="410">
        <f t="shared" ref="AB1110" si="2369">AB1109</f>
        <v>0</v>
      </c>
      <c r="AC1110" s="410">
        <f t="shared" ref="AC1110" si="2370">AC1109</f>
        <v>0</v>
      </c>
      <c r="AD1110" s="410">
        <f t="shared" ref="AD1110" si="2371">AD1109</f>
        <v>0</v>
      </c>
      <c r="AE1110" s="410">
        <f t="shared" ref="AE1110" si="2372">AE1109</f>
        <v>0</v>
      </c>
      <c r="AF1110" s="410">
        <f t="shared" ref="AF1110" si="2373">AF1109</f>
        <v>0</v>
      </c>
      <c r="AG1110" s="410">
        <f t="shared" ref="AG1110" si="2374">AG1109</f>
        <v>0</v>
      </c>
      <c r="AH1110" s="410">
        <f t="shared" ref="AH1110" si="2375">AH1109</f>
        <v>0</v>
      </c>
      <c r="AI1110" s="410">
        <f t="shared" ref="AI1110" si="2376">AI1109</f>
        <v>0</v>
      </c>
      <c r="AJ1110" s="410">
        <f t="shared" ref="AJ1110" si="2377">AJ1109</f>
        <v>0</v>
      </c>
      <c r="AK1110" s="410">
        <f t="shared" ref="AK1110" si="2378">AK1109</f>
        <v>0</v>
      </c>
      <c r="AL1110" s="410">
        <f t="shared" ref="AL1110" si="2379">AL1109</f>
        <v>0</v>
      </c>
      <c r="AM1110" s="306"/>
    </row>
    <row r="1111" spans="1:39" ht="15" hidden="1" customHeight="1" outlineLevel="1">
      <c r="A1111" s="518"/>
      <c r="B1111" s="427"/>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1"/>
      <c r="Z1111" s="424"/>
      <c r="AA1111" s="424"/>
      <c r="AB1111" s="424"/>
      <c r="AC1111" s="424"/>
      <c r="AD1111" s="424"/>
      <c r="AE1111" s="424"/>
      <c r="AF1111" s="424"/>
      <c r="AG1111" s="424"/>
      <c r="AH1111" s="424"/>
      <c r="AI1111" s="424"/>
      <c r="AJ1111" s="424"/>
      <c r="AK1111" s="424"/>
      <c r="AL1111" s="424"/>
      <c r="AM1111" s="306"/>
    </row>
    <row r="1112" spans="1:39" ht="33" hidden="1" customHeight="1" outlineLevel="1">
      <c r="A1112" s="518">
        <v>49</v>
      </c>
      <c r="B1112" s="427" t="s">
        <v>141</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5"/>
      <c r="Z1112" s="414"/>
      <c r="AA1112" s="414"/>
      <c r="AB1112" s="414"/>
      <c r="AC1112" s="414"/>
      <c r="AD1112" s="414"/>
      <c r="AE1112" s="414"/>
      <c r="AF1112" s="414"/>
      <c r="AG1112" s="414"/>
      <c r="AH1112" s="414"/>
      <c r="AI1112" s="414"/>
      <c r="AJ1112" s="414"/>
      <c r="AK1112" s="414"/>
      <c r="AL1112" s="414"/>
      <c r="AM1112" s="296">
        <f>SUM(Y1112:AL1112)</f>
        <v>0</v>
      </c>
    </row>
    <row r="1113" spans="1:39" ht="15" hidden="1" customHeight="1" outlineLevel="1">
      <c r="A1113" s="518"/>
      <c r="B1113" s="294" t="s">
        <v>347</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0">
        <f>Y1112</f>
        <v>0</v>
      </c>
      <c r="Z1113" s="410">
        <f t="shared" ref="Z1113" si="2380">Z1112</f>
        <v>0</v>
      </c>
      <c r="AA1113" s="410">
        <f t="shared" ref="AA1113" si="2381">AA1112</f>
        <v>0</v>
      </c>
      <c r="AB1113" s="410">
        <f t="shared" ref="AB1113" si="2382">AB1112</f>
        <v>0</v>
      </c>
      <c r="AC1113" s="410">
        <f t="shared" ref="AC1113" si="2383">AC1112</f>
        <v>0</v>
      </c>
      <c r="AD1113" s="410">
        <f t="shared" ref="AD1113" si="2384">AD1112</f>
        <v>0</v>
      </c>
      <c r="AE1113" s="410">
        <f t="shared" ref="AE1113" si="2385">AE1112</f>
        <v>0</v>
      </c>
      <c r="AF1113" s="410">
        <f t="shared" ref="AF1113" si="2386">AF1112</f>
        <v>0</v>
      </c>
      <c r="AG1113" s="410">
        <f t="shared" ref="AG1113" si="2387">AG1112</f>
        <v>0</v>
      </c>
      <c r="AH1113" s="410">
        <f t="shared" ref="AH1113" si="2388">AH1112</f>
        <v>0</v>
      </c>
      <c r="AI1113" s="410">
        <f t="shared" ref="AI1113" si="2389">AI1112</f>
        <v>0</v>
      </c>
      <c r="AJ1113" s="410">
        <f t="shared" ref="AJ1113" si="2390">AJ1112</f>
        <v>0</v>
      </c>
      <c r="AK1113" s="410">
        <f t="shared" ref="AK1113" si="2391">AK1112</f>
        <v>0</v>
      </c>
      <c r="AL1113" s="410">
        <f t="shared" ref="AL1113" si="2392">AL1112</f>
        <v>0</v>
      </c>
      <c r="AM1113" s="306"/>
    </row>
    <row r="1114" spans="1:39" ht="15" hidden="1" customHeight="1" outlineLevel="1">
      <c r="A1114" s="518"/>
      <c r="B1114" s="294"/>
      <c r="C1114" s="305"/>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301"/>
      <c r="Z1114" s="301"/>
      <c r="AA1114" s="301"/>
      <c r="AB1114" s="301"/>
      <c r="AC1114" s="301"/>
      <c r="AD1114" s="301"/>
      <c r="AE1114" s="301"/>
      <c r="AF1114" s="301"/>
      <c r="AG1114" s="301"/>
      <c r="AH1114" s="301"/>
      <c r="AI1114" s="301"/>
      <c r="AJ1114" s="301"/>
      <c r="AK1114" s="301"/>
      <c r="AL1114" s="301"/>
      <c r="AM1114" s="306"/>
    </row>
    <row r="1115" spans="1:39" ht="15" collapsed="1">
      <c r="B1115" s="326" t="s">
        <v>348</v>
      </c>
      <c r="C1115" s="328"/>
      <c r="D1115" s="328">
        <f>SUM(D958:D1113)</f>
        <v>0</v>
      </c>
      <c r="E1115" s="328"/>
      <c r="F1115" s="328"/>
      <c r="G1115" s="328"/>
      <c r="H1115" s="328"/>
      <c r="I1115" s="328"/>
      <c r="J1115" s="328"/>
      <c r="K1115" s="328"/>
      <c r="L1115" s="328"/>
      <c r="M1115" s="328"/>
      <c r="N1115" s="328"/>
      <c r="O1115" s="328">
        <f>SUM(O958:O1113)</f>
        <v>0</v>
      </c>
      <c r="P1115" s="328"/>
      <c r="Q1115" s="328"/>
      <c r="R1115" s="328"/>
      <c r="S1115" s="328"/>
      <c r="T1115" s="328"/>
      <c r="U1115" s="328"/>
      <c r="V1115" s="328"/>
      <c r="W1115" s="328"/>
      <c r="X1115" s="328"/>
      <c r="Y1115" s="328">
        <f>IF(Y956="kWh",SUMPRODUCT(D958:D1113,Y958:Y1113))</f>
        <v>0</v>
      </c>
      <c r="Z1115" s="328">
        <f>IF(Z956="kWh",SUMPRODUCT(D958:D1113,Z958:Z1113))</f>
        <v>0</v>
      </c>
      <c r="AA1115" s="328">
        <f>IF(AA956="kw",SUMPRODUCT(N958:N1113,O958:O1113,AA958:AA1113),SUMPRODUCT(D958:D1113,AA958:AA1113))</f>
        <v>0</v>
      </c>
      <c r="AB1115" s="328">
        <f>IF(AB956="kw",SUMPRODUCT(N958:N1113,O958:O1113,AB958:AB1113),SUMPRODUCT(D958:D1113,AB958:AB1113))</f>
        <v>0</v>
      </c>
      <c r="AC1115" s="328">
        <f>IF(AC956="kw",SUMPRODUCT(N958:N1113,O958:O1113,AC958:AC1113),SUMPRODUCT(D958:D1113,AC958:AC1113))</f>
        <v>0</v>
      </c>
      <c r="AD1115" s="328">
        <f>IF(AD956="kw",SUMPRODUCT(N958:N1113,O958:O1113,AD958:AD1113),SUMPRODUCT(D958:D1113,AD958:AD1113))</f>
        <v>0</v>
      </c>
      <c r="AE1115" s="328">
        <f>IF(AE956="kw",SUMPRODUCT(N958:N1113,O958:O1113,AE958:AE1113),SUMPRODUCT(D958:D1113,AE958:AE1113))</f>
        <v>0</v>
      </c>
      <c r="AF1115" s="328">
        <f>IF(AF956="kw",SUMPRODUCT(N958:N1113,O958:O1113,AF958:AF1113),SUMPRODUCT(D958:D1113,AF958:AF1113))</f>
        <v>0</v>
      </c>
      <c r="AG1115" s="328">
        <f>IF(AG956="kw",SUMPRODUCT(N958:N1113,O958:O1113,AG958:AG1113),SUMPRODUCT(D958:D1113,AG958:AG1113))</f>
        <v>0</v>
      </c>
      <c r="AH1115" s="328">
        <f>IF(AH956="kw",SUMPRODUCT(N958:N1113,O958:O1113,AH958:AH1113),SUMPRODUCT(D958:D1113,AH958:AH1113))</f>
        <v>0</v>
      </c>
      <c r="AI1115" s="328">
        <f>IF(AI956="kw",SUMPRODUCT(N958:N1113,O958:O1113,AI958:AI1113),SUMPRODUCT(D958:D1113,AI958:AI1113))</f>
        <v>0</v>
      </c>
      <c r="AJ1115" s="328">
        <f>IF(AJ956="kw",SUMPRODUCT(N958:N1113,O958:O1113,AJ958:AJ1113),SUMPRODUCT(D958:D1113,AJ958:AJ1113))</f>
        <v>0</v>
      </c>
      <c r="AK1115" s="328">
        <f>IF(AK956="kw",SUMPRODUCT(N958:N1113,O958:O1113,AK958:AK1113),SUMPRODUCT(D958:D1113,AK958:AK1113))</f>
        <v>0</v>
      </c>
      <c r="AL1115" s="328">
        <f>IF(AL956="kw",SUMPRODUCT(N958:N1113,O958:O1113,AL958:AL1113),SUMPRODUCT(D958:D1113,AL958:AL1113))</f>
        <v>0</v>
      </c>
      <c r="AM1115" s="329"/>
    </row>
    <row r="1116" spans="1:39" ht="15">
      <c r="B1116" s="390" t="s">
        <v>349</v>
      </c>
      <c r="C1116" s="391"/>
      <c r="D1116" s="391"/>
      <c r="E1116" s="391"/>
      <c r="F1116" s="391"/>
      <c r="G1116" s="391"/>
      <c r="H1116" s="391"/>
      <c r="I1116" s="391"/>
      <c r="J1116" s="391"/>
      <c r="K1116" s="391"/>
      <c r="L1116" s="391"/>
      <c r="M1116" s="391"/>
      <c r="N1116" s="391"/>
      <c r="O1116" s="391"/>
      <c r="P1116" s="391"/>
      <c r="Q1116" s="391"/>
      <c r="R1116" s="391"/>
      <c r="S1116" s="391"/>
      <c r="T1116" s="391"/>
      <c r="U1116" s="391"/>
      <c r="V1116" s="391"/>
      <c r="W1116" s="391"/>
      <c r="X1116" s="391"/>
      <c r="Y1116" s="391">
        <f>HLOOKUP(Y772,'2. LRAMVA Threshold'!$B$42:$Q$53,12,FALSE)</f>
        <v>0</v>
      </c>
      <c r="Z1116" s="391">
        <f>HLOOKUP(Z772,'2. LRAMVA Threshold'!$B$42:$Q$53,12,FALSE)</f>
        <v>0</v>
      </c>
      <c r="AA1116" s="391">
        <f>HLOOKUP(AA772,'2. LRAMVA Threshold'!$B$42:$Q$53,12,FALSE)</f>
        <v>0</v>
      </c>
      <c r="AB1116" s="391">
        <f>HLOOKUP(AB772,'2. LRAMVA Threshold'!$B$42:$Q$53,12,FALSE)</f>
        <v>0</v>
      </c>
      <c r="AC1116" s="391">
        <f>HLOOKUP(AC772,'2. LRAMVA Threshold'!$B$42:$Q$53,12,FALSE)</f>
        <v>0</v>
      </c>
      <c r="AD1116" s="391">
        <f>HLOOKUP(AD772,'2. LRAMVA Threshold'!$B$42:$Q$53,12,FALSE)</f>
        <v>0</v>
      </c>
      <c r="AE1116" s="391">
        <f>HLOOKUP(AE772,'2. LRAMVA Threshold'!$B$42:$Q$53,12,FALSE)</f>
        <v>0</v>
      </c>
      <c r="AF1116" s="391">
        <f>HLOOKUP(AF772,'2. LRAMVA Threshold'!$B$42:$Q$53,12,FALSE)</f>
        <v>0</v>
      </c>
      <c r="AG1116" s="391">
        <f>HLOOKUP(AG772,'2. LRAMVA Threshold'!$B$42:$Q$53,12,FALSE)</f>
        <v>0</v>
      </c>
      <c r="AH1116" s="391">
        <f>HLOOKUP(AH772,'2. LRAMVA Threshold'!$B$42:$Q$53,12,FALSE)</f>
        <v>0</v>
      </c>
      <c r="AI1116" s="391">
        <f>HLOOKUP(AI772,'2. LRAMVA Threshold'!$B$42:$Q$53,12,FALSE)</f>
        <v>0</v>
      </c>
      <c r="AJ1116" s="391">
        <f>HLOOKUP(AJ772,'2. LRAMVA Threshold'!$B$42:$Q$53,12,FALSE)</f>
        <v>0</v>
      </c>
      <c r="AK1116" s="391">
        <f>HLOOKUP(AK772,'2. LRAMVA Threshold'!$B$42:$Q$53,12,FALSE)</f>
        <v>0</v>
      </c>
      <c r="AL1116" s="391">
        <f>HLOOKUP(AL772,'2. LRAMVA Threshold'!$B$42:$Q$53,12,FALSE)</f>
        <v>0</v>
      </c>
      <c r="AM1116" s="441"/>
    </row>
    <row r="1117" spans="1:39" ht="15">
      <c r="B1117" s="393"/>
      <c r="C1117" s="431"/>
      <c r="D1117" s="432"/>
      <c r="E1117" s="432"/>
      <c r="F1117" s="432"/>
      <c r="G1117" s="432"/>
      <c r="H1117" s="432"/>
      <c r="I1117" s="432"/>
      <c r="J1117" s="432"/>
      <c r="K1117" s="432"/>
      <c r="L1117" s="432"/>
      <c r="M1117" s="432"/>
      <c r="N1117" s="432"/>
      <c r="O1117" s="433"/>
      <c r="P1117" s="432"/>
      <c r="Q1117" s="432"/>
      <c r="R1117" s="432"/>
      <c r="S1117" s="434"/>
      <c r="T1117" s="434"/>
      <c r="U1117" s="434"/>
      <c r="V1117" s="434"/>
      <c r="W1117" s="432"/>
      <c r="X1117" s="432"/>
      <c r="Y1117" s="435"/>
      <c r="Z1117" s="435"/>
      <c r="AA1117" s="435"/>
      <c r="AB1117" s="435"/>
      <c r="AC1117" s="435"/>
      <c r="AD1117" s="435"/>
      <c r="AE1117" s="435"/>
      <c r="AF1117" s="398"/>
      <c r="AG1117" s="398"/>
      <c r="AH1117" s="398"/>
      <c r="AI1117" s="398"/>
      <c r="AJ1117" s="398"/>
      <c r="AK1117" s="398"/>
      <c r="AL1117" s="398"/>
      <c r="AM1117" s="399"/>
    </row>
    <row r="1118" spans="1:39" ht="15">
      <c r="B1118" s="323" t="s">
        <v>350</v>
      </c>
      <c r="C1118" s="337"/>
      <c r="D1118" s="337"/>
      <c r="E1118" s="375"/>
      <c r="F1118" s="375"/>
      <c r="G1118" s="375"/>
      <c r="H1118" s="375"/>
      <c r="I1118" s="375"/>
      <c r="J1118" s="375"/>
      <c r="K1118" s="375"/>
      <c r="L1118" s="375"/>
      <c r="M1118" s="375"/>
      <c r="N1118" s="375"/>
      <c r="O1118" s="291"/>
      <c r="P1118" s="339"/>
      <c r="Q1118" s="339"/>
      <c r="R1118" s="339"/>
      <c r="S1118" s="338"/>
      <c r="T1118" s="338"/>
      <c r="U1118" s="338"/>
      <c r="V1118" s="338"/>
      <c r="W1118" s="339"/>
      <c r="X1118" s="339"/>
      <c r="Y1118" s="340">
        <f>HLOOKUP(Y$35,'3.  Distribution Rates'!$C$122:$P$133,12,FALSE)</f>
        <v>0</v>
      </c>
      <c r="Z1118" s="340">
        <f>HLOOKUP(Z$35,'3.  Distribution Rates'!$C$122:$P$133,12,FALSE)</f>
        <v>0</v>
      </c>
      <c r="AA1118" s="340">
        <f>HLOOKUP(AA$35,'3.  Distribution Rates'!$C$122:$P$133,12,FALSE)</f>
        <v>0</v>
      </c>
      <c r="AB1118" s="340">
        <f>HLOOKUP(AB$35,'3.  Distribution Rates'!$C$122:$P$133,12,FALSE)</f>
        <v>0</v>
      </c>
      <c r="AC1118" s="340">
        <f>HLOOKUP(AC$35,'3.  Distribution Rates'!$C$122:$P$133,12,FALSE)</f>
        <v>0</v>
      </c>
      <c r="AD1118" s="340">
        <f>HLOOKUP(AD$35,'3.  Distribution Rates'!$C$122:$P$133,12,FALSE)</f>
        <v>0</v>
      </c>
      <c r="AE1118" s="340">
        <f>HLOOKUP(AE$35,'3.  Distribution Rates'!$C$122:$P$133,12,FALSE)</f>
        <v>0</v>
      </c>
      <c r="AF1118" s="340">
        <f>HLOOKUP(AF$35,'3.  Distribution Rates'!$C$122:$P$133,12,FALSE)</f>
        <v>0</v>
      </c>
      <c r="AG1118" s="340">
        <f>HLOOKUP(AG$35,'3.  Distribution Rates'!$C$122:$P$133,12,FALSE)</f>
        <v>0</v>
      </c>
      <c r="AH1118" s="340">
        <f>HLOOKUP(AH$35,'3.  Distribution Rates'!$C$122:$P$133,12,FALSE)</f>
        <v>0</v>
      </c>
      <c r="AI1118" s="340">
        <f>HLOOKUP(AI$35,'3.  Distribution Rates'!$C$122:$P$133,12,FALSE)</f>
        <v>0</v>
      </c>
      <c r="AJ1118" s="340">
        <f>HLOOKUP(AJ$35,'3.  Distribution Rates'!$C$122:$P$133,12,FALSE)</f>
        <v>0</v>
      </c>
      <c r="AK1118" s="340">
        <f>HLOOKUP(AK$35,'3.  Distribution Rates'!$C$122:$P$133,12,FALSE)</f>
        <v>0</v>
      </c>
      <c r="AL1118" s="340">
        <f>HLOOKUP(AL$35,'3.  Distribution Rates'!$C$122:$P$133,12,FALSE)</f>
        <v>0</v>
      </c>
      <c r="AM1118" s="443"/>
    </row>
    <row r="1119" spans="1:39" ht="15">
      <c r="B1119" s="323" t="s">
        <v>354</v>
      </c>
      <c r="C1119" s="344"/>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7">
        <f>'4.  2011-2014 LRAM'!Y143*Y1118</f>
        <v>0</v>
      </c>
      <c r="Z1119" s="377">
        <f>'4.  2011-2014 LRAM'!Z143*Z1118</f>
        <v>0</v>
      </c>
      <c r="AA1119" s="377">
        <f>'4.  2011-2014 LRAM'!AA143*AA1118</f>
        <v>0</v>
      </c>
      <c r="AB1119" s="377">
        <f>'4.  2011-2014 LRAM'!AB143*AB1118</f>
        <v>0</v>
      </c>
      <c r="AC1119" s="377">
        <f>'4.  2011-2014 LRAM'!AC143*AC1118</f>
        <v>0</v>
      </c>
      <c r="AD1119" s="377">
        <f>'4.  2011-2014 LRAM'!AD143*AD1118</f>
        <v>0</v>
      </c>
      <c r="AE1119" s="377">
        <f>'4.  2011-2014 LRAM'!AE143*AE1118</f>
        <v>0</v>
      </c>
      <c r="AF1119" s="377">
        <f>'4.  2011-2014 LRAM'!AF143*AF1118</f>
        <v>0</v>
      </c>
      <c r="AG1119" s="377">
        <f>'4.  2011-2014 LRAM'!AG143*AG1118</f>
        <v>0</v>
      </c>
      <c r="AH1119" s="377">
        <f>'4.  2011-2014 LRAM'!AH143*AH1118</f>
        <v>0</v>
      </c>
      <c r="AI1119" s="377">
        <f>'4.  2011-2014 LRAM'!AI143*AI1118</f>
        <v>0</v>
      </c>
      <c r="AJ1119" s="377">
        <f>'4.  2011-2014 LRAM'!AJ143*AJ1118</f>
        <v>0</v>
      </c>
      <c r="AK1119" s="377">
        <f>'4.  2011-2014 LRAM'!AK143*AK1118</f>
        <v>0</v>
      </c>
      <c r="AL1119" s="377">
        <f>'4.  2011-2014 LRAM'!AL143*AL1118</f>
        <v>0</v>
      </c>
      <c r="AM1119" s="615">
        <f t="shared" ref="AM1119:AM1128" si="2393">SUM(Y1119:AL1119)</f>
        <v>0</v>
      </c>
    </row>
    <row r="1120" spans="1:39" ht="15">
      <c r="B1120" s="323" t="s">
        <v>355</v>
      </c>
      <c r="C1120" s="344"/>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7">
        <f>'4.  2011-2014 LRAM'!Y272*Y1118</f>
        <v>0</v>
      </c>
      <c r="Z1120" s="377">
        <f>'4.  2011-2014 LRAM'!Z272*Z1118</f>
        <v>0</v>
      </c>
      <c r="AA1120" s="377">
        <f>'4.  2011-2014 LRAM'!AA272*AA1118</f>
        <v>0</v>
      </c>
      <c r="AB1120" s="377">
        <f>'4.  2011-2014 LRAM'!AB272*AB1118</f>
        <v>0</v>
      </c>
      <c r="AC1120" s="377">
        <f>'4.  2011-2014 LRAM'!AC272*AC1118</f>
        <v>0</v>
      </c>
      <c r="AD1120" s="377">
        <f>'4.  2011-2014 LRAM'!AD272*AD1118</f>
        <v>0</v>
      </c>
      <c r="AE1120" s="377">
        <f>'4.  2011-2014 LRAM'!AE272*AE1118</f>
        <v>0</v>
      </c>
      <c r="AF1120" s="377">
        <f>'4.  2011-2014 LRAM'!AF272*AF1118</f>
        <v>0</v>
      </c>
      <c r="AG1120" s="377">
        <f>'4.  2011-2014 LRAM'!AG272*AG1118</f>
        <v>0</v>
      </c>
      <c r="AH1120" s="377">
        <f>'4.  2011-2014 LRAM'!AH272*AH1118</f>
        <v>0</v>
      </c>
      <c r="AI1120" s="377">
        <f>'4.  2011-2014 LRAM'!AI272*AI1118</f>
        <v>0</v>
      </c>
      <c r="AJ1120" s="377">
        <f>'4.  2011-2014 LRAM'!AJ272*AJ1118</f>
        <v>0</v>
      </c>
      <c r="AK1120" s="377">
        <f>'4.  2011-2014 LRAM'!AK272*AK1118</f>
        <v>0</v>
      </c>
      <c r="AL1120" s="377">
        <f>'4.  2011-2014 LRAM'!AL272*AL1118</f>
        <v>0</v>
      </c>
      <c r="AM1120" s="615">
        <f t="shared" si="2393"/>
        <v>0</v>
      </c>
    </row>
    <row r="1121" spans="2:39" ht="15">
      <c r="B1121" s="323" t="s">
        <v>356</v>
      </c>
      <c r="C1121" s="344"/>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7">
        <f>'4.  2011-2014 LRAM'!Y401*Y1118</f>
        <v>0</v>
      </c>
      <c r="Z1121" s="377">
        <f>'4.  2011-2014 LRAM'!Z401*Z1118</f>
        <v>0</v>
      </c>
      <c r="AA1121" s="377">
        <f>'4.  2011-2014 LRAM'!AA401*AA1118</f>
        <v>0</v>
      </c>
      <c r="AB1121" s="377">
        <f>'4.  2011-2014 LRAM'!AB401*AB1118</f>
        <v>0</v>
      </c>
      <c r="AC1121" s="377">
        <f>'4.  2011-2014 LRAM'!AC401*AC1118</f>
        <v>0</v>
      </c>
      <c r="AD1121" s="377">
        <f>'4.  2011-2014 LRAM'!AD401*AD1118</f>
        <v>0</v>
      </c>
      <c r="AE1121" s="377">
        <f>'4.  2011-2014 LRAM'!AE401*AE1118</f>
        <v>0</v>
      </c>
      <c r="AF1121" s="377">
        <f>'4.  2011-2014 LRAM'!AF401*AF1118</f>
        <v>0</v>
      </c>
      <c r="AG1121" s="377">
        <f>'4.  2011-2014 LRAM'!AG401*AG1118</f>
        <v>0</v>
      </c>
      <c r="AH1121" s="377">
        <f>'4.  2011-2014 LRAM'!AH401*AH1118</f>
        <v>0</v>
      </c>
      <c r="AI1121" s="377">
        <f>'4.  2011-2014 LRAM'!AI401*AI1118</f>
        <v>0</v>
      </c>
      <c r="AJ1121" s="377">
        <f>'4.  2011-2014 LRAM'!AJ401*AJ1118</f>
        <v>0</v>
      </c>
      <c r="AK1121" s="377">
        <f>'4.  2011-2014 LRAM'!AK401*AK1118</f>
        <v>0</v>
      </c>
      <c r="AL1121" s="377">
        <f>'4.  2011-2014 LRAM'!AL401*AL1118</f>
        <v>0</v>
      </c>
      <c r="AM1121" s="615">
        <f t="shared" si="2393"/>
        <v>0</v>
      </c>
    </row>
    <row r="1122" spans="2:39" ht="15">
      <c r="B1122" s="323" t="s">
        <v>357</v>
      </c>
      <c r="C1122" s="344"/>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7">
        <f>'4.  2011-2014 LRAM'!Y531*Y1118</f>
        <v>0</v>
      </c>
      <c r="Z1122" s="377">
        <f>'4.  2011-2014 LRAM'!Z531*Z1118</f>
        <v>0</v>
      </c>
      <c r="AA1122" s="377">
        <f>'4.  2011-2014 LRAM'!AA531*AA1118</f>
        <v>0</v>
      </c>
      <c r="AB1122" s="377">
        <f>'4.  2011-2014 LRAM'!AB531*AB1118</f>
        <v>0</v>
      </c>
      <c r="AC1122" s="377">
        <f>'4.  2011-2014 LRAM'!AC531*AC1118</f>
        <v>0</v>
      </c>
      <c r="AD1122" s="377">
        <f>'4.  2011-2014 LRAM'!AD531*AD1118</f>
        <v>0</v>
      </c>
      <c r="AE1122" s="377">
        <f>'4.  2011-2014 LRAM'!AE531*AE1118</f>
        <v>0</v>
      </c>
      <c r="AF1122" s="377">
        <f>'4.  2011-2014 LRAM'!AF531*AF1118</f>
        <v>0</v>
      </c>
      <c r="AG1122" s="377">
        <f>'4.  2011-2014 LRAM'!AG531*AG1118</f>
        <v>0</v>
      </c>
      <c r="AH1122" s="377">
        <f>'4.  2011-2014 LRAM'!AH531*AH1118</f>
        <v>0</v>
      </c>
      <c r="AI1122" s="377">
        <f>'4.  2011-2014 LRAM'!AI531*AI1118</f>
        <v>0</v>
      </c>
      <c r="AJ1122" s="377">
        <f>'4.  2011-2014 LRAM'!AJ531*AJ1118</f>
        <v>0</v>
      </c>
      <c r="AK1122" s="377">
        <f>'4.  2011-2014 LRAM'!AK531*AK1118</f>
        <v>0</v>
      </c>
      <c r="AL1122" s="377">
        <f>'4.  2011-2014 LRAM'!AL531*AL1118</f>
        <v>0</v>
      </c>
      <c r="AM1122" s="615">
        <f t="shared" si="2393"/>
        <v>0</v>
      </c>
    </row>
    <row r="1123" spans="2:39" ht="15">
      <c r="B1123" s="323" t="s">
        <v>358</v>
      </c>
      <c r="C1123" s="344"/>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7">
        <f t="shared" ref="Y1123:AL1123" si="2394">Y213*Y1118</f>
        <v>0</v>
      </c>
      <c r="Z1123" s="377">
        <f t="shared" si="2394"/>
        <v>0</v>
      </c>
      <c r="AA1123" s="377">
        <f t="shared" si="2394"/>
        <v>0</v>
      </c>
      <c r="AB1123" s="377">
        <f t="shared" si="2394"/>
        <v>0</v>
      </c>
      <c r="AC1123" s="377">
        <f t="shared" si="2394"/>
        <v>0</v>
      </c>
      <c r="AD1123" s="377">
        <f t="shared" si="2394"/>
        <v>0</v>
      </c>
      <c r="AE1123" s="377">
        <f t="shared" si="2394"/>
        <v>0</v>
      </c>
      <c r="AF1123" s="377">
        <f t="shared" si="2394"/>
        <v>0</v>
      </c>
      <c r="AG1123" s="377">
        <f t="shared" si="2394"/>
        <v>0</v>
      </c>
      <c r="AH1123" s="377">
        <f t="shared" si="2394"/>
        <v>0</v>
      </c>
      <c r="AI1123" s="377">
        <f t="shared" si="2394"/>
        <v>0</v>
      </c>
      <c r="AJ1123" s="377">
        <f t="shared" si="2394"/>
        <v>0</v>
      </c>
      <c r="AK1123" s="377">
        <f t="shared" si="2394"/>
        <v>0</v>
      </c>
      <c r="AL1123" s="377">
        <f t="shared" si="2394"/>
        <v>0</v>
      </c>
      <c r="AM1123" s="615">
        <f t="shared" si="2393"/>
        <v>0</v>
      </c>
    </row>
    <row r="1124" spans="2:39" ht="15">
      <c r="B1124" s="323" t="s">
        <v>359</v>
      </c>
      <c r="C1124" s="344"/>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7">
        <f t="shared" ref="Y1124:AL1124" si="2395">Y399*Y1118</f>
        <v>0</v>
      </c>
      <c r="Z1124" s="377">
        <f t="shared" si="2395"/>
        <v>0</v>
      </c>
      <c r="AA1124" s="377">
        <f t="shared" si="2395"/>
        <v>0</v>
      </c>
      <c r="AB1124" s="377">
        <f t="shared" si="2395"/>
        <v>0</v>
      </c>
      <c r="AC1124" s="377">
        <f t="shared" si="2395"/>
        <v>0</v>
      </c>
      <c r="AD1124" s="377">
        <f t="shared" si="2395"/>
        <v>0</v>
      </c>
      <c r="AE1124" s="377">
        <f t="shared" si="2395"/>
        <v>0</v>
      </c>
      <c r="AF1124" s="377">
        <f t="shared" si="2395"/>
        <v>0</v>
      </c>
      <c r="AG1124" s="377">
        <f t="shared" si="2395"/>
        <v>0</v>
      </c>
      <c r="AH1124" s="377">
        <f t="shared" si="2395"/>
        <v>0</v>
      </c>
      <c r="AI1124" s="377">
        <f t="shared" si="2395"/>
        <v>0</v>
      </c>
      <c r="AJ1124" s="377">
        <f t="shared" si="2395"/>
        <v>0</v>
      </c>
      <c r="AK1124" s="377">
        <f t="shared" si="2395"/>
        <v>0</v>
      </c>
      <c r="AL1124" s="377">
        <f t="shared" si="2395"/>
        <v>0</v>
      </c>
      <c r="AM1124" s="615">
        <f t="shared" si="2393"/>
        <v>0</v>
      </c>
    </row>
    <row r="1125" spans="2:39" ht="15">
      <c r="B1125" s="323" t="s">
        <v>360</v>
      </c>
      <c r="C1125" s="344"/>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7">
        <f t="shared" ref="Y1125:AL1125" si="2396">Y583*Y1118</f>
        <v>0</v>
      </c>
      <c r="Z1125" s="377">
        <f t="shared" si="2396"/>
        <v>0</v>
      </c>
      <c r="AA1125" s="377">
        <f t="shared" si="2396"/>
        <v>0</v>
      </c>
      <c r="AB1125" s="377">
        <f t="shared" si="2396"/>
        <v>0</v>
      </c>
      <c r="AC1125" s="377">
        <f t="shared" si="2396"/>
        <v>0</v>
      </c>
      <c r="AD1125" s="377">
        <f t="shared" si="2396"/>
        <v>0</v>
      </c>
      <c r="AE1125" s="377">
        <f t="shared" si="2396"/>
        <v>0</v>
      </c>
      <c r="AF1125" s="377">
        <f t="shared" si="2396"/>
        <v>0</v>
      </c>
      <c r="AG1125" s="377">
        <f t="shared" si="2396"/>
        <v>0</v>
      </c>
      <c r="AH1125" s="377">
        <f t="shared" si="2396"/>
        <v>0</v>
      </c>
      <c r="AI1125" s="377">
        <f t="shared" si="2396"/>
        <v>0</v>
      </c>
      <c r="AJ1125" s="377">
        <f t="shared" si="2396"/>
        <v>0</v>
      </c>
      <c r="AK1125" s="377">
        <f t="shared" si="2396"/>
        <v>0</v>
      </c>
      <c r="AL1125" s="377">
        <f t="shared" si="2396"/>
        <v>0</v>
      </c>
      <c r="AM1125" s="615">
        <f t="shared" si="2393"/>
        <v>0</v>
      </c>
    </row>
    <row r="1126" spans="2:39" ht="15">
      <c r="B1126" s="323" t="s">
        <v>361</v>
      </c>
      <c r="C1126" s="344"/>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7">
        <f t="shared" ref="Y1126:AL1126" si="2397">Y766*Y1118</f>
        <v>0</v>
      </c>
      <c r="Z1126" s="377">
        <f t="shared" si="2397"/>
        <v>0</v>
      </c>
      <c r="AA1126" s="377">
        <f t="shared" si="2397"/>
        <v>0</v>
      </c>
      <c r="AB1126" s="377">
        <f t="shared" si="2397"/>
        <v>0</v>
      </c>
      <c r="AC1126" s="377">
        <f t="shared" si="2397"/>
        <v>0</v>
      </c>
      <c r="AD1126" s="377">
        <f t="shared" si="2397"/>
        <v>0</v>
      </c>
      <c r="AE1126" s="377">
        <f t="shared" si="2397"/>
        <v>0</v>
      </c>
      <c r="AF1126" s="377">
        <f t="shared" si="2397"/>
        <v>0</v>
      </c>
      <c r="AG1126" s="377">
        <f t="shared" si="2397"/>
        <v>0</v>
      </c>
      <c r="AH1126" s="377">
        <f t="shared" si="2397"/>
        <v>0</v>
      </c>
      <c r="AI1126" s="377">
        <f t="shared" si="2397"/>
        <v>0</v>
      </c>
      <c r="AJ1126" s="377">
        <f t="shared" si="2397"/>
        <v>0</v>
      </c>
      <c r="AK1126" s="377">
        <f t="shared" si="2397"/>
        <v>0</v>
      </c>
      <c r="AL1126" s="377">
        <f t="shared" si="2397"/>
        <v>0</v>
      </c>
      <c r="AM1126" s="615">
        <f t="shared" si="2393"/>
        <v>0</v>
      </c>
    </row>
    <row r="1127" spans="2:39" ht="15">
      <c r="B1127" s="323" t="s">
        <v>362</v>
      </c>
      <c r="C1127" s="344"/>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7">
        <f t="shared" ref="Y1127:AL1127" si="2398">Y949*Y1118</f>
        <v>0</v>
      </c>
      <c r="Z1127" s="377">
        <f t="shared" si="2398"/>
        <v>0</v>
      </c>
      <c r="AA1127" s="377">
        <f t="shared" si="2398"/>
        <v>0</v>
      </c>
      <c r="AB1127" s="377">
        <f t="shared" si="2398"/>
        <v>0</v>
      </c>
      <c r="AC1127" s="377">
        <f t="shared" si="2398"/>
        <v>0</v>
      </c>
      <c r="AD1127" s="377">
        <f t="shared" si="2398"/>
        <v>0</v>
      </c>
      <c r="AE1127" s="377">
        <f t="shared" si="2398"/>
        <v>0</v>
      </c>
      <c r="AF1127" s="377">
        <f t="shared" si="2398"/>
        <v>0</v>
      </c>
      <c r="AG1127" s="377">
        <f t="shared" si="2398"/>
        <v>0</v>
      </c>
      <c r="AH1127" s="377">
        <f t="shared" si="2398"/>
        <v>0</v>
      </c>
      <c r="AI1127" s="377">
        <f t="shared" si="2398"/>
        <v>0</v>
      </c>
      <c r="AJ1127" s="377">
        <f t="shared" si="2398"/>
        <v>0</v>
      </c>
      <c r="AK1127" s="377">
        <f t="shared" si="2398"/>
        <v>0</v>
      </c>
      <c r="AL1127" s="377">
        <f t="shared" si="2398"/>
        <v>0</v>
      </c>
      <c r="AM1127" s="615">
        <f t="shared" si="2393"/>
        <v>0</v>
      </c>
    </row>
    <row r="1128" spans="2:39" ht="15">
      <c r="B1128" s="323" t="s">
        <v>363</v>
      </c>
      <c r="C1128" s="344"/>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7">
        <f>Y1115*Y1118</f>
        <v>0</v>
      </c>
      <c r="Z1128" s="377">
        <f>Z1115*Z1118</f>
        <v>0</v>
      </c>
      <c r="AA1128" s="377">
        <f t="shared" ref="AA1128:AL1128" si="2399">AA1115*AA1118</f>
        <v>0</v>
      </c>
      <c r="AB1128" s="377">
        <f t="shared" si="2399"/>
        <v>0</v>
      </c>
      <c r="AC1128" s="377">
        <f t="shared" si="2399"/>
        <v>0</v>
      </c>
      <c r="AD1128" s="377">
        <f t="shared" si="2399"/>
        <v>0</v>
      </c>
      <c r="AE1128" s="377">
        <f t="shared" si="2399"/>
        <v>0</v>
      </c>
      <c r="AF1128" s="377">
        <f t="shared" si="2399"/>
        <v>0</v>
      </c>
      <c r="AG1128" s="377">
        <f t="shared" si="2399"/>
        <v>0</v>
      </c>
      <c r="AH1128" s="377">
        <f t="shared" si="2399"/>
        <v>0</v>
      </c>
      <c r="AI1128" s="377">
        <f t="shared" si="2399"/>
        <v>0</v>
      </c>
      <c r="AJ1128" s="377">
        <f t="shared" si="2399"/>
        <v>0</v>
      </c>
      <c r="AK1128" s="377">
        <f t="shared" si="2399"/>
        <v>0</v>
      </c>
      <c r="AL1128" s="377">
        <f t="shared" si="2399"/>
        <v>0</v>
      </c>
      <c r="AM1128" s="615">
        <f t="shared" si="2393"/>
        <v>0</v>
      </c>
    </row>
    <row r="1129" spans="2:39" ht="15">
      <c r="B1129" s="348" t="s">
        <v>353</v>
      </c>
      <c r="C1129" s="344"/>
      <c r="D1129" s="335"/>
      <c r="E1129" s="333"/>
      <c r="F1129" s="333"/>
      <c r="G1129" s="333"/>
      <c r="H1129" s="333"/>
      <c r="I1129" s="333"/>
      <c r="J1129" s="333"/>
      <c r="K1129" s="333"/>
      <c r="L1129" s="333"/>
      <c r="M1129" s="333"/>
      <c r="N1129" s="333"/>
      <c r="O1129" s="300"/>
      <c r="P1129" s="333"/>
      <c r="Q1129" s="333"/>
      <c r="R1129" s="333"/>
      <c r="S1129" s="335"/>
      <c r="T1129" s="335"/>
      <c r="U1129" s="335"/>
      <c r="V1129" s="335"/>
      <c r="W1129" s="333"/>
      <c r="X1129" s="333"/>
      <c r="Y1129" s="345">
        <f>SUM(Y1119:Y1128)</f>
        <v>0</v>
      </c>
      <c r="Z1129" s="345">
        <f t="shared" ref="Z1129:AE1129" si="2400">SUM(Z1119:Z1128)</f>
        <v>0</v>
      </c>
      <c r="AA1129" s="345">
        <f t="shared" si="2400"/>
        <v>0</v>
      </c>
      <c r="AB1129" s="345">
        <f t="shared" si="2400"/>
        <v>0</v>
      </c>
      <c r="AC1129" s="345">
        <f t="shared" si="2400"/>
        <v>0</v>
      </c>
      <c r="AD1129" s="345">
        <f t="shared" si="2400"/>
        <v>0</v>
      </c>
      <c r="AE1129" s="345">
        <f t="shared" si="2400"/>
        <v>0</v>
      </c>
      <c r="AF1129" s="345">
        <f>SUM(AF1119:AF1128)</f>
        <v>0</v>
      </c>
      <c r="AG1129" s="345">
        <f t="shared" ref="AG1129:AL1129" si="2401">SUM(AG1119:AG1128)</f>
        <v>0</v>
      </c>
      <c r="AH1129" s="345">
        <f t="shared" si="2401"/>
        <v>0</v>
      </c>
      <c r="AI1129" s="345">
        <f t="shared" si="2401"/>
        <v>0</v>
      </c>
      <c r="AJ1129" s="345">
        <f t="shared" si="2401"/>
        <v>0</v>
      </c>
      <c r="AK1129" s="345">
        <f t="shared" si="2401"/>
        <v>0</v>
      </c>
      <c r="AL1129" s="345">
        <f t="shared" si="2401"/>
        <v>0</v>
      </c>
      <c r="AM1129" s="406">
        <f>SUM(AM1119:AM1128)</f>
        <v>0</v>
      </c>
    </row>
    <row r="1130" spans="2:39" ht="15">
      <c r="B1130" s="348" t="s">
        <v>352</v>
      </c>
      <c r="C1130" s="344"/>
      <c r="D1130" s="349"/>
      <c r="E1130" s="333"/>
      <c r="F1130" s="333"/>
      <c r="G1130" s="333"/>
      <c r="H1130" s="333"/>
      <c r="I1130" s="333"/>
      <c r="J1130" s="333"/>
      <c r="K1130" s="333"/>
      <c r="L1130" s="333"/>
      <c r="M1130" s="333"/>
      <c r="N1130" s="333"/>
      <c r="O1130" s="300"/>
      <c r="P1130" s="333"/>
      <c r="Q1130" s="333"/>
      <c r="R1130" s="333"/>
      <c r="S1130" s="335"/>
      <c r="T1130" s="335"/>
      <c r="U1130" s="335"/>
      <c r="V1130" s="335"/>
      <c r="W1130" s="333"/>
      <c r="X1130" s="333"/>
      <c r="Y1130" s="346">
        <f>Y1116*Y1118</f>
        <v>0</v>
      </c>
      <c r="Z1130" s="346">
        <f t="shared" ref="Z1130:AE1130" si="2402">Z1116*Z1118</f>
        <v>0</v>
      </c>
      <c r="AA1130" s="346">
        <f>AA1116*AA1118</f>
        <v>0</v>
      </c>
      <c r="AB1130" s="346">
        <f t="shared" si="2402"/>
        <v>0</v>
      </c>
      <c r="AC1130" s="346">
        <f t="shared" si="2402"/>
        <v>0</v>
      </c>
      <c r="AD1130" s="346">
        <f t="shared" si="2402"/>
        <v>0</v>
      </c>
      <c r="AE1130" s="346">
        <f t="shared" si="2402"/>
        <v>0</v>
      </c>
      <c r="AF1130" s="346">
        <f t="shared" ref="AF1130:AL1130" si="2403">AF1116*AF1118</f>
        <v>0</v>
      </c>
      <c r="AG1130" s="346">
        <f t="shared" si="2403"/>
        <v>0</v>
      </c>
      <c r="AH1130" s="346">
        <f t="shared" si="2403"/>
        <v>0</v>
      </c>
      <c r="AI1130" s="346">
        <f t="shared" si="2403"/>
        <v>0</v>
      </c>
      <c r="AJ1130" s="346">
        <f t="shared" si="2403"/>
        <v>0</v>
      </c>
      <c r="AK1130" s="346">
        <f t="shared" si="2403"/>
        <v>0</v>
      </c>
      <c r="AL1130" s="346">
        <f t="shared" si="2403"/>
        <v>0</v>
      </c>
      <c r="AM1130" s="406">
        <f>SUM(Y1130:AL1130)</f>
        <v>0</v>
      </c>
    </row>
    <row r="1131" spans="2:39" ht="15">
      <c r="B1131" s="348" t="s">
        <v>351</v>
      </c>
      <c r="C1131" s="344"/>
      <c r="D1131" s="349"/>
      <c r="E1131" s="333"/>
      <c r="F1131" s="333"/>
      <c r="G1131" s="333"/>
      <c r="H1131" s="333"/>
      <c r="I1131" s="333"/>
      <c r="J1131" s="333"/>
      <c r="K1131" s="333"/>
      <c r="L1131" s="333"/>
      <c r="M1131" s="333"/>
      <c r="N1131" s="333"/>
      <c r="O1131" s="300"/>
      <c r="P1131" s="333"/>
      <c r="Q1131" s="333"/>
      <c r="R1131" s="333"/>
      <c r="S1131" s="349"/>
      <c r="T1131" s="349"/>
      <c r="U1131" s="349"/>
      <c r="V1131" s="349"/>
      <c r="W1131" s="333"/>
      <c r="X1131" s="333"/>
      <c r="Y1131" s="350"/>
      <c r="Z1131" s="350"/>
      <c r="AA1131" s="350"/>
      <c r="AB1131" s="350"/>
      <c r="AC1131" s="350"/>
      <c r="AD1131" s="350"/>
      <c r="AE1131" s="350"/>
      <c r="AF1131" s="350"/>
      <c r="AG1131" s="350"/>
      <c r="AH1131" s="350"/>
      <c r="AI1131" s="350"/>
      <c r="AJ1131" s="350"/>
      <c r="AK1131" s="350"/>
      <c r="AL1131" s="350"/>
      <c r="AM1131" s="406">
        <f>AM1129-AM1130</f>
        <v>0</v>
      </c>
    </row>
    <row r="1132" spans="2:39" ht="15">
      <c r="B1132" s="380"/>
      <c r="C1132" s="444"/>
      <c r="D1132" s="444"/>
      <c r="E1132" s="445"/>
      <c r="F1132" s="445"/>
      <c r="G1132" s="445"/>
      <c r="H1132" s="445"/>
      <c r="I1132" s="445"/>
      <c r="J1132" s="445"/>
      <c r="K1132" s="445"/>
      <c r="L1132" s="445"/>
      <c r="M1132" s="445"/>
      <c r="N1132" s="445"/>
      <c r="O1132" s="446"/>
      <c r="P1132" s="445"/>
      <c r="Q1132" s="445"/>
      <c r="R1132" s="445"/>
      <c r="S1132" s="444"/>
      <c r="T1132" s="447"/>
      <c r="U1132" s="444"/>
      <c r="V1132" s="444"/>
      <c r="W1132" s="445"/>
      <c r="X1132" s="445"/>
      <c r="Y1132" s="448"/>
      <c r="Z1132" s="448"/>
      <c r="AA1132" s="448"/>
      <c r="AB1132" s="448"/>
      <c r="AC1132" s="448"/>
      <c r="AD1132" s="448"/>
      <c r="AE1132" s="448"/>
      <c r="AF1132" s="448"/>
      <c r="AG1132" s="448"/>
      <c r="AH1132" s="448"/>
      <c r="AI1132" s="448"/>
      <c r="AJ1132" s="448"/>
      <c r="AK1132" s="448"/>
      <c r="AL1132" s="448"/>
      <c r="AM1132" s="385"/>
    </row>
    <row r="1133" spans="2:39" ht="19.5" customHeight="1">
      <c r="B1133" s="367" t="s">
        <v>586</v>
      </c>
      <c r="C1133" s="386"/>
      <c r="D1133" s="387"/>
      <c r="E1133" s="387"/>
      <c r="F1133" s="387"/>
      <c r="G1133" s="387"/>
      <c r="H1133" s="387"/>
      <c r="I1133" s="387"/>
      <c r="J1133" s="387"/>
      <c r="K1133" s="387"/>
      <c r="L1133" s="387"/>
      <c r="M1133" s="387"/>
      <c r="N1133" s="387"/>
      <c r="O1133" s="387"/>
      <c r="P1133" s="387"/>
      <c r="Q1133" s="387"/>
      <c r="R1133" s="387"/>
      <c r="S1133" s="370"/>
      <c r="T1133" s="371"/>
      <c r="U1133" s="387"/>
      <c r="V1133" s="387"/>
      <c r="W1133" s="387"/>
      <c r="X1133" s="387"/>
      <c r="Y1133" s="408"/>
      <c r="Z1133" s="408"/>
      <c r="AA1133" s="408"/>
      <c r="AB1133" s="408"/>
      <c r="AC1133" s="408"/>
      <c r="AD1133" s="408"/>
      <c r="AE1133" s="408"/>
      <c r="AF1133" s="408"/>
      <c r="AG1133" s="408"/>
      <c r="AH1133" s="408"/>
      <c r="AI1133" s="408"/>
      <c r="AJ1133" s="408"/>
      <c r="AK1133" s="408"/>
      <c r="AL1133" s="408"/>
      <c r="AM1133" s="388"/>
    </row>
    <row r="1135" spans="2:39">
      <c r="B1135" s="576"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4:AM404"/>
    <mergeCell ref="Y218:AM218"/>
    <mergeCell ref="N34:N35"/>
    <mergeCell ref="P34:X34"/>
    <mergeCell ref="Y34:AM34"/>
    <mergeCell ref="P404:X404"/>
    <mergeCell ref="B218:B219"/>
    <mergeCell ref="C218:C219"/>
    <mergeCell ref="E218:M218"/>
    <mergeCell ref="N218:N219"/>
    <mergeCell ref="P218:X218"/>
    <mergeCell ref="C404:C405"/>
    <mergeCell ref="E404:M404"/>
    <mergeCell ref="N404:N405"/>
    <mergeCell ref="B588:B589"/>
    <mergeCell ref="C588:C589"/>
    <mergeCell ref="E588:M588"/>
    <mergeCell ref="N588:N589"/>
    <mergeCell ref="B404:B405"/>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7"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7" location="'5.  2015-2020 LRAM'!A1" display="Return to top" xr:uid="{00000000-0004-0000-0A00-000007000000}"/>
    <hyperlink ref="D403" location="'5.  2015-2020 LRAM'!A1" display="Return to top" xr:uid="{00000000-0004-0000-0A00-000008000000}"/>
    <hyperlink ref="D770" location="'5.  2015-2020 LRAM'!A1" display="Return to top" xr:uid="{00000000-0004-0000-0A00-000009000000}"/>
    <hyperlink ref="D953" location="'5.  2015-2020 LRAM'!A1" display="Return to top" xr:uid="{00000000-0004-0000-0A00-00000A000000}"/>
    <hyperlink ref="B1135"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40" zoomScale="90" zoomScaleNormal="90" workbookViewId="0">
      <selection activeCell="H162" sqref="H162"/>
    </sheetView>
  </sheetViews>
  <sheetFormatPr defaultColWidth="9" defaultRowHeight="14.25"/>
  <cols>
    <col min="1" max="1" width="4.46484375" style="12" customWidth="1"/>
    <col min="2" max="2" width="19.46484375" style="11" customWidth="1"/>
    <col min="3" max="3" width="31" style="12" customWidth="1"/>
    <col min="4" max="4" width="5" style="12" customWidth="1"/>
    <col min="5" max="5" width="14.33203125" style="12" customWidth="1"/>
    <col min="6" max="6" width="15" style="12" customWidth="1"/>
    <col min="7" max="7" width="11.4648437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46484375" style="12" customWidth="1"/>
    <col min="17" max="17" width="14" style="12" customWidth="1"/>
    <col min="18" max="18" width="15.46484375" style="12" customWidth="1"/>
    <col min="19" max="19" width="14" style="12" customWidth="1"/>
    <col min="20" max="22" width="15" style="12" customWidth="1"/>
    <col min="23" max="23" width="13.4648437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6" t="s">
        <v>553</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931" t="s">
        <v>663</v>
      </c>
      <c r="D8" s="931"/>
      <c r="E8" s="931"/>
      <c r="F8" s="931"/>
      <c r="G8" s="931"/>
      <c r="H8" s="931"/>
      <c r="I8" s="931"/>
      <c r="J8" s="931"/>
      <c r="K8" s="931"/>
      <c r="L8" s="931"/>
      <c r="M8" s="931"/>
      <c r="N8" s="931"/>
      <c r="O8" s="931"/>
      <c r="P8" s="931"/>
      <c r="Q8" s="931"/>
      <c r="R8" s="931"/>
      <c r="S8" s="931"/>
      <c r="T8" s="105"/>
      <c r="U8" s="105"/>
      <c r="V8" s="105"/>
      <c r="W8" s="105"/>
    </row>
    <row r="9" spans="1:28" s="9" customFormat="1" ht="47" customHeight="1">
      <c r="B9" s="55"/>
      <c r="C9" s="893" t="s">
        <v>674</v>
      </c>
      <c r="D9" s="893"/>
      <c r="E9" s="893"/>
      <c r="F9" s="893"/>
      <c r="G9" s="893"/>
      <c r="H9" s="893"/>
      <c r="I9" s="893"/>
      <c r="J9" s="893"/>
      <c r="K9" s="893"/>
      <c r="L9" s="893"/>
      <c r="M9" s="893"/>
      <c r="N9" s="893"/>
      <c r="O9" s="893"/>
      <c r="P9" s="893"/>
      <c r="Q9" s="893"/>
      <c r="R9" s="893"/>
      <c r="S9" s="893"/>
      <c r="T9" s="105"/>
      <c r="U9" s="105"/>
      <c r="V9" s="105"/>
      <c r="W9" s="105"/>
    </row>
    <row r="10" spans="1:28" s="9" customFormat="1" ht="38" customHeight="1">
      <c r="B10" s="88"/>
      <c r="C10" s="909" t="s">
        <v>675</v>
      </c>
      <c r="D10" s="893"/>
      <c r="E10" s="893"/>
      <c r="F10" s="893"/>
      <c r="G10" s="893"/>
      <c r="H10" s="893"/>
      <c r="I10" s="893"/>
      <c r="J10" s="893"/>
      <c r="K10" s="893"/>
      <c r="L10" s="893"/>
      <c r="M10" s="893"/>
      <c r="N10" s="893"/>
      <c r="O10" s="893"/>
      <c r="P10" s="893"/>
      <c r="Q10" s="893"/>
      <c r="R10" s="893"/>
      <c r="S10" s="893"/>
      <c r="T10" s="88"/>
      <c r="U10" s="88"/>
      <c r="V10" s="88"/>
    </row>
    <row r="11" spans="1:28" ht="32.549999999999997"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0" t="s">
        <v>235</v>
      </c>
      <c r="C12" s="930"/>
      <c r="D12" s="181"/>
      <c r="E12" s="182" t="s">
        <v>236</v>
      </c>
      <c r="F12" s="51"/>
      <c r="G12" s="51"/>
      <c r="H12" s="44"/>
      <c r="I12" s="51"/>
      <c r="K12" s="578"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General Service 50 to 4,999 kW</v>
      </c>
      <c r="L14" s="204" t="str">
        <f>'1.  LRAMVA Summary'!G52</f>
        <v>Large User</v>
      </c>
      <c r="M14" s="204" t="str">
        <f>'1.  LRAMVA Summary'!H52</f>
        <v>Sentinel Lighting</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05">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05">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05">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05">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05">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05">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05">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1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1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1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1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1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1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1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19">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13" t="s">
        <v>704</v>
      </c>
      <c r="C57" s="233"/>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B58" s="235" t="s">
        <v>705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706</v>
      </c>
      <c r="C59" s="233"/>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213" t="s">
        <v>730</v>
      </c>
      <c r="C72" s="233"/>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213" t="s">
        <v>731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732</v>
      </c>
      <c r="C74" s="23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4.6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813">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4.65" thickBot="1">
      <c r="B117" s="66"/>
      <c r="E117" s="216" t="s">
        <v>468</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4.65" thickBot="1">
      <c r="B132" s="66"/>
      <c r="E132" s="216" t="s">
        <v>469</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15.586352656260598</v>
      </c>
      <c r="K136" s="230">
        <f>(SUM('1.  LRAMVA Summary'!F$54:F$77)+SUM('1.  LRAMVA Summary'!F$78:F$79)*(MONTH($E136)-1)/12)*$H136</f>
        <v>22.768611652560406</v>
      </c>
      <c r="L136" s="230">
        <f>(SUM('1.  LRAMVA Summary'!G$54:G$77)+SUM('1.  LRAMVA Summary'!G$78:G$79)*(MONTH($E136)-1)/12)*$H136</f>
        <v>3.5576919315332044E-2</v>
      </c>
      <c r="M136" s="230">
        <f>(SUM('1.  LRAMVA Summary'!H$54:H$77)+SUM('1.  LRAMVA Summary'!H$78:H$79)*(MONTH($E136)-1)/12)*$H136</f>
        <v>-4.2357097222222228E-3</v>
      </c>
      <c r="N136" s="230">
        <f>(SUM('1.  LRAMVA Summary'!I$54:I$77)+SUM('1.  LRAMVA Summary'!I$78:I$79)*(MONTH($E136)-1)/12)*$H136</f>
        <v>7.8287731318459605E-2</v>
      </c>
      <c r="O136" s="230">
        <f>(SUM('1.  LRAMVA Summary'!J$54:J$77)+SUM('1.  LRAMVA Summary'!J$78:J$79)*(MONTH($E136)-1)/12)*$H136</f>
        <v>-6.533639583333333E-3</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38.458059610149242</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31.172705312521195</v>
      </c>
      <c r="K137" s="230">
        <f>(SUM('1.  LRAMVA Summary'!F$54:F$77)+SUM('1.  LRAMVA Summary'!F$78:F$79)*(MONTH($E137)-1)/12)*$H137</f>
        <v>45.537223305120811</v>
      </c>
      <c r="L137" s="230">
        <f>(SUM('1.  LRAMVA Summary'!G$54:G$77)+SUM('1.  LRAMVA Summary'!G$78:G$79)*(MONTH($E137)-1)/12)*$H137</f>
        <v>7.1153838630664087E-2</v>
      </c>
      <c r="M137" s="230">
        <f>(SUM('1.  LRAMVA Summary'!H$54:H$77)+SUM('1.  LRAMVA Summary'!H$78:H$79)*(MONTH($E137)-1)/12)*$H137</f>
        <v>-8.4714194444444457E-3</v>
      </c>
      <c r="N137" s="230">
        <f>(SUM('1.  LRAMVA Summary'!I$54:I$77)+SUM('1.  LRAMVA Summary'!I$78:I$79)*(MONTH($E137)-1)/12)*$H137</f>
        <v>0.15657546263691921</v>
      </c>
      <c r="O137" s="230">
        <f>(SUM('1.  LRAMVA Summary'!J$54:J$77)+SUM('1.  LRAMVA Summary'!J$78:J$79)*(MONTH($E137)-1)/12)*$H137</f>
        <v>-1.3067279166666666E-2</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76.916119220298484</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41.6060189273242</v>
      </c>
      <c r="K138" s="230">
        <f>(SUM('1.  LRAMVA Summary'!F$54:F$77)+SUM('1.  LRAMVA Summary'!F$78:F$79)*(MONTH($E138)-1)/12)*$H138</f>
        <v>60.778253146018393</v>
      </c>
      <c r="L138" s="230">
        <f>(SUM('1.  LRAMVA Summary'!G$54:G$77)+SUM('1.  LRAMVA Summary'!G$78:G$79)*(MONTH($E138)-1)/12)*$H138</f>
        <v>9.4968592784600653E-2</v>
      </c>
      <c r="M138" s="230">
        <f>(SUM('1.  LRAMVA Summary'!H$54:H$77)+SUM('1.  LRAMVA Summary'!H$78:H$79)*(MONTH($E138)-1)/12)*$H138</f>
        <v>-1.1306751666666668E-2</v>
      </c>
      <c r="N138" s="230">
        <f>(SUM('1.  LRAMVA Summary'!I$54:I$77)+SUM('1.  LRAMVA Summary'!I$78:I$79)*(MONTH($E138)-1)/12)*$H138</f>
        <v>0.20898031135621456</v>
      </c>
      <c r="O138" s="230">
        <f>(SUM('1.  LRAMVA Summary'!J$54:J$77)+SUM('1.  LRAMVA Summary'!J$78:J$79)*(MONTH($E138)-1)/12)*$H138</f>
        <v>-1.7440817499999997E-2</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102.65947340831674</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55.474691903098936</v>
      </c>
      <c r="K139" s="230">
        <f>(SUM('1.  LRAMVA Summary'!F$54:F$77)+SUM('1.  LRAMVA Summary'!F$78:F$79)*(MONTH($E139)-1)/12)*$H139</f>
        <v>81.037670861357853</v>
      </c>
      <c r="L139" s="230">
        <f>(SUM('1.  LRAMVA Summary'!G$54:G$77)+SUM('1.  LRAMVA Summary'!G$78:G$79)*(MONTH($E139)-1)/12)*$H139</f>
        <v>0.1266247903794675</v>
      </c>
      <c r="M139" s="230">
        <f>(SUM('1.  LRAMVA Summary'!H$54:H$77)+SUM('1.  LRAMVA Summary'!H$78:H$79)*(MONTH($E139)-1)/12)*$H139</f>
        <v>-1.507566888888889E-2</v>
      </c>
      <c r="N139" s="230">
        <f>(SUM('1.  LRAMVA Summary'!I$54:I$77)+SUM('1.  LRAMVA Summary'!I$78:I$79)*(MONTH($E139)-1)/12)*$H139</f>
        <v>0.27864041514161947</v>
      </c>
      <c r="O139" s="230">
        <f>(SUM('1.  LRAMVA Summary'!J$54:J$77)+SUM('1.  LRAMVA Summary'!J$78:J$79)*(MONTH($E139)-1)/12)*$H139</f>
        <v>-2.3254423333333329E-2</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136.87929787775565</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69.343364878873672</v>
      </c>
      <c r="K140" s="230">
        <f>(SUM('1.  LRAMVA Summary'!F$54:F$77)+SUM('1.  LRAMVA Summary'!F$78:F$79)*(MONTH($E140)-1)/12)*$H140</f>
        <v>101.29708857669732</v>
      </c>
      <c r="L140" s="230">
        <f>(SUM('1.  LRAMVA Summary'!G$54:G$77)+SUM('1.  LRAMVA Summary'!G$78:G$79)*(MONTH($E140)-1)/12)*$H140</f>
        <v>0.15828098797433438</v>
      </c>
      <c r="M140" s="230">
        <f>(SUM('1.  LRAMVA Summary'!H$54:H$77)+SUM('1.  LRAMVA Summary'!H$78:H$79)*(MONTH($E140)-1)/12)*$H140</f>
        <v>-1.8844586111111113E-2</v>
      </c>
      <c r="N140" s="230">
        <f>(SUM('1.  LRAMVA Summary'!I$54:I$77)+SUM('1.  LRAMVA Summary'!I$78:I$79)*(MONTH($E140)-1)/12)*$H140</f>
        <v>0.34830051892702435</v>
      </c>
      <c r="O140" s="230">
        <f>(SUM('1.  LRAMVA Summary'!J$54:J$77)+SUM('1.  LRAMVA Summary'!J$78:J$79)*(MONTH($E140)-1)/12)*$H140</f>
        <v>-2.9068029166666662E-2</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171.09912234719459</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83.212037854648401</v>
      </c>
      <c r="K141" s="230">
        <f>(SUM('1.  LRAMVA Summary'!F$54:F$77)+SUM('1.  LRAMVA Summary'!F$78:F$79)*(MONTH($E141)-1)/12)*$H141</f>
        <v>121.55650629203679</v>
      </c>
      <c r="L141" s="230">
        <f>(SUM('1.  LRAMVA Summary'!G$54:G$77)+SUM('1.  LRAMVA Summary'!G$78:G$79)*(MONTH($E141)-1)/12)*$H141</f>
        <v>0.18993718556920131</v>
      </c>
      <c r="M141" s="230">
        <f>(SUM('1.  LRAMVA Summary'!H$54:H$77)+SUM('1.  LRAMVA Summary'!H$78:H$79)*(MONTH($E141)-1)/12)*$H141</f>
        <v>-2.2613503333333337E-2</v>
      </c>
      <c r="N141" s="230">
        <f>(SUM('1.  LRAMVA Summary'!I$54:I$77)+SUM('1.  LRAMVA Summary'!I$78:I$79)*(MONTH($E141)-1)/12)*$H141</f>
        <v>0.41796062271242912</v>
      </c>
      <c r="O141" s="230">
        <f>(SUM('1.  LRAMVA Summary'!J$54:J$77)+SUM('1.  LRAMVA Summary'!J$78:J$79)*(MONTH($E141)-1)/12)*$H141</f>
        <v>-3.4881634999999994E-2</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205.31894681663348</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97.080710830423158</v>
      </c>
      <c r="K142" s="230">
        <f>(SUM('1.  LRAMVA Summary'!F$54:F$77)+SUM('1.  LRAMVA Summary'!F$78:F$79)*(MONTH($E142)-1)/12)*$H142</f>
        <v>141.81592400737625</v>
      </c>
      <c r="L142" s="230">
        <f>(SUM('1.  LRAMVA Summary'!G$54:G$77)+SUM('1.  LRAMVA Summary'!G$78:G$79)*(MONTH($E142)-1)/12)*$H142</f>
        <v>0.22159338316406818</v>
      </c>
      <c r="M142" s="230">
        <f>(SUM('1.  LRAMVA Summary'!H$54:H$77)+SUM('1.  LRAMVA Summary'!H$78:H$79)*(MONTH($E142)-1)/12)*$H142</f>
        <v>-2.6382420555555557E-2</v>
      </c>
      <c r="N142" s="230">
        <f>(SUM('1.  LRAMVA Summary'!I$54:I$77)+SUM('1.  LRAMVA Summary'!I$78:I$79)*(MONTH($E142)-1)/12)*$H142</f>
        <v>0.48762072649783406</v>
      </c>
      <c r="O142" s="230">
        <f>(SUM('1.  LRAMVA Summary'!J$54:J$77)+SUM('1.  LRAMVA Summary'!J$78:J$79)*(MONTH($E142)-1)/12)*$H142</f>
        <v>-4.0695240833333333E-2</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239.5387712860724</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110.94938380619787</v>
      </c>
      <c r="K143" s="230">
        <f>(SUM('1.  LRAMVA Summary'!F$54:F$77)+SUM('1.  LRAMVA Summary'!F$78:F$79)*(MONTH($E143)-1)/12)*$H143</f>
        <v>162.07534172271571</v>
      </c>
      <c r="L143" s="230">
        <f>(SUM('1.  LRAMVA Summary'!G$54:G$77)+SUM('1.  LRAMVA Summary'!G$78:G$79)*(MONTH($E143)-1)/12)*$H143</f>
        <v>0.253249580758935</v>
      </c>
      <c r="M143" s="230">
        <f>(SUM('1.  LRAMVA Summary'!H$54:H$77)+SUM('1.  LRAMVA Summary'!H$78:H$79)*(MONTH($E143)-1)/12)*$H143</f>
        <v>-3.015133777777778E-2</v>
      </c>
      <c r="N143" s="230">
        <f>(SUM('1.  LRAMVA Summary'!I$54:I$77)+SUM('1.  LRAMVA Summary'!I$78:I$79)*(MONTH($E143)-1)/12)*$H143</f>
        <v>0.55728083028323894</v>
      </c>
      <c r="O143" s="230">
        <f>(SUM('1.  LRAMVA Summary'!J$54:J$77)+SUM('1.  LRAMVA Summary'!J$78:J$79)*(MONTH($E143)-1)/12)*$H143</f>
        <v>-4.6508846666666659E-2</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273.75859575551129</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124.81805678197261</v>
      </c>
      <c r="K144" s="230">
        <f>(SUM('1.  LRAMVA Summary'!F$54:F$77)+SUM('1.  LRAMVA Summary'!F$78:F$79)*(MONTH($E144)-1)/12)*$H144</f>
        <v>182.33475943805516</v>
      </c>
      <c r="L144" s="230">
        <f>(SUM('1.  LRAMVA Summary'!G$54:G$77)+SUM('1.  LRAMVA Summary'!G$78:G$79)*(MONTH($E144)-1)/12)*$H144</f>
        <v>0.28490577835380188</v>
      </c>
      <c r="M144" s="230">
        <f>(SUM('1.  LRAMVA Summary'!H$54:H$77)+SUM('1.  LRAMVA Summary'!H$78:H$79)*(MONTH($E144)-1)/12)*$H144</f>
        <v>-3.3920255000000003E-2</v>
      </c>
      <c r="N144" s="230">
        <f>(SUM('1.  LRAMVA Summary'!I$54:I$77)+SUM('1.  LRAMVA Summary'!I$78:I$79)*(MONTH($E144)-1)/12)*$H144</f>
        <v>0.62694093406864382</v>
      </c>
      <c r="O144" s="230">
        <f>(SUM('1.  LRAMVA Summary'!J$54:J$77)+SUM('1.  LRAMVA Summary'!J$78:J$79)*(MONTH($E144)-1)/12)*$H144</f>
        <v>-5.2322452499999991E-2</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307.97842022495024</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138.68672975774734</v>
      </c>
      <c r="K145" s="230">
        <f>(SUM('1.  LRAMVA Summary'!F$54:F$77)+SUM('1.  LRAMVA Summary'!F$78:F$79)*(MONTH($E145)-1)/12)*$H145</f>
        <v>202.59417715339464</v>
      </c>
      <c r="L145" s="230">
        <f>(SUM('1.  LRAMVA Summary'!G$54:G$77)+SUM('1.  LRAMVA Summary'!G$78:G$79)*(MONTH($E145)-1)/12)*$H145</f>
        <v>0.31656197594866875</v>
      </c>
      <c r="M145" s="230">
        <f>(SUM('1.  LRAMVA Summary'!H$54:H$77)+SUM('1.  LRAMVA Summary'!H$78:H$79)*(MONTH($E145)-1)/12)*$H145</f>
        <v>-3.7689172222222227E-2</v>
      </c>
      <c r="N145" s="230">
        <f>(SUM('1.  LRAMVA Summary'!I$54:I$77)+SUM('1.  LRAMVA Summary'!I$78:I$79)*(MONTH($E145)-1)/12)*$H145</f>
        <v>0.6966010378540487</v>
      </c>
      <c r="O145" s="230">
        <f>(SUM('1.  LRAMVA Summary'!J$54:J$77)+SUM('1.  LRAMVA Summary'!J$78:J$79)*(MONTH($E145)-1)/12)*$H145</f>
        <v>-5.8136058333333324E-2</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342.19824469438919</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152.55540273352207</v>
      </c>
      <c r="K146" s="230">
        <f>(SUM('1.  LRAMVA Summary'!F$54:F$77)+SUM('1.  LRAMVA Summary'!F$78:F$79)*(MONTH($E146)-1)/12)*$H146</f>
        <v>222.85359486873409</v>
      </c>
      <c r="L146" s="230">
        <f>(SUM('1.  LRAMVA Summary'!G$54:G$77)+SUM('1.  LRAMVA Summary'!G$78:G$79)*(MONTH($E146)-1)/12)*$H146</f>
        <v>0.34821817354353568</v>
      </c>
      <c r="M146" s="230">
        <f>(SUM('1.  LRAMVA Summary'!H$54:H$77)+SUM('1.  LRAMVA Summary'!H$78:H$79)*(MONTH($E146)-1)/12)*$H146</f>
        <v>-4.145808944444445E-2</v>
      </c>
      <c r="N146" s="230">
        <f>(SUM('1.  LRAMVA Summary'!I$54:I$77)+SUM('1.  LRAMVA Summary'!I$78:I$79)*(MONTH($E146)-1)/12)*$H146</f>
        <v>0.76626114163945358</v>
      </c>
      <c r="O146" s="230">
        <f>(SUM('1.  LRAMVA Summary'!J$54:J$77)+SUM('1.  LRAMVA Summary'!J$78:J$79)*(MONTH($E146)-1)/12)*$H146</f>
        <v>-6.3949664166666656E-2</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376.41806916382802</v>
      </c>
    </row>
    <row r="147" spans="2:23" s="9" customFormat="1" ht="14.65" thickBot="1">
      <c r="B147" s="66"/>
      <c r="E147" s="216" t="s">
        <v>470</v>
      </c>
      <c r="F147" s="216"/>
      <c r="G147" s="217"/>
      <c r="H147" s="218"/>
      <c r="I147" s="219">
        <f>SUM(I134:I146)</f>
        <v>0</v>
      </c>
      <c r="J147" s="219">
        <f>SUM(J134:J146)</f>
        <v>920.48545544259014</v>
      </c>
      <c r="K147" s="219">
        <f t="shared" ref="K147:O147" si="80">SUM(K134:K146)</f>
        <v>1344.6491510240674</v>
      </c>
      <c r="L147" s="219">
        <f t="shared" si="80"/>
        <v>2.1010712064226094</v>
      </c>
      <c r="M147" s="219">
        <f t="shared" si="80"/>
        <v>-0.25014891416666674</v>
      </c>
      <c r="N147" s="219">
        <f t="shared" si="80"/>
        <v>4.6234497324358852</v>
      </c>
      <c r="O147" s="219">
        <f t="shared" si="80"/>
        <v>-0.3858580862499999</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2271.2231204050995</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0</v>
      </c>
      <c r="J149" s="228">
        <f t="shared" ref="J149" si="82">J147+J148</f>
        <v>920.48545544259014</v>
      </c>
      <c r="K149" s="228">
        <f t="shared" ref="K149" si="83">K147+K148</f>
        <v>1344.6491510240674</v>
      </c>
      <c r="L149" s="228">
        <f t="shared" ref="L149" si="84">L147+L148</f>
        <v>2.1010712064226094</v>
      </c>
      <c r="M149" s="228">
        <f t="shared" ref="M149" si="85">M147+M148</f>
        <v>-0.25014891416666674</v>
      </c>
      <c r="N149" s="228">
        <f t="shared" ref="N149" si="86">N147+N148</f>
        <v>4.6234497324358852</v>
      </c>
      <c r="O149" s="228">
        <f t="shared" ref="O149:V149" si="87">O147+O148</f>
        <v>-0.3858580862499999</v>
      </c>
      <c r="P149" s="228">
        <f t="shared" si="87"/>
        <v>0</v>
      </c>
      <c r="Q149" s="228">
        <f t="shared" si="87"/>
        <v>0</v>
      </c>
      <c r="R149" s="228">
        <f t="shared" si="87"/>
        <v>0</v>
      </c>
      <c r="S149" s="228">
        <f t="shared" si="87"/>
        <v>0</v>
      </c>
      <c r="T149" s="228">
        <f t="shared" si="87"/>
        <v>0</v>
      </c>
      <c r="U149" s="228">
        <f t="shared" si="87"/>
        <v>0</v>
      </c>
      <c r="V149" s="228">
        <f t="shared" si="87"/>
        <v>0</v>
      </c>
      <c r="W149" s="228">
        <f>W147+W148</f>
        <v>2271.2231204050995</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166.4240757092968</v>
      </c>
      <c r="K150" s="230">
        <f>(SUM('1.  LRAMVA Summary'!F$54:F$80)+SUM('1.  LRAMVA Summary'!F$81:F$82)*(MONTH($E150)-1)/12)*$H150</f>
        <v>243.11301258407357</v>
      </c>
      <c r="L150" s="230">
        <f>(SUM('1.  LRAMVA Summary'!G$54:G$80)+SUM('1.  LRAMVA Summary'!G$81:G$82)*(MONTH($E150)-1)/12)*$H150</f>
        <v>0.37987437113840256</v>
      </c>
      <c r="M150" s="230">
        <f>(SUM('1.  LRAMVA Summary'!H$54:H$80)+SUM('1.  LRAMVA Summary'!H$81:H$82)*(MONTH($E150)-1)/12)*$H150</f>
        <v>-4.5227006666666673E-2</v>
      </c>
      <c r="N150" s="230">
        <f>(SUM('1.  LRAMVA Summary'!I$54:I$80)+SUM('1.  LRAMVA Summary'!I$81:I$82)*(MONTH($E150)-1)/12)*$H150</f>
        <v>0.83592124542485835</v>
      </c>
      <c r="O150" s="230">
        <f>(SUM('1.  LRAMVA Summary'!J$54:J$80)+SUM('1.  LRAMVA Summary'!J$81:J$82)*(MONTH($E150)-1)/12)*$H150</f>
        <v>-6.9763269999999988E-2</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410.63789363326697</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166.4240757092968</v>
      </c>
      <c r="K151" s="230">
        <f>(SUM('1.  LRAMVA Summary'!F$54:F$80)+SUM('1.  LRAMVA Summary'!F$81:F$82)*(MONTH($E151)-1)/12)*$H151</f>
        <v>243.11301258407357</v>
      </c>
      <c r="L151" s="230">
        <f>(SUM('1.  LRAMVA Summary'!G$54:G$80)+SUM('1.  LRAMVA Summary'!G$81:G$82)*(MONTH($E151)-1)/12)*$H151</f>
        <v>0.37987437113840256</v>
      </c>
      <c r="M151" s="230">
        <f>(SUM('1.  LRAMVA Summary'!H$54:H$80)+SUM('1.  LRAMVA Summary'!H$81:H$82)*(MONTH($E151)-1)/12)*$H151</f>
        <v>-4.5227006666666673E-2</v>
      </c>
      <c r="N151" s="230">
        <f>(SUM('1.  LRAMVA Summary'!I$54:I$80)+SUM('1.  LRAMVA Summary'!I$81:I$82)*(MONTH($E151)-1)/12)*$H151</f>
        <v>0.83592124542485835</v>
      </c>
      <c r="O151" s="230">
        <f>(SUM('1.  LRAMVA Summary'!J$54:J$80)+SUM('1.  LRAMVA Summary'!J$81:J$82)*(MONTH($E151)-1)/12)*$H151</f>
        <v>-6.9763269999999988E-2</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410.63789363326697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166.4240757092968</v>
      </c>
      <c r="K152" s="230">
        <f>(SUM('1.  LRAMVA Summary'!F$54:F$80)+SUM('1.  LRAMVA Summary'!F$81:F$82)*(MONTH($E152)-1)/12)*$H152</f>
        <v>243.11301258407357</v>
      </c>
      <c r="L152" s="230">
        <f>(SUM('1.  LRAMVA Summary'!G$54:G$80)+SUM('1.  LRAMVA Summary'!G$81:G$82)*(MONTH($E152)-1)/12)*$H152</f>
        <v>0.37987437113840256</v>
      </c>
      <c r="M152" s="230">
        <f>(SUM('1.  LRAMVA Summary'!H$54:H$80)+SUM('1.  LRAMVA Summary'!H$81:H$82)*(MONTH($E152)-1)/12)*$H152</f>
        <v>-4.5227006666666673E-2</v>
      </c>
      <c r="N152" s="230">
        <f>(SUM('1.  LRAMVA Summary'!I$54:I$80)+SUM('1.  LRAMVA Summary'!I$81:I$82)*(MONTH($E152)-1)/12)*$H152</f>
        <v>0.83592124542485835</v>
      </c>
      <c r="O152" s="230">
        <f>(SUM('1.  LRAMVA Summary'!J$54:J$80)+SUM('1.  LRAMVA Summary'!J$81:J$82)*(MONTH($E152)-1)/12)*$H152</f>
        <v>-6.9763269999999988E-2</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410.63789363326697</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166.4240757092968</v>
      </c>
      <c r="K153" s="230">
        <f>(SUM('1.  LRAMVA Summary'!F$54:F$80)+SUM('1.  LRAMVA Summary'!F$81:F$82)*(MONTH($E153)-1)/12)*$H153</f>
        <v>243.11301258407357</v>
      </c>
      <c r="L153" s="230">
        <f>(SUM('1.  LRAMVA Summary'!G$54:G$80)+SUM('1.  LRAMVA Summary'!G$81:G$82)*(MONTH($E153)-1)/12)*$H153</f>
        <v>0.37987437113840256</v>
      </c>
      <c r="M153" s="230">
        <f>(SUM('1.  LRAMVA Summary'!H$54:H$80)+SUM('1.  LRAMVA Summary'!H$81:H$82)*(MONTH($E153)-1)/12)*$H153</f>
        <v>-4.5227006666666673E-2</v>
      </c>
      <c r="N153" s="230">
        <f>(SUM('1.  LRAMVA Summary'!I$54:I$80)+SUM('1.  LRAMVA Summary'!I$81:I$82)*(MONTH($E153)-1)/12)*$H153</f>
        <v>0.83592124542485835</v>
      </c>
      <c r="O153" s="230">
        <f>(SUM('1.  LRAMVA Summary'!J$54:J$80)+SUM('1.  LRAMVA Summary'!J$81:J$82)*(MONTH($E153)-1)/12)*$H153</f>
        <v>-6.9763269999999988E-2</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410.63789363326697</v>
      </c>
    </row>
    <row r="154" spans="2:23" s="9" customFormat="1">
      <c r="B154" s="66"/>
      <c r="E154" s="214">
        <v>43952</v>
      </c>
      <c r="F154" s="214" t="s">
        <v>187</v>
      </c>
      <c r="G154" s="215" t="s">
        <v>66</v>
      </c>
      <c r="H154" s="240">
        <f>$C$52/12</f>
        <v>1.8166666666666667E-3</v>
      </c>
      <c r="I154" s="813">
        <f>(SUM('1.  LRAMVA Summary'!D$54:D$80)+SUM('1.  LRAMVA Summary'!D$81:D$82)*(MONTH($E154)-1)/12)*$H154</f>
        <v>0</v>
      </c>
      <c r="J154" s="230">
        <f>(SUM('1.  LRAMVA Summary'!E$54:E$80)+SUM('1.  LRAMVA Summary'!E$81:E$82)*(MONTH($E154)-1)/12)*$H154</f>
        <v>166.4240757092968</v>
      </c>
      <c r="K154" s="230">
        <f>(SUM('1.  LRAMVA Summary'!F$54:F$80)+SUM('1.  LRAMVA Summary'!F$81:F$82)*(MONTH($E154)-1)/12)*$H154</f>
        <v>243.11301258407357</v>
      </c>
      <c r="L154" s="230">
        <f>(SUM('1.  LRAMVA Summary'!G$54:G$80)+SUM('1.  LRAMVA Summary'!G$81:G$82)*(MONTH($E154)-1)/12)*$H154</f>
        <v>0.37987437113840256</v>
      </c>
      <c r="M154" s="230">
        <f>(SUM('1.  LRAMVA Summary'!H$54:H$80)+SUM('1.  LRAMVA Summary'!H$81:H$82)*(MONTH($E154)-1)/12)*$H154</f>
        <v>-4.5227006666666673E-2</v>
      </c>
      <c r="N154" s="230">
        <f>(SUM('1.  LRAMVA Summary'!I$54:I$80)+SUM('1.  LRAMVA Summary'!I$81:I$82)*(MONTH($E154)-1)/12)*$H154</f>
        <v>0.83592124542485835</v>
      </c>
      <c r="O154" s="230">
        <f>(SUM('1.  LRAMVA Summary'!J$54:J$80)+SUM('1.  LRAMVA Summary'!J$81:J$82)*(MONTH($E154)-1)/12)*$H154</f>
        <v>-6.9763269999999988E-2</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410.63789363326697</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166.4240757092968</v>
      </c>
      <c r="K155" s="230">
        <f>(SUM('1.  LRAMVA Summary'!F$54:F$80)+SUM('1.  LRAMVA Summary'!F$81:F$82)*(MONTH($E155)-1)/12)*$H155</f>
        <v>243.11301258407357</v>
      </c>
      <c r="L155" s="230">
        <f>(SUM('1.  LRAMVA Summary'!G$54:G$80)+SUM('1.  LRAMVA Summary'!G$81:G$82)*(MONTH($E155)-1)/12)*$H155</f>
        <v>0.37987437113840256</v>
      </c>
      <c r="M155" s="230">
        <f>(SUM('1.  LRAMVA Summary'!H$54:H$80)+SUM('1.  LRAMVA Summary'!H$81:H$82)*(MONTH($E155)-1)/12)*$H155</f>
        <v>-4.5227006666666673E-2</v>
      </c>
      <c r="N155" s="230">
        <f>(SUM('1.  LRAMVA Summary'!I$54:I$80)+SUM('1.  LRAMVA Summary'!I$81:I$82)*(MONTH($E155)-1)/12)*$H155</f>
        <v>0.83592124542485835</v>
      </c>
      <c r="O155" s="230">
        <f>(SUM('1.  LRAMVA Summary'!J$54:J$80)+SUM('1.  LRAMVA Summary'!J$81:J$82)*(MONTH($E155)-1)/12)*$H155</f>
        <v>-6.9763269999999988E-2</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410.63789363326697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43.514551905641824</v>
      </c>
      <c r="K156" s="230">
        <f>(SUM('1.  LRAMVA Summary'!F$54:F$80)+SUM('1.  LRAMVA Summary'!F$81:F$82)*(MONTH($E156)-1)/12)*$H156</f>
        <v>63.566246409597213</v>
      </c>
      <c r="L156" s="230">
        <f>(SUM('1.  LRAMVA Summary'!G$54:G$80)+SUM('1.  LRAMVA Summary'!G$81:G$82)*(MONTH($E156)-1)/12)*$H156</f>
        <v>9.9324950251784144E-2</v>
      </c>
      <c r="M156" s="230">
        <f>(SUM('1.  LRAMVA Summary'!H$54:H$80)+SUM('1.  LRAMVA Summary'!H$81:H$82)*(MONTH($E156)-1)/12)*$H156</f>
        <v>-1.1825410000000001E-2</v>
      </c>
      <c r="N156" s="230">
        <f>(SUM('1.  LRAMVA Summary'!I$54:I$80)+SUM('1.  LRAMVA Summary'!I$81:I$82)*(MONTH($E156)-1)/12)*$H156</f>
        <v>0.21856656417071982</v>
      </c>
      <c r="O156" s="230">
        <f>(SUM('1.  LRAMVA Summary'!J$54:J$80)+SUM('1.  LRAMVA Summary'!J$81:J$82)*(MONTH($E156)-1)/12)*$H156</f>
        <v>-1.8240854999999997E-2</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107.36862356466153</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43.514551905641824</v>
      </c>
      <c r="K157" s="230">
        <f>(SUM('1.  LRAMVA Summary'!F$54:F$80)+SUM('1.  LRAMVA Summary'!F$81:F$82)*(MONTH($E157)-1)/12)*$H157</f>
        <v>63.566246409597213</v>
      </c>
      <c r="L157" s="230">
        <f>(SUM('1.  LRAMVA Summary'!G$54:G$80)+SUM('1.  LRAMVA Summary'!G$81:G$82)*(MONTH($E157)-1)/12)*$H157</f>
        <v>9.9324950251784144E-2</v>
      </c>
      <c r="M157" s="230">
        <f>(SUM('1.  LRAMVA Summary'!H$54:H$80)+SUM('1.  LRAMVA Summary'!H$81:H$82)*(MONTH($E157)-1)/12)*$H157</f>
        <v>-1.1825410000000001E-2</v>
      </c>
      <c r="N157" s="230">
        <f>(SUM('1.  LRAMVA Summary'!I$54:I$80)+SUM('1.  LRAMVA Summary'!I$81:I$82)*(MONTH($E157)-1)/12)*$H157</f>
        <v>0.21856656417071982</v>
      </c>
      <c r="O157" s="230">
        <f>(SUM('1.  LRAMVA Summary'!J$54:J$80)+SUM('1.  LRAMVA Summary'!J$81:J$82)*(MONTH($E157)-1)/12)*$H157</f>
        <v>-1.8240854999999997E-2</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107.36862356466153</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43.514551905641824</v>
      </c>
      <c r="K158" s="230">
        <f>(SUM('1.  LRAMVA Summary'!F$54:F$80)+SUM('1.  LRAMVA Summary'!F$81:F$82)*(MONTH($E158)-1)/12)*$H158</f>
        <v>63.566246409597213</v>
      </c>
      <c r="L158" s="230">
        <f>(SUM('1.  LRAMVA Summary'!G$54:G$80)+SUM('1.  LRAMVA Summary'!G$81:G$82)*(MONTH($E158)-1)/12)*$H158</f>
        <v>9.9324950251784144E-2</v>
      </c>
      <c r="M158" s="230">
        <f>(SUM('1.  LRAMVA Summary'!H$54:H$80)+SUM('1.  LRAMVA Summary'!H$81:H$82)*(MONTH($E158)-1)/12)*$H158</f>
        <v>-1.1825410000000001E-2</v>
      </c>
      <c r="N158" s="230">
        <f>(SUM('1.  LRAMVA Summary'!I$54:I$80)+SUM('1.  LRAMVA Summary'!I$81:I$82)*(MONTH($E158)-1)/12)*$H158</f>
        <v>0.21856656417071982</v>
      </c>
      <c r="O158" s="230">
        <f>(SUM('1.  LRAMVA Summary'!J$54:J$80)+SUM('1.  LRAMVA Summary'!J$81:J$82)*(MONTH($E158)-1)/12)*$H158</f>
        <v>-1.8240854999999997E-2</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107.36862356466153</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43.514551905641824</v>
      </c>
      <c r="K159" s="230">
        <f>(SUM('1.  LRAMVA Summary'!F$54:F$80)+SUM('1.  LRAMVA Summary'!F$81:F$82)*(MONTH($E159)-1)/12)*$H159</f>
        <v>63.566246409597213</v>
      </c>
      <c r="L159" s="230">
        <f>(SUM('1.  LRAMVA Summary'!G$54:G$80)+SUM('1.  LRAMVA Summary'!G$81:G$82)*(MONTH($E159)-1)/12)*$H159</f>
        <v>9.9324950251784144E-2</v>
      </c>
      <c r="M159" s="230">
        <f>(SUM('1.  LRAMVA Summary'!H$54:H$80)+SUM('1.  LRAMVA Summary'!H$81:H$82)*(MONTH($E159)-1)/12)*$H159</f>
        <v>-1.1825410000000001E-2</v>
      </c>
      <c r="N159" s="230">
        <f>(SUM('1.  LRAMVA Summary'!I$54:I$80)+SUM('1.  LRAMVA Summary'!I$81:I$82)*(MONTH($E159)-1)/12)*$H159</f>
        <v>0.21856656417071982</v>
      </c>
      <c r="O159" s="230">
        <f>(SUM('1.  LRAMVA Summary'!J$54:J$80)+SUM('1.  LRAMVA Summary'!J$81:J$82)*(MONTH($E159)-1)/12)*$H159</f>
        <v>-1.8240854999999997E-2</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107.36862356466153</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43.514551905641824</v>
      </c>
      <c r="K160" s="230">
        <f>(SUM('1.  LRAMVA Summary'!F$54:F$80)+SUM('1.  LRAMVA Summary'!F$81:F$82)*(MONTH($E160)-1)/12)*$H160</f>
        <v>63.566246409597213</v>
      </c>
      <c r="L160" s="230">
        <f>(SUM('1.  LRAMVA Summary'!G$54:G$80)+SUM('1.  LRAMVA Summary'!G$81:G$82)*(MONTH($E160)-1)/12)*$H160</f>
        <v>9.9324950251784144E-2</v>
      </c>
      <c r="M160" s="230">
        <f>(SUM('1.  LRAMVA Summary'!H$54:H$80)+SUM('1.  LRAMVA Summary'!H$81:H$82)*(MONTH($E160)-1)/12)*$H160</f>
        <v>-1.1825410000000001E-2</v>
      </c>
      <c r="N160" s="230">
        <f>(SUM('1.  LRAMVA Summary'!I$54:I$80)+SUM('1.  LRAMVA Summary'!I$81:I$82)*(MONTH($E160)-1)/12)*$H160</f>
        <v>0.21856656417071982</v>
      </c>
      <c r="O160" s="230">
        <f>(SUM('1.  LRAMVA Summary'!J$54:J$80)+SUM('1.  LRAMVA Summary'!J$81:J$82)*(MONTH($E160)-1)/12)*$H160</f>
        <v>-1.8240854999999997E-2</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107.36862356466153</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43.514551905641824</v>
      </c>
      <c r="K161" s="230">
        <f>(SUM('1.  LRAMVA Summary'!F$54:F$80)+SUM('1.  LRAMVA Summary'!F$81:F$82)*(MONTH($E161)-1)/12)*$H161</f>
        <v>63.566246409597213</v>
      </c>
      <c r="L161" s="230">
        <f>(SUM('1.  LRAMVA Summary'!G$54:G$80)+SUM('1.  LRAMVA Summary'!G$81:G$82)*(MONTH($E161)-1)/12)*$H161</f>
        <v>9.9324950251784144E-2</v>
      </c>
      <c r="M161" s="230">
        <f>(SUM('1.  LRAMVA Summary'!H$54:H$80)+SUM('1.  LRAMVA Summary'!H$81:H$82)*(MONTH($E161)-1)/12)*$H161</f>
        <v>-1.1825410000000001E-2</v>
      </c>
      <c r="N161" s="230">
        <f>(SUM('1.  LRAMVA Summary'!I$54:I$80)+SUM('1.  LRAMVA Summary'!I$81:I$82)*(MONTH($E161)-1)/12)*$H161</f>
        <v>0.21856656417071982</v>
      </c>
      <c r="O161" s="230">
        <f>(SUM('1.  LRAMVA Summary'!J$54:J$80)+SUM('1.  LRAMVA Summary'!J$81:J$82)*(MONTH($E161)-1)/12)*$H161</f>
        <v>-1.8240854999999997E-2</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107.36862356466153</v>
      </c>
    </row>
    <row r="162" spans="2:23" s="9" customFormat="1" ht="14.65" thickBot="1">
      <c r="B162" s="66"/>
      <c r="E162" s="216" t="s">
        <v>471</v>
      </c>
      <c r="F162" s="216"/>
      <c r="G162" s="217"/>
      <c r="H162" s="218"/>
      <c r="I162" s="219">
        <f>SUM(I149:I161)</f>
        <v>0</v>
      </c>
      <c r="J162" s="219">
        <f>SUM(J149:J161)</f>
        <v>2180.1172211322223</v>
      </c>
      <c r="K162" s="219">
        <f t="shared" ref="K162:O162" si="90">SUM(K149:K161)</f>
        <v>3184.7247049860921</v>
      </c>
      <c r="L162" s="219">
        <f t="shared" si="90"/>
        <v>4.9762671347637299</v>
      </c>
      <c r="M162" s="219">
        <f t="shared" si="90"/>
        <v>-0.59246341416666704</v>
      </c>
      <c r="N162" s="219">
        <f t="shared" si="90"/>
        <v>10.950376590009354</v>
      </c>
      <c r="O162" s="219">
        <f t="shared" si="90"/>
        <v>-0.91388283624999933</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5379.2622235926729</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710</v>
      </c>
      <c r="F164" s="225"/>
      <c r="G164" s="226"/>
      <c r="H164" s="227"/>
      <c r="I164" s="228">
        <f>I162+I163</f>
        <v>0</v>
      </c>
      <c r="J164" s="228">
        <f t="shared" ref="J164:U164" si="92">J162+J163</f>
        <v>2180.1172211322223</v>
      </c>
      <c r="K164" s="228">
        <f t="shared" si="92"/>
        <v>3184.7247049860921</v>
      </c>
      <c r="L164" s="228">
        <f t="shared" si="92"/>
        <v>4.9762671347637299</v>
      </c>
      <c r="M164" s="228">
        <f t="shared" si="92"/>
        <v>-0.59246341416666704</v>
      </c>
      <c r="N164" s="228">
        <f t="shared" si="92"/>
        <v>10.950376590009354</v>
      </c>
      <c r="O164" s="228">
        <f t="shared" si="92"/>
        <v>-0.91388283624999933</v>
      </c>
      <c r="P164" s="228">
        <f t="shared" si="92"/>
        <v>0</v>
      </c>
      <c r="Q164" s="228">
        <f t="shared" si="92"/>
        <v>0</v>
      </c>
      <c r="R164" s="228">
        <f t="shared" si="92"/>
        <v>0</v>
      </c>
      <c r="S164" s="228">
        <f t="shared" si="92"/>
        <v>0</v>
      </c>
      <c r="T164" s="228">
        <f t="shared" si="92"/>
        <v>0</v>
      </c>
      <c r="U164" s="228">
        <f t="shared" si="92"/>
        <v>0</v>
      </c>
      <c r="V164" s="228">
        <f>V162+V163</f>
        <v>0</v>
      </c>
      <c r="W164" s="228">
        <f>W162+W163</f>
        <v>5379.2622235926729</v>
      </c>
    </row>
    <row r="165" spans="2:23">
      <c r="E165" s="214">
        <v>44197</v>
      </c>
      <c r="F165" s="214" t="s">
        <v>716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3">SUM(I166:V166)</f>
        <v>0</v>
      </c>
    </row>
    <row r="167" spans="2:23">
      <c r="E167" s="214">
        <v>44256</v>
      </c>
      <c r="F167" s="214" t="s">
        <v>716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3"/>
        <v>0</v>
      </c>
    </row>
    <row r="168" spans="2:23">
      <c r="E168" s="214">
        <v>44287</v>
      </c>
      <c r="F168" s="214" t="s">
        <v>716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3"/>
        <v>0</v>
      </c>
    </row>
    <row r="169" spans="2:23">
      <c r="E169" s="214">
        <v>44317</v>
      </c>
      <c r="F169" s="214" t="s">
        <v>716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3"/>
        <v>0</v>
      </c>
    </row>
    <row r="170" spans="2:23">
      <c r="E170" s="214">
        <v>44348</v>
      </c>
      <c r="F170" s="214" t="s">
        <v>716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3"/>
        <v>0</v>
      </c>
    </row>
    <row r="171" spans="2:23">
      <c r="E171" s="214">
        <v>44378</v>
      </c>
      <c r="F171" s="214" t="s">
        <v>716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3"/>
        <v>0</v>
      </c>
    </row>
    <row r="172" spans="2:23">
      <c r="E172" s="214">
        <v>44409</v>
      </c>
      <c r="F172" s="214" t="s">
        <v>716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3"/>
        <v>0</v>
      </c>
    </row>
    <row r="173" spans="2:23">
      <c r="E173" s="214">
        <v>44440</v>
      </c>
      <c r="F173" s="214" t="s">
        <v>716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3"/>
        <v>0</v>
      </c>
    </row>
    <row r="174" spans="2:23">
      <c r="E174" s="214">
        <v>44470</v>
      </c>
      <c r="F174" s="214" t="s">
        <v>716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3"/>
        <v>0</v>
      </c>
    </row>
    <row r="175" spans="2:23">
      <c r="E175" s="214">
        <v>44501</v>
      </c>
      <c r="F175" s="214" t="s">
        <v>716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3"/>
        <v>0</v>
      </c>
    </row>
    <row r="176" spans="2:23">
      <c r="E176" s="214">
        <v>44531</v>
      </c>
      <c r="F176" s="214" t="s">
        <v>716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4.65" thickBot="1">
      <c r="E177" s="216" t="s">
        <v>711</v>
      </c>
      <c r="F177" s="216"/>
      <c r="G177" s="217"/>
      <c r="H177" s="218"/>
      <c r="I177" s="219">
        <f>SUM(I164:I176)</f>
        <v>0</v>
      </c>
      <c r="J177" s="219">
        <f>SUM(J164:J176)</f>
        <v>2180.1172211322223</v>
      </c>
      <c r="K177" s="219">
        <f t="shared" ref="K177:V177" si="94">SUM(K164:K176)</f>
        <v>3184.7247049860921</v>
      </c>
      <c r="L177" s="219">
        <f t="shared" si="94"/>
        <v>4.9762671347637299</v>
      </c>
      <c r="M177" s="219">
        <f t="shared" si="94"/>
        <v>-0.59246341416666704</v>
      </c>
      <c r="N177" s="219">
        <f t="shared" si="94"/>
        <v>10.950376590009354</v>
      </c>
      <c r="O177" s="219">
        <f t="shared" si="94"/>
        <v>-0.91388283624999933</v>
      </c>
      <c r="P177" s="219">
        <f t="shared" si="94"/>
        <v>0</v>
      </c>
      <c r="Q177" s="219">
        <f t="shared" si="94"/>
        <v>0</v>
      </c>
      <c r="R177" s="219">
        <f t="shared" si="94"/>
        <v>0</v>
      </c>
      <c r="S177" s="219">
        <f t="shared" si="94"/>
        <v>0</v>
      </c>
      <c r="T177" s="219">
        <f t="shared" si="94"/>
        <v>0</v>
      </c>
      <c r="U177" s="219">
        <f t="shared" si="94"/>
        <v>0</v>
      </c>
      <c r="V177" s="219">
        <f t="shared" si="94"/>
        <v>0</v>
      </c>
      <c r="W177" s="219">
        <f>SUM(W164:W176)</f>
        <v>5379.2622235926729</v>
      </c>
    </row>
    <row r="178" spans="5:23" ht="14.6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712</v>
      </c>
      <c r="F179" s="225"/>
      <c r="G179" s="226"/>
      <c r="H179" s="227"/>
      <c r="I179" s="228">
        <f>I177+I178</f>
        <v>0</v>
      </c>
      <c r="J179" s="228">
        <f t="shared" ref="J179:U179" si="95">J177+J178</f>
        <v>2180.1172211322223</v>
      </c>
      <c r="K179" s="228">
        <f t="shared" si="95"/>
        <v>3184.7247049860921</v>
      </c>
      <c r="L179" s="228">
        <f t="shared" si="95"/>
        <v>4.9762671347637299</v>
      </c>
      <c r="M179" s="228">
        <f t="shared" si="95"/>
        <v>-0.59246341416666704</v>
      </c>
      <c r="N179" s="228">
        <f t="shared" si="95"/>
        <v>10.950376590009354</v>
      </c>
      <c r="O179" s="228">
        <f t="shared" si="95"/>
        <v>-0.91388283624999933</v>
      </c>
      <c r="P179" s="228">
        <f t="shared" si="95"/>
        <v>0</v>
      </c>
      <c r="Q179" s="228">
        <f t="shared" si="95"/>
        <v>0</v>
      </c>
      <c r="R179" s="228">
        <f t="shared" si="95"/>
        <v>0</v>
      </c>
      <c r="S179" s="228">
        <f t="shared" si="95"/>
        <v>0</v>
      </c>
      <c r="T179" s="228">
        <f t="shared" si="95"/>
        <v>0</v>
      </c>
      <c r="U179" s="228">
        <f t="shared" si="95"/>
        <v>0</v>
      </c>
      <c r="V179" s="228">
        <f>V177+V178</f>
        <v>0</v>
      </c>
      <c r="W179" s="228">
        <f>W177+W178</f>
        <v>5379.2622235926729</v>
      </c>
    </row>
    <row r="180" spans="5:23">
      <c r="E180" s="214">
        <v>44562</v>
      </c>
      <c r="F180" s="214" t="s">
        <v>717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6">SUM(I181:V181)</f>
        <v>0</v>
      </c>
    </row>
    <row r="182" spans="5:23">
      <c r="E182" s="214">
        <v>44621</v>
      </c>
      <c r="F182" s="214" t="s">
        <v>717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6"/>
        <v>0</v>
      </c>
    </row>
    <row r="183" spans="5:23">
      <c r="E183" s="214">
        <v>44652</v>
      </c>
      <c r="F183" s="214" t="s">
        <v>717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6"/>
        <v>0</v>
      </c>
    </row>
    <row r="184" spans="5:23">
      <c r="E184" s="214">
        <v>44682</v>
      </c>
      <c r="F184" s="214" t="s">
        <v>717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6"/>
        <v>0</v>
      </c>
    </row>
    <row r="185" spans="5:23">
      <c r="E185" s="214">
        <v>44713</v>
      </c>
      <c r="F185" s="214" t="s">
        <v>717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6"/>
        <v>0</v>
      </c>
    </row>
    <row r="186" spans="5:23">
      <c r="E186" s="214">
        <v>44743</v>
      </c>
      <c r="F186" s="214" t="s">
        <v>717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6"/>
        <v>0</v>
      </c>
    </row>
    <row r="187" spans="5:23">
      <c r="E187" s="214">
        <v>44774</v>
      </c>
      <c r="F187" s="214" t="s">
        <v>717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6"/>
        <v>0</v>
      </c>
    </row>
    <row r="188" spans="5:23">
      <c r="E188" s="214">
        <v>44805</v>
      </c>
      <c r="F188" s="214" t="s">
        <v>717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6"/>
        <v>0</v>
      </c>
    </row>
    <row r="189" spans="5:23">
      <c r="E189" s="214">
        <v>44835</v>
      </c>
      <c r="F189" s="214" t="s">
        <v>717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6"/>
        <v>0</v>
      </c>
    </row>
    <row r="190" spans="5:23">
      <c r="E190" s="214">
        <v>44866</v>
      </c>
      <c r="F190" s="214" t="s">
        <v>717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6"/>
        <v>0</v>
      </c>
    </row>
    <row r="191" spans="5:23">
      <c r="E191" s="214">
        <v>44896</v>
      </c>
      <c r="F191" s="214" t="s">
        <v>717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4.65" thickBot="1">
      <c r="E192" s="216" t="s">
        <v>713</v>
      </c>
      <c r="F192" s="216"/>
      <c r="G192" s="217"/>
      <c r="H192" s="218"/>
      <c r="I192" s="219">
        <f>SUM(I179:I191)</f>
        <v>0</v>
      </c>
      <c r="J192" s="219">
        <f>SUM(J179:J191)</f>
        <v>2180.1172211322223</v>
      </c>
      <c r="K192" s="219">
        <f t="shared" ref="K192:V192" si="97">SUM(K179:K191)</f>
        <v>3184.7247049860921</v>
      </c>
      <c r="L192" s="219">
        <f t="shared" si="97"/>
        <v>4.9762671347637299</v>
      </c>
      <c r="M192" s="219">
        <f t="shared" si="97"/>
        <v>-0.59246341416666704</v>
      </c>
      <c r="N192" s="219">
        <f t="shared" si="97"/>
        <v>10.950376590009354</v>
      </c>
      <c r="O192" s="219">
        <f t="shared" si="97"/>
        <v>-0.91388283624999933</v>
      </c>
      <c r="P192" s="219">
        <f t="shared" si="97"/>
        <v>0</v>
      </c>
      <c r="Q192" s="219">
        <f t="shared" si="97"/>
        <v>0</v>
      </c>
      <c r="R192" s="219">
        <f t="shared" si="97"/>
        <v>0</v>
      </c>
      <c r="S192" s="219">
        <f t="shared" si="97"/>
        <v>0</v>
      </c>
      <c r="T192" s="219">
        <f t="shared" si="97"/>
        <v>0</v>
      </c>
      <c r="U192" s="219">
        <f t="shared" si="97"/>
        <v>0</v>
      </c>
      <c r="V192" s="219">
        <f t="shared" si="97"/>
        <v>0</v>
      </c>
      <c r="W192" s="219">
        <f>SUM(W179:W191)</f>
        <v>5379.2622235926729</v>
      </c>
    </row>
    <row r="193" spans="5:23" ht="14.6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714</v>
      </c>
      <c r="F194" s="225"/>
      <c r="G194" s="226"/>
      <c r="H194" s="227"/>
      <c r="I194" s="228">
        <f>I192+I193</f>
        <v>0</v>
      </c>
      <c r="J194" s="228">
        <f t="shared" ref="J194:U194" si="98">J192+J193</f>
        <v>2180.1172211322223</v>
      </c>
      <c r="K194" s="228">
        <f t="shared" si="98"/>
        <v>3184.7247049860921</v>
      </c>
      <c r="L194" s="228">
        <f t="shared" si="98"/>
        <v>4.9762671347637299</v>
      </c>
      <c r="M194" s="228">
        <f t="shared" si="98"/>
        <v>-0.59246341416666704</v>
      </c>
      <c r="N194" s="228">
        <f t="shared" si="98"/>
        <v>10.950376590009354</v>
      </c>
      <c r="O194" s="228">
        <f t="shared" si="98"/>
        <v>-0.91388283624999933</v>
      </c>
      <c r="P194" s="228">
        <f t="shared" si="98"/>
        <v>0</v>
      </c>
      <c r="Q194" s="228">
        <f t="shared" si="98"/>
        <v>0</v>
      </c>
      <c r="R194" s="228">
        <f t="shared" si="98"/>
        <v>0</v>
      </c>
      <c r="S194" s="228">
        <f t="shared" si="98"/>
        <v>0</v>
      </c>
      <c r="T194" s="228">
        <f t="shared" si="98"/>
        <v>0</v>
      </c>
      <c r="U194" s="228">
        <f t="shared" si="98"/>
        <v>0</v>
      </c>
      <c r="V194" s="228">
        <f>V192+V193</f>
        <v>0</v>
      </c>
      <c r="W194" s="228">
        <f>W192+W193</f>
        <v>5379.2622235926729</v>
      </c>
    </row>
    <row r="195" spans="5:23">
      <c r="E195" s="214">
        <v>44927</v>
      </c>
      <c r="F195" s="214" t="s">
        <v>718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99">SUM(I196:V196)</f>
        <v>0</v>
      </c>
    </row>
    <row r="197" spans="5:23">
      <c r="E197" s="214">
        <v>44986</v>
      </c>
      <c r="F197" s="214" t="s">
        <v>718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99"/>
        <v>0</v>
      </c>
    </row>
    <row r="198" spans="5:23">
      <c r="E198" s="214">
        <v>45017</v>
      </c>
      <c r="F198" s="214" t="s">
        <v>718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99"/>
        <v>0</v>
      </c>
    </row>
    <row r="199" spans="5:23">
      <c r="E199" s="214">
        <v>45047</v>
      </c>
      <c r="F199" s="214" t="s">
        <v>718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99"/>
        <v>0</v>
      </c>
    </row>
    <row r="200" spans="5:23">
      <c r="E200" s="214">
        <v>45078</v>
      </c>
      <c r="F200" s="214" t="s">
        <v>718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99"/>
        <v>0</v>
      </c>
    </row>
    <row r="201" spans="5:23">
      <c r="E201" s="214">
        <v>45108</v>
      </c>
      <c r="F201" s="214" t="s">
        <v>718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99"/>
        <v>0</v>
      </c>
    </row>
    <row r="202" spans="5:23">
      <c r="E202" s="214">
        <v>45139</v>
      </c>
      <c r="F202" s="214" t="s">
        <v>718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99"/>
        <v>0</v>
      </c>
    </row>
    <row r="203" spans="5:23">
      <c r="E203" s="214">
        <v>45170</v>
      </c>
      <c r="F203" s="214" t="s">
        <v>718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99"/>
        <v>0</v>
      </c>
    </row>
    <row r="204" spans="5:23">
      <c r="E204" s="214">
        <v>45200</v>
      </c>
      <c r="F204" s="214" t="s">
        <v>718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99"/>
        <v>0</v>
      </c>
    </row>
    <row r="205" spans="5:23">
      <c r="E205" s="214">
        <v>45231</v>
      </c>
      <c r="F205" s="214" t="s">
        <v>718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99"/>
        <v>0</v>
      </c>
    </row>
    <row r="206" spans="5:23">
      <c r="E206" s="214">
        <v>45261</v>
      </c>
      <c r="F206" s="214" t="s">
        <v>718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4.65" thickBot="1">
      <c r="E207" s="216" t="s">
        <v>715</v>
      </c>
      <c r="F207" s="216"/>
      <c r="G207" s="217"/>
      <c r="H207" s="218"/>
      <c r="I207" s="219">
        <f>SUM(I194:I206)</f>
        <v>0</v>
      </c>
      <c r="J207" s="219">
        <f>SUM(J194:J206)</f>
        <v>2180.1172211322223</v>
      </c>
      <c r="K207" s="219">
        <f t="shared" ref="K207:V207" si="100">SUM(K194:K206)</f>
        <v>3184.7247049860921</v>
      </c>
      <c r="L207" s="219">
        <f t="shared" si="100"/>
        <v>4.9762671347637299</v>
      </c>
      <c r="M207" s="219">
        <f t="shared" si="100"/>
        <v>-0.59246341416666704</v>
      </c>
      <c r="N207" s="219">
        <f t="shared" si="100"/>
        <v>10.950376590009354</v>
      </c>
      <c r="O207" s="219">
        <f t="shared" si="100"/>
        <v>-0.91388283624999933</v>
      </c>
      <c r="P207" s="219">
        <f t="shared" si="100"/>
        <v>0</v>
      </c>
      <c r="Q207" s="219">
        <f t="shared" si="100"/>
        <v>0</v>
      </c>
      <c r="R207" s="219">
        <f t="shared" si="100"/>
        <v>0</v>
      </c>
      <c r="S207" s="219">
        <f t="shared" si="100"/>
        <v>0</v>
      </c>
      <c r="T207" s="219">
        <f t="shared" si="100"/>
        <v>0</v>
      </c>
      <c r="U207" s="219">
        <f t="shared" si="100"/>
        <v>0</v>
      </c>
      <c r="V207" s="219">
        <f t="shared" si="100"/>
        <v>0</v>
      </c>
      <c r="W207" s="219">
        <f>SUM(W194:W206)</f>
        <v>5379.2622235926729</v>
      </c>
    </row>
    <row r="208" spans="5:23" ht="14.6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733</v>
      </c>
      <c r="F209" s="225"/>
      <c r="G209" s="226"/>
      <c r="H209" s="227"/>
      <c r="I209" s="228">
        <f>I207+I208</f>
        <v>0</v>
      </c>
      <c r="J209" s="228">
        <f t="shared" ref="J209:U209" si="101">J207+J208</f>
        <v>2180.1172211322223</v>
      </c>
      <c r="K209" s="228">
        <f t="shared" si="101"/>
        <v>3184.7247049860921</v>
      </c>
      <c r="L209" s="228">
        <f t="shared" si="101"/>
        <v>4.9762671347637299</v>
      </c>
      <c r="M209" s="228">
        <f t="shared" si="101"/>
        <v>-0.59246341416666704</v>
      </c>
      <c r="N209" s="228">
        <f t="shared" si="101"/>
        <v>10.950376590009354</v>
      </c>
      <c r="O209" s="228">
        <f t="shared" si="101"/>
        <v>-0.91388283624999933</v>
      </c>
      <c r="P209" s="228">
        <f t="shared" si="101"/>
        <v>0</v>
      </c>
      <c r="Q209" s="228">
        <f t="shared" si="101"/>
        <v>0</v>
      </c>
      <c r="R209" s="228">
        <f t="shared" si="101"/>
        <v>0</v>
      </c>
      <c r="S209" s="228">
        <f t="shared" si="101"/>
        <v>0</v>
      </c>
      <c r="T209" s="228">
        <f t="shared" si="101"/>
        <v>0</v>
      </c>
      <c r="U209" s="228">
        <f t="shared" si="101"/>
        <v>0</v>
      </c>
      <c r="V209" s="228">
        <f>V207+V208</f>
        <v>0</v>
      </c>
      <c r="W209" s="228">
        <f>W207+W208</f>
        <v>5379.2622235926729</v>
      </c>
    </row>
    <row r="210" spans="5:23">
      <c r="E210" s="214">
        <v>45292</v>
      </c>
      <c r="F210" s="214" t="s">
        <v>737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2">SUM(I211:V211)</f>
        <v>0</v>
      </c>
    </row>
    <row r="212" spans="5:23">
      <c r="E212" s="214">
        <v>45352</v>
      </c>
      <c r="F212" s="214" t="s">
        <v>737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2"/>
        <v>0</v>
      </c>
    </row>
    <row r="213" spans="5:23">
      <c r="E213" s="214">
        <v>45383</v>
      </c>
      <c r="F213" s="214" t="s">
        <v>737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2"/>
        <v>0</v>
      </c>
    </row>
    <row r="214" spans="5:23">
      <c r="E214" s="214">
        <v>45413</v>
      </c>
      <c r="F214" s="214" t="s">
        <v>737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2"/>
        <v>0</v>
      </c>
    </row>
    <row r="215" spans="5:23">
      <c r="E215" s="214">
        <v>45444</v>
      </c>
      <c r="F215" s="214" t="s">
        <v>737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2"/>
        <v>0</v>
      </c>
    </row>
    <row r="216" spans="5:23">
      <c r="E216" s="214">
        <v>45474</v>
      </c>
      <c r="F216" s="214" t="s">
        <v>737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2"/>
        <v>0</v>
      </c>
    </row>
    <row r="217" spans="5:23">
      <c r="E217" s="214">
        <v>45505</v>
      </c>
      <c r="F217" s="214" t="s">
        <v>737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2"/>
        <v>0</v>
      </c>
    </row>
    <row r="218" spans="5:23">
      <c r="E218" s="214">
        <v>45536</v>
      </c>
      <c r="F218" s="214" t="s">
        <v>737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2"/>
        <v>0</v>
      </c>
    </row>
    <row r="219" spans="5:23">
      <c r="E219" s="214">
        <v>45566</v>
      </c>
      <c r="F219" s="214" t="s">
        <v>737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2"/>
        <v>0</v>
      </c>
    </row>
    <row r="220" spans="5:23">
      <c r="E220" s="214">
        <v>45597</v>
      </c>
      <c r="F220" s="214" t="s">
        <v>737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2"/>
        <v>0</v>
      </c>
    </row>
    <row r="221" spans="5:23">
      <c r="E221" s="214">
        <v>45627</v>
      </c>
      <c r="F221" s="214" t="s">
        <v>737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4.65" thickBot="1">
      <c r="E222" s="216" t="s">
        <v>735</v>
      </c>
      <c r="F222" s="216"/>
      <c r="G222" s="217"/>
      <c r="H222" s="218"/>
      <c r="I222" s="219">
        <f>SUM(I209:I221)</f>
        <v>0</v>
      </c>
      <c r="J222" s="219">
        <f>SUM(J209:J221)</f>
        <v>2180.1172211322223</v>
      </c>
      <c r="K222" s="219">
        <f t="shared" ref="K222:V222" si="103">SUM(K209:K221)</f>
        <v>3184.7247049860921</v>
      </c>
      <c r="L222" s="219">
        <f t="shared" si="103"/>
        <v>4.9762671347637299</v>
      </c>
      <c r="M222" s="219">
        <f t="shared" si="103"/>
        <v>-0.59246341416666704</v>
      </c>
      <c r="N222" s="219">
        <f t="shared" si="103"/>
        <v>10.950376590009354</v>
      </c>
      <c r="O222" s="219">
        <f t="shared" si="103"/>
        <v>-0.91388283624999933</v>
      </c>
      <c r="P222" s="219">
        <f t="shared" si="103"/>
        <v>0</v>
      </c>
      <c r="Q222" s="219">
        <f t="shared" si="103"/>
        <v>0</v>
      </c>
      <c r="R222" s="219">
        <f t="shared" si="103"/>
        <v>0</v>
      </c>
      <c r="S222" s="219">
        <f t="shared" si="103"/>
        <v>0</v>
      </c>
      <c r="T222" s="219">
        <f t="shared" si="103"/>
        <v>0</v>
      </c>
      <c r="U222" s="219">
        <f t="shared" si="103"/>
        <v>0</v>
      </c>
      <c r="V222" s="219">
        <f t="shared" si="103"/>
        <v>0</v>
      </c>
      <c r="W222" s="219">
        <f>SUM(W209:W221)</f>
        <v>5379.2622235926729</v>
      </c>
    </row>
    <row r="223" spans="5:23" ht="14.6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734</v>
      </c>
      <c r="F224" s="225"/>
      <c r="G224" s="226"/>
      <c r="H224" s="227"/>
      <c r="I224" s="228">
        <f>I222+I223</f>
        <v>0</v>
      </c>
      <c r="J224" s="228">
        <f t="shared" ref="J224:U224" si="104">J222+J223</f>
        <v>2180.1172211322223</v>
      </c>
      <c r="K224" s="228">
        <f t="shared" si="104"/>
        <v>3184.7247049860921</v>
      </c>
      <c r="L224" s="228">
        <f t="shared" si="104"/>
        <v>4.9762671347637299</v>
      </c>
      <c r="M224" s="228">
        <f t="shared" si="104"/>
        <v>-0.59246341416666704</v>
      </c>
      <c r="N224" s="228">
        <f t="shared" si="104"/>
        <v>10.950376590009354</v>
      </c>
      <c r="O224" s="228">
        <f t="shared" si="104"/>
        <v>-0.91388283624999933</v>
      </c>
      <c r="P224" s="228">
        <f t="shared" si="104"/>
        <v>0</v>
      </c>
      <c r="Q224" s="228">
        <f t="shared" si="104"/>
        <v>0</v>
      </c>
      <c r="R224" s="228">
        <f t="shared" si="104"/>
        <v>0</v>
      </c>
      <c r="S224" s="228">
        <f t="shared" si="104"/>
        <v>0</v>
      </c>
      <c r="T224" s="228">
        <f t="shared" si="104"/>
        <v>0</v>
      </c>
      <c r="U224" s="228">
        <f t="shared" si="104"/>
        <v>0</v>
      </c>
      <c r="V224" s="228">
        <f>V222+V223</f>
        <v>0</v>
      </c>
      <c r="W224" s="228">
        <f>W222+W223</f>
        <v>5379.2622235926729</v>
      </c>
    </row>
    <row r="225" spans="5:23">
      <c r="E225" s="214">
        <v>45658</v>
      </c>
      <c r="F225" s="214" t="s">
        <v>738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5">SUM(I226:V226)</f>
        <v>0</v>
      </c>
    </row>
    <row r="227" spans="5:23">
      <c r="E227" s="214">
        <v>45717</v>
      </c>
      <c r="F227" s="214" t="s">
        <v>738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5"/>
        <v>0</v>
      </c>
    </row>
    <row r="228" spans="5:23">
      <c r="E228" s="214">
        <v>45748</v>
      </c>
      <c r="F228" s="214" t="s">
        <v>738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5"/>
        <v>0</v>
      </c>
    </row>
    <row r="229" spans="5:23">
      <c r="E229" s="214">
        <v>45778</v>
      </c>
      <c r="F229" s="214" t="s">
        <v>738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5"/>
        <v>0</v>
      </c>
    </row>
    <row r="230" spans="5:23">
      <c r="E230" s="214">
        <v>45809</v>
      </c>
      <c r="F230" s="214" t="s">
        <v>738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5"/>
        <v>0</v>
      </c>
    </row>
    <row r="231" spans="5:23">
      <c r="E231" s="214">
        <v>45839</v>
      </c>
      <c r="F231" s="214" t="s">
        <v>738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5"/>
        <v>0</v>
      </c>
    </row>
    <row r="232" spans="5:23">
      <c r="E232" s="214">
        <v>45870</v>
      </c>
      <c r="F232" s="214" t="s">
        <v>738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5"/>
        <v>0</v>
      </c>
    </row>
    <row r="233" spans="5:23">
      <c r="E233" s="214">
        <v>45901</v>
      </c>
      <c r="F233" s="214" t="s">
        <v>738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5"/>
        <v>0</v>
      </c>
    </row>
    <row r="234" spans="5:23">
      <c r="E234" s="214">
        <v>45931</v>
      </c>
      <c r="F234" s="214" t="s">
        <v>738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5"/>
        <v>0</v>
      </c>
    </row>
    <row r="235" spans="5:23">
      <c r="E235" s="214">
        <v>45962</v>
      </c>
      <c r="F235" s="214" t="s">
        <v>738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5"/>
        <v>0</v>
      </c>
    </row>
    <row r="236" spans="5:23">
      <c r="E236" s="214">
        <v>45992</v>
      </c>
      <c r="F236" s="214" t="s">
        <v>738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4.65" thickBot="1">
      <c r="E237" s="216" t="s">
        <v>736</v>
      </c>
      <c r="F237" s="216"/>
      <c r="G237" s="217"/>
      <c r="H237" s="218"/>
      <c r="I237" s="219">
        <f>SUM(I224:I236)</f>
        <v>0</v>
      </c>
      <c r="J237" s="219">
        <f>SUM(J224:J236)</f>
        <v>2180.1172211322223</v>
      </c>
      <c r="K237" s="219">
        <f t="shared" ref="K237:U237" si="106">SUM(K224:K236)</f>
        <v>3184.7247049860921</v>
      </c>
      <c r="L237" s="219">
        <f t="shared" si="106"/>
        <v>4.9762671347637299</v>
      </c>
      <c r="M237" s="219">
        <f>SUM(M224:M236)</f>
        <v>-0.59246341416666704</v>
      </c>
      <c r="N237" s="219">
        <f t="shared" si="106"/>
        <v>10.950376590009354</v>
      </c>
      <c r="O237" s="219">
        <f t="shared" si="106"/>
        <v>-0.91388283624999933</v>
      </c>
      <c r="P237" s="219">
        <f t="shared" si="106"/>
        <v>0</v>
      </c>
      <c r="Q237" s="219">
        <f t="shared" si="106"/>
        <v>0</v>
      </c>
      <c r="R237" s="219">
        <f t="shared" si="106"/>
        <v>0</v>
      </c>
      <c r="S237" s="219">
        <f t="shared" si="106"/>
        <v>0</v>
      </c>
      <c r="T237" s="219">
        <f t="shared" si="106"/>
        <v>0</v>
      </c>
      <c r="U237" s="219">
        <f t="shared" si="106"/>
        <v>0</v>
      </c>
      <c r="V237" s="219">
        <f>SUM(V224:V236)</f>
        <v>0</v>
      </c>
      <c r="W237" s="219">
        <f>SUM(W224:W236)</f>
        <v>5379.2622235926729</v>
      </c>
    </row>
    <row r="238" spans="5:23" ht="14.6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419"/>
  <sheetViews>
    <sheetView topLeftCell="A18" zoomScale="90" zoomScaleNormal="90" workbookViewId="0">
      <selection activeCell="B27" sqref="B27:BT419"/>
    </sheetView>
  </sheetViews>
  <sheetFormatPr defaultColWidth="9" defaultRowHeight="14.25" outlineLevelRow="1"/>
  <cols>
    <col min="1" max="1" width="6" style="12" customWidth="1"/>
    <col min="2" max="2" width="24.33203125" style="12" customWidth="1"/>
    <col min="3" max="3" width="11.46484375" style="12" customWidth="1"/>
    <col min="4" max="4" width="37.46484375" style="12" customWidth="1"/>
    <col min="5" max="5" width="35" style="12" bestFit="1" customWidth="1"/>
    <col min="6" max="6" width="26.46484375" style="12" customWidth="1"/>
    <col min="7" max="7" width="17" style="12" customWidth="1"/>
    <col min="8" max="8" width="19.46484375" style="12" customWidth="1"/>
    <col min="9" max="10" width="23" style="620" customWidth="1"/>
    <col min="11" max="11" width="2" style="16" customWidth="1"/>
    <col min="12" max="41" width="9" style="12"/>
    <col min="42" max="42" width="2" style="12" customWidth="1"/>
    <col min="43" max="43" width="12.464843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4.6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7"/>
      <c r="D13" s="622" t="s">
        <v>407</v>
      </c>
      <c r="E13" s="17"/>
      <c r="F13" s="177"/>
      <c r="G13" s="178"/>
      <c r="H13" s="179"/>
      <c r="K13" s="179"/>
      <c r="L13" s="177"/>
      <c r="M13" s="177"/>
      <c r="N13" s="177"/>
      <c r="O13" s="177"/>
      <c r="P13" s="177"/>
      <c r="Q13" s="180"/>
    </row>
    <row r="14" spans="2:73" ht="30" customHeight="1" outlineLevel="1" thickBot="1">
      <c r="B14" s="90"/>
      <c r="D14" s="596" t="s">
        <v>553</v>
      </c>
      <c r="I14" s="12"/>
      <c r="J14" s="12"/>
      <c r="BU14" s="12"/>
    </row>
    <row r="15" spans="2:73" ht="26.25" customHeight="1" outlineLevel="1">
      <c r="C15" s="90"/>
      <c r="I15" s="12"/>
      <c r="J15" s="12"/>
    </row>
    <row r="16" spans="2:73" ht="23.25" customHeight="1" outlineLevel="1">
      <c r="B16" s="116" t="s">
        <v>507</v>
      </c>
      <c r="C16" s="90"/>
      <c r="D16" s="601" t="s">
        <v>613</v>
      </c>
      <c r="E16" s="591"/>
      <c r="F16" s="591"/>
      <c r="G16" s="602"/>
      <c r="H16" s="591"/>
      <c r="I16" s="591"/>
      <c r="J16" s="591"/>
      <c r="K16" s="625"/>
      <c r="L16" s="591"/>
      <c r="M16" s="591"/>
      <c r="N16" s="591"/>
      <c r="O16" s="591"/>
      <c r="P16" s="591"/>
      <c r="Q16" s="591"/>
      <c r="R16" s="591"/>
      <c r="S16" s="591"/>
      <c r="T16" s="591"/>
      <c r="U16" s="591"/>
      <c r="V16" s="591"/>
      <c r="W16" s="591"/>
      <c r="X16" s="591"/>
      <c r="Y16" s="591"/>
      <c r="Z16" s="591"/>
      <c r="AA16" s="591"/>
      <c r="AB16" s="591"/>
      <c r="AC16" s="591"/>
      <c r="AD16" s="591"/>
      <c r="AE16" s="591"/>
      <c r="AF16" s="591"/>
      <c r="AG16" s="591"/>
    </row>
    <row r="17" spans="2:73" ht="23.25" customHeight="1" outlineLevel="1">
      <c r="B17" s="675" t="s">
        <v>607</v>
      </c>
      <c r="C17" s="90"/>
      <c r="D17" s="597" t="s">
        <v>585</v>
      </c>
      <c r="E17" s="591"/>
      <c r="F17" s="591"/>
      <c r="G17" s="602"/>
      <c r="H17" s="591"/>
      <c r="I17" s="591"/>
      <c r="J17" s="591"/>
      <c r="K17" s="625"/>
      <c r="L17" s="591"/>
      <c r="M17" s="591"/>
      <c r="N17" s="591"/>
      <c r="O17" s="591"/>
      <c r="P17" s="591"/>
      <c r="Q17" s="591"/>
      <c r="R17" s="591"/>
      <c r="S17" s="591"/>
      <c r="T17" s="591"/>
      <c r="U17" s="591"/>
      <c r="V17" s="591"/>
      <c r="W17" s="591"/>
      <c r="X17" s="591"/>
      <c r="Y17" s="591"/>
      <c r="Z17" s="591"/>
      <c r="AA17" s="591"/>
      <c r="AB17" s="591"/>
      <c r="AC17" s="591"/>
      <c r="AD17" s="591"/>
      <c r="AE17" s="591"/>
      <c r="AF17" s="591"/>
      <c r="AG17" s="591"/>
    </row>
    <row r="18" spans="2:73" ht="23.25" customHeight="1" outlineLevel="1">
      <c r="C18" s="90"/>
      <c r="D18" s="597" t="s">
        <v>620</v>
      </c>
      <c r="E18" s="591"/>
      <c r="F18" s="591"/>
      <c r="G18" s="602"/>
      <c r="H18" s="591"/>
      <c r="I18" s="591"/>
      <c r="J18" s="591"/>
      <c r="K18" s="625"/>
      <c r="L18" s="591"/>
      <c r="M18" s="591"/>
      <c r="N18" s="591"/>
      <c r="O18" s="591"/>
      <c r="P18" s="591"/>
      <c r="Q18" s="591"/>
      <c r="R18" s="591"/>
      <c r="S18" s="591"/>
      <c r="T18" s="591"/>
      <c r="U18" s="591"/>
      <c r="V18" s="591"/>
      <c r="W18" s="591"/>
      <c r="X18" s="591"/>
      <c r="Y18" s="591"/>
      <c r="Z18" s="591"/>
      <c r="AA18" s="591"/>
      <c r="AB18" s="591"/>
      <c r="AC18" s="591"/>
      <c r="AD18" s="591"/>
      <c r="AE18" s="591"/>
      <c r="AF18" s="591"/>
      <c r="AG18" s="591"/>
    </row>
    <row r="19" spans="2:73" ht="23.25" customHeight="1" outlineLevel="1">
      <c r="C19" s="90"/>
      <c r="D19" s="597" t="s">
        <v>619</v>
      </c>
      <c r="E19" s="591"/>
      <c r="F19" s="591"/>
      <c r="G19" s="602"/>
      <c r="H19" s="591"/>
      <c r="I19" s="591"/>
      <c r="J19" s="591"/>
      <c r="K19" s="625"/>
      <c r="L19" s="591"/>
      <c r="M19" s="591"/>
      <c r="N19" s="591"/>
      <c r="O19" s="591"/>
      <c r="P19" s="591"/>
      <c r="Q19" s="591"/>
      <c r="R19" s="591"/>
      <c r="S19" s="591"/>
      <c r="T19" s="591"/>
      <c r="U19" s="591"/>
      <c r="V19" s="591"/>
      <c r="W19" s="591"/>
      <c r="X19" s="591"/>
      <c r="Y19" s="591"/>
      <c r="Z19" s="591"/>
      <c r="AA19" s="591"/>
      <c r="AB19" s="591"/>
      <c r="AC19" s="591"/>
      <c r="AD19" s="591"/>
      <c r="AE19" s="591"/>
      <c r="AF19" s="591"/>
      <c r="AG19" s="591"/>
    </row>
    <row r="20" spans="2:73" ht="23.25" customHeight="1" outlineLevel="1">
      <c r="C20" s="90"/>
      <c r="D20" s="597" t="s">
        <v>621</v>
      </c>
      <c r="E20" s="591"/>
      <c r="F20" s="591"/>
      <c r="G20" s="602"/>
      <c r="H20" s="591"/>
      <c r="I20" s="591"/>
      <c r="J20" s="591"/>
      <c r="K20" s="625"/>
      <c r="L20" s="591"/>
      <c r="M20" s="591"/>
      <c r="N20" s="591"/>
      <c r="O20" s="591"/>
      <c r="P20" s="591"/>
      <c r="Q20" s="591"/>
      <c r="R20" s="591"/>
      <c r="S20" s="591"/>
      <c r="T20" s="591"/>
      <c r="U20" s="591"/>
      <c r="V20" s="591"/>
      <c r="W20" s="591"/>
      <c r="X20" s="591"/>
      <c r="Y20" s="591"/>
      <c r="Z20" s="591"/>
      <c r="AA20" s="591"/>
      <c r="AB20" s="591"/>
      <c r="AC20" s="591"/>
      <c r="AD20" s="591"/>
      <c r="AE20" s="591"/>
      <c r="AF20" s="591"/>
      <c r="AG20" s="591"/>
    </row>
    <row r="21" spans="2:73" ht="23.25" customHeight="1" outlineLevel="1">
      <c r="C21" s="90"/>
      <c r="D21" s="678" t="s">
        <v>631</v>
      </c>
      <c r="E21" s="591"/>
      <c r="F21" s="591"/>
      <c r="G21" s="602"/>
      <c r="H21" s="591"/>
      <c r="I21" s="591"/>
      <c r="J21" s="591"/>
      <c r="K21" s="625"/>
      <c r="L21" s="591"/>
      <c r="M21" s="591"/>
      <c r="N21" s="591"/>
      <c r="O21" s="591"/>
      <c r="P21" s="591"/>
      <c r="Q21" s="591"/>
      <c r="R21" s="591"/>
      <c r="S21" s="591"/>
      <c r="T21" s="591"/>
      <c r="U21" s="591"/>
      <c r="V21" s="591"/>
      <c r="W21" s="591"/>
      <c r="X21" s="591"/>
      <c r="Y21" s="591"/>
      <c r="Z21" s="591"/>
      <c r="AA21" s="591"/>
      <c r="AB21" s="591"/>
      <c r="AC21" s="591"/>
      <c r="AD21" s="591"/>
      <c r="AE21" s="591"/>
      <c r="AF21" s="591"/>
      <c r="AG21" s="591"/>
    </row>
    <row r="22" spans="2:73">
      <c r="I22" s="12"/>
      <c r="J22" s="12"/>
    </row>
    <row r="23" spans="2:73" ht="15">
      <c r="B23" s="182" t="s">
        <v>590</v>
      </c>
      <c r="H23" s="10"/>
      <c r="I23" s="10"/>
      <c r="J23" s="10"/>
    </row>
    <row r="24" spans="2:73" s="655" customFormat="1" ht="21" customHeight="1">
      <c r="B24" s="677" t="s">
        <v>594</v>
      </c>
      <c r="C24" s="932" t="s">
        <v>595</v>
      </c>
      <c r="D24" s="932"/>
      <c r="E24" s="932"/>
      <c r="F24" s="932"/>
      <c r="G24" s="932"/>
      <c r="H24" s="663" t="s">
        <v>592</v>
      </c>
      <c r="I24" s="663" t="s">
        <v>591</v>
      </c>
      <c r="J24" s="663" t="s">
        <v>593</v>
      </c>
      <c r="K24" s="654"/>
      <c r="L24" s="655" t="s">
        <v>595</v>
      </c>
      <c r="AQ24" s="655" t="s">
        <v>595</v>
      </c>
      <c r="BU24" s="654"/>
    </row>
    <row r="25" spans="2:73" s="250" customFormat="1" ht="49.5" customHeight="1">
      <c r="B25" s="245" t="s">
        <v>474</v>
      </c>
      <c r="C25" s="245" t="s">
        <v>211</v>
      </c>
      <c r="D25" s="614" t="s">
        <v>475</v>
      </c>
      <c r="E25" s="245" t="s">
        <v>208</v>
      </c>
      <c r="F25" s="245" t="s">
        <v>476</v>
      </c>
      <c r="G25" s="245" t="s">
        <v>477</v>
      </c>
      <c r="H25" s="614" t="s">
        <v>478</v>
      </c>
      <c r="I25" s="621" t="s">
        <v>583</v>
      </c>
      <c r="J25" s="628" t="s">
        <v>584</v>
      </c>
      <c r="K25" s="626"/>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6"/>
      <c r="I26" s="619"/>
      <c r="J26" s="619"/>
      <c r="K26" s="62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814" t="s">
        <v>854</v>
      </c>
      <c r="C27" s="814" t="s">
        <v>855</v>
      </c>
      <c r="D27" s="814" t="s">
        <v>22</v>
      </c>
      <c r="E27" s="814" t="s">
        <v>856</v>
      </c>
      <c r="F27" s="814" t="s">
        <v>857</v>
      </c>
      <c r="G27" s="814" t="s">
        <v>858</v>
      </c>
      <c r="H27" s="814">
        <v>2011</v>
      </c>
      <c r="I27" s="629" t="s">
        <v>571</v>
      </c>
      <c r="J27" s="629" t="s">
        <v>859</v>
      </c>
      <c r="K27" s="50"/>
      <c r="L27" s="815">
        <v>52.33</v>
      </c>
      <c r="M27" s="816">
        <v>52.33</v>
      </c>
      <c r="N27" s="816">
        <v>52.33</v>
      </c>
      <c r="O27" s="816">
        <v>52.33</v>
      </c>
      <c r="P27" s="816">
        <v>52.33</v>
      </c>
      <c r="Q27" s="816">
        <v>52.33</v>
      </c>
      <c r="R27" s="816">
        <v>52.33</v>
      </c>
      <c r="S27" s="816">
        <v>52.33</v>
      </c>
      <c r="T27" s="816">
        <v>52.33</v>
      </c>
      <c r="U27" s="816">
        <v>7.82</v>
      </c>
      <c r="V27" s="816">
        <v>7.82</v>
      </c>
      <c r="W27" s="816">
        <v>7.82</v>
      </c>
      <c r="X27" s="816">
        <v>7.82</v>
      </c>
      <c r="Y27" s="816">
        <v>7.82</v>
      </c>
      <c r="Z27" s="816">
        <v>0</v>
      </c>
      <c r="AA27" s="816">
        <v>0</v>
      </c>
      <c r="AB27" s="816">
        <v>0</v>
      </c>
      <c r="AC27" s="816">
        <v>0</v>
      </c>
      <c r="AD27" s="816">
        <v>0</v>
      </c>
      <c r="AE27" s="816">
        <v>0</v>
      </c>
      <c r="AF27" s="816">
        <v>0</v>
      </c>
      <c r="AG27" s="816">
        <v>0</v>
      </c>
      <c r="AH27" s="816">
        <v>0</v>
      </c>
      <c r="AI27" s="816">
        <v>0</v>
      </c>
      <c r="AJ27" s="816">
        <v>0</v>
      </c>
      <c r="AK27" s="816">
        <v>0</v>
      </c>
      <c r="AL27" s="816">
        <v>0</v>
      </c>
      <c r="AM27" s="816">
        <v>0</v>
      </c>
      <c r="AN27" s="816">
        <v>0</v>
      </c>
      <c r="AO27" s="817">
        <v>0</v>
      </c>
      <c r="AP27" s="50"/>
      <c r="AQ27" s="815">
        <v>192530</v>
      </c>
      <c r="AR27" s="816">
        <v>192530</v>
      </c>
      <c r="AS27" s="816">
        <v>192530</v>
      </c>
      <c r="AT27" s="816">
        <v>192530</v>
      </c>
      <c r="AU27" s="816">
        <v>192530</v>
      </c>
      <c r="AV27" s="816">
        <v>192530</v>
      </c>
      <c r="AW27" s="816">
        <v>192530</v>
      </c>
      <c r="AX27" s="816">
        <v>192530</v>
      </c>
      <c r="AY27" s="816">
        <v>192530</v>
      </c>
      <c r="AZ27" s="816">
        <v>31281</v>
      </c>
      <c r="BA27" s="816">
        <v>31281</v>
      </c>
      <c r="BB27" s="816">
        <v>31281</v>
      </c>
      <c r="BC27" s="816">
        <v>31281</v>
      </c>
      <c r="BD27" s="816">
        <v>31281</v>
      </c>
      <c r="BE27" s="816">
        <v>0</v>
      </c>
      <c r="BF27" s="816">
        <v>0</v>
      </c>
      <c r="BG27" s="816">
        <v>0</v>
      </c>
      <c r="BH27" s="816">
        <v>0</v>
      </c>
      <c r="BI27" s="816">
        <v>0</v>
      </c>
      <c r="BJ27" s="816">
        <v>0</v>
      </c>
      <c r="BK27" s="816">
        <v>0</v>
      </c>
      <c r="BL27" s="816">
        <v>0</v>
      </c>
      <c r="BM27" s="816">
        <v>0</v>
      </c>
      <c r="BN27" s="816">
        <v>0</v>
      </c>
      <c r="BO27" s="816">
        <v>0</v>
      </c>
      <c r="BP27" s="816">
        <v>0</v>
      </c>
      <c r="BQ27" s="816">
        <v>0</v>
      </c>
      <c r="BR27" s="816">
        <v>0</v>
      </c>
      <c r="BS27" s="816">
        <v>0</v>
      </c>
      <c r="BT27" s="817">
        <v>0</v>
      </c>
      <c r="BU27" s="16"/>
    </row>
    <row r="28" spans="2:73" s="17" customFormat="1" ht="15.75">
      <c r="B28" s="814" t="s">
        <v>854</v>
      </c>
      <c r="C28" s="814" t="s">
        <v>860</v>
      </c>
      <c r="D28" s="814" t="s">
        <v>22</v>
      </c>
      <c r="E28" s="814" t="s">
        <v>856</v>
      </c>
      <c r="F28" s="814" t="s">
        <v>860</v>
      </c>
      <c r="G28" s="814" t="s">
        <v>858</v>
      </c>
      <c r="H28" s="814">
        <v>2011</v>
      </c>
      <c r="I28" s="629" t="s">
        <v>571</v>
      </c>
      <c r="J28" s="629" t="s">
        <v>859</v>
      </c>
      <c r="K28" s="50"/>
      <c r="L28" s="815">
        <v>65.52</v>
      </c>
      <c r="M28" s="816">
        <v>65.52</v>
      </c>
      <c r="N28" s="816">
        <v>65.52</v>
      </c>
      <c r="O28" s="816">
        <v>65.52</v>
      </c>
      <c r="P28" s="816">
        <v>65.52</v>
      </c>
      <c r="Q28" s="816">
        <v>65.52</v>
      </c>
      <c r="R28" s="816">
        <v>65.52</v>
      </c>
      <c r="S28" s="816">
        <v>65.52</v>
      </c>
      <c r="T28" s="816">
        <v>65.52</v>
      </c>
      <c r="U28" s="816">
        <v>43.14</v>
      </c>
      <c r="V28" s="816">
        <v>43.14</v>
      </c>
      <c r="W28" s="816">
        <v>43.14</v>
      </c>
      <c r="X28" s="816">
        <v>43.14</v>
      </c>
      <c r="Y28" s="816">
        <v>43.14</v>
      </c>
      <c r="Z28" s="816">
        <v>18.100000000000001</v>
      </c>
      <c r="AA28" s="816">
        <v>18.100000000000001</v>
      </c>
      <c r="AB28" s="816">
        <v>18.100000000000001</v>
      </c>
      <c r="AC28" s="816">
        <v>0</v>
      </c>
      <c r="AD28" s="816">
        <v>0</v>
      </c>
      <c r="AE28" s="816">
        <v>0</v>
      </c>
      <c r="AF28" s="816">
        <v>0</v>
      </c>
      <c r="AG28" s="816">
        <v>0</v>
      </c>
      <c r="AH28" s="816">
        <v>0</v>
      </c>
      <c r="AI28" s="816">
        <v>0</v>
      </c>
      <c r="AJ28" s="816">
        <v>0</v>
      </c>
      <c r="AK28" s="816">
        <v>0</v>
      </c>
      <c r="AL28" s="816">
        <v>0</v>
      </c>
      <c r="AM28" s="816">
        <v>0</v>
      </c>
      <c r="AN28" s="816">
        <v>0</v>
      </c>
      <c r="AO28" s="817">
        <v>0</v>
      </c>
      <c r="AP28" s="50"/>
      <c r="AQ28" s="815">
        <v>427748</v>
      </c>
      <c r="AR28" s="816">
        <v>427748</v>
      </c>
      <c r="AS28" s="816">
        <v>427748</v>
      </c>
      <c r="AT28" s="816">
        <v>427748</v>
      </c>
      <c r="AU28" s="816">
        <v>427748</v>
      </c>
      <c r="AV28" s="816">
        <v>427748</v>
      </c>
      <c r="AW28" s="816">
        <v>427748</v>
      </c>
      <c r="AX28" s="816">
        <v>427748</v>
      </c>
      <c r="AY28" s="816">
        <v>427748</v>
      </c>
      <c r="AZ28" s="816">
        <v>300626</v>
      </c>
      <c r="BA28" s="816">
        <v>300626</v>
      </c>
      <c r="BB28" s="816">
        <v>300626</v>
      </c>
      <c r="BC28" s="816">
        <v>300626</v>
      </c>
      <c r="BD28" s="816">
        <v>300626</v>
      </c>
      <c r="BE28" s="816">
        <v>143938</v>
      </c>
      <c r="BF28" s="816">
        <v>143938</v>
      </c>
      <c r="BG28" s="816">
        <v>143938</v>
      </c>
      <c r="BH28" s="816">
        <v>0</v>
      </c>
      <c r="BI28" s="816">
        <v>0</v>
      </c>
      <c r="BJ28" s="816">
        <v>0</v>
      </c>
      <c r="BK28" s="816">
        <v>0</v>
      </c>
      <c r="BL28" s="816">
        <v>0</v>
      </c>
      <c r="BM28" s="816">
        <v>0</v>
      </c>
      <c r="BN28" s="816">
        <v>0</v>
      </c>
      <c r="BO28" s="816">
        <v>0</v>
      </c>
      <c r="BP28" s="816">
        <v>0</v>
      </c>
      <c r="BQ28" s="816">
        <v>0</v>
      </c>
      <c r="BR28" s="816">
        <v>0</v>
      </c>
      <c r="BS28" s="816">
        <v>0</v>
      </c>
      <c r="BT28" s="817">
        <v>0</v>
      </c>
      <c r="BU28" s="16"/>
    </row>
    <row r="29" spans="2:73" s="17" customFormat="1" ht="16.5" customHeight="1">
      <c r="B29" s="814" t="s">
        <v>854</v>
      </c>
      <c r="C29" s="814" t="s">
        <v>861</v>
      </c>
      <c r="D29" s="814" t="s">
        <v>16</v>
      </c>
      <c r="E29" s="814" t="s">
        <v>856</v>
      </c>
      <c r="F29" s="814" t="s">
        <v>857</v>
      </c>
      <c r="G29" s="814" t="s">
        <v>858</v>
      </c>
      <c r="H29" s="814">
        <v>2011</v>
      </c>
      <c r="I29" s="629" t="s">
        <v>571</v>
      </c>
      <c r="J29" s="629" t="s">
        <v>859</v>
      </c>
      <c r="K29" s="50"/>
      <c r="L29" s="815">
        <v>154.35</v>
      </c>
      <c r="M29" s="816">
        <v>154.35</v>
      </c>
      <c r="N29" s="816">
        <v>154.35</v>
      </c>
      <c r="O29" s="816">
        <v>154.35</v>
      </c>
      <c r="P29" s="816">
        <v>154.35</v>
      </c>
      <c r="Q29" s="816">
        <v>154.35</v>
      </c>
      <c r="R29" s="816">
        <v>154.35</v>
      </c>
      <c r="S29" s="816">
        <v>154.35</v>
      </c>
      <c r="T29" s="816">
        <v>154.35</v>
      </c>
      <c r="U29" s="816">
        <v>154.35</v>
      </c>
      <c r="V29" s="816">
        <v>154.35</v>
      </c>
      <c r="W29" s="816">
        <v>154.35</v>
      </c>
      <c r="X29" s="816">
        <v>154.35</v>
      </c>
      <c r="Y29" s="816">
        <v>0</v>
      </c>
      <c r="Z29" s="816">
        <v>0</v>
      </c>
      <c r="AA29" s="816">
        <v>0</v>
      </c>
      <c r="AB29" s="816">
        <v>0</v>
      </c>
      <c r="AC29" s="816">
        <v>0</v>
      </c>
      <c r="AD29" s="816">
        <v>0</v>
      </c>
      <c r="AE29" s="816">
        <v>0</v>
      </c>
      <c r="AF29" s="816">
        <v>0</v>
      </c>
      <c r="AG29" s="816">
        <v>0</v>
      </c>
      <c r="AH29" s="816">
        <v>0</v>
      </c>
      <c r="AI29" s="816">
        <v>0</v>
      </c>
      <c r="AJ29" s="816">
        <v>0</v>
      </c>
      <c r="AK29" s="816">
        <v>0</v>
      </c>
      <c r="AL29" s="816">
        <v>0</v>
      </c>
      <c r="AM29" s="816">
        <v>0</v>
      </c>
      <c r="AN29" s="816">
        <v>0</v>
      </c>
      <c r="AO29" s="817">
        <v>0</v>
      </c>
      <c r="AP29" s="50"/>
      <c r="AQ29" s="815">
        <v>714841</v>
      </c>
      <c r="AR29" s="816">
        <v>714841</v>
      </c>
      <c r="AS29" s="816">
        <v>714841</v>
      </c>
      <c r="AT29" s="816">
        <v>714841</v>
      </c>
      <c r="AU29" s="816">
        <v>714841</v>
      </c>
      <c r="AV29" s="816">
        <v>714841</v>
      </c>
      <c r="AW29" s="816">
        <v>714841</v>
      </c>
      <c r="AX29" s="816">
        <v>714841</v>
      </c>
      <c r="AY29" s="816">
        <v>714841</v>
      </c>
      <c r="AZ29" s="816">
        <v>714841</v>
      </c>
      <c r="BA29" s="816">
        <v>714841</v>
      </c>
      <c r="BB29" s="816">
        <v>714841</v>
      </c>
      <c r="BC29" s="816">
        <v>714841</v>
      </c>
      <c r="BD29" s="816">
        <v>0</v>
      </c>
      <c r="BE29" s="816">
        <v>0</v>
      </c>
      <c r="BF29" s="816">
        <v>0</v>
      </c>
      <c r="BG29" s="816">
        <v>0</v>
      </c>
      <c r="BH29" s="816">
        <v>0</v>
      </c>
      <c r="BI29" s="816">
        <v>0</v>
      </c>
      <c r="BJ29" s="816">
        <v>0</v>
      </c>
      <c r="BK29" s="816">
        <v>0</v>
      </c>
      <c r="BL29" s="816">
        <v>0</v>
      </c>
      <c r="BM29" s="816">
        <v>0</v>
      </c>
      <c r="BN29" s="816">
        <v>0</v>
      </c>
      <c r="BO29" s="816">
        <v>0</v>
      </c>
      <c r="BP29" s="816">
        <v>0</v>
      </c>
      <c r="BQ29" s="816">
        <v>0</v>
      </c>
      <c r="BR29" s="816">
        <v>0</v>
      </c>
      <c r="BS29" s="816">
        <v>0</v>
      </c>
      <c r="BT29" s="817">
        <v>0</v>
      </c>
      <c r="BU29" s="16"/>
    </row>
    <row r="30" spans="2:73" s="17" customFormat="1" ht="15.75">
      <c r="B30" s="814" t="s">
        <v>854</v>
      </c>
      <c r="C30" s="814" t="s">
        <v>862</v>
      </c>
      <c r="D30" s="814" t="s">
        <v>6</v>
      </c>
      <c r="E30" s="814" t="s">
        <v>856</v>
      </c>
      <c r="F30" s="814" t="s">
        <v>29</v>
      </c>
      <c r="G30" s="814" t="s">
        <v>858</v>
      </c>
      <c r="H30" s="814">
        <v>2011</v>
      </c>
      <c r="I30" s="629" t="s">
        <v>571</v>
      </c>
      <c r="J30" s="629" t="s">
        <v>859</v>
      </c>
      <c r="K30" s="50"/>
      <c r="L30" s="815">
        <v>0</v>
      </c>
      <c r="M30" s="816">
        <v>0</v>
      </c>
      <c r="N30" s="816">
        <v>0</v>
      </c>
      <c r="O30" s="816">
        <v>0</v>
      </c>
      <c r="P30" s="816">
        <v>0</v>
      </c>
      <c r="Q30" s="816">
        <v>0</v>
      </c>
      <c r="R30" s="816">
        <v>0</v>
      </c>
      <c r="S30" s="816">
        <v>0</v>
      </c>
      <c r="T30" s="816">
        <v>0</v>
      </c>
      <c r="U30" s="816">
        <v>0</v>
      </c>
      <c r="V30" s="816">
        <v>0</v>
      </c>
      <c r="W30" s="816">
        <v>0</v>
      </c>
      <c r="X30" s="816">
        <v>0</v>
      </c>
      <c r="Y30" s="816">
        <v>0</v>
      </c>
      <c r="Z30" s="816">
        <v>0</v>
      </c>
      <c r="AA30" s="816">
        <v>0</v>
      </c>
      <c r="AB30" s="816">
        <v>0</v>
      </c>
      <c r="AC30" s="816">
        <v>0</v>
      </c>
      <c r="AD30" s="816">
        <v>0</v>
      </c>
      <c r="AE30" s="816">
        <v>0</v>
      </c>
      <c r="AF30" s="816">
        <v>0</v>
      </c>
      <c r="AG30" s="816">
        <v>0</v>
      </c>
      <c r="AH30" s="816">
        <v>0</v>
      </c>
      <c r="AI30" s="816">
        <v>0</v>
      </c>
      <c r="AJ30" s="816">
        <v>0</v>
      </c>
      <c r="AK30" s="816">
        <v>0</v>
      </c>
      <c r="AL30" s="816">
        <v>0</v>
      </c>
      <c r="AM30" s="816">
        <v>0</v>
      </c>
      <c r="AN30" s="816">
        <v>0</v>
      </c>
      <c r="AO30" s="817">
        <v>0</v>
      </c>
      <c r="AP30" s="50"/>
      <c r="AQ30" s="815">
        <v>0</v>
      </c>
      <c r="AR30" s="816">
        <v>0</v>
      </c>
      <c r="AS30" s="816">
        <v>0</v>
      </c>
      <c r="AT30" s="816">
        <v>0</v>
      </c>
      <c r="AU30" s="816">
        <v>0</v>
      </c>
      <c r="AV30" s="816">
        <v>0</v>
      </c>
      <c r="AW30" s="816">
        <v>0</v>
      </c>
      <c r="AX30" s="816">
        <v>0</v>
      </c>
      <c r="AY30" s="816">
        <v>0</v>
      </c>
      <c r="AZ30" s="816">
        <v>0</v>
      </c>
      <c r="BA30" s="816">
        <v>0</v>
      </c>
      <c r="BB30" s="816">
        <v>0</v>
      </c>
      <c r="BC30" s="816">
        <v>0</v>
      </c>
      <c r="BD30" s="816">
        <v>0</v>
      </c>
      <c r="BE30" s="816">
        <v>0</v>
      </c>
      <c r="BF30" s="816">
        <v>0</v>
      </c>
      <c r="BG30" s="816">
        <v>0</v>
      </c>
      <c r="BH30" s="816">
        <v>0</v>
      </c>
      <c r="BI30" s="816">
        <v>0</v>
      </c>
      <c r="BJ30" s="816">
        <v>0</v>
      </c>
      <c r="BK30" s="816">
        <v>0</v>
      </c>
      <c r="BL30" s="816">
        <v>0</v>
      </c>
      <c r="BM30" s="816">
        <v>0</v>
      </c>
      <c r="BN30" s="816">
        <v>0</v>
      </c>
      <c r="BO30" s="816">
        <v>0</v>
      </c>
      <c r="BP30" s="816">
        <v>0</v>
      </c>
      <c r="BQ30" s="816">
        <v>0</v>
      </c>
      <c r="BR30" s="816">
        <v>0</v>
      </c>
      <c r="BS30" s="816">
        <v>0</v>
      </c>
      <c r="BT30" s="817">
        <v>0</v>
      </c>
      <c r="BU30" s="16"/>
    </row>
    <row r="31" spans="2:73" s="17" customFormat="1" ht="15.75">
      <c r="B31" s="814" t="s">
        <v>854</v>
      </c>
      <c r="C31" s="814" t="s">
        <v>862</v>
      </c>
      <c r="D31" s="814" t="s">
        <v>42</v>
      </c>
      <c r="E31" s="814" t="s">
        <v>856</v>
      </c>
      <c r="F31" s="814" t="s">
        <v>29</v>
      </c>
      <c r="G31" s="814" t="s">
        <v>863</v>
      </c>
      <c r="H31" s="814">
        <v>2011</v>
      </c>
      <c r="I31" s="629" t="s">
        <v>571</v>
      </c>
      <c r="J31" s="629" t="s">
        <v>859</v>
      </c>
      <c r="K31" s="50"/>
      <c r="L31" s="815">
        <v>65.52</v>
      </c>
      <c r="M31" s="816">
        <v>0</v>
      </c>
      <c r="N31" s="816">
        <v>0</v>
      </c>
      <c r="O31" s="816">
        <v>0</v>
      </c>
      <c r="P31" s="816">
        <v>0</v>
      </c>
      <c r="Q31" s="816">
        <v>0</v>
      </c>
      <c r="R31" s="816">
        <v>0</v>
      </c>
      <c r="S31" s="816">
        <v>0</v>
      </c>
      <c r="T31" s="816">
        <v>0</v>
      </c>
      <c r="U31" s="816">
        <v>0</v>
      </c>
      <c r="V31" s="816">
        <v>0</v>
      </c>
      <c r="W31" s="816">
        <v>0</v>
      </c>
      <c r="X31" s="816">
        <v>0</v>
      </c>
      <c r="Y31" s="816">
        <v>0</v>
      </c>
      <c r="Z31" s="816">
        <v>0</v>
      </c>
      <c r="AA31" s="816">
        <v>0</v>
      </c>
      <c r="AB31" s="816">
        <v>0</v>
      </c>
      <c r="AC31" s="816">
        <v>0</v>
      </c>
      <c r="AD31" s="816">
        <v>0</v>
      </c>
      <c r="AE31" s="816">
        <v>0</v>
      </c>
      <c r="AF31" s="816">
        <v>0</v>
      </c>
      <c r="AG31" s="816">
        <v>0</v>
      </c>
      <c r="AH31" s="816">
        <v>0</v>
      </c>
      <c r="AI31" s="816">
        <v>0</v>
      </c>
      <c r="AJ31" s="816">
        <v>0</v>
      </c>
      <c r="AK31" s="816">
        <v>0</v>
      </c>
      <c r="AL31" s="816">
        <v>0</v>
      </c>
      <c r="AM31" s="816">
        <v>0</v>
      </c>
      <c r="AN31" s="816">
        <v>0</v>
      </c>
      <c r="AO31" s="817">
        <v>0</v>
      </c>
      <c r="AP31" s="50"/>
      <c r="AQ31" s="815">
        <v>0</v>
      </c>
      <c r="AR31" s="816">
        <v>0</v>
      </c>
      <c r="AS31" s="816">
        <v>0</v>
      </c>
      <c r="AT31" s="816">
        <v>0</v>
      </c>
      <c r="AU31" s="816">
        <v>0</v>
      </c>
      <c r="AV31" s="816">
        <v>0</v>
      </c>
      <c r="AW31" s="816">
        <v>0</v>
      </c>
      <c r="AX31" s="816">
        <v>0</v>
      </c>
      <c r="AY31" s="816">
        <v>0</v>
      </c>
      <c r="AZ31" s="816">
        <v>0</v>
      </c>
      <c r="BA31" s="816">
        <v>0</v>
      </c>
      <c r="BB31" s="816">
        <v>0</v>
      </c>
      <c r="BC31" s="816">
        <v>0</v>
      </c>
      <c r="BD31" s="816">
        <v>0</v>
      </c>
      <c r="BE31" s="816">
        <v>0</v>
      </c>
      <c r="BF31" s="816">
        <v>0</v>
      </c>
      <c r="BG31" s="816">
        <v>0</v>
      </c>
      <c r="BH31" s="816">
        <v>0</v>
      </c>
      <c r="BI31" s="816">
        <v>0</v>
      </c>
      <c r="BJ31" s="816">
        <v>0</v>
      </c>
      <c r="BK31" s="816">
        <v>0</v>
      </c>
      <c r="BL31" s="816">
        <v>0</v>
      </c>
      <c r="BM31" s="816">
        <v>0</v>
      </c>
      <c r="BN31" s="816">
        <v>0</v>
      </c>
      <c r="BO31" s="816">
        <v>0</v>
      </c>
      <c r="BP31" s="816">
        <v>0</v>
      </c>
      <c r="BQ31" s="816">
        <v>0</v>
      </c>
      <c r="BR31" s="816">
        <v>0</v>
      </c>
      <c r="BS31" s="816">
        <v>0</v>
      </c>
      <c r="BT31" s="817">
        <v>0</v>
      </c>
      <c r="BU31" s="16"/>
    </row>
    <row r="32" spans="2:73" s="17" customFormat="1" ht="15.75">
      <c r="B32" s="814" t="s">
        <v>854</v>
      </c>
      <c r="C32" s="814" t="s">
        <v>862</v>
      </c>
      <c r="D32" s="814" t="s">
        <v>3</v>
      </c>
      <c r="E32" s="814" t="s">
        <v>856</v>
      </c>
      <c r="F32" s="814" t="s">
        <v>29</v>
      </c>
      <c r="G32" s="814" t="s">
        <v>858</v>
      </c>
      <c r="H32" s="814">
        <v>2011</v>
      </c>
      <c r="I32" s="629" t="s">
        <v>571</v>
      </c>
      <c r="J32" s="629" t="s">
        <v>859</v>
      </c>
      <c r="K32" s="50"/>
      <c r="L32" s="815">
        <v>136.19</v>
      </c>
      <c r="M32" s="816">
        <v>136.19</v>
      </c>
      <c r="N32" s="816">
        <v>136.19</v>
      </c>
      <c r="O32" s="816">
        <v>136.19</v>
      </c>
      <c r="P32" s="816">
        <v>136.19</v>
      </c>
      <c r="Q32" s="816">
        <v>136.19</v>
      </c>
      <c r="R32" s="816">
        <v>136.19</v>
      </c>
      <c r="S32" s="816">
        <v>136.19</v>
      </c>
      <c r="T32" s="816">
        <v>136.19</v>
      </c>
      <c r="U32" s="816">
        <v>136.19</v>
      </c>
      <c r="V32" s="816">
        <v>136.19</v>
      </c>
      <c r="W32" s="816">
        <v>136.19</v>
      </c>
      <c r="X32" s="816">
        <v>136.19</v>
      </c>
      <c r="Y32" s="816">
        <v>136.19</v>
      </c>
      <c r="Z32" s="816">
        <v>136.19</v>
      </c>
      <c r="AA32" s="816">
        <v>136.19</v>
      </c>
      <c r="AB32" s="816">
        <v>136.19</v>
      </c>
      <c r="AC32" s="816">
        <v>136.19</v>
      </c>
      <c r="AD32" s="816">
        <v>118.78</v>
      </c>
      <c r="AE32" s="816">
        <v>0</v>
      </c>
      <c r="AF32" s="816">
        <v>0</v>
      </c>
      <c r="AG32" s="816">
        <v>0</v>
      </c>
      <c r="AH32" s="816">
        <v>0</v>
      </c>
      <c r="AI32" s="816">
        <v>0</v>
      </c>
      <c r="AJ32" s="816">
        <v>0</v>
      </c>
      <c r="AK32" s="816">
        <v>0</v>
      </c>
      <c r="AL32" s="816">
        <v>0</v>
      </c>
      <c r="AM32" s="816">
        <v>0</v>
      </c>
      <c r="AN32" s="816">
        <v>0</v>
      </c>
      <c r="AO32" s="817">
        <v>0</v>
      </c>
      <c r="AP32" s="50"/>
      <c r="AQ32" s="815">
        <v>259654</v>
      </c>
      <c r="AR32" s="816">
        <v>259654</v>
      </c>
      <c r="AS32" s="816">
        <v>259654</v>
      </c>
      <c r="AT32" s="816">
        <v>259654</v>
      </c>
      <c r="AU32" s="816">
        <v>259654</v>
      </c>
      <c r="AV32" s="816">
        <v>259654</v>
      </c>
      <c r="AW32" s="816">
        <v>259654</v>
      </c>
      <c r="AX32" s="816">
        <v>259654</v>
      </c>
      <c r="AY32" s="816">
        <v>259654</v>
      </c>
      <c r="AZ32" s="816">
        <v>259654</v>
      </c>
      <c r="BA32" s="816">
        <v>259654</v>
      </c>
      <c r="BB32" s="816">
        <v>259654</v>
      </c>
      <c r="BC32" s="816">
        <v>259654</v>
      </c>
      <c r="BD32" s="816">
        <v>259654</v>
      </c>
      <c r="BE32" s="816">
        <v>259654</v>
      </c>
      <c r="BF32" s="816">
        <v>259654</v>
      </c>
      <c r="BG32" s="816">
        <v>259654</v>
      </c>
      <c r="BH32" s="816">
        <v>259654</v>
      </c>
      <c r="BI32" s="816">
        <v>244088</v>
      </c>
      <c r="BJ32" s="816">
        <v>0</v>
      </c>
      <c r="BK32" s="816">
        <v>0</v>
      </c>
      <c r="BL32" s="816">
        <v>0</v>
      </c>
      <c r="BM32" s="816">
        <v>0</v>
      </c>
      <c r="BN32" s="816">
        <v>0</v>
      </c>
      <c r="BO32" s="816">
        <v>0</v>
      </c>
      <c r="BP32" s="816">
        <v>0</v>
      </c>
      <c r="BQ32" s="816">
        <v>0</v>
      </c>
      <c r="BR32" s="816">
        <v>0</v>
      </c>
      <c r="BS32" s="816">
        <v>0</v>
      </c>
      <c r="BT32" s="817">
        <v>0</v>
      </c>
      <c r="BU32" s="16"/>
    </row>
    <row r="33" spans="2:73" s="17" customFormat="1" ht="15.75">
      <c r="B33" s="814" t="s">
        <v>854</v>
      </c>
      <c r="C33" s="814" t="s">
        <v>861</v>
      </c>
      <c r="D33" s="814" t="s">
        <v>17</v>
      </c>
      <c r="E33" s="814" t="s">
        <v>856</v>
      </c>
      <c r="F33" s="814" t="s">
        <v>857</v>
      </c>
      <c r="G33" s="814" t="s">
        <v>858</v>
      </c>
      <c r="H33" s="814">
        <v>2011</v>
      </c>
      <c r="I33" s="629" t="s">
        <v>571</v>
      </c>
      <c r="J33" s="629" t="s">
        <v>859</v>
      </c>
      <c r="K33" s="50"/>
      <c r="L33" s="815">
        <v>0.36</v>
      </c>
      <c r="M33" s="816">
        <v>0.36</v>
      </c>
      <c r="N33" s="816">
        <v>0.36</v>
      </c>
      <c r="O33" s="816">
        <v>0.36</v>
      </c>
      <c r="P33" s="816">
        <v>0.36</v>
      </c>
      <c r="Q33" s="816">
        <v>0.36</v>
      </c>
      <c r="R33" s="816">
        <v>0.36</v>
      </c>
      <c r="S33" s="816">
        <v>0.36</v>
      </c>
      <c r="T33" s="816">
        <v>0.36</v>
      </c>
      <c r="U33" s="816">
        <v>0.36</v>
      </c>
      <c r="V33" s="816">
        <v>0.36</v>
      </c>
      <c r="W33" s="816">
        <v>0.36</v>
      </c>
      <c r="X33" s="816">
        <v>0.36</v>
      </c>
      <c r="Y33" s="816">
        <v>0.36</v>
      </c>
      <c r="Z33" s="816">
        <v>0.36</v>
      </c>
      <c r="AA33" s="816">
        <v>0.36</v>
      </c>
      <c r="AB33" s="816">
        <v>0.36</v>
      </c>
      <c r="AC33" s="816">
        <v>0.36</v>
      </c>
      <c r="AD33" s="816">
        <v>0.36</v>
      </c>
      <c r="AE33" s="816">
        <v>0.36</v>
      </c>
      <c r="AF33" s="816">
        <v>0.36</v>
      </c>
      <c r="AG33" s="816">
        <v>0.36</v>
      </c>
      <c r="AH33" s="816">
        <v>0.36</v>
      </c>
      <c r="AI33" s="816">
        <v>0.36</v>
      </c>
      <c r="AJ33" s="816">
        <v>0.36</v>
      </c>
      <c r="AK33" s="816">
        <v>0.36</v>
      </c>
      <c r="AL33" s="816">
        <v>0</v>
      </c>
      <c r="AM33" s="816">
        <v>0</v>
      </c>
      <c r="AN33" s="816">
        <v>0</v>
      </c>
      <c r="AO33" s="817">
        <v>0</v>
      </c>
      <c r="AP33" s="50"/>
      <c r="AQ33" s="815">
        <v>1841</v>
      </c>
      <c r="AR33" s="816">
        <v>1841</v>
      </c>
      <c r="AS33" s="816">
        <v>1841</v>
      </c>
      <c r="AT33" s="816">
        <v>1841</v>
      </c>
      <c r="AU33" s="816">
        <v>1841</v>
      </c>
      <c r="AV33" s="816">
        <v>1841</v>
      </c>
      <c r="AW33" s="816">
        <v>1841</v>
      </c>
      <c r="AX33" s="816">
        <v>1841</v>
      </c>
      <c r="AY33" s="816">
        <v>1841</v>
      </c>
      <c r="AZ33" s="816">
        <v>1841</v>
      </c>
      <c r="BA33" s="816">
        <v>1841</v>
      </c>
      <c r="BB33" s="816">
        <v>1841</v>
      </c>
      <c r="BC33" s="816">
        <v>1841</v>
      </c>
      <c r="BD33" s="816">
        <v>1841</v>
      </c>
      <c r="BE33" s="816">
        <v>1841</v>
      </c>
      <c r="BF33" s="816">
        <v>1841</v>
      </c>
      <c r="BG33" s="816">
        <v>1841</v>
      </c>
      <c r="BH33" s="816">
        <v>1841</v>
      </c>
      <c r="BI33" s="816">
        <v>1841</v>
      </c>
      <c r="BJ33" s="816">
        <v>1841</v>
      </c>
      <c r="BK33" s="816">
        <v>1841</v>
      </c>
      <c r="BL33" s="816">
        <v>1841</v>
      </c>
      <c r="BM33" s="816">
        <v>1841</v>
      </c>
      <c r="BN33" s="816">
        <v>1841</v>
      </c>
      <c r="BO33" s="816">
        <v>1841</v>
      </c>
      <c r="BP33" s="816">
        <v>1841</v>
      </c>
      <c r="BQ33" s="816">
        <v>0</v>
      </c>
      <c r="BR33" s="816">
        <v>0</v>
      </c>
      <c r="BS33" s="816">
        <v>0</v>
      </c>
      <c r="BT33" s="817">
        <v>0</v>
      </c>
      <c r="BU33" s="16"/>
    </row>
    <row r="34" spans="2:73" s="17" customFormat="1" ht="15.75">
      <c r="B34" s="814" t="s">
        <v>854</v>
      </c>
      <c r="C34" s="814" t="s">
        <v>855</v>
      </c>
      <c r="D34" s="814" t="s">
        <v>21</v>
      </c>
      <c r="E34" s="814" t="s">
        <v>856</v>
      </c>
      <c r="F34" s="814" t="s">
        <v>857</v>
      </c>
      <c r="G34" s="814" t="s">
        <v>858</v>
      </c>
      <c r="H34" s="814">
        <v>2011</v>
      </c>
      <c r="I34" s="629" t="s">
        <v>571</v>
      </c>
      <c r="J34" s="629" t="s">
        <v>859</v>
      </c>
      <c r="K34" s="50"/>
      <c r="L34" s="815">
        <v>127.83</v>
      </c>
      <c r="M34" s="816">
        <v>127.83</v>
      </c>
      <c r="N34" s="816">
        <v>127.28</v>
      </c>
      <c r="O34" s="816">
        <v>101.33</v>
      </c>
      <c r="P34" s="816">
        <v>101.33</v>
      </c>
      <c r="Q34" s="816">
        <v>101.14</v>
      </c>
      <c r="R34" s="816">
        <v>38.200000000000003</v>
      </c>
      <c r="S34" s="816">
        <v>35.4</v>
      </c>
      <c r="T34" s="816">
        <v>35.4</v>
      </c>
      <c r="U34" s="816">
        <v>35.4</v>
      </c>
      <c r="V34" s="816">
        <v>32.17</v>
      </c>
      <c r="W34" s="816">
        <v>32.17</v>
      </c>
      <c r="X34" s="816">
        <v>0</v>
      </c>
      <c r="Y34" s="816">
        <v>0</v>
      </c>
      <c r="Z34" s="816">
        <v>0</v>
      </c>
      <c r="AA34" s="816">
        <v>0</v>
      </c>
      <c r="AB34" s="816">
        <v>0</v>
      </c>
      <c r="AC34" s="816">
        <v>0</v>
      </c>
      <c r="AD34" s="816">
        <v>0</v>
      </c>
      <c r="AE34" s="816">
        <v>0</v>
      </c>
      <c r="AF34" s="816">
        <v>0</v>
      </c>
      <c r="AG34" s="816">
        <v>0</v>
      </c>
      <c r="AH34" s="816">
        <v>0</v>
      </c>
      <c r="AI34" s="816">
        <v>0</v>
      </c>
      <c r="AJ34" s="816">
        <v>0</v>
      </c>
      <c r="AK34" s="816">
        <v>0</v>
      </c>
      <c r="AL34" s="816">
        <v>0</v>
      </c>
      <c r="AM34" s="816">
        <v>0</v>
      </c>
      <c r="AN34" s="816">
        <v>0</v>
      </c>
      <c r="AO34" s="817">
        <v>0</v>
      </c>
      <c r="AP34" s="50"/>
      <c r="AQ34" s="815">
        <v>335087</v>
      </c>
      <c r="AR34" s="816">
        <v>335087</v>
      </c>
      <c r="AS34" s="816">
        <v>333568</v>
      </c>
      <c r="AT34" s="816">
        <v>260609</v>
      </c>
      <c r="AU34" s="816">
        <v>260609</v>
      </c>
      <c r="AV34" s="816">
        <v>260159</v>
      </c>
      <c r="AW34" s="816">
        <v>101832</v>
      </c>
      <c r="AX34" s="816">
        <v>99734</v>
      </c>
      <c r="AY34" s="816">
        <v>99734</v>
      </c>
      <c r="AZ34" s="816">
        <v>99734</v>
      </c>
      <c r="BA34" s="816">
        <v>78461</v>
      </c>
      <c r="BB34" s="816">
        <v>78461</v>
      </c>
      <c r="BC34" s="816">
        <v>0</v>
      </c>
      <c r="BD34" s="816">
        <v>0</v>
      </c>
      <c r="BE34" s="816">
        <v>0</v>
      </c>
      <c r="BF34" s="816">
        <v>0</v>
      </c>
      <c r="BG34" s="816">
        <v>0</v>
      </c>
      <c r="BH34" s="816">
        <v>0</v>
      </c>
      <c r="BI34" s="816">
        <v>0</v>
      </c>
      <c r="BJ34" s="816">
        <v>0</v>
      </c>
      <c r="BK34" s="816">
        <v>0</v>
      </c>
      <c r="BL34" s="816">
        <v>0</v>
      </c>
      <c r="BM34" s="816">
        <v>0</v>
      </c>
      <c r="BN34" s="816">
        <v>0</v>
      </c>
      <c r="BO34" s="816">
        <v>0</v>
      </c>
      <c r="BP34" s="816">
        <v>0</v>
      </c>
      <c r="BQ34" s="816">
        <v>0</v>
      </c>
      <c r="BR34" s="816">
        <v>0</v>
      </c>
      <c r="BS34" s="816">
        <v>0</v>
      </c>
      <c r="BT34" s="817">
        <v>0</v>
      </c>
      <c r="BU34" s="16"/>
    </row>
    <row r="35" spans="2:73" s="17" customFormat="1" ht="15.75">
      <c r="B35" s="814" t="s">
        <v>854</v>
      </c>
      <c r="C35" s="814" t="s">
        <v>855</v>
      </c>
      <c r="D35" s="814" t="s">
        <v>9</v>
      </c>
      <c r="E35" s="814" t="s">
        <v>856</v>
      </c>
      <c r="F35" s="814" t="s">
        <v>857</v>
      </c>
      <c r="G35" s="814" t="s">
        <v>863</v>
      </c>
      <c r="H35" s="814">
        <v>2011</v>
      </c>
      <c r="I35" s="629" t="s">
        <v>571</v>
      </c>
      <c r="J35" s="629" t="s">
        <v>859</v>
      </c>
      <c r="K35" s="50"/>
      <c r="L35" s="815">
        <v>68.260000000000005</v>
      </c>
      <c r="M35" s="816">
        <v>0</v>
      </c>
      <c r="N35" s="816">
        <v>0</v>
      </c>
      <c r="O35" s="816">
        <v>0</v>
      </c>
      <c r="P35" s="816">
        <v>0</v>
      </c>
      <c r="Q35" s="816">
        <v>0</v>
      </c>
      <c r="R35" s="816">
        <v>0</v>
      </c>
      <c r="S35" s="816">
        <v>0</v>
      </c>
      <c r="T35" s="816">
        <v>0</v>
      </c>
      <c r="U35" s="816">
        <v>0</v>
      </c>
      <c r="V35" s="816">
        <v>0</v>
      </c>
      <c r="W35" s="816">
        <v>0</v>
      </c>
      <c r="X35" s="816">
        <v>0</v>
      </c>
      <c r="Y35" s="816">
        <v>0</v>
      </c>
      <c r="Z35" s="816">
        <v>0</v>
      </c>
      <c r="AA35" s="816">
        <v>0</v>
      </c>
      <c r="AB35" s="816">
        <v>0</v>
      </c>
      <c r="AC35" s="816">
        <v>0</v>
      </c>
      <c r="AD35" s="816">
        <v>0</v>
      </c>
      <c r="AE35" s="816">
        <v>0</v>
      </c>
      <c r="AF35" s="816">
        <v>0</v>
      </c>
      <c r="AG35" s="816">
        <v>0</v>
      </c>
      <c r="AH35" s="816">
        <v>0</v>
      </c>
      <c r="AI35" s="816">
        <v>0</v>
      </c>
      <c r="AJ35" s="816">
        <v>0</v>
      </c>
      <c r="AK35" s="816">
        <v>0</v>
      </c>
      <c r="AL35" s="816">
        <v>0</v>
      </c>
      <c r="AM35" s="816">
        <v>0</v>
      </c>
      <c r="AN35" s="816">
        <v>0</v>
      </c>
      <c r="AO35" s="817">
        <v>0</v>
      </c>
      <c r="AP35" s="50"/>
      <c r="AQ35" s="815">
        <v>2665</v>
      </c>
      <c r="AR35" s="816">
        <v>0</v>
      </c>
      <c r="AS35" s="816">
        <v>0</v>
      </c>
      <c r="AT35" s="816">
        <v>0</v>
      </c>
      <c r="AU35" s="816">
        <v>0</v>
      </c>
      <c r="AV35" s="816">
        <v>0</v>
      </c>
      <c r="AW35" s="816">
        <v>0</v>
      </c>
      <c r="AX35" s="816">
        <v>0</v>
      </c>
      <c r="AY35" s="816">
        <v>0</v>
      </c>
      <c r="AZ35" s="816">
        <v>0</v>
      </c>
      <c r="BA35" s="816">
        <v>0</v>
      </c>
      <c r="BB35" s="816">
        <v>0</v>
      </c>
      <c r="BC35" s="816">
        <v>0</v>
      </c>
      <c r="BD35" s="816">
        <v>0</v>
      </c>
      <c r="BE35" s="816">
        <v>0</v>
      </c>
      <c r="BF35" s="816">
        <v>0</v>
      </c>
      <c r="BG35" s="816">
        <v>0</v>
      </c>
      <c r="BH35" s="816">
        <v>0</v>
      </c>
      <c r="BI35" s="816">
        <v>0</v>
      </c>
      <c r="BJ35" s="816">
        <v>0</v>
      </c>
      <c r="BK35" s="816">
        <v>0</v>
      </c>
      <c r="BL35" s="816">
        <v>0</v>
      </c>
      <c r="BM35" s="816">
        <v>0</v>
      </c>
      <c r="BN35" s="816">
        <v>0</v>
      </c>
      <c r="BO35" s="816">
        <v>0</v>
      </c>
      <c r="BP35" s="816">
        <v>0</v>
      </c>
      <c r="BQ35" s="816">
        <v>0</v>
      </c>
      <c r="BR35" s="816">
        <v>0</v>
      </c>
      <c r="BS35" s="816">
        <v>0</v>
      </c>
      <c r="BT35" s="817">
        <v>0</v>
      </c>
      <c r="BU35" s="16"/>
    </row>
    <row r="36" spans="2:73" s="17" customFormat="1" ht="15.75">
      <c r="B36" s="814" t="s">
        <v>854</v>
      </c>
      <c r="C36" s="814" t="s">
        <v>860</v>
      </c>
      <c r="D36" s="814" t="s">
        <v>9</v>
      </c>
      <c r="E36" s="814" t="s">
        <v>856</v>
      </c>
      <c r="F36" s="814" t="s">
        <v>860</v>
      </c>
      <c r="G36" s="814" t="s">
        <v>863</v>
      </c>
      <c r="H36" s="814">
        <v>2011</v>
      </c>
      <c r="I36" s="629" t="s">
        <v>571</v>
      </c>
      <c r="J36" s="629" t="s">
        <v>859</v>
      </c>
      <c r="K36" s="50"/>
      <c r="L36" s="815">
        <v>0</v>
      </c>
      <c r="M36" s="816">
        <v>0</v>
      </c>
      <c r="N36" s="816">
        <v>0</v>
      </c>
      <c r="O36" s="816">
        <v>0</v>
      </c>
      <c r="P36" s="816">
        <v>0</v>
      </c>
      <c r="Q36" s="816">
        <v>0</v>
      </c>
      <c r="R36" s="816">
        <v>0</v>
      </c>
      <c r="S36" s="816">
        <v>0</v>
      </c>
      <c r="T36" s="816">
        <v>0</v>
      </c>
      <c r="U36" s="816">
        <v>0</v>
      </c>
      <c r="V36" s="816">
        <v>0</v>
      </c>
      <c r="W36" s="816">
        <v>0</v>
      </c>
      <c r="X36" s="816">
        <v>0</v>
      </c>
      <c r="Y36" s="816">
        <v>0</v>
      </c>
      <c r="Z36" s="816">
        <v>0</v>
      </c>
      <c r="AA36" s="816">
        <v>0</v>
      </c>
      <c r="AB36" s="816">
        <v>0</v>
      </c>
      <c r="AC36" s="816">
        <v>0</v>
      </c>
      <c r="AD36" s="816">
        <v>0</v>
      </c>
      <c r="AE36" s="816">
        <v>0</v>
      </c>
      <c r="AF36" s="816">
        <v>0</v>
      </c>
      <c r="AG36" s="816">
        <v>0</v>
      </c>
      <c r="AH36" s="816">
        <v>0</v>
      </c>
      <c r="AI36" s="816">
        <v>0</v>
      </c>
      <c r="AJ36" s="816">
        <v>0</v>
      </c>
      <c r="AK36" s="816">
        <v>0</v>
      </c>
      <c r="AL36" s="816">
        <v>0</v>
      </c>
      <c r="AM36" s="816">
        <v>0</v>
      </c>
      <c r="AN36" s="816">
        <v>0</v>
      </c>
      <c r="AO36" s="817">
        <v>0</v>
      </c>
      <c r="AP36" s="50"/>
      <c r="AQ36" s="815">
        <v>0</v>
      </c>
      <c r="AR36" s="816">
        <v>0</v>
      </c>
      <c r="AS36" s="816">
        <v>0</v>
      </c>
      <c r="AT36" s="816">
        <v>0</v>
      </c>
      <c r="AU36" s="816">
        <v>0</v>
      </c>
      <c r="AV36" s="816">
        <v>0</v>
      </c>
      <c r="AW36" s="816">
        <v>0</v>
      </c>
      <c r="AX36" s="816">
        <v>0</v>
      </c>
      <c r="AY36" s="816">
        <v>0</v>
      </c>
      <c r="AZ36" s="816">
        <v>0</v>
      </c>
      <c r="BA36" s="816">
        <v>0</v>
      </c>
      <c r="BB36" s="816">
        <v>0</v>
      </c>
      <c r="BC36" s="816">
        <v>0</v>
      </c>
      <c r="BD36" s="816">
        <v>0</v>
      </c>
      <c r="BE36" s="816">
        <v>0</v>
      </c>
      <c r="BF36" s="816">
        <v>0</v>
      </c>
      <c r="BG36" s="816">
        <v>0</v>
      </c>
      <c r="BH36" s="816">
        <v>0</v>
      </c>
      <c r="BI36" s="816">
        <v>0</v>
      </c>
      <c r="BJ36" s="816">
        <v>0</v>
      </c>
      <c r="BK36" s="816">
        <v>0</v>
      </c>
      <c r="BL36" s="816">
        <v>0</v>
      </c>
      <c r="BM36" s="816">
        <v>0</v>
      </c>
      <c r="BN36" s="816">
        <v>0</v>
      </c>
      <c r="BO36" s="816">
        <v>0</v>
      </c>
      <c r="BP36" s="816">
        <v>0</v>
      </c>
      <c r="BQ36" s="816">
        <v>0</v>
      </c>
      <c r="BR36" s="816">
        <v>0</v>
      </c>
      <c r="BS36" s="816">
        <v>0</v>
      </c>
      <c r="BT36" s="817">
        <v>0</v>
      </c>
      <c r="BU36" s="16"/>
    </row>
    <row r="37" spans="2:73" s="17" customFormat="1" ht="15.75">
      <c r="B37" s="814" t="s">
        <v>854</v>
      </c>
      <c r="C37" s="814" t="s">
        <v>862</v>
      </c>
      <c r="D37" s="814" t="s">
        <v>4</v>
      </c>
      <c r="E37" s="814" t="s">
        <v>856</v>
      </c>
      <c r="F37" s="814" t="s">
        <v>29</v>
      </c>
      <c r="G37" s="814" t="s">
        <v>858</v>
      </c>
      <c r="H37" s="814">
        <v>2011</v>
      </c>
      <c r="I37" s="629" t="s">
        <v>571</v>
      </c>
      <c r="J37" s="629" t="s">
        <v>859</v>
      </c>
      <c r="K37" s="50"/>
      <c r="L37" s="815">
        <v>4.03</v>
      </c>
      <c r="M37" s="816">
        <v>4.03</v>
      </c>
      <c r="N37" s="816">
        <v>4.03</v>
      </c>
      <c r="O37" s="816">
        <v>4.03</v>
      </c>
      <c r="P37" s="816">
        <v>3.79</v>
      </c>
      <c r="Q37" s="816">
        <v>3.52</v>
      </c>
      <c r="R37" s="816">
        <v>2.96</v>
      </c>
      <c r="S37" s="816">
        <v>2.93</v>
      </c>
      <c r="T37" s="816">
        <v>3.44</v>
      </c>
      <c r="U37" s="816">
        <v>1.92</v>
      </c>
      <c r="V37" s="816">
        <v>0.24</v>
      </c>
      <c r="W37" s="816">
        <v>0.24</v>
      </c>
      <c r="X37" s="816">
        <v>0.24</v>
      </c>
      <c r="Y37" s="816">
        <v>0.23</v>
      </c>
      <c r="Z37" s="816">
        <v>0.23</v>
      </c>
      <c r="AA37" s="816">
        <v>0.22</v>
      </c>
      <c r="AB37" s="816">
        <v>0</v>
      </c>
      <c r="AC37" s="816">
        <v>0</v>
      </c>
      <c r="AD37" s="816">
        <v>0</v>
      </c>
      <c r="AE37" s="816">
        <v>0</v>
      </c>
      <c r="AF37" s="816">
        <v>0</v>
      </c>
      <c r="AG37" s="816">
        <v>0</v>
      </c>
      <c r="AH37" s="816">
        <v>0</v>
      </c>
      <c r="AI37" s="816">
        <v>0</v>
      </c>
      <c r="AJ37" s="816">
        <v>0</v>
      </c>
      <c r="AK37" s="816">
        <v>0</v>
      </c>
      <c r="AL37" s="816">
        <v>0</v>
      </c>
      <c r="AM37" s="816">
        <v>0</v>
      </c>
      <c r="AN37" s="816">
        <v>0</v>
      </c>
      <c r="AO37" s="817">
        <v>0</v>
      </c>
      <c r="AP37" s="50"/>
      <c r="AQ37" s="815">
        <v>65399</v>
      </c>
      <c r="AR37" s="816">
        <v>65399</v>
      </c>
      <c r="AS37" s="816">
        <v>65399</v>
      </c>
      <c r="AT37" s="816">
        <v>65399</v>
      </c>
      <c r="AU37" s="816">
        <v>60170</v>
      </c>
      <c r="AV37" s="816">
        <v>54458</v>
      </c>
      <c r="AW37" s="816">
        <v>42397</v>
      </c>
      <c r="AX37" s="816">
        <v>42122</v>
      </c>
      <c r="AY37" s="816">
        <v>53063</v>
      </c>
      <c r="AZ37" s="816">
        <v>20225</v>
      </c>
      <c r="BA37" s="816">
        <v>6551</v>
      </c>
      <c r="BB37" s="816">
        <v>5339</v>
      </c>
      <c r="BC37" s="816">
        <v>5339</v>
      </c>
      <c r="BD37" s="816">
        <v>4933</v>
      </c>
      <c r="BE37" s="816">
        <v>4933</v>
      </c>
      <c r="BF37" s="816">
        <v>4795</v>
      </c>
      <c r="BG37" s="816">
        <v>0</v>
      </c>
      <c r="BH37" s="816">
        <v>0</v>
      </c>
      <c r="BI37" s="816">
        <v>0</v>
      </c>
      <c r="BJ37" s="816">
        <v>0</v>
      </c>
      <c r="BK37" s="816">
        <v>0</v>
      </c>
      <c r="BL37" s="816">
        <v>0</v>
      </c>
      <c r="BM37" s="816">
        <v>0</v>
      </c>
      <c r="BN37" s="816">
        <v>0</v>
      </c>
      <c r="BO37" s="816">
        <v>0</v>
      </c>
      <c r="BP37" s="816">
        <v>0</v>
      </c>
      <c r="BQ37" s="816">
        <v>0</v>
      </c>
      <c r="BR37" s="816">
        <v>0</v>
      </c>
      <c r="BS37" s="816">
        <v>0</v>
      </c>
      <c r="BT37" s="817">
        <v>0</v>
      </c>
      <c r="BU37" s="16"/>
    </row>
    <row r="38" spans="2:73" s="17" customFormat="1" ht="15.75">
      <c r="B38" s="814" t="s">
        <v>854</v>
      </c>
      <c r="C38" s="814" t="s">
        <v>862</v>
      </c>
      <c r="D38" s="814" t="s">
        <v>5</v>
      </c>
      <c r="E38" s="814" t="s">
        <v>856</v>
      </c>
      <c r="F38" s="814" t="s">
        <v>29</v>
      </c>
      <c r="G38" s="814" t="s">
        <v>858</v>
      </c>
      <c r="H38" s="814">
        <v>2011</v>
      </c>
      <c r="I38" s="629" t="s">
        <v>571</v>
      </c>
      <c r="J38" s="629" t="s">
        <v>859</v>
      </c>
      <c r="K38" s="50"/>
      <c r="L38" s="815">
        <v>5.88</v>
      </c>
      <c r="M38" s="816">
        <v>5.88</v>
      </c>
      <c r="N38" s="816">
        <v>5.88</v>
      </c>
      <c r="O38" s="816">
        <v>5.88</v>
      </c>
      <c r="P38" s="816">
        <v>5.47</v>
      </c>
      <c r="Q38" s="816">
        <v>5.0199999999999996</v>
      </c>
      <c r="R38" s="816">
        <v>4.0599999999999996</v>
      </c>
      <c r="S38" s="816">
        <v>4.04</v>
      </c>
      <c r="T38" s="816">
        <v>4.9000000000000004</v>
      </c>
      <c r="U38" s="816">
        <v>2.3199999999999998</v>
      </c>
      <c r="V38" s="816">
        <v>0.33</v>
      </c>
      <c r="W38" s="816">
        <v>0.33</v>
      </c>
      <c r="X38" s="816">
        <v>0.33</v>
      </c>
      <c r="Y38" s="816">
        <v>0.31</v>
      </c>
      <c r="Z38" s="816">
        <v>0.31</v>
      </c>
      <c r="AA38" s="816">
        <v>0.26</v>
      </c>
      <c r="AB38" s="816">
        <v>0</v>
      </c>
      <c r="AC38" s="816">
        <v>0</v>
      </c>
      <c r="AD38" s="816">
        <v>0</v>
      </c>
      <c r="AE38" s="816">
        <v>0</v>
      </c>
      <c r="AF38" s="816">
        <v>0</v>
      </c>
      <c r="AG38" s="816">
        <v>0</v>
      </c>
      <c r="AH38" s="816">
        <v>0</v>
      </c>
      <c r="AI38" s="816">
        <v>0</v>
      </c>
      <c r="AJ38" s="816">
        <v>0</v>
      </c>
      <c r="AK38" s="816">
        <v>0</v>
      </c>
      <c r="AL38" s="816">
        <v>0</v>
      </c>
      <c r="AM38" s="816">
        <v>0</v>
      </c>
      <c r="AN38" s="816">
        <v>0</v>
      </c>
      <c r="AO38" s="817">
        <v>0</v>
      </c>
      <c r="AP38" s="50"/>
      <c r="AQ38" s="815">
        <v>102799</v>
      </c>
      <c r="AR38" s="816">
        <v>102799</v>
      </c>
      <c r="AS38" s="816">
        <v>102799</v>
      </c>
      <c r="AT38" s="816">
        <v>102799</v>
      </c>
      <c r="AU38" s="816">
        <v>93951</v>
      </c>
      <c r="AV38" s="816">
        <v>84285</v>
      </c>
      <c r="AW38" s="816">
        <v>63545</v>
      </c>
      <c r="AX38" s="816">
        <v>63313</v>
      </c>
      <c r="AY38" s="816">
        <v>81828</v>
      </c>
      <c r="AZ38" s="816">
        <v>26258</v>
      </c>
      <c r="BA38" s="816">
        <v>9455</v>
      </c>
      <c r="BB38" s="816">
        <v>8323</v>
      </c>
      <c r="BC38" s="816">
        <v>8323</v>
      </c>
      <c r="BD38" s="816">
        <v>6147</v>
      </c>
      <c r="BE38" s="816">
        <v>6147</v>
      </c>
      <c r="BF38" s="816">
        <v>5585</v>
      </c>
      <c r="BG38" s="816">
        <v>0</v>
      </c>
      <c r="BH38" s="816">
        <v>0</v>
      </c>
      <c r="BI38" s="816">
        <v>0</v>
      </c>
      <c r="BJ38" s="816">
        <v>0</v>
      </c>
      <c r="BK38" s="816">
        <v>0</v>
      </c>
      <c r="BL38" s="816">
        <v>0</v>
      </c>
      <c r="BM38" s="816">
        <v>0</v>
      </c>
      <c r="BN38" s="816">
        <v>0</v>
      </c>
      <c r="BO38" s="816">
        <v>0</v>
      </c>
      <c r="BP38" s="816">
        <v>0</v>
      </c>
      <c r="BQ38" s="816">
        <v>0</v>
      </c>
      <c r="BR38" s="816">
        <v>0</v>
      </c>
      <c r="BS38" s="816">
        <v>0</v>
      </c>
      <c r="BT38" s="817">
        <v>0</v>
      </c>
      <c r="BU38" s="16"/>
    </row>
    <row r="39" spans="2:73" s="17" customFormat="1" ht="15.75">
      <c r="B39" s="814" t="s">
        <v>854</v>
      </c>
      <c r="C39" s="814" t="s">
        <v>862</v>
      </c>
      <c r="D39" s="814" t="s">
        <v>1</v>
      </c>
      <c r="E39" s="814" t="s">
        <v>856</v>
      </c>
      <c r="F39" s="814" t="s">
        <v>29</v>
      </c>
      <c r="G39" s="814" t="s">
        <v>858</v>
      </c>
      <c r="H39" s="814">
        <v>2011</v>
      </c>
      <c r="I39" s="629" t="s">
        <v>571</v>
      </c>
      <c r="J39" s="629" t="s">
        <v>859</v>
      </c>
      <c r="K39" s="50"/>
      <c r="L39" s="815">
        <v>19.93</v>
      </c>
      <c r="M39" s="816">
        <v>19.93</v>
      </c>
      <c r="N39" s="816">
        <v>19.93</v>
      </c>
      <c r="O39" s="816">
        <v>18.579999999999998</v>
      </c>
      <c r="P39" s="816">
        <v>12.42</v>
      </c>
      <c r="Q39" s="816">
        <v>0</v>
      </c>
      <c r="R39" s="816">
        <v>0</v>
      </c>
      <c r="S39" s="816">
        <v>0</v>
      </c>
      <c r="T39" s="816">
        <v>0</v>
      </c>
      <c r="U39" s="816">
        <v>0</v>
      </c>
      <c r="V39" s="816">
        <v>0</v>
      </c>
      <c r="W39" s="816">
        <v>0</v>
      </c>
      <c r="X39" s="816">
        <v>0</v>
      </c>
      <c r="Y39" s="816">
        <v>0</v>
      </c>
      <c r="Z39" s="816">
        <v>0</v>
      </c>
      <c r="AA39" s="816">
        <v>0</v>
      </c>
      <c r="AB39" s="816">
        <v>0</v>
      </c>
      <c r="AC39" s="816">
        <v>0</v>
      </c>
      <c r="AD39" s="816">
        <v>0</v>
      </c>
      <c r="AE39" s="816">
        <v>0</v>
      </c>
      <c r="AF39" s="816">
        <v>0</v>
      </c>
      <c r="AG39" s="816">
        <v>0</v>
      </c>
      <c r="AH39" s="816">
        <v>0</v>
      </c>
      <c r="AI39" s="816">
        <v>0</v>
      </c>
      <c r="AJ39" s="816">
        <v>0</v>
      </c>
      <c r="AK39" s="816">
        <v>0</v>
      </c>
      <c r="AL39" s="816">
        <v>0</v>
      </c>
      <c r="AM39" s="816">
        <v>0</v>
      </c>
      <c r="AN39" s="816">
        <v>0</v>
      </c>
      <c r="AO39" s="817">
        <v>0</v>
      </c>
      <c r="AP39" s="50"/>
      <c r="AQ39" s="815">
        <v>136087</v>
      </c>
      <c r="AR39" s="816">
        <v>136087</v>
      </c>
      <c r="AS39" s="816">
        <v>136087</v>
      </c>
      <c r="AT39" s="816">
        <v>134875</v>
      </c>
      <c r="AU39" s="816">
        <v>94464</v>
      </c>
      <c r="AV39" s="816">
        <v>0</v>
      </c>
      <c r="AW39" s="816">
        <v>0</v>
      </c>
      <c r="AX39" s="816">
        <v>0</v>
      </c>
      <c r="AY39" s="816">
        <v>0</v>
      </c>
      <c r="AZ39" s="816">
        <v>0</v>
      </c>
      <c r="BA39" s="816">
        <v>0</v>
      </c>
      <c r="BB39" s="816">
        <v>0</v>
      </c>
      <c r="BC39" s="816">
        <v>0</v>
      </c>
      <c r="BD39" s="816">
        <v>0</v>
      </c>
      <c r="BE39" s="816">
        <v>0</v>
      </c>
      <c r="BF39" s="816">
        <v>0</v>
      </c>
      <c r="BG39" s="816">
        <v>0</v>
      </c>
      <c r="BH39" s="816">
        <v>0</v>
      </c>
      <c r="BI39" s="816">
        <v>0</v>
      </c>
      <c r="BJ39" s="816">
        <v>0</v>
      </c>
      <c r="BK39" s="816">
        <v>0</v>
      </c>
      <c r="BL39" s="816">
        <v>0</v>
      </c>
      <c r="BM39" s="816">
        <v>0</v>
      </c>
      <c r="BN39" s="816">
        <v>0</v>
      </c>
      <c r="BO39" s="816">
        <v>0</v>
      </c>
      <c r="BP39" s="816">
        <v>0</v>
      </c>
      <c r="BQ39" s="816">
        <v>0</v>
      </c>
      <c r="BR39" s="816">
        <v>0</v>
      </c>
      <c r="BS39" s="816">
        <v>0</v>
      </c>
      <c r="BT39" s="817">
        <v>0</v>
      </c>
      <c r="BU39" s="16"/>
    </row>
    <row r="40" spans="2:73" s="17" customFormat="1" ht="15.75">
      <c r="B40" s="814" t="s">
        <v>854</v>
      </c>
      <c r="C40" s="814" t="s">
        <v>862</v>
      </c>
      <c r="D40" s="814" t="s">
        <v>2</v>
      </c>
      <c r="E40" s="814" t="s">
        <v>856</v>
      </c>
      <c r="F40" s="814" t="s">
        <v>29</v>
      </c>
      <c r="G40" s="814" t="s">
        <v>858</v>
      </c>
      <c r="H40" s="814">
        <v>2011</v>
      </c>
      <c r="I40" s="629" t="s">
        <v>571</v>
      </c>
      <c r="J40" s="629" t="s">
        <v>859</v>
      </c>
      <c r="K40" s="50"/>
      <c r="L40" s="815">
        <v>5.39</v>
      </c>
      <c r="M40" s="816">
        <v>5.39</v>
      </c>
      <c r="N40" s="816">
        <v>5.39</v>
      </c>
      <c r="O40" s="816">
        <v>2.19</v>
      </c>
      <c r="P40" s="816">
        <v>0</v>
      </c>
      <c r="Q40" s="816">
        <v>0</v>
      </c>
      <c r="R40" s="816">
        <v>0</v>
      </c>
      <c r="S40" s="816">
        <v>0</v>
      </c>
      <c r="T40" s="816">
        <v>0</v>
      </c>
      <c r="U40" s="816">
        <v>0</v>
      </c>
      <c r="V40" s="816">
        <v>0</v>
      </c>
      <c r="W40" s="816">
        <v>0</v>
      </c>
      <c r="X40" s="816">
        <v>0</v>
      </c>
      <c r="Y40" s="816">
        <v>0</v>
      </c>
      <c r="Z40" s="816">
        <v>0</v>
      </c>
      <c r="AA40" s="816">
        <v>0</v>
      </c>
      <c r="AB40" s="816">
        <v>0</v>
      </c>
      <c r="AC40" s="816">
        <v>0</v>
      </c>
      <c r="AD40" s="816">
        <v>0</v>
      </c>
      <c r="AE40" s="816">
        <v>0</v>
      </c>
      <c r="AF40" s="816">
        <v>0</v>
      </c>
      <c r="AG40" s="816">
        <v>0</v>
      </c>
      <c r="AH40" s="816">
        <v>0</v>
      </c>
      <c r="AI40" s="816">
        <v>0</v>
      </c>
      <c r="AJ40" s="816">
        <v>0</v>
      </c>
      <c r="AK40" s="816">
        <v>0</v>
      </c>
      <c r="AL40" s="816">
        <v>0</v>
      </c>
      <c r="AM40" s="816">
        <v>0</v>
      </c>
      <c r="AN40" s="816">
        <v>0</v>
      </c>
      <c r="AO40" s="817">
        <v>0</v>
      </c>
      <c r="AP40" s="50"/>
      <c r="AQ40" s="815">
        <v>6763</v>
      </c>
      <c r="AR40" s="816">
        <v>6763</v>
      </c>
      <c r="AS40" s="816">
        <v>6763</v>
      </c>
      <c r="AT40" s="816">
        <v>3907</v>
      </c>
      <c r="AU40" s="816">
        <v>0</v>
      </c>
      <c r="AV40" s="816">
        <v>0</v>
      </c>
      <c r="AW40" s="816">
        <v>0</v>
      </c>
      <c r="AX40" s="816">
        <v>0</v>
      </c>
      <c r="AY40" s="816">
        <v>0</v>
      </c>
      <c r="AZ40" s="816">
        <v>0</v>
      </c>
      <c r="BA40" s="816">
        <v>0</v>
      </c>
      <c r="BB40" s="816">
        <v>0</v>
      </c>
      <c r="BC40" s="816">
        <v>0</v>
      </c>
      <c r="BD40" s="816">
        <v>0</v>
      </c>
      <c r="BE40" s="816">
        <v>0</v>
      </c>
      <c r="BF40" s="816">
        <v>0</v>
      </c>
      <c r="BG40" s="816">
        <v>0</v>
      </c>
      <c r="BH40" s="816">
        <v>0</v>
      </c>
      <c r="BI40" s="816">
        <v>0</v>
      </c>
      <c r="BJ40" s="816">
        <v>0</v>
      </c>
      <c r="BK40" s="816">
        <v>0</v>
      </c>
      <c r="BL40" s="816">
        <v>0</v>
      </c>
      <c r="BM40" s="816">
        <v>0</v>
      </c>
      <c r="BN40" s="816">
        <v>0</v>
      </c>
      <c r="BO40" s="816">
        <v>0</v>
      </c>
      <c r="BP40" s="816">
        <v>0</v>
      </c>
      <c r="BQ40" s="816">
        <v>0</v>
      </c>
      <c r="BR40" s="816">
        <v>0</v>
      </c>
      <c r="BS40" s="816">
        <v>0</v>
      </c>
      <c r="BT40" s="817">
        <v>0</v>
      </c>
      <c r="BU40" s="16"/>
    </row>
    <row r="41" spans="2:73" s="17" customFormat="1" ht="15.75">
      <c r="B41" s="814" t="s">
        <v>864</v>
      </c>
      <c r="C41" s="814" t="s">
        <v>855</v>
      </c>
      <c r="D41" s="814" t="s">
        <v>22</v>
      </c>
      <c r="E41" s="814" t="s">
        <v>856</v>
      </c>
      <c r="F41" s="814" t="s">
        <v>865</v>
      </c>
      <c r="G41" s="814" t="s">
        <v>858</v>
      </c>
      <c r="H41" s="814">
        <v>2011</v>
      </c>
      <c r="I41" s="629" t="s">
        <v>572</v>
      </c>
      <c r="J41" s="629" t="s">
        <v>582</v>
      </c>
      <c r="K41" s="50"/>
      <c r="L41" s="815">
        <v>2.36</v>
      </c>
      <c r="M41" s="816">
        <v>2.36</v>
      </c>
      <c r="N41" s="816">
        <v>2.36</v>
      </c>
      <c r="O41" s="816">
        <v>2.36</v>
      </c>
      <c r="P41" s="816">
        <v>2.36</v>
      </c>
      <c r="Q41" s="816">
        <v>2.36</v>
      </c>
      <c r="R41" s="816">
        <v>2.36</v>
      </c>
      <c r="S41" s="816">
        <v>2.36</v>
      </c>
      <c r="T41" s="816">
        <v>2.36</v>
      </c>
      <c r="U41" s="816">
        <v>2.36</v>
      </c>
      <c r="V41" s="816">
        <v>2.36</v>
      </c>
      <c r="W41" s="816">
        <v>2.36</v>
      </c>
      <c r="X41" s="816">
        <v>2.36</v>
      </c>
      <c r="Y41" s="816">
        <v>2.36</v>
      </c>
      <c r="Z41" s="816">
        <v>2.36</v>
      </c>
      <c r="AA41" s="816">
        <v>2.36</v>
      </c>
      <c r="AB41" s="816">
        <v>2.36</v>
      </c>
      <c r="AC41" s="816">
        <v>2.36</v>
      </c>
      <c r="AD41" s="816">
        <v>2.36</v>
      </c>
      <c r="AE41" s="816">
        <v>2.36</v>
      </c>
      <c r="AF41" s="816">
        <v>0</v>
      </c>
      <c r="AG41" s="816">
        <v>0</v>
      </c>
      <c r="AH41" s="816">
        <v>0</v>
      </c>
      <c r="AI41" s="816">
        <v>0</v>
      </c>
      <c r="AJ41" s="816">
        <v>0</v>
      </c>
      <c r="AK41" s="816">
        <v>0</v>
      </c>
      <c r="AL41" s="816">
        <v>0</v>
      </c>
      <c r="AM41" s="816">
        <v>0</v>
      </c>
      <c r="AN41" s="816">
        <v>0</v>
      </c>
      <c r="AO41" s="817">
        <v>0</v>
      </c>
      <c r="AP41" s="50"/>
      <c r="AQ41" s="815">
        <v>1168</v>
      </c>
      <c r="AR41" s="816">
        <v>1168</v>
      </c>
      <c r="AS41" s="816">
        <v>1168</v>
      </c>
      <c r="AT41" s="816">
        <v>1168</v>
      </c>
      <c r="AU41" s="816">
        <v>1168</v>
      </c>
      <c r="AV41" s="816">
        <v>1168</v>
      </c>
      <c r="AW41" s="816">
        <v>1168</v>
      </c>
      <c r="AX41" s="816">
        <v>1168</v>
      </c>
      <c r="AY41" s="816">
        <v>1168</v>
      </c>
      <c r="AZ41" s="816">
        <v>1168</v>
      </c>
      <c r="BA41" s="816">
        <v>1168</v>
      </c>
      <c r="BB41" s="816">
        <v>1168</v>
      </c>
      <c r="BC41" s="816">
        <v>1168</v>
      </c>
      <c r="BD41" s="816">
        <v>1168</v>
      </c>
      <c r="BE41" s="816">
        <v>1168</v>
      </c>
      <c r="BF41" s="816">
        <v>1168</v>
      </c>
      <c r="BG41" s="816">
        <v>1168</v>
      </c>
      <c r="BH41" s="816">
        <v>1168</v>
      </c>
      <c r="BI41" s="816">
        <v>1168</v>
      </c>
      <c r="BJ41" s="816">
        <v>1168</v>
      </c>
      <c r="BK41" s="816">
        <v>0</v>
      </c>
      <c r="BL41" s="816">
        <v>0</v>
      </c>
      <c r="BM41" s="816">
        <v>0</v>
      </c>
      <c r="BN41" s="816">
        <v>0</v>
      </c>
      <c r="BO41" s="816">
        <v>0</v>
      </c>
      <c r="BP41" s="816">
        <v>0</v>
      </c>
      <c r="BQ41" s="816">
        <v>0</v>
      </c>
      <c r="BR41" s="816">
        <v>0</v>
      </c>
      <c r="BS41" s="816">
        <v>0</v>
      </c>
      <c r="BT41" s="817">
        <v>0</v>
      </c>
      <c r="BU41" s="16"/>
    </row>
    <row r="42" spans="2:73" s="17" customFormat="1" ht="15.75">
      <c r="B42" s="814" t="s">
        <v>864</v>
      </c>
      <c r="C42" s="814" t="s">
        <v>862</v>
      </c>
      <c r="D42" s="814" t="s">
        <v>3</v>
      </c>
      <c r="E42" s="814" t="s">
        <v>856</v>
      </c>
      <c r="F42" s="814" t="s">
        <v>29</v>
      </c>
      <c r="G42" s="814" t="s">
        <v>858</v>
      </c>
      <c r="H42" s="814">
        <v>2011</v>
      </c>
      <c r="I42" s="629" t="s">
        <v>572</v>
      </c>
      <c r="J42" s="629" t="s">
        <v>582</v>
      </c>
      <c r="K42" s="50"/>
      <c r="L42" s="815">
        <v>-18.04</v>
      </c>
      <c r="M42" s="816">
        <v>-18.04</v>
      </c>
      <c r="N42" s="816">
        <v>-18.04</v>
      </c>
      <c r="O42" s="816">
        <v>-18.04</v>
      </c>
      <c r="P42" s="816">
        <v>-18.04</v>
      </c>
      <c r="Q42" s="816">
        <v>-18.04</v>
      </c>
      <c r="R42" s="816">
        <v>-18.04</v>
      </c>
      <c r="S42" s="816">
        <v>-18.04</v>
      </c>
      <c r="T42" s="816">
        <v>-18.04</v>
      </c>
      <c r="U42" s="816">
        <v>-18.04</v>
      </c>
      <c r="V42" s="816">
        <v>-18.04</v>
      </c>
      <c r="W42" s="816">
        <v>-18.04</v>
      </c>
      <c r="X42" s="816">
        <v>-18.04</v>
      </c>
      <c r="Y42" s="816">
        <v>-18.04</v>
      </c>
      <c r="Z42" s="816">
        <v>-18.04</v>
      </c>
      <c r="AA42" s="816">
        <v>-18.04</v>
      </c>
      <c r="AB42" s="816">
        <v>-18.04</v>
      </c>
      <c r="AC42" s="816">
        <v>-18.04</v>
      </c>
      <c r="AD42" s="816">
        <v>-16.16</v>
      </c>
      <c r="AE42" s="816">
        <v>0</v>
      </c>
      <c r="AF42" s="816">
        <v>0</v>
      </c>
      <c r="AG42" s="816">
        <v>0</v>
      </c>
      <c r="AH42" s="816">
        <v>0</v>
      </c>
      <c r="AI42" s="816">
        <v>0</v>
      </c>
      <c r="AJ42" s="816">
        <v>0</v>
      </c>
      <c r="AK42" s="816">
        <v>0</v>
      </c>
      <c r="AL42" s="816">
        <v>0</v>
      </c>
      <c r="AM42" s="816">
        <v>0</v>
      </c>
      <c r="AN42" s="816">
        <v>0</v>
      </c>
      <c r="AO42" s="817">
        <v>0</v>
      </c>
      <c r="AP42" s="50"/>
      <c r="AQ42" s="815">
        <v>-34906</v>
      </c>
      <c r="AR42" s="816">
        <v>-34906</v>
      </c>
      <c r="AS42" s="816">
        <v>-34906</v>
      </c>
      <c r="AT42" s="816">
        <v>-34906</v>
      </c>
      <c r="AU42" s="816">
        <v>-34906</v>
      </c>
      <c r="AV42" s="816">
        <v>-34906</v>
      </c>
      <c r="AW42" s="816">
        <v>-34906</v>
      </c>
      <c r="AX42" s="816">
        <v>-34906</v>
      </c>
      <c r="AY42" s="816">
        <v>-34906</v>
      </c>
      <c r="AZ42" s="816">
        <v>-34906</v>
      </c>
      <c r="BA42" s="816">
        <v>-34906</v>
      </c>
      <c r="BB42" s="816">
        <v>-34906</v>
      </c>
      <c r="BC42" s="816">
        <v>-34906</v>
      </c>
      <c r="BD42" s="816">
        <v>-34906</v>
      </c>
      <c r="BE42" s="816">
        <v>-34906</v>
      </c>
      <c r="BF42" s="816">
        <v>-34906</v>
      </c>
      <c r="BG42" s="816">
        <v>-34906</v>
      </c>
      <c r="BH42" s="816">
        <v>-34906</v>
      </c>
      <c r="BI42" s="816">
        <v>-33224</v>
      </c>
      <c r="BJ42" s="816">
        <v>0</v>
      </c>
      <c r="BK42" s="816">
        <v>0</v>
      </c>
      <c r="BL42" s="816">
        <v>0</v>
      </c>
      <c r="BM42" s="816">
        <v>0</v>
      </c>
      <c r="BN42" s="816">
        <v>0</v>
      </c>
      <c r="BO42" s="816">
        <v>0</v>
      </c>
      <c r="BP42" s="816">
        <v>0</v>
      </c>
      <c r="BQ42" s="816">
        <v>0</v>
      </c>
      <c r="BR42" s="816">
        <v>0</v>
      </c>
      <c r="BS42" s="816">
        <v>0</v>
      </c>
      <c r="BT42" s="817">
        <v>0</v>
      </c>
      <c r="BU42" s="16"/>
    </row>
    <row r="43" spans="2:73" s="17" customFormat="1" ht="15.75">
      <c r="B43" s="814" t="s">
        <v>864</v>
      </c>
      <c r="C43" s="814" t="s">
        <v>855</v>
      </c>
      <c r="D43" s="814" t="s">
        <v>17</v>
      </c>
      <c r="E43" s="814" t="s">
        <v>856</v>
      </c>
      <c r="F43" s="814" t="s">
        <v>865</v>
      </c>
      <c r="G43" s="814" t="s">
        <v>858</v>
      </c>
      <c r="H43" s="814">
        <v>2011</v>
      </c>
      <c r="I43" s="629" t="s">
        <v>572</v>
      </c>
      <c r="J43" s="629" t="s">
        <v>582</v>
      </c>
      <c r="K43" s="50"/>
      <c r="L43" s="815">
        <v>787.86</v>
      </c>
      <c r="M43" s="816">
        <v>787.86</v>
      </c>
      <c r="N43" s="816">
        <v>787.86</v>
      </c>
      <c r="O43" s="816">
        <v>787.86</v>
      </c>
      <c r="P43" s="816">
        <v>787.86</v>
      </c>
      <c r="Q43" s="816">
        <v>787.86</v>
      </c>
      <c r="R43" s="816">
        <v>787.86</v>
      </c>
      <c r="S43" s="816">
        <v>787.86</v>
      </c>
      <c r="T43" s="816">
        <v>787.86</v>
      </c>
      <c r="U43" s="816">
        <v>787.86</v>
      </c>
      <c r="V43" s="816">
        <v>787.86</v>
      </c>
      <c r="W43" s="816">
        <v>787.86</v>
      </c>
      <c r="X43" s="816">
        <v>787.86</v>
      </c>
      <c r="Y43" s="816">
        <v>787.86</v>
      </c>
      <c r="Z43" s="816">
        <v>787.86</v>
      </c>
      <c r="AA43" s="816">
        <v>0</v>
      </c>
      <c r="AB43" s="816">
        <v>0</v>
      </c>
      <c r="AC43" s="816">
        <v>0</v>
      </c>
      <c r="AD43" s="816">
        <v>0</v>
      </c>
      <c r="AE43" s="816">
        <v>0</v>
      </c>
      <c r="AF43" s="816">
        <v>0</v>
      </c>
      <c r="AG43" s="816">
        <v>0</v>
      </c>
      <c r="AH43" s="816">
        <v>0</v>
      </c>
      <c r="AI43" s="816">
        <v>0</v>
      </c>
      <c r="AJ43" s="816">
        <v>0</v>
      </c>
      <c r="AK43" s="816">
        <v>0</v>
      </c>
      <c r="AL43" s="816">
        <v>0</v>
      </c>
      <c r="AM43" s="816">
        <v>0</v>
      </c>
      <c r="AN43" s="816">
        <v>0</v>
      </c>
      <c r="AO43" s="817">
        <v>0</v>
      </c>
      <c r="AP43" s="50"/>
      <c r="AQ43" s="815">
        <v>3421115</v>
      </c>
      <c r="AR43" s="816">
        <v>3421115</v>
      </c>
      <c r="AS43" s="816">
        <v>3421115</v>
      </c>
      <c r="AT43" s="816">
        <v>3421115</v>
      </c>
      <c r="AU43" s="816">
        <v>3421115</v>
      </c>
      <c r="AV43" s="816">
        <v>3421115</v>
      </c>
      <c r="AW43" s="816">
        <v>3421115</v>
      </c>
      <c r="AX43" s="816">
        <v>3421115</v>
      </c>
      <c r="AY43" s="816">
        <v>3421115</v>
      </c>
      <c r="AZ43" s="816">
        <v>3421115</v>
      </c>
      <c r="BA43" s="816">
        <v>3421115</v>
      </c>
      <c r="BB43" s="816">
        <v>3421115</v>
      </c>
      <c r="BC43" s="816">
        <v>3421115</v>
      </c>
      <c r="BD43" s="816">
        <v>3421115</v>
      </c>
      <c r="BE43" s="816">
        <v>3421115</v>
      </c>
      <c r="BF43" s="816">
        <v>0</v>
      </c>
      <c r="BG43" s="816">
        <v>0</v>
      </c>
      <c r="BH43" s="816">
        <v>0</v>
      </c>
      <c r="BI43" s="816">
        <v>0</v>
      </c>
      <c r="BJ43" s="816">
        <v>0</v>
      </c>
      <c r="BK43" s="816">
        <v>0</v>
      </c>
      <c r="BL43" s="816">
        <v>0</v>
      </c>
      <c r="BM43" s="816">
        <v>0</v>
      </c>
      <c r="BN43" s="816">
        <v>0</v>
      </c>
      <c r="BO43" s="816">
        <v>0</v>
      </c>
      <c r="BP43" s="816">
        <v>0</v>
      </c>
      <c r="BQ43" s="816">
        <v>0</v>
      </c>
      <c r="BR43" s="816">
        <v>0</v>
      </c>
      <c r="BS43" s="816">
        <v>0</v>
      </c>
      <c r="BT43" s="817">
        <v>0</v>
      </c>
      <c r="BU43" s="16"/>
    </row>
    <row r="44" spans="2:73" s="17" customFormat="1" ht="15.75">
      <c r="B44" s="814" t="s">
        <v>864</v>
      </c>
      <c r="C44" s="814" t="s">
        <v>861</v>
      </c>
      <c r="D44" s="814" t="s">
        <v>17</v>
      </c>
      <c r="E44" s="814" t="s">
        <v>856</v>
      </c>
      <c r="F44" s="814" t="s">
        <v>865</v>
      </c>
      <c r="G44" s="814" t="s">
        <v>858</v>
      </c>
      <c r="H44" s="814">
        <v>2011</v>
      </c>
      <c r="I44" s="629" t="s">
        <v>572</v>
      </c>
      <c r="J44" s="629" t="s">
        <v>582</v>
      </c>
      <c r="K44" s="50"/>
      <c r="L44" s="815">
        <v>0</v>
      </c>
      <c r="M44" s="816">
        <v>0</v>
      </c>
      <c r="N44" s="816">
        <v>0</v>
      </c>
      <c r="O44" s="816">
        <v>0</v>
      </c>
      <c r="P44" s="816">
        <v>0</v>
      </c>
      <c r="Q44" s="816">
        <v>0</v>
      </c>
      <c r="R44" s="816">
        <v>0</v>
      </c>
      <c r="S44" s="816">
        <v>0</v>
      </c>
      <c r="T44" s="816">
        <v>0</v>
      </c>
      <c r="U44" s="816">
        <v>0</v>
      </c>
      <c r="V44" s="816">
        <v>0</v>
      </c>
      <c r="W44" s="816">
        <v>0</v>
      </c>
      <c r="X44" s="816">
        <v>0</v>
      </c>
      <c r="Y44" s="816">
        <v>0</v>
      </c>
      <c r="Z44" s="816">
        <v>0</v>
      </c>
      <c r="AA44" s="816">
        <v>0</v>
      </c>
      <c r="AB44" s="816">
        <v>0</v>
      </c>
      <c r="AC44" s="816">
        <v>0</v>
      </c>
      <c r="AD44" s="816">
        <v>0</v>
      </c>
      <c r="AE44" s="816">
        <v>0</v>
      </c>
      <c r="AF44" s="816">
        <v>0</v>
      </c>
      <c r="AG44" s="816">
        <v>0</v>
      </c>
      <c r="AH44" s="816">
        <v>0</v>
      </c>
      <c r="AI44" s="816">
        <v>0</v>
      </c>
      <c r="AJ44" s="816">
        <v>0</v>
      </c>
      <c r="AK44" s="816">
        <v>0</v>
      </c>
      <c r="AL44" s="816">
        <v>0</v>
      </c>
      <c r="AM44" s="816">
        <v>0</v>
      </c>
      <c r="AN44" s="816">
        <v>0</v>
      </c>
      <c r="AO44" s="817">
        <v>0</v>
      </c>
      <c r="AP44" s="50"/>
      <c r="AQ44" s="815">
        <v>0</v>
      </c>
      <c r="AR44" s="816">
        <v>0</v>
      </c>
      <c r="AS44" s="816">
        <v>0</v>
      </c>
      <c r="AT44" s="816">
        <v>0</v>
      </c>
      <c r="AU44" s="816">
        <v>0</v>
      </c>
      <c r="AV44" s="816">
        <v>0</v>
      </c>
      <c r="AW44" s="816">
        <v>0</v>
      </c>
      <c r="AX44" s="816">
        <v>0</v>
      </c>
      <c r="AY44" s="816">
        <v>0</v>
      </c>
      <c r="AZ44" s="816">
        <v>0</v>
      </c>
      <c r="BA44" s="816">
        <v>0</v>
      </c>
      <c r="BB44" s="816">
        <v>0</v>
      </c>
      <c r="BC44" s="816">
        <v>0</v>
      </c>
      <c r="BD44" s="816">
        <v>0</v>
      </c>
      <c r="BE44" s="816">
        <v>0</v>
      </c>
      <c r="BF44" s="816">
        <v>0</v>
      </c>
      <c r="BG44" s="816">
        <v>0</v>
      </c>
      <c r="BH44" s="816">
        <v>0</v>
      </c>
      <c r="BI44" s="816">
        <v>0</v>
      </c>
      <c r="BJ44" s="816">
        <v>0</v>
      </c>
      <c r="BK44" s="816">
        <v>0</v>
      </c>
      <c r="BL44" s="816">
        <v>0</v>
      </c>
      <c r="BM44" s="816">
        <v>0</v>
      </c>
      <c r="BN44" s="816">
        <v>0</v>
      </c>
      <c r="BO44" s="816">
        <v>0</v>
      </c>
      <c r="BP44" s="816">
        <v>0</v>
      </c>
      <c r="BQ44" s="816">
        <v>0</v>
      </c>
      <c r="BR44" s="816">
        <v>0</v>
      </c>
      <c r="BS44" s="816">
        <v>0</v>
      </c>
      <c r="BT44" s="817">
        <v>0</v>
      </c>
      <c r="BU44" s="16"/>
    </row>
    <row r="45" spans="2:73" s="17" customFormat="1" ht="15.75">
      <c r="B45" s="814" t="s">
        <v>864</v>
      </c>
      <c r="C45" s="814" t="s">
        <v>855</v>
      </c>
      <c r="D45" s="814" t="s">
        <v>20</v>
      </c>
      <c r="E45" s="814" t="s">
        <v>856</v>
      </c>
      <c r="F45" s="814" t="s">
        <v>865</v>
      </c>
      <c r="G45" s="814" t="s">
        <v>858</v>
      </c>
      <c r="H45" s="814">
        <v>2011</v>
      </c>
      <c r="I45" s="629" t="s">
        <v>572</v>
      </c>
      <c r="J45" s="629" t="s">
        <v>582</v>
      </c>
      <c r="K45" s="50"/>
      <c r="L45" s="815">
        <v>5.18</v>
      </c>
      <c r="M45" s="816">
        <v>5.18</v>
      </c>
      <c r="N45" s="816">
        <v>5.18</v>
      </c>
      <c r="O45" s="816">
        <v>5.18</v>
      </c>
      <c r="P45" s="816">
        <v>5.18</v>
      </c>
      <c r="Q45" s="816">
        <v>0</v>
      </c>
      <c r="R45" s="816">
        <v>0</v>
      </c>
      <c r="S45" s="816">
        <v>0</v>
      </c>
      <c r="T45" s="816">
        <v>0</v>
      </c>
      <c r="U45" s="816">
        <v>0</v>
      </c>
      <c r="V45" s="816">
        <v>0</v>
      </c>
      <c r="W45" s="816">
        <v>0</v>
      </c>
      <c r="X45" s="816">
        <v>0</v>
      </c>
      <c r="Y45" s="816">
        <v>0</v>
      </c>
      <c r="Z45" s="816">
        <v>0</v>
      </c>
      <c r="AA45" s="816">
        <v>0</v>
      </c>
      <c r="AB45" s="816">
        <v>0</v>
      </c>
      <c r="AC45" s="816">
        <v>0</v>
      </c>
      <c r="AD45" s="816">
        <v>0</v>
      </c>
      <c r="AE45" s="816">
        <v>0</v>
      </c>
      <c r="AF45" s="816">
        <v>0</v>
      </c>
      <c r="AG45" s="816">
        <v>0</v>
      </c>
      <c r="AH45" s="816">
        <v>0</v>
      </c>
      <c r="AI45" s="816">
        <v>0</v>
      </c>
      <c r="AJ45" s="816">
        <v>0</v>
      </c>
      <c r="AK45" s="816">
        <v>0</v>
      </c>
      <c r="AL45" s="816">
        <v>0</v>
      </c>
      <c r="AM45" s="816">
        <v>0</v>
      </c>
      <c r="AN45" s="816">
        <v>0</v>
      </c>
      <c r="AO45" s="817">
        <v>0</v>
      </c>
      <c r="AP45" s="50"/>
      <c r="AQ45" s="815">
        <v>25176</v>
      </c>
      <c r="AR45" s="816">
        <v>25176</v>
      </c>
      <c r="AS45" s="816">
        <v>25176</v>
      </c>
      <c r="AT45" s="816">
        <v>25176</v>
      </c>
      <c r="AU45" s="816">
        <v>25176</v>
      </c>
      <c r="AV45" s="816">
        <v>0</v>
      </c>
      <c r="AW45" s="816">
        <v>0</v>
      </c>
      <c r="AX45" s="816">
        <v>0</v>
      </c>
      <c r="AY45" s="816">
        <v>0</v>
      </c>
      <c r="AZ45" s="816">
        <v>0</v>
      </c>
      <c r="BA45" s="816">
        <v>0</v>
      </c>
      <c r="BB45" s="816">
        <v>0</v>
      </c>
      <c r="BC45" s="816">
        <v>0</v>
      </c>
      <c r="BD45" s="816">
        <v>0</v>
      </c>
      <c r="BE45" s="816">
        <v>0</v>
      </c>
      <c r="BF45" s="816">
        <v>0</v>
      </c>
      <c r="BG45" s="816">
        <v>0</v>
      </c>
      <c r="BH45" s="816">
        <v>0</v>
      </c>
      <c r="BI45" s="816">
        <v>0</v>
      </c>
      <c r="BJ45" s="816">
        <v>0</v>
      </c>
      <c r="BK45" s="816">
        <v>0</v>
      </c>
      <c r="BL45" s="816">
        <v>0</v>
      </c>
      <c r="BM45" s="816">
        <v>0</v>
      </c>
      <c r="BN45" s="816">
        <v>0</v>
      </c>
      <c r="BO45" s="816">
        <v>0</v>
      </c>
      <c r="BP45" s="816">
        <v>0</v>
      </c>
      <c r="BQ45" s="816">
        <v>0</v>
      </c>
      <c r="BR45" s="816">
        <v>0</v>
      </c>
      <c r="BS45" s="816">
        <v>0</v>
      </c>
      <c r="BT45" s="817">
        <v>0</v>
      </c>
      <c r="BU45" s="16"/>
    </row>
    <row r="46" spans="2:73" s="17" customFormat="1" ht="15.75">
      <c r="B46" s="814" t="s">
        <v>864</v>
      </c>
      <c r="C46" s="814" t="s">
        <v>855</v>
      </c>
      <c r="D46" s="814" t="s">
        <v>21</v>
      </c>
      <c r="E46" s="814" t="s">
        <v>856</v>
      </c>
      <c r="F46" s="814" t="s">
        <v>865</v>
      </c>
      <c r="G46" s="814" t="s">
        <v>858</v>
      </c>
      <c r="H46" s="814">
        <v>2011</v>
      </c>
      <c r="I46" s="629" t="s">
        <v>572</v>
      </c>
      <c r="J46" s="629" t="s">
        <v>582</v>
      </c>
      <c r="K46" s="50"/>
      <c r="L46" s="815">
        <v>4.95</v>
      </c>
      <c r="M46" s="816">
        <v>4.95</v>
      </c>
      <c r="N46" s="816">
        <v>4.95</v>
      </c>
      <c r="O46" s="816">
        <v>4.95</v>
      </c>
      <c r="P46" s="816">
        <v>4.95</v>
      </c>
      <c r="Q46" s="816">
        <v>4.95</v>
      </c>
      <c r="R46" s="816">
        <v>2.97</v>
      </c>
      <c r="S46" s="816">
        <v>2.97</v>
      </c>
      <c r="T46" s="816">
        <v>2.97</v>
      </c>
      <c r="U46" s="816">
        <v>2.97</v>
      </c>
      <c r="V46" s="816">
        <v>2.97</v>
      </c>
      <c r="W46" s="816">
        <v>2.97</v>
      </c>
      <c r="X46" s="816">
        <v>0</v>
      </c>
      <c r="Y46" s="816">
        <v>0</v>
      </c>
      <c r="Z46" s="816">
        <v>0</v>
      </c>
      <c r="AA46" s="816">
        <v>0</v>
      </c>
      <c r="AB46" s="816">
        <v>0</v>
      </c>
      <c r="AC46" s="816">
        <v>0</v>
      </c>
      <c r="AD46" s="816">
        <v>0</v>
      </c>
      <c r="AE46" s="816">
        <v>0</v>
      </c>
      <c r="AF46" s="816">
        <v>0</v>
      </c>
      <c r="AG46" s="816">
        <v>0</v>
      </c>
      <c r="AH46" s="816">
        <v>0</v>
      </c>
      <c r="AI46" s="816">
        <v>0</v>
      </c>
      <c r="AJ46" s="816">
        <v>0</v>
      </c>
      <c r="AK46" s="816">
        <v>0</v>
      </c>
      <c r="AL46" s="816">
        <v>0</v>
      </c>
      <c r="AM46" s="816">
        <v>0</v>
      </c>
      <c r="AN46" s="816">
        <v>0</v>
      </c>
      <c r="AO46" s="817">
        <v>0</v>
      </c>
      <c r="AP46" s="50"/>
      <c r="AQ46" s="815">
        <v>11580</v>
      </c>
      <c r="AR46" s="816">
        <v>11580</v>
      </c>
      <c r="AS46" s="816">
        <v>11580</v>
      </c>
      <c r="AT46" s="816">
        <v>11580</v>
      </c>
      <c r="AU46" s="816">
        <v>11580</v>
      </c>
      <c r="AV46" s="816">
        <v>11580</v>
      </c>
      <c r="AW46" s="816">
        <v>6727</v>
      </c>
      <c r="AX46" s="816">
        <v>6727</v>
      </c>
      <c r="AY46" s="816">
        <v>6727</v>
      </c>
      <c r="AZ46" s="816">
        <v>6727</v>
      </c>
      <c r="BA46" s="816">
        <v>6727</v>
      </c>
      <c r="BB46" s="816">
        <v>6727</v>
      </c>
      <c r="BC46" s="816">
        <v>0</v>
      </c>
      <c r="BD46" s="816">
        <v>0</v>
      </c>
      <c r="BE46" s="816">
        <v>0</v>
      </c>
      <c r="BF46" s="816">
        <v>0</v>
      </c>
      <c r="BG46" s="816">
        <v>0</v>
      </c>
      <c r="BH46" s="816">
        <v>0</v>
      </c>
      <c r="BI46" s="816">
        <v>0</v>
      </c>
      <c r="BJ46" s="816">
        <v>0</v>
      </c>
      <c r="BK46" s="816">
        <v>0</v>
      </c>
      <c r="BL46" s="816">
        <v>0</v>
      </c>
      <c r="BM46" s="816">
        <v>0</v>
      </c>
      <c r="BN46" s="816">
        <v>0</v>
      </c>
      <c r="BO46" s="816">
        <v>0</v>
      </c>
      <c r="BP46" s="816">
        <v>0</v>
      </c>
      <c r="BQ46" s="816">
        <v>0</v>
      </c>
      <c r="BR46" s="816">
        <v>0</v>
      </c>
      <c r="BS46" s="816">
        <v>0</v>
      </c>
      <c r="BT46" s="817">
        <v>0</v>
      </c>
      <c r="BU46" s="16"/>
    </row>
    <row r="47" spans="2:73" s="17" customFormat="1" ht="15.75">
      <c r="B47" s="814" t="s">
        <v>864</v>
      </c>
      <c r="C47" s="814" t="s">
        <v>862</v>
      </c>
      <c r="D47" s="814" t="s">
        <v>4</v>
      </c>
      <c r="E47" s="814" t="s">
        <v>856</v>
      </c>
      <c r="F47" s="814" t="s">
        <v>29</v>
      </c>
      <c r="G47" s="814" t="s">
        <v>858</v>
      </c>
      <c r="H47" s="814">
        <v>2011</v>
      </c>
      <c r="I47" s="629" t="s">
        <v>572</v>
      </c>
      <c r="J47" s="629" t="s">
        <v>582</v>
      </c>
      <c r="K47" s="50"/>
      <c r="L47" s="815">
        <v>0.06</v>
      </c>
      <c r="M47" s="816">
        <v>0.06</v>
      </c>
      <c r="N47" s="816">
        <v>0.06</v>
      </c>
      <c r="O47" s="816">
        <v>0.06</v>
      </c>
      <c r="P47" s="816">
        <v>0.06</v>
      </c>
      <c r="Q47" s="816">
        <v>0.05</v>
      </c>
      <c r="R47" s="816">
        <v>0.04</v>
      </c>
      <c r="S47" s="816">
        <v>0.04</v>
      </c>
      <c r="T47" s="816">
        <v>0.04</v>
      </c>
      <c r="U47" s="816">
        <v>0.02</v>
      </c>
      <c r="V47" s="816">
        <v>0</v>
      </c>
      <c r="W47" s="816">
        <v>0</v>
      </c>
      <c r="X47" s="816">
        <v>0</v>
      </c>
      <c r="Y47" s="816">
        <v>0</v>
      </c>
      <c r="Z47" s="816">
        <v>0</v>
      </c>
      <c r="AA47" s="816">
        <v>0</v>
      </c>
      <c r="AB47" s="816">
        <v>0</v>
      </c>
      <c r="AC47" s="816">
        <v>0</v>
      </c>
      <c r="AD47" s="816">
        <v>0</v>
      </c>
      <c r="AE47" s="816">
        <v>0</v>
      </c>
      <c r="AF47" s="816">
        <v>0</v>
      </c>
      <c r="AG47" s="816">
        <v>0</v>
      </c>
      <c r="AH47" s="816">
        <v>0</v>
      </c>
      <c r="AI47" s="816">
        <v>0</v>
      </c>
      <c r="AJ47" s="816">
        <v>0</v>
      </c>
      <c r="AK47" s="816">
        <v>0</v>
      </c>
      <c r="AL47" s="816">
        <v>0</v>
      </c>
      <c r="AM47" s="816">
        <v>0</v>
      </c>
      <c r="AN47" s="816">
        <v>0</v>
      </c>
      <c r="AO47" s="817">
        <v>0</v>
      </c>
      <c r="AP47" s="50"/>
      <c r="AQ47" s="815">
        <v>964</v>
      </c>
      <c r="AR47" s="816">
        <v>964</v>
      </c>
      <c r="AS47" s="816">
        <v>964</v>
      </c>
      <c r="AT47" s="816">
        <v>964</v>
      </c>
      <c r="AU47" s="816">
        <v>964</v>
      </c>
      <c r="AV47" s="816">
        <v>881</v>
      </c>
      <c r="AW47" s="816">
        <v>541</v>
      </c>
      <c r="AX47" s="816">
        <v>540</v>
      </c>
      <c r="AY47" s="816">
        <v>540</v>
      </c>
      <c r="AZ47" s="816">
        <v>191</v>
      </c>
      <c r="BA47" s="816">
        <v>86</v>
      </c>
      <c r="BB47" s="816">
        <v>63</v>
      </c>
      <c r="BC47" s="816">
        <v>63</v>
      </c>
      <c r="BD47" s="816">
        <v>56</v>
      </c>
      <c r="BE47" s="816">
        <v>56</v>
      </c>
      <c r="BF47" s="816">
        <v>56</v>
      </c>
      <c r="BG47" s="816">
        <v>0</v>
      </c>
      <c r="BH47" s="816">
        <v>0</v>
      </c>
      <c r="BI47" s="816">
        <v>0</v>
      </c>
      <c r="BJ47" s="816">
        <v>0</v>
      </c>
      <c r="BK47" s="816">
        <v>0</v>
      </c>
      <c r="BL47" s="816">
        <v>0</v>
      </c>
      <c r="BM47" s="816">
        <v>0</v>
      </c>
      <c r="BN47" s="816">
        <v>0</v>
      </c>
      <c r="BO47" s="816">
        <v>0</v>
      </c>
      <c r="BP47" s="816">
        <v>0</v>
      </c>
      <c r="BQ47" s="816">
        <v>0</v>
      </c>
      <c r="BR47" s="816">
        <v>0</v>
      </c>
      <c r="BS47" s="816">
        <v>0</v>
      </c>
      <c r="BT47" s="817">
        <v>0</v>
      </c>
      <c r="BU47" s="16"/>
    </row>
    <row r="48" spans="2:73" s="17" customFormat="1" ht="15.75">
      <c r="B48" s="814" t="s">
        <v>864</v>
      </c>
      <c r="C48" s="814" t="s">
        <v>862</v>
      </c>
      <c r="D48" s="814" t="s">
        <v>5</v>
      </c>
      <c r="E48" s="814" t="s">
        <v>856</v>
      </c>
      <c r="F48" s="814" t="s">
        <v>29</v>
      </c>
      <c r="G48" s="814" t="s">
        <v>858</v>
      </c>
      <c r="H48" s="814">
        <v>2011</v>
      </c>
      <c r="I48" s="629" t="s">
        <v>572</v>
      </c>
      <c r="J48" s="629" t="s">
        <v>582</v>
      </c>
      <c r="K48" s="50"/>
      <c r="L48" s="815">
        <v>0.38</v>
      </c>
      <c r="M48" s="816">
        <v>0.38</v>
      </c>
      <c r="N48" s="816">
        <v>0.38</v>
      </c>
      <c r="O48" s="816">
        <v>0.38</v>
      </c>
      <c r="P48" s="816">
        <v>0.38</v>
      </c>
      <c r="Q48" s="816">
        <v>0.35</v>
      </c>
      <c r="R48" s="816">
        <v>0.2</v>
      </c>
      <c r="S48" s="816">
        <v>0.2</v>
      </c>
      <c r="T48" s="816">
        <v>0.2</v>
      </c>
      <c r="U48" s="816">
        <v>0.06</v>
      </c>
      <c r="V48" s="816">
        <v>0.03</v>
      </c>
      <c r="W48" s="816">
        <v>0.03</v>
      </c>
      <c r="X48" s="816">
        <v>0.03</v>
      </c>
      <c r="Y48" s="816">
        <v>0.02</v>
      </c>
      <c r="Z48" s="816">
        <v>0.02</v>
      </c>
      <c r="AA48" s="816">
        <v>0.02</v>
      </c>
      <c r="AB48" s="816">
        <v>0</v>
      </c>
      <c r="AC48" s="816">
        <v>0</v>
      </c>
      <c r="AD48" s="816">
        <v>0</v>
      </c>
      <c r="AE48" s="816">
        <v>0</v>
      </c>
      <c r="AF48" s="816">
        <v>0</v>
      </c>
      <c r="AG48" s="816">
        <v>0</v>
      </c>
      <c r="AH48" s="816">
        <v>0</v>
      </c>
      <c r="AI48" s="816">
        <v>0</v>
      </c>
      <c r="AJ48" s="816">
        <v>0</v>
      </c>
      <c r="AK48" s="816">
        <v>0</v>
      </c>
      <c r="AL48" s="816">
        <v>0</v>
      </c>
      <c r="AM48" s="816">
        <v>0</v>
      </c>
      <c r="AN48" s="816">
        <v>0</v>
      </c>
      <c r="AO48" s="817">
        <v>0</v>
      </c>
      <c r="AP48" s="50"/>
      <c r="AQ48" s="815">
        <v>7638</v>
      </c>
      <c r="AR48" s="816">
        <v>7638</v>
      </c>
      <c r="AS48" s="816">
        <v>7638</v>
      </c>
      <c r="AT48" s="816">
        <v>7638</v>
      </c>
      <c r="AU48" s="816">
        <v>7638</v>
      </c>
      <c r="AV48" s="816">
        <v>6940</v>
      </c>
      <c r="AW48" s="816">
        <v>3747</v>
      </c>
      <c r="AX48" s="816">
        <v>3746</v>
      </c>
      <c r="AY48" s="816">
        <v>3746</v>
      </c>
      <c r="AZ48" s="816">
        <v>826</v>
      </c>
      <c r="BA48" s="816">
        <v>694</v>
      </c>
      <c r="BB48" s="816">
        <v>638</v>
      </c>
      <c r="BC48" s="816">
        <v>638</v>
      </c>
      <c r="BD48" s="816">
        <v>529</v>
      </c>
      <c r="BE48" s="816">
        <v>529</v>
      </c>
      <c r="BF48" s="816">
        <v>528</v>
      </c>
      <c r="BG48" s="816">
        <v>0</v>
      </c>
      <c r="BH48" s="816">
        <v>0</v>
      </c>
      <c r="BI48" s="816">
        <v>0</v>
      </c>
      <c r="BJ48" s="816">
        <v>0</v>
      </c>
      <c r="BK48" s="816">
        <v>0</v>
      </c>
      <c r="BL48" s="816">
        <v>0</v>
      </c>
      <c r="BM48" s="816">
        <v>0</v>
      </c>
      <c r="BN48" s="816">
        <v>0</v>
      </c>
      <c r="BO48" s="816">
        <v>0</v>
      </c>
      <c r="BP48" s="816">
        <v>0</v>
      </c>
      <c r="BQ48" s="816">
        <v>0</v>
      </c>
      <c r="BR48" s="816">
        <v>0</v>
      </c>
      <c r="BS48" s="816">
        <v>0</v>
      </c>
      <c r="BT48" s="817">
        <v>0</v>
      </c>
      <c r="BU48" s="16"/>
    </row>
    <row r="49" spans="2:73" s="17" customFormat="1" ht="15.75">
      <c r="B49" s="814" t="s">
        <v>208</v>
      </c>
      <c r="C49" s="814" t="s">
        <v>855</v>
      </c>
      <c r="D49" s="814" t="s">
        <v>20</v>
      </c>
      <c r="E49" s="814" t="s">
        <v>856</v>
      </c>
      <c r="F49" s="814" t="s">
        <v>866</v>
      </c>
      <c r="G49" s="814" t="s">
        <v>858</v>
      </c>
      <c r="H49" s="814">
        <v>2011</v>
      </c>
      <c r="I49" s="629" t="s">
        <v>574</v>
      </c>
      <c r="J49" s="629" t="s">
        <v>582</v>
      </c>
      <c r="K49" s="50"/>
      <c r="L49" s="815">
        <v>0.25</v>
      </c>
      <c r="M49" s="816">
        <v>0.25</v>
      </c>
      <c r="N49" s="816">
        <v>0.25</v>
      </c>
      <c r="O49" s="816">
        <v>0.25</v>
      </c>
      <c r="P49" s="816">
        <v>0</v>
      </c>
      <c r="Q49" s="816">
        <v>0</v>
      </c>
      <c r="R49" s="816">
        <v>0</v>
      </c>
      <c r="S49" s="816">
        <v>0</v>
      </c>
      <c r="T49" s="816">
        <v>0</v>
      </c>
      <c r="U49" s="816">
        <v>0</v>
      </c>
      <c r="V49" s="816">
        <v>0</v>
      </c>
      <c r="W49" s="816">
        <v>0</v>
      </c>
      <c r="X49" s="816">
        <v>0</v>
      </c>
      <c r="Y49" s="816">
        <v>0</v>
      </c>
      <c r="Z49" s="816">
        <v>0</v>
      </c>
      <c r="AA49" s="816">
        <v>0</v>
      </c>
      <c r="AB49" s="816">
        <v>0</v>
      </c>
      <c r="AC49" s="816">
        <v>0</v>
      </c>
      <c r="AD49" s="816">
        <v>0</v>
      </c>
      <c r="AE49" s="816">
        <v>0</v>
      </c>
      <c r="AF49" s="816">
        <v>0</v>
      </c>
      <c r="AG49" s="816">
        <v>0</v>
      </c>
      <c r="AH49" s="816">
        <v>0</v>
      </c>
      <c r="AI49" s="816">
        <v>0</v>
      </c>
      <c r="AJ49" s="816">
        <v>0</v>
      </c>
      <c r="AK49" s="816">
        <v>0</v>
      </c>
      <c r="AL49" s="816">
        <v>0</v>
      </c>
      <c r="AM49" s="816">
        <v>0</v>
      </c>
      <c r="AN49" s="816">
        <v>0</v>
      </c>
      <c r="AO49" s="817">
        <v>0</v>
      </c>
      <c r="AP49" s="50"/>
      <c r="AQ49" s="815">
        <v>1222</v>
      </c>
      <c r="AR49" s="816">
        <v>1222</v>
      </c>
      <c r="AS49" s="816">
        <v>1222</v>
      </c>
      <c r="AT49" s="816">
        <v>1222</v>
      </c>
      <c r="AU49" s="816">
        <v>0</v>
      </c>
      <c r="AV49" s="816">
        <v>0</v>
      </c>
      <c r="AW49" s="816">
        <v>0</v>
      </c>
      <c r="AX49" s="816">
        <v>0</v>
      </c>
      <c r="AY49" s="816">
        <v>0</v>
      </c>
      <c r="AZ49" s="816">
        <v>0</v>
      </c>
      <c r="BA49" s="816">
        <v>0</v>
      </c>
      <c r="BB49" s="816">
        <v>0</v>
      </c>
      <c r="BC49" s="816">
        <v>0</v>
      </c>
      <c r="BD49" s="816">
        <v>0</v>
      </c>
      <c r="BE49" s="816">
        <v>0</v>
      </c>
      <c r="BF49" s="816">
        <v>0</v>
      </c>
      <c r="BG49" s="816">
        <v>0</v>
      </c>
      <c r="BH49" s="816">
        <v>0</v>
      </c>
      <c r="BI49" s="816">
        <v>0</v>
      </c>
      <c r="BJ49" s="816">
        <v>0</v>
      </c>
      <c r="BK49" s="816">
        <v>0</v>
      </c>
      <c r="BL49" s="816">
        <v>0</v>
      </c>
      <c r="BM49" s="816">
        <v>0</v>
      </c>
      <c r="BN49" s="816">
        <v>0</v>
      </c>
      <c r="BO49" s="816">
        <v>0</v>
      </c>
      <c r="BP49" s="816">
        <v>0</v>
      </c>
      <c r="BQ49" s="816">
        <v>0</v>
      </c>
      <c r="BR49" s="816">
        <v>0</v>
      </c>
      <c r="BS49" s="816">
        <v>0</v>
      </c>
      <c r="BT49" s="817">
        <v>0</v>
      </c>
      <c r="BU49" s="16"/>
    </row>
    <row r="50" spans="2:73" s="17" customFormat="1" ht="15.75">
      <c r="B50" s="814" t="s">
        <v>854</v>
      </c>
      <c r="C50" s="814" t="s">
        <v>855</v>
      </c>
      <c r="D50" s="814" t="s">
        <v>22</v>
      </c>
      <c r="E50" s="814" t="s">
        <v>856</v>
      </c>
      <c r="F50" s="814" t="s">
        <v>865</v>
      </c>
      <c r="G50" s="814" t="s">
        <v>858</v>
      </c>
      <c r="H50" s="814">
        <v>2012</v>
      </c>
      <c r="I50" s="629" t="s">
        <v>572</v>
      </c>
      <c r="J50" s="629" t="s">
        <v>859</v>
      </c>
      <c r="K50" s="50"/>
      <c r="L50" s="815">
        <v>0</v>
      </c>
      <c r="M50" s="816">
        <v>436.03</v>
      </c>
      <c r="N50" s="816">
        <v>435.48</v>
      </c>
      <c r="O50" s="816">
        <v>434.86</v>
      </c>
      <c r="P50" s="816">
        <v>398.33</v>
      </c>
      <c r="Q50" s="816">
        <v>398.33</v>
      </c>
      <c r="R50" s="816">
        <v>374.45</v>
      </c>
      <c r="S50" s="816">
        <v>368.95</v>
      </c>
      <c r="T50" s="816">
        <v>368.95</v>
      </c>
      <c r="U50" s="816">
        <v>361.39</v>
      </c>
      <c r="V50" s="816">
        <v>287.13</v>
      </c>
      <c r="W50" s="816">
        <v>269.48</v>
      </c>
      <c r="X50" s="816">
        <v>269.48</v>
      </c>
      <c r="Y50" s="816">
        <v>116.29</v>
      </c>
      <c r="Z50" s="816">
        <v>116.29</v>
      </c>
      <c r="AA50" s="816">
        <v>116.29</v>
      </c>
      <c r="AB50" s="816">
        <v>31.11</v>
      </c>
      <c r="AC50" s="816">
        <v>6.38</v>
      </c>
      <c r="AD50" s="816">
        <v>6.38</v>
      </c>
      <c r="AE50" s="816">
        <v>6.38</v>
      </c>
      <c r="AF50" s="816">
        <v>6.38</v>
      </c>
      <c r="AG50" s="816">
        <v>0</v>
      </c>
      <c r="AH50" s="816">
        <v>0</v>
      </c>
      <c r="AI50" s="816">
        <v>0</v>
      </c>
      <c r="AJ50" s="816">
        <v>0</v>
      </c>
      <c r="AK50" s="816">
        <v>0</v>
      </c>
      <c r="AL50" s="816">
        <v>0</v>
      </c>
      <c r="AM50" s="816">
        <v>0</v>
      </c>
      <c r="AN50" s="816">
        <v>0</v>
      </c>
      <c r="AO50" s="817">
        <v>0</v>
      </c>
      <c r="AP50" s="50"/>
      <c r="AQ50" s="815">
        <v>0</v>
      </c>
      <c r="AR50" s="816">
        <v>2318860</v>
      </c>
      <c r="AS50" s="816">
        <v>2317049</v>
      </c>
      <c r="AT50" s="816">
        <v>2314980</v>
      </c>
      <c r="AU50" s="816">
        <v>2194907</v>
      </c>
      <c r="AV50" s="816">
        <v>2194907</v>
      </c>
      <c r="AW50" s="816">
        <v>2116689</v>
      </c>
      <c r="AX50" s="816">
        <v>2090932</v>
      </c>
      <c r="AY50" s="816">
        <v>2090932</v>
      </c>
      <c r="AZ50" s="816">
        <v>2055724</v>
      </c>
      <c r="BA50" s="816">
        <v>1708391</v>
      </c>
      <c r="BB50" s="816">
        <v>1602023</v>
      </c>
      <c r="BC50" s="816">
        <v>1602023</v>
      </c>
      <c r="BD50" s="816">
        <v>696035</v>
      </c>
      <c r="BE50" s="816">
        <v>696035</v>
      </c>
      <c r="BF50" s="816">
        <v>696035</v>
      </c>
      <c r="BG50" s="816">
        <v>64793</v>
      </c>
      <c r="BH50" s="816">
        <v>18832</v>
      </c>
      <c r="BI50" s="816">
        <v>18832</v>
      </c>
      <c r="BJ50" s="816">
        <v>18832</v>
      </c>
      <c r="BK50" s="816">
        <v>18832</v>
      </c>
      <c r="BL50" s="816">
        <v>0</v>
      </c>
      <c r="BM50" s="816">
        <v>0</v>
      </c>
      <c r="BN50" s="816">
        <v>0</v>
      </c>
      <c r="BO50" s="816">
        <v>0</v>
      </c>
      <c r="BP50" s="816">
        <v>0</v>
      </c>
      <c r="BQ50" s="816">
        <v>0</v>
      </c>
      <c r="BR50" s="816">
        <v>0</v>
      </c>
      <c r="BS50" s="816">
        <v>0</v>
      </c>
      <c r="BT50" s="817">
        <v>0</v>
      </c>
      <c r="BU50" s="16"/>
    </row>
    <row r="51" spans="2:73" s="17" customFormat="1" ht="15.75">
      <c r="B51" s="814" t="s">
        <v>854</v>
      </c>
      <c r="C51" s="814" t="s">
        <v>862</v>
      </c>
      <c r="D51" s="814" t="s">
        <v>3</v>
      </c>
      <c r="E51" s="814" t="s">
        <v>856</v>
      </c>
      <c r="F51" s="814" t="s">
        <v>29</v>
      </c>
      <c r="G51" s="814" t="s">
        <v>858</v>
      </c>
      <c r="H51" s="814">
        <v>2012</v>
      </c>
      <c r="I51" s="629" t="s">
        <v>572</v>
      </c>
      <c r="J51" s="629" t="s">
        <v>859</v>
      </c>
      <c r="K51" s="50"/>
      <c r="L51" s="815">
        <v>0</v>
      </c>
      <c r="M51" s="816">
        <v>68.14</v>
      </c>
      <c r="N51" s="816">
        <v>68.14</v>
      </c>
      <c r="O51" s="816">
        <v>68.14</v>
      </c>
      <c r="P51" s="816">
        <v>68.14</v>
      </c>
      <c r="Q51" s="816">
        <v>68.14</v>
      </c>
      <c r="R51" s="816">
        <v>68.14</v>
      </c>
      <c r="S51" s="816">
        <v>68.14</v>
      </c>
      <c r="T51" s="816">
        <v>68.14</v>
      </c>
      <c r="U51" s="816">
        <v>68.14</v>
      </c>
      <c r="V51" s="816">
        <v>68.14</v>
      </c>
      <c r="W51" s="816">
        <v>68.14</v>
      </c>
      <c r="X51" s="816">
        <v>68.14</v>
      </c>
      <c r="Y51" s="816">
        <v>68.14</v>
      </c>
      <c r="Z51" s="816">
        <v>68.14</v>
      </c>
      <c r="AA51" s="816">
        <v>68.14</v>
      </c>
      <c r="AB51" s="816">
        <v>68.14</v>
      </c>
      <c r="AC51" s="816">
        <v>68.14</v>
      </c>
      <c r="AD51" s="816">
        <v>68.14</v>
      </c>
      <c r="AE51" s="816">
        <v>59.4</v>
      </c>
      <c r="AF51" s="816">
        <v>0</v>
      </c>
      <c r="AG51" s="816">
        <v>0</v>
      </c>
      <c r="AH51" s="816">
        <v>0</v>
      </c>
      <c r="AI51" s="816">
        <v>0</v>
      </c>
      <c r="AJ51" s="816">
        <v>0</v>
      </c>
      <c r="AK51" s="816">
        <v>0</v>
      </c>
      <c r="AL51" s="816">
        <v>0</v>
      </c>
      <c r="AM51" s="816">
        <v>0</v>
      </c>
      <c r="AN51" s="816">
        <v>0</v>
      </c>
      <c r="AO51" s="817">
        <v>0</v>
      </c>
      <c r="AP51" s="50"/>
      <c r="AQ51" s="815">
        <v>0</v>
      </c>
      <c r="AR51" s="816">
        <v>122478</v>
      </c>
      <c r="AS51" s="816">
        <v>122478</v>
      </c>
      <c r="AT51" s="816">
        <v>122478</v>
      </c>
      <c r="AU51" s="816">
        <v>122478</v>
      </c>
      <c r="AV51" s="816">
        <v>122478</v>
      </c>
      <c r="AW51" s="816">
        <v>122478</v>
      </c>
      <c r="AX51" s="816">
        <v>122478</v>
      </c>
      <c r="AY51" s="816">
        <v>122478</v>
      </c>
      <c r="AZ51" s="816">
        <v>122478</v>
      </c>
      <c r="BA51" s="816">
        <v>122478</v>
      </c>
      <c r="BB51" s="816">
        <v>122478</v>
      </c>
      <c r="BC51" s="816">
        <v>122478</v>
      </c>
      <c r="BD51" s="816">
        <v>122478</v>
      </c>
      <c r="BE51" s="816">
        <v>122478</v>
      </c>
      <c r="BF51" s="816">
        <v>122478</v>
      </c>
      <c r="BG51" s="816">
        <v>122478</v>
      </c>
      <c r="BH51" s="816">
        <v>122478</v>
      </c>
      <c r="BI51" s="816">
        <v>122478</v>
      </c>
      <c r="BJ51" s="816">
        <v>114664</v>
      </c>
      <c r="BK51" s="816">
        <v>0</v>
      </c>
      <c r="BL51" s="816">
        <v>0</v>
      </c>
      <c r="BM51" s="816">
        <v>0</v>
      </c>
      <c r="BN51" s="816">
        <v>0</v>
      </c>
      <c r="BO51" s="816">
        <v>0</v>
      </c>
      <c r="BP51" s="816">
        <v>0</v>
      </c>
      <c r="BQ51" s="816">
        <v>0</v>
      </c>
      <c r="BR51" s="816">
        <v>0</v>
      </c>
      <c r="BS51" s="816">
        <v>0</v>
      </c>
      <c r="BT51" s="817">
        <v>0</v>
      </c>
      <c r="BU51" s="16"/>
    </row>
    <row r="52" spans="2:73" s="17" customFormat="1" ht="15.75">
      <c r="B52" s="814" t="s">
        <v>854</v>
      </c>
      <c r="C52" s="814" t="s">
        <v>867</v>
      </c>
      <c r="D52" s="814" t="s">
        <v>14</v>
      </c>
      <c r="E52" s="814" t="s">
        <v>856</v>
      </c>
      <c r="F52" s="814" t="s">
        <v>29</v>
      </c>
      <c r="G52" s="814" t="s">
        <v>858</v>
      </c>
      <c r="H52" s="814">
        <v>2012</v>
      </c>
      <c r="I52" s="629" t="s">
        <v>572</v>
      </c>
      <c r="J52" s="629" t="s">
        <v>859</v>
      </c>
      <c r="K52" s="50"/>
      <c r="L52" s="815">
        <v>0</v>
      </c>
      <c r="M52" s="816">
        <v>0.28000000000000003</v>
      </c>
      <c r="N52" s="816">
        <v>0.28000000000000003</v>
      </c>
      <c r="O52" s="816">
        <v>0.28000000000000003</v>
      </c>
      <c r="P52" s="816">
        <v>0.28000000000000003</v>
      </c>
      <c r="Q52" s="816">
        <v>0.28000000000000003</v>
      </c>
      <c r="R52" s="816">
        <v>0.28000000000000003</v>
      </c>
      <c r="S52" s="816">
        <v>0.28000000000000003</v>
      </c>
      <c r="T52" s="816">
        <v>0.28000000000000003</v>
      </c>
      <c r="U52" s="816">
        <v>0.09</v>
      </c>
      <c r="V52" s="816">
        <v>0.09</v>
      </c>
      <c r="W52" s="816">
        <v>0.09</v>
      </c>
      <c r="X52" s="816">
        <v>0.09</v>
      </c>
      <c r="Y52" s="816">
        <v>0.09</v>
      </c>
      <c r="Z52" s="816">
        <v>0.09</v>
      </c>
      <c r="AA52" s="816">
        <v>0</v>
      </c>
      <c r="AB52" s="816">
        <v>0</v>
      </c>
      <c r="AC52" s="816">
        <v>0</v>
      </c>
      <c r="AD52" s="816">
        <v>0</v>
      </c>
      <c r="AE52" s="816">
        <v>0</v>
      </c>
      <c r="AF52" s="816">
        <v>0</v>
      </c>
      <c r="AG52" s="816">
        <v>0</v>
      </c>
      <c r="AH52" s="816">
        <v>0</v>
      </c>
      <c r="AI52" s="816">
        <v>0</v>
      </c>
      <c r="AJ52" s="816">
        <v>0</v>
      </c>
      <c r="AK52" s="816">
        <v>0</v>
      </c>
      <c r="AL52" s="816">
        <v>0</v>
      </c>
      <c r="AM52" s="816">
        <v>0</v>
      </c>
      <c r="AN52" s="816">
        <v>0</v>
      </c>
      <c r="AO52" s="817">
        <v>0</v>
      </c>
      <c r="AP52" s="50"/>
      <c r="AQ52" s="815">
        <v>0</v>
      </c>
      <c r="AR52" s="816">
        <v>4983</v>
      </c>
      <c r="AS52" s="816">
        <v>4983</v>
      </c>
      <c r="AT52" s="816">
        <v>4983</v>
      </c>
      <c r="AU52" s="816">
        <v>4983</v>
      </c>
      <c r="AV52" s="816">
        <v>4353</v>
      </c>
      <c r="AW52" s="816">
        <v>4353</v>
      </c>
      <c r="AX52" s="816">
        <v>4353</v>
      </c>
      <c r="AY52" s="816">
        <v>4353</v>
      </c>
      <c r="AZ52" s="816">
        <v>675</v>
      </c>
      <c r="BA52" s="816">
        <v>675</v>
      </c>
      <c r="BB52" s="816">
        <v>675</v>
      </c>
      <c r="BC52" s="816">
        <v>675</v>
      </c>
      <c r="BD52" s="816">
        <v>675</v>
      </c>
      <c r="BE52" s="816">
        <v>675</v>
      </c>
      <c r="BF52" s="816">
        <v>0</v>
      </c>
      <c r="BG52" s="816">
        <v>0</v>
      </c>
      <c r="BH52" s="816">
        <v>0</v>
      </c>
      <c r="BI52" s="816">
        <v>0</v>
      </c>
      <c r="BJ52" s="816">
        <v>0</v>
      </c>
      <c r="BK52" s="816">
        <v>0</v>
      </c>
      <c r="BL52" s="816">
        <v>0</v>
      </c>
      <c r="BM52" s="816">
        <v>0</v>
      </c>
      <c r="BN52" s="816">
        <v>0</v>
      </c>
      <c r="BO52" s="816">
        <v>0</v>
      </c>
      <c r="BP52" s="816">
        <v>0</v>
      </c>
      <c r="BQ52" s="816">
        <v>0</v>
      </c>
      <c r="BR52" s="816">
        <v>0</v>
      </c>
      <c r="BS52" s="816">
        <v>0</v>
      </c>
      <c r="BT52" s="817">
        <v>0</v>
      </c>
      <c r="BU52" s="16"/>
    </row>
    <row r="53" spans="2:73">
      <c r="B53" s="814" t="s">
        <v>854</v>
      </c>
      <c r="C53" s="814" t="s">
        <v>855</v>
      </c>
      <c r="D53" s="814" t="s">
        <v>17</v>
      </c>
      <c r="E53" s="814" t="s">
        <v>856</v>
      </c>
      <c r="F53" s="814" t="s">
        <v>865</v>
      </c>
      <c r="G53" s="814" t="s">
        <v>858</v>
      </c>
      <c r="H53" s="814">
        <v>2012</v>
      </c>
      <c r="I53" s="629" t="s">
        <v>572</v>
      </c>
      <c r="J53" s="629" t="s">
        <v>859</v>
      </c>
      <c r="K53" s="50"/>
      <c r="L53" s="815">
        <v>0</v>
      </c>
      <c r="M53" s="816">
        <v>9.86</v>
      </c>
      <c r="N53" s="816">
        <v>9.86</v>
      </c>
      <c r="O53" s="816">
        <v>9.86</v>
      </c>
      <c r="P53" s="816">
        <v>9.86</v>
      </c>
      <c r="Q53" s="816">
        <v>9.86</v>
      </c>
      <c r="R53" s="816">
        <v>9.86</v>
      </c>
      <c r="S53" s="816">
        <v>9.86</v>
      </c>
      <c r="T53" s="816">
        <v>9.86</v>
      </c>
      <c r="U53" s="816">
        <v>9.86</v>
      </c>
      <c r="V53" s="816">
        <v>9.86</v>
      </c>
      <c r="W53" s="816">
        <v>9.86</v>
      </c>
      <c r="X53" s="816">
        <v>9.86</v>
      </c>
      <c r="Y53" s="816">
        <v>9.86</v>
      </c>
      <c r="Z53" s="816">
        <v>9.86</v>
      </c>
      <c r="AA53" s="816">
        <v>9.86</v>
      </c>
      <c r="AB53" s="816">
        <v>0</v>
      </c>
      <c r="AC53" s="816">
        <v>0</v>
      </c>
      <c r="AD53" s="816">
        <v>0</v>
      </c>
      <c r="AE53" s="816">
        <v>0</v>
      </c>
      <c r="AF53" s="816">
        <v>0</v>
      </c>
      <c r="AG53" s="816">
        <v>0</v>
      </c>
      <c r="AH53" s="816">
        <v>0</v>
      </c>
      <c r="AI53" s="816">
        <v>0</v>
      </c>
      <c r="AJ53" s="816">
        <v>0</v>
      </c>
      <c r="AK53" s="816">
        <v>0</v>
      </c>
      <c r="AL53" s="816">
        <v>0</v>
      </c>
      <c r="AM53" s="816">
        <v>0</v>
      </c>
      <c r="AN53" s="816">
        <v>0</v>
      </c>
      <c r="AO53" s="817">
        <v>0</v>
      </c>
      <c r="AP53" s="50"/>
      <c r="AQ53" s="815">
        <v>0</v>
      </c>
      <c r="AR53" s="816">
        <v>35487</v>
      </c>
      <c r="AS53" s="816">
        <v>35487</v>
      </c>
      <c r="AT53" s="816">
        <v>35487</v>
      </c>
      <c r="AU53" s="816">
        <v>35487</v>
      </c>
      <c r="AV53" s="816">
        <v>35487</v>
      </c>
      <c r="AW53" s="816">
        <v>35487</v>
      </c>
      <c r="AX53" s="816">
        <v>35487</v>
      </c>
      <c r="AY53" s="816">
        <v>35487</v>
      </c>
      <c r="AZ53" s="816">
        <v>35487</v>
      </c>
      <c r="BA53" s="816">
        <v>35487</v>
      </c>
      <c r="BB53" s="816">
        <v>35487</v>
      </c>
      <c r="BC53" s="816">
        <v>35487</v>
      </c>
      <c r="BD53" s="816">
        <v>35487</v>
      </c>
      <c r="BE53" s="816">
        <v>35487</v>
      </c>
      <c r="BF53" s="816">
        <v>35487</v>
      </c>
      <c r="BG53" s="816">
        <v>0</v>
      </c>
      <c r="BH53" s="816">
        <v>0</v>
      </c>
      <c r="BI53" s="816">
        <v>0</v>
      </c>
      <c r="BJ53" s="816">
        <v>0</v>
      </c>
      <c r="BK53" s="816">
        <v>0</v>
      </c>
      <c r="BL53" s="816">
        <v>0</v>
      </c>
      <c r="BM53" s="816">
        <v>0</v>
      </c>
      <c r="BN53" s="816">
        <v>0</v>
      </c>
      <c r="BO53" s="816">
        <v>0</v>
      </c>
      <c r="BP53" s="816">
        <v>0</v>
      </c>
      <c r="BQ53" s="816">
        <v>0</v>
      </c>
      <c r="BR53" s="816">
        <v>0</v>
      </c>
      <c r="BS53" s="816">
        <v>0</v>
      </c>
      <c r="BT53" s="817">
        <v>0</v>
      </c>
    </row>
    <row r="54" spans="2:73">
      <c r="B54" s="814" t="s">
        <v>854</v>
      </c>
      <c r="C54" s="814" t="s">
        <v>861</v>
      </c>
      <c r="D54" s="814" t="s">
        <v>17</v>
      </c>
      <c r="E54" s="814" t="s">
        <v>856</v>
      </c>
      <c r="F54" s="814" t="s">
        <v>865</v>
      </c>
      <c r="G54" s="814" t="s">
        <v>858</v>
      </c>
      <c r="H54" s="814">
        <v>2012</v>
      </c>
      <c r="I54" s="629" t="s">
        <v>572</v>
      </c>
      <c r="J54" s="629" t="s">
        <v>859</v>
      </c>
      <c r="K54" s="50"/>
      <c r="L54" s="815">
        <v>0</v>
      </c>
      <c r="M54" s="816">
        <v>0.4</v>
      </c>
      <c r="N54" s="816">
        <v>0.4</v>
      </c>
      <c r="O54" s="816">
        <v>0.4</v>
      </c>
      <c r="P54" s="816">
        <v>0.4</v>
      </c>
      <c r="Q54" s="816">
        <v>0.4</v>
      </c>
      <c r="R54" s="816">
        <v>0.4</v>
      </c>
      <c r="S54" s="816">
        <v>0.4</v>
      </c>
      <c r="T54" s="816">
        <v>0.4</v>
      </c>
      <c r="U54" s="816">
        <v>0.4</v>
      </c>
      <c r="V54" s="816">
        <v>0.4</v>
      </c>
      <c r="W54" s="816">
        <v>0.4</v>
      </c>
      <c r="X54" s="816">
        <v>0.4</v>
      </c>
      <c r="Y54" s="816">
        <v>0</v>
      </c>
      <c r="Z54" s="816">
        <v>0</v>
      </c>
      <c r="AA54" s="816">
        <v>0</v>
      </c>
      <c r="AB54" s="816">
        <v>0</v>
      </c>
      <c r="AC54" s="816">
        <v>0</v>
      </c>
      <c r="AD54" s="816">
        <v>0</v>
      </c>
      <c r="AE54" s="816">
        <v>0</v>
      </c>
      <c r="AF54" s="816">
        <v>0</v>
      </c>
      <c r="AG54" s="816">
        <v>0</v>
      </c>
      <c r="AH54" s="816">
        <v>0</v>
      </c>
      <c r="AI54" s="816">
        <v>0</v>
      </c>
      <c r="AJ54" s="816">
        <v>0</v>
      </c>
      <c r="AK54" s="816">
        <v>0</v>
      </c>
      <c r="AL54" s="816">
        <v>0</v>
      </c>
      <c r="AM54" s="816">
        <v>0</v>
      </c>
      <c r="AN54" s="816">
        <v>0</v>
      </c>
      <c r="AO54" s="817">
        <v>0</v>
      </c>
      <c r="AP54" s="50"/>
      <c r="AQ54" s="815">
        <v>0</v>
      </c>
      <c r="AR54" s="816">
        <v>383</v>
      </c>
      <c r="AS54" s="816">
        <v>383</v>
      </c>
      <c r="AT54" s="816">
        <v>383</v>
      </c>
      <c r="AU54" s="816">
        <v>383</v>
      </c>
      <c r="AV54" s="816">
        <v>383</v>
      </c>
      <c r="AW54" s="816">
        <v>383</v>
      </c>
      <c r="AX54" s="816">
        <v>383</v>
      </c>
      <c r="AY54" s="816">
        <v>383</v>
      </c>
      <c r="AZ54" s="816">
        <v>383</v>
      </c>
      <c r="BA54" s="816">
        <v>383</v>
      </c>
      <c r="BB54" s="816">
        <v>383</v>
      </c>
      <c r="BC54" s="816">
        <v>383</v>
      </c>
      <c r="BD54" s="816">
        <v>0</v>
      </c>
      <c r="BE54" s="816">
        <v>0</v>
      </c>
      <c r="BF54" s="816">
        <v>0</v>
      </c>
      <c r="BG54" s="816">
        <v>0</v>
      </c>
      <c r="BH54" s="816">
        <v>0</v>
      </c>
      <c r="BI54" s="816">
        <v>0</v>
      </c>
      <c r="BJ54" s="816">
        <v>0</v>
      </c>
      <c r="BK54" s="816">
        <v>0</v>
      </c>
      <c r="BL54" s="816">
        <v>0</v>
      </c>
      <c r="BM54" s="816">
        <v>0</v>
      </c>
      <c r="BN54" s="816">
        <v>0</v>
      </c>
      <c r="BO54" s="816">
        <v>0</v>
      </c>
      <c r="BP54" s="816">
        <v>0</v>
      </c>
      <c r="BQ54" s="816">
        <v>0</v>
      </c>
      <c r="BR54" s="816">
        <v>0</v>
      </c>
      <c r="BS54" s="816">
        <v>0</v>
      </c>
      <c r="BT54" s="817">
        <v>0</v>
      </c>
    </row>
    <row r="55" spans="2:73">
      <c r="B55" s="814" t="s">
        <v>854</v>
      </c>
      <c r="C55" s="814" t="s">
        <v>855</v>
      </c>
      <c r="D55" s="814" t="s">
        <v>20</v>
      </c>
      <c r="E55" s="814" t="s">
        <v>856</v>
      </c>
      <c r="F55" s="814" t="s">
        <v>865</v>
      </c>
      <c r="G55" s="814" t="s">
        <v>858</v>
      </c>
      <c r="H55" s="814">
        <v>2012</v>
      </c>
      <c r="I55" s="629" t="s">
        <v>572</v>
      </c>
      <c r="J55" s="629" t="s">
        <v>859</v>
      </c>
      <c r="K55" s="50"/>
      <c r="L55" s="815">
        <v>0</v>
      </c>
      <c r="M55" s="816">
        <v>10.35</v>
      </c>
      <c r="N55" s="816">
        <v>10.35</v>
      </c>
      <c r="O55" s="816">
        <v>10.35</v>
      </c>
      <c r="P55" s="816">
        <v>10.35</v>
      </c>
      <c r="Q55" s="816">
        <v>0</v>
      </c>
      <c r="R55" s="816">
        <v>0</v>
      </c>
      <c r="S55" s="816">
        <v>0</v>
      </c>
      <c r="T55" s="816">
        <v>0</v>
      </c>
      <c r="U55" s="816">
        <v>0</v>
      </c>
      <c r="V55" s="816">
        <v>0</v>
      </c>
      <c r="W55" s="816">
        <v>0</v>
      </c>
      <c r="X55" s="816">
        <v>0</v>
      </c>
      <c r="Y55" s="816">
        <v>0</v>
      </c>
      <c r="Z55" s="816">
        <v>0</v>
      </c>
      <c r="AA55" s="816">
        <v>0</v>
      </c>
      <c r="AB55" s="816">
        <v>0</v>
      </c>
      <c r="AC55" s="816">
        <v>0</v>
      </c>
      <c r="AD55" s="816">
        <v>0</v>
      </c>
      <c r="AE55" s="816">
        <v>0</v>
      </c>
      <c r="AF55" s="816">
        <v>0</v>
      </c>
      <c r="AG55" s="816">
        <v>0</v>
      </c>
      <c r="AH55" s="816">
        <v>0</v>
      </c>
      <c r="AI55" s="816">
        <v>0</v>
      </c>
      <c r="AJ55" s="816">
        <v>0</v>
      </c>
      <c r="AK55" s="816">
        <v>0</v>
      </c>
      <c r="AL55" s="816">
        <v>0</v>
      </c>
      <c r="AM55" s="816">
        <v>0</v>
      </c>
      <c r="AN55" s="816">
        <v>0</v>
      </c>
      <c r="AO55" s="817">
        <v>0</v>
      </c>
      <c r="AP55" s="50"/>
      <c r="AQ55" s="815">
        <v>0</v>
      </c>
      <c r="AR55" s="816">
        <v>50353</v>
      </c>
      <c r="AS55" s="816">
        <v>50353</v>
      </c>
      <c r="AT55" s="816">
        <v>50353</v>
      </c>
      <c r="AU55" s="816">
        <v>50353</v>
      </c>
      <c r="AV55" s="816">
        <v>0</v>
      </c>
      <c r="AW55" s="816">
        <v>0</v>
      </c>
      <c r="AX55" s="816">
        <v>0</v>
      </c>
      <c r="AY55" s="816">
        <v>0</v>
      </c>
      <c r="AZ55" s="816">
        <v>0</v>
      </c>
      <c r="BA55" s="816">
        <v>0</v>
      </c>
      <c r="BB55" s="816">
        <v>0</v>
      </c>
      <c r="BC55" s="816">
        <v>0</v>
      </c>
      <c r="BD55" s="816">
        <v>0</v>
      </c>
      <c r="BE55" s="816">
        <v>0</v>
      </c>
      <c r="BF55" s="816">
        <v>0</v>
      </c>
      <c r="BG55" s="816">
        <v>0</v>
      </c>
      <c r="BH55" s="816">
        <v>0</v>
      </c>
      <c r="BI55" s="816">
        <v>0</v>
      </c>
      <c r="BJ55" s="816">
        <v>0</v>
      </c>
      <c r="BK55" s="816">
        <v>0</v>
      </c>
      <c r="BL55" s="816">
        <v>0</v>
      </c>
      <c r="BM55" s="816">
        <v>0</v>
      </c>
      <c r="BN55" s="816">
        <v>0</v>
      </c>
      <c r="BO55" s="816">
        <v>0</v>
      </c>
      <c r="BP55" s="816">
        <v>0</v>
      </c>
      <c r="BQ55" s="816">
        <v>0</v>
      </c>
      <c r="BR55" s="816">
        <v>0</v>
      </c>
      <c r="BS55" s="816">
        <v>0</v>
      </c>
      <c r="BT55" s="817">
        <v>0</v>
      </c>
    </row>
    <row r="56" spans="2:73">
      <c r="B56" s="814" t="s">
        <v>854</v>
      </c>
      <c r="C56" s="814" t="s">
        <v>855</v>
      </c>
      <c r="D56" s="814" t="s">
        <v>21</v>
      </c>
      <c r="E56" s="814" t="s">
        <v>856</v>
      </c>
      <c r="F56" s="814" t="s">
        <v>865</v>
      </c>
      <c r="G56" s="814" t="s">
        <v>858</v>
      </c>
      <c r="H56" s="814">
        <v>2012</v>
      </c>
      <c r="I56" s="629" t="s">
        <v>572</v>
      </c>
      <c r="J56" s="629" t="s">
        <v>859</v>
      </c>
      <c r="K56" s="50"/>
      <c r="L56" s="815">
        <v>0</v>
      </c>
      <c r="M56" s="816">
        <v>61.73</v>
      </c>
      <c r="N56" s="816">
        <v>61.73</v>
      </c>
      <c r="O56" s="816">
        <v>60.9</v>
      </c>
      <c r="P56" s="816">
        <v>48.91</v>
      </c>
      <c r="Q56" s="816">
        <v>48.91</v>
      </c>
      <c r="R56" s="816">
        <v>16.760000000000002</v>
      </c>
      <c r="S56" s="816">
        <v>16.760000000000002</v>
      </c>
      <c r="T56" s="816">
        <v>16.760000000000002</v>
      </c>
      <c r="U56" s="816">
        <v>16.760000000000002</v>
      </c>
      <c r="V56" s="816">
        <v>16.760000000000002</v>
      </c>
      <c r="W56" s="816">
        <v>15.11</v>
      </c>
      <c r="X56" s="816">
        <v>15.11</v>
      </c>
      <c r="Y56" s="816">
        <v>0</v>
      </c>
      <c r="Z56" s="816">
        <v>0</v>
      </c>
      <c r="AA56" s="816">
        <v>0</v>
      </c>
      <c r="AB56" s="816">
        <v>0</v>
      </c>
      <c r="AC56" s="816">
        <v>0</v>
      </c>
      <c r="AD56" s="816">
        <v>0</v>
      </c>
      <c r="AE56" s="816">
        <v>0</v>
      </c>
      <c r="AF56" s="816">
        <v>0</v>
      </c>
      <c r="AG56" s="816">
        <v>0</v>
      </c>
      <c r="AH56" s="816">
        <v>0</v>
      </c>
      <c r="AI56" s="816">
        <v>0</v>
      </c>
      <c r="AJ56" s="816">
        <v>0</v>
      </c>
      <c r="AK56" s="816">
        <v>0</v>
      </c>
      <c r="AL56" s="816">
        <v>0</v>
      </c>
      <c r="AM56" s="816">
        <v>0</v>
      </c>
      <c r="AN56" s="816">
        <v>0</v>
      </c>
      <c r="AO56" s="817">
        <v>0</v>
      </c>
      <c r="AP56" s="50"/>
      <c r="AQ56" s="815">
        <v>0</v>
      </c>
      <c r="AR56" s="816">
        <v>242528</v>
      </c>
      <c r="AS56" s="816">
        <v>242528</v>
      </c>
      <c r="AT56" s="816">
        <v>239057</v>
      </c>
      <c r="AU56" s="816">
        <v>192675</v>
      </c>
      <c r="AV56" s="816">
        <v>192675</v>
      </c>
      <c r="AW56" s="816">
        <v>72643</v>
      </c>
      <c r="AX56" s="816">
        <v>72643</v>
      </c>
      <c r="AY56" s="816">
        <v>72643</v>
      </c>
      <c r="AZ56" s="816">
        <v>72643</v>
      </c>
      <c r="BA56" s="816">
        <v>72643</v>
      </c>
      <c r="BB56" s="816">
        <v>56506</v>
      </c>
      <c r="BC56" s="816">
        <v>56506</v>
      </c>
      <c r="BD56" s="816">
        <v>0</v>
      </c>
      <c r="BE56" s="816">
        <v>0</v>
      </c>
      <c r="BF56" s="816">
        <v>0</v>
      </c>
      <c r="BG56" s="816">
        <v>0</v>
      </c>
      <c r="BH56" s="816">
        <v>0</v>
      </c>
      <c r="BI56" s="816">
        <v>0</v>
      </c>
      <c r="BJ56" s="816">
        <v>0</v>
      </c>
      <c r="BK56" s="816">
        <v>0</v>
      </c>
      <c r="BL56" s="816">
        <v>0</v>
      </c>
      <c r="BM56" s="816">
        <v>0</v>
      </c>
      <c r="BN56" s="816">
        <v>0</v>
      </c>
      <c r="BO56" s="816">
        <v>0</v>
      </c>
      <c r="BP56" s="816">
        <v>0</v>
      </c>
      <c r="BQ56" s="816">
        <v>0</v>
      </c>
      <c r="BR56" s="816">
        <v>0</v>
      </c>
      <c r="BS56" s="816">
        <v>0</v>
      </c>
      <c r="BT56" s="817">
        <v>0</v>
      </c>
    </row>
    <row r="57" spans="2:73">
      <c r="B57" s="814" t="s">
        <v>854</v>
      </c>
      <c r="C57" s="814" t="s">
        <v>855</v>
      </c>
      <c r="D57" s="814" t="s">
        <v>9</v>
      </c>
      <c r="E57" s="814" t="s">
        <v>856</v>
      </c>
      <c r="F57" s="814" t="s">
        <v>865</v>
      </c>
      <c r="G57" s="814" t="s">
        <v>863</v>
      </c>
      <c r="H57" s="814">
        <v>2012</v>
      </c>
      <c r="I57" s="629" t="s">
        <v>572</v>
      </c>
      <c r="J57" s="629" t="s">
        <v>859</v>
      </c>
      <c r="K57" s="50"/>
      <c r="L57" s="815">
        <v>0</v>
      </c>
      <c r="M57" s="816">
        <v>68.459999999999994</v>
      </c>
      <c r="N57" s="816">
        <v>0</v>
      </c>
      <c r="O57" s="816">
        <v>0</v>
      </c>
      <c r="P57" s="816">
        <v>0</v>
      </c>
      <c r="Q57" s="816">
        <v>0</v>
      </c>
      <c r="R57" s="816">
        <v>0</v>
      </c>
      <c r="S57" s="816">
        <v>0</v>
      </c>
      <c r="T57" s="816">
        <v>0</v>
      </c>
      <c r="U57" s="816">
        <v>0</v>
      </c>
      <c r="V57" s="816">
        <v>0</v>
      </c>
      <c r="W57" s="816">
        <v>0</v>
      </c>
      <c r="X57" s="816">
        <v>0</v>
      </c>
      <c r="Y57" s="816">
        <v>0</v>
      </c>
      <c r="Z57" s="816">
        <v>0</v>
      </c>
      <c r="AA57" s="816">
        <v>0</v>
      </c>
      <c r="AB57" s="816">
        <v>0</v>
      </c>
      <c r="AC57" s="816">
        <v>0</v>
      </c>
      <c r="AD57" s="816">
        <v>0</v>
      </c>
      <c r="AE57" s="816">
        <v>0</v>
      </c>
      <c r="AF57" s="816">
        <v>0</v>
      </c>
      <c r="AG57" s="816">
        <v>0</v>
      </c>
      <c r="AH57" s="816">
        <v>0</v>
      </c>
      <c r="AI57" s="816">
        <v>0</v>
      </c>
      <c r="AJ57" s="816">
        <v>0</v>
      </c>
      <c r="AK57" s="816">
        <v>0</v>
      </c>
      <c r="AL57" s="816">
        <v>0</v>
      </c>
      <c r="AM57" s="816">
        <v>0</v>
      </c>
      <c r="AN57" s="816">
        <v>0</v>
      </c>
      <c r="AO57" s="817">
        <v>0</v>
      </c>
      <c r="AP57" s="50"/>
      <c r="AQ57" s="815">
        <v>0</v>
      </c>
      <c r="AR57" s="816">
        <v>995</v>
      </c>
      <c r="AS57" s="816">
        <v>0</v>
      </c>
      <c r="AT57" s="816">
        <v>0</v>
      </c>
      <c r="AU57" s="816">
        <v>0</v>
      </c>
      <c r="AV57" s="816">
        <v>0</v>
      </c>
      <c r="AW57" s="816">
        <v>0</v>
      </c>
      <c r="AX57" s="816">
        <v>0</v>
      </c>
      <c r="AY57" s="816">
        <v>0</v>
      </c>
      <c r="AZ57" s="816">
        <v>0</v>
      </c>
      <c r="BA57" s="816">
        <v>0</v>
      </c>
      <c r="BB57" s="816">
        <v>0</v>
      </c>
      <c r="BC57" s="816">
        <v>0</v>
      </c>
      <c r="BD57" s="816">
        <v>0</v>
      </c>
      <c r="BE57" s="816">
        <v>0</v>
      </c>
      <c r="BF57" s="816">
        <v>0</v>
      </c>
      <c r="BG57" s="816">
        <v>0</v>
      </c>
      <c r="BH57" s="816">
        <v>0</v>
      </c>
      <c r="BI57" s="816">
        <v>0</v>
      </c>
      <c r="BJ57" s="816">
        <v>0</v>
      </c>
      <c r="BK57" s="816">
        <v>0</v>
      </c>
      <c r="BL57" s="816">
        <v>0</v>
      </c>
      <c r="BM57" s="816">
        <v>0</v>
      </c>
      <c r="BN57" s="816">
        <v>0</v>
      </c>
      <c r="BO57" s="816">
        <v>0</v>
      </c>
      <c r="BP57" s="816">
        <v>0</v>
      </c>
      <c r="BQ57" s="816">
        <v>0</v>
      </c>
      <c r="BR57" s="816">
        <v>0</v>
      </c>
      <c r="BS57" s="816">
        <v>0</v>
      </c>
      <c r="BT57" s="817">
        <v>0</v>
      </c>
    </row>
    <row r="58" spans="2:73">
      <c r="B58" s="814" t="s">
        <v>854</v>
      </c>
      <c r="C58" s="814" t="s">
        <v>862</v>
      </c>
      <c r="D58" s="814" t="s">
        <v>4</v>
      </c>
      <c r="E58" s="814" t="s">
        <v>856</v>
      </c>
      <c r="F58" s="814" t="s">
        <v>29</v>
      </c>
      <c r="G58" s="814" t="s">
        <v>858</v>
      </c>
      <c r="H58" s="814">
        <v>2012</v>
      </c>
      <c r="I58" s="629" t="s">
        <v>572</v>
      </c>
      <c r="J58" s="629" t="s">
        <v>859</v>
      </c>
      <c r="K58" s="50"/>
      <c r="L58" s="815">
        <v>0</v>
      </c>
      <c r="M58" s="816">
        <v>0.81</v>
      </c>
      <c r="N58" s="816">
        <v>0.81</v>
      </c>
      <c r="O58" s="816">
        <v>0.81</v>
      </c>
      <c r="P58" s="816">
        <v>0.81</v>
      </c>
      <c r="Q58" s="816">
        <v>0.8</v>
      </c>
      <c r="R58" s="816">
        <v>0.8</v>
      </c>
      <c r="S58" s="816">
        <v>0.68</v>
      </c>
      <c r="T58" s="816">
        <v>0.68</v>
      </c>
      <c r="U58" s="816">
        <v>0.68</v>
      </c>
      <c r="V58" s="816">
        <v>0.68</v>
      </c>
      <c r="W58" s="816">
        <v>0.01</v>
      </c>
      <c r="X58" s="816">
        <v>0.01</v>
      </c>
      <c r="Y58" s="816">
        <v>0.01</v>
      </c>
      <c r="Z58" s="816">
        <v>0.01</v>
      </c>
      <c r="AA58" s="816">
        <v>0.01</v>
      </c>
      <c r="AB58" s="816">
        <v>0.01</v>
      </c>
      <c r="AC58" s="816">
        <v>0</v>
      </c>
      <c r="AD58" s="816">
        <v>0</v>
      </c>
      <c r="AE58" s="816">
        <v>0</v>
      </c>
      <c r="AF58" s="816">
        <v>0</v>
      </c>
      <c r="AG58" s="816">
        <v>0</v>
      </c>
      <c r="AH58" s="816">
        <v>0</v>
      </c>
      <c r="AI58" s="816">
        <v>0</v>
      </c>
      <c r="AJ58" s="816">
        <v>0</v>
      </c>
      <c r="AK58" s="816">
        <v>0</v>
      </c>
      <c r="AL58" s="816">
        <v>0</v>
      </c>
      <c r="AM58" s="816">
        <v>0</v>
      </c>
      <c r="AN58" s="816">
        <v>0</v>
      </c>
      <c r="AO58" s="817">
        <v>0</v>
      </c>
      <c r="AP58" s="50"/>
      <c r="AQ58" s="815">
        <v>0</v>
      </c>
      <c r="AR58" s="816">
        <v>4891</v>
      </c>
      <c r="AS58" s="816">
        <v>4891</v>
      </c>
      <c r="AT58" s="816">
        <v>4891</v>
      </c>
      <c r="AU58" s="816">
        <v>4891</v>
      </c>
      <c r="AV58" s="816">
        <v>4818</v>
      </c>
      <c r="AW58" s="816">
        <v>4818</v>
      </c>
      <c r="AX58" s="816">
        <v>2269</v>
      </c>
      <c r="AY58" s="816">
        <v>2256</v>
      </c>
      <c r="AZ58" s="816">
        <v>2256</v>
      </c>
      <c r="BA58" s="816">
        <v>2256</v>
      </c>
      <c r="BB58" s="816">
        <v>366</v>
      </c>
      <c r="BC58" s="816">
        <v>295</v>
      </c>
      <c r="BD58" s="816">
        <v>295</v>
      </c>
      <c r="BE58" s="816">
        <v>254</v>
      </c>
      <c r="BF58" s="816">
        <v>254</v>
      </c>
      <c r="BG58" s="816">
        <v>244</v>
      </c>
      <c r="BH58" s="816">
        <v>0</v>
      </c>
      <c r="BI58" s="816">
        <v>0</v>
      </c>
      <c r="BJ58" s="816">
        <v>0</v>
      </c>
      <c r="BK58" s="816">
        <v>0</v>
      </c>
      <c r="BL58" s="816">
        <v>0</v>
      </c>
      <c r="BM58" s="816">
        <v>0</v>
      </c>
      <c r="BN58" s="816">
        <v>0</v>
      </c>
      <c r="BO58" s="816">
        <v>0</v>
      </c>
      <c r="BP58" s="816">
        <v>0</v>
      </c>
      <c r="BQ58" s="816">
        <v>0</v>
      </c>
      <c r="BR58" s="816">
        <v>0</v>
      </c>
      <c r="BS58" s="816">
        <v>0</v>
      </c>
      <c r="BT58" s="817">
        <v>0</v>
      </c>
    </row>
    <row r="59" spans="2:73">
      <c r="B59" s="814" t="s">
        <v>854</v>
      </c>
      <c r="C59" s="814" t="s">
        <v>862</v>
      </c>
      <c r="D59" s="814" t="s">
        <v>5</v>
      </c>
      <c r="E59" s="814" t="s">
        <v>856</v>
      </c>
      <c r="F59" s="814" t="s">
        <v>29</v>
      </c>
      <c r="G59" s="814" t="s">
        <v>858</v>
      </c>
      <c r="H59" s="814">
        <v>2012</v>
      </c>
      <c r="I59" s="629" t="s">
        <v>572</v>
      </c>
      <c r="J59" s="629" t="s">
        <v>859</v>
      </c>
      <c r="K59" s="50"/>
      <c r="L59" s="815">
        <v>0</v>
      </c>
      <c r="M59" s="816">
        <v>5.18</v>
      </c>
      <c r="N59" s="816">
        <v>5.18</v>
      </c>
      <c r="O59" s="816">
        <v>5.18</v>
      </c>
      <c r="P59" s="816">
        <v>5.18</v>
      </c>
      <c r="Q59" s="816">
        <v>4.74</v>
      </c>
      <c r="R59" s="816">
        <v>4.01</v>
      </c>
      <c r="S59" s="816">
        <v>3</v>
      </c>
      <c r="T59" s="816">
        <v>2.99</v>
      </c>
      <c r="U59" s="816">
        <v>2.99</v>
      </c>
      <c r="V59" s="816">
        <v>1.93</v>
      </c>
      <c r="W59" s="816">
        <v>0.75</v>
      </c>
      <c r="X59" s="816">
        <v>0.75</v>
      </c>
      <c r="Y59" s="816">
        <v>0.75</v>
      </c>
      <c r="Z59" s="816">
        <v>0.74</v>
      </c>
      <c r="AA59" s="816">
        <v>0.74</v>
      </c>
      <c r="AB59" s="816">
        <v>0.72</v>
      </c>
      <c r="AC59" s="816">
        <v>0.2</v>
      </c>
      <c r="AD59" s="816">
        <v>0.2</v>
      </c>
      <c r="AE59" s="816">
        <v>0.2</v>
      </c>
      <c r="AF59" s="816">
        <v>0.2</v>
      </c>
      <c r="AG59" s="816">
        <v>0</v>
      </c>
      <c r="AH59" s="816">
        <v>0</v>
      </c>
      <c r="AI59" s="816">
        <v>0</v>
      </c>
      <c r="AJ59" s="816">
        <v>0</v>
      </c>
      <c r="AK59" s="816">
        <v>0</v>
      </c>
      <c r="AL59" s="816">
        <v>0</v>
      </c>
      <c r="AM59" s="816">
        <v>0</v>
      </c>
      <c r="AN59" s="816">
        <v>0</v>
      </c>
      <c r="AO59" s="817">
        <v>0</v>
      </c>
      <c r="AP59" s="50"/>
      <c r="AQ59" s="815">
        <v>0</v>
      </c>
      <c r="AR59" s="816">
        <v>93684</v>
      </c>
      <c r="AS59" s="816">
        <v>93684</v>
      </c>
      <c r="AT59" s="816">
        <v>93684</v>
      </c>
      <c r="AU59" s="816">
        <v>93684</v>
      </c>
      <c r="AV59" s="816">
        <v>84216</v>
      </c>
      <c r="AW59" s="816">
        <v>68480</v>
      </c>
      <c r="AX59" s="816">
        <v>46710</v>
      </c>
      <c r="AY59" s="816">
        <v>46613</v>
      </c>
      <c r="AZ59" s="816">
        <v>46613</v>
      </c>
      <c r="BA59" s="816">
        <v>23676</v>
      </c>
      <c r="BB59" s="816">
        <v>17571</v>
      </c>
      <c r="BC59" s="816">
        <v>17025</v>
      </c>
      <c r="BD59" s="816">
        <v>17025</v>
      </c>
      <c r="BE59" s="816">
        <v>15836</v>
      </c>
      <c r="BF59" s="816">
        <v>15836</v>
      </c>
      <c r="BG59" s="816">
        <v>15619</v>
      </c>
      <c r="BH59" s="816">
        <v>4382</v>
      </c>
      <c r="BI59" s="816">
        <v>4382</v>
      </c>
      <c r="BJ59" s="816">
        <v>4382</v>
      </c>
      <c r="BK59" s="816">
        <v>4382</v>
      </c>
      <c r="BL59" s="816">
        <v>0</v>
      </c>
      <c r="BM59" s="816">
        <v>0</v>
      </c>
      <c r="BN59" s="816">
        <v>0</v>
      </c>
      <c r="BO59" s="816">
        <v>0</v>
      </c>
      <c r="BP59" s="816">
        <v>0</v>
      </c>
      <c r="BQ59" s="816">
        <v>0</v>
      </c>
      <c r="BR59" s="816">
        <v>0</v>
      </c>
      <c r="BS59" s="816">
        <v>0</v>
      </c>
      <c r="BT59" s="817">
        <v>0</v>
      </c>
    </row>
    <row r="60" spans="2:73" ht="15.75">
      <c r="B60" s="814" t="s">
        <v>854</v>
      </c>
      <c r="C60" s="814" t="s">
        <v>862</v>
      </c>
      <c r="D60" s="814" t="s">
        <v>1</v>
      </c>
      <c r="E60" s="814" t="s">
        <v>856</v>
      </c>
      <c r="F60" s="814" t="s">
        <v>29</v>
      </c>
      <c r="G60" s="814" t="s">
        <v>858</v>
      </c>
      <c r="H60" s="814">
        <v>2012</v>
      </c>
      <c r="I60" s="629" t="s">
        <v>572</v>
      </c>
      <c r="J60" s="629" t="s">
        <v>859</v>
      </c>
      <c r="K60" s="50"/>
      <c r="L60" s="815">
        <v>0</v>
      </c>
      <c r="M60" s="816">
        <v>16.670000000000002</v>
      </c>
      <c r="N60" s="816">
        <v>16.670000000000002</v>
      </c>
      <c r="O60" s="816">
        <v>16.670000000000002</v>
      </c>
      <c r="P60" s="816">
        <v>16.22</v>
      </c>
      <c r="Q60" s="816">
        <v>9.24</v>
      </c>
      <c r="R60" s="816">
        <v>0</v>
      </c>
      <c r="S60" s="816">
        <v>0</v>
      </c>
      <c r="T60" s="816">
        <v>0</v>
      </c>
      <c r="U60" s="816">
        <v>0</v>
      </c>
      <c r="V60" s="816">
        <v>0</v>
      </c>
      <c r="W60" s="816">
        <v>0</v>
      </c>
      <c r="X60" s="816">
        <v>0</v>
      </c>
      <c r="Y60" s="816">
        <v>0</v>
      </c>
      <c r="Z60" s="816">
        <v>0</v>
      </c>
      <c r="AA60" s="816">
        <v>0</v>
      </c>
      <c r="AB60" s="816">
        <v>0</v>
      </c>
      <c r="AC60" s="816">
        <v>0</v>
      </c>
      <c r="AD60" s="816">
        <v>0</v>
      </c>
      <c r="AE60" s="816">
        <v>0</v>
      </c>
      <c r="AF60" s="816">
        <v>0</v>
      </c>
      <c r="AG60" s="816">
        <v>0</v>
      </c>
      <c r="AH60" s="816">
        <v>0</v>
      </c>
      <c r="AI60" s="816">
        <v>0</v>
      </c>
      <c r="AJ60" s="816">
        <v>0</v>
      </c>
      <c r="AK60" s="816">
        <v>0</v>
      </c>
      <c r="AL60" s="816">
        <v>0</v>
      </c>
      <c r="AM60" s="816">
        <v>0</v>
      </c>
      <c r="AN60" s="816">
        <v>0</v>
      </c>
      <c r="AO60" s="817">
        <v>0</v>
      </c>
      <c r="AP60" s="50"/>
      <c r="AQ60" s="815">
        <v>0</v>
      </c>
      <c r="AR60" s="816">
        <v>113761</v>
      </c>
      <c r="AS60" s="816">
        <v>113761</v>
      </c>
      <c r="AT60" s="816">
        <v>113761</v>
      </c>
      <c r="AU60" s="816">
        <v>113351</v>
      </c>
      <c r="AV60" s="816">
        <v>70270</v>
      </c>
      <c r="AW60" s="816">
        <v>0</v>
      </c>
      <c r="AX60" s="816">
        <v>0</v>
      </c>
      <c r="AY60" s="816">
        <v>0</v>
      </c>
      <c r="AZ60" s="816">
        <v>0</v>
      </c>
      <c r="BA60" s="816">
        <v>0</v>
      </c>
      <c r="BB60" s="816">
        <v>0</v>
      </c>
      <c r="BC60" s="816">
        <v>0</v>
      </c>
      <c r="BD60" s="816">
        <v>0</v>
      </c>
      <c r="BE60" s="816">
        <v>0</v>
      </c>
      <c r="BF60" s="816">
        <v>0</v>
      </c>
      <c r="BG60" s="816">
        <v>0</v>
      </c>
      <c r="BH60" s="816">
        <v>0</v>
      </c>
      <c r="BI60" s="816">
        <v>0</v>
      </c>
      <c r="BJ60" s="816">
        <v>0</v>
      </c>
      <c r="BK60" s="816">
        <v>0</v>
      </c>
      <c r="BL60" s="816">
        <v>0</v>
      </c>
      <c r="BM60" s="816">
        <v>0</v>
      </c>
      <c r="BN60" s="816">
        <v>0</v>
      </c>
      <c r="BO60" s="816">
        <v>0</v>
      </c>
      <c r="BP60" s="816">
        <v>0</v>
      </c>
      <c r="BQ60" s="816">
        <v>0</v>
      </c>
      <c r="BR60" s="816">
        <v>0</v>
      </c>
      <c r="BS60" s="816">
        <v>0</v>
      </c>
      <c r="BT60" s="817">
        <v>0</v>
      </c>
      <c r="BU60" s="163"/>
    </row>
    <row r="61" spans="2:73">
      <c r="B61" s="814" t="s">
        <v>854</v>
      </c>
      <c r="C61" s="814" t="s">
        <v>862</v>
      </c>
      <c r="D61" s="814" t="s">
        <v>2</v>
      </c>
      <c r="E61" s="814" t="s">
        <v>856</v>
      </c>
      <c r="F61" s="814" t="s">
        <v>29</v>
      </c>
      <c r="G61" s="814" t="s">
        <v>858</v>
      </c>
      <c r="H61" s="814">
        <v>2012</v>
      </c>
      <c r="I61" s="629" t="s">
        <v>572</v>
      </c>
      <c r="J61" s="629" t="s">
        <v>859</v>
      </c>
      <c r="K61" s="50"/>
      <c r="L61" s="815">
        <v>0</v>
      </c>
      <c r="M61" s="816">
        <v>7.79</v>
      </c>
      <c r="N61" s="816">
        <v>7.79</v>
      </c>
      <c r="O61" s="816">
        <v>7.79</v>
      </c>
      <c r="P61" s="816">
        <v>7.61</v>
      </c>
      <c r="Q61" s="816">
        <v>0</v>
      </c>
      <c r="R61" s="816">
        <v>0</v>
      </c>
      <c r="S61" s="816">
        <v>0</v>
      </c>
      <c r="T61" s="816">
        <v>0</v>
      </c>
      <c r="U61" s="816">
        <v>0</v>
      </c>
      <c r="V61" s="816">
        <v>0</v>
      </c>
      <c r="W61" s="816">
        <v>0</v>
      </c>
      <c r="X61" s="816">
        <v>0</v>
      </c>
      <c r="Y61" s="816">
        <v>0</v>
      </c>
      <c r="Z61" s="816">
        <v>0</v>
      </c>
      <c r="AA61" s="816">
        <v>0</v>
      </c>
      <c r="AB61" s="816">
        <v>0</v>
      </c>
      <c r="AC61" s="816">
        <v>0</v>
      </c>
      <c r="AD61" s="816">
        <v>0</v>
      </c>
      <c r="AE61" s="816">
        <v>0</v>
      </c>
      <c r="AF61" s="816">
        <v>0</v>
      </c>
      <c r="AG61" s="816">
        <v>0</v>
      </c>
      <c r="AH61" s="816">
        <v>0</v>
      </c>
      <c r="AI61" s="816">
        <v>0</v>
      </c>
      <c r="AJ61" s="816">
        <v>0</v>
      </c>
      <c r="AK61" s="816">
        <v>0</v>
      </c>
      <c r="AL61" s="816">
        <v>0</v>
      </c>
      <c r="AM61" s="816">
        <v>0</v>
      </c>
      <c r="AN61" s="816">
        <v>0</v>
      </c>
      <c r="AO61" s="817">
        <v>0</v>
      </c>
      <c r="AP61" s="50"/>
      <c r="AQ61" s="815">
        <v>0</v>
      </c>
      <c r="AR61" s="816">
        <v>13734</v>
      </c>
      <c r="AS61" s="816">
        <v>13734</v>
      </c>
      <c r="AT61" s="816">
        <v>13734</v>
      </c>
      <c r="AU61" s="816">
        <v>13575</v>
      </c>
      <c r="AV61" s="816">
        <v>0</v>
      </c>
      <c r="AW61" s="816">
        <v>0</v>
      </c>
      <c r="AX61" s="816">
        <v>0</v>
      </c>
      <c r="AY61" s="816">
        <v>0</v>
      </c>
      <c r="AZ61" s="816">
        <v>0</v>
      </c>
      <c r="BA61" s="816">
        <v>0</v>
      </c>
      <c r="BB61" s="816">
        <v>0</v>
      </c>
      <c r="BC61" s="816">
        <v>0</v>
      </c>
      <c r="BD61" s="816">
        <v>0</v>
      </c>
      <c r="BE61" s="816">
        <v>0</v>
      </c>
      <c r="BF61" s="816">
        <v>0</v>
      </c>
      <c r="BG61" s="816">
        <v>0</v>
      </c>
      <c r="BH61" s="816">
        <v>0</v>
      </c>
      <c r="BI61" s="816">
        <v>0</v>
      </c>
      <c r="BJ61" s="816">
        <v>0</v>
      </c>
      <c r="BK61" s="816">
        <v>0</v>
      </c>
      <c r="BL61" s="816">
        <v>0</v>
      </c>
      <c r="BM61" s="816">
        <v>0</v>
      </c>
      <c r="BN61" s="816">
        <v>0</v>
      </c>
      <c r="BO61" s="816">
        <v>0</v>
      </c>
      <c r="BP61" s="816">
        <v>0</v>
      </c>
      <c r="BQ61" s="816">
        <v>0</v>
      </c>
      <c r="BR61" s="816">
        <v>0</v>
      </c>
      <c r="BS61" s="816">
        <v>0</v>
      </c>
      <c r="BT61" s="817">
        <v>0</v>
      </c>
    </row>
    <row r="62" spans="2:73">
      <c r="B62" s="814" t="s">
        <v>208</v>
      </c>
      <c r="C62" s="814" t="s">
        <v>862</v>
      </c>
      <c r="D62" s="814" t="s">
        <v>3</v>
      </c>
      <c r="E62" s="814" t="s">
        <v>856</v>
      </c>
      <c r="F62" s="814" t="s">
        <v>29</v>
      </c>
      <c r="G62" s="814" t="s">
        <v>858</v>
      </c>
      <c r="H62" s="814">
        <v>2012</v>
      </c>
      <c r="I62" s="629" t="s">
        <v>573</v>
      </c>
      <c r="J62" s="629" t="s">
        <v>582</v>
      </c>
      <c r="K62" s="50"/>
      <c r="L62" s="815">
        <v>0</v>
      </c>
      <c r="M62" s="816">
        <v>1.37</v>
      </c>
      <c r="N62" s="816">
        <v>1.37</v>
      </c>
      <c r="O62" s="816">
        <v>1.37</v>
      </c>
      <c r="P62" s="816">
        <v>1.37</v>
      </c>
      <c r="Q62" s="816">
        <v>1.37</v>
      </c>
      <c r="R62" s="816">
        <v>1.37</v>
      </c>
      <c r="S62" s="816">
        <v>1.37</v>
      </c>
      <c r="T62" s="816">
        <v>1.37</v>
      </c>
      <c r="U62" s="816">
        <v>1.37</v>
      </c>
      <c r="V62" s="816">
        <v>1.37</v>
      </c>
      <c r="W62" s="816">
        <v>1.37</v>
      </c>
      <c r="X62" s="816">
        <v>1.37</v>
      </c>
      <c r="Y62" s="816">
        <v>1.37</v>
      </c>
      <c r="Z62" s="816">
        <v>1.37</v>
      </c>
      <c r="AA62" s="816">
        <v>1.37</v>
      </c>
      <c r="AB62" s="816">
        <v>1.37</v>
      </c>
      <c r="AC62" s="816">
        <v>1.37</v>
      </c>
      <c r="AD62" s="816">
        <v>1.37</v>
      </c>
      <c r="AE62" s="816">
        <v>1.37</v>
      </c>
      <c r="AF62" s="816">
        <v>1.25</v>
      </c>
      <c r="AG62" s="816">
        <v>0</v>
      </c>
      <c r="AH62" s="816">
        <v>0</v>
      </c>
      <c r="AI62" s="816">
        <v>0</v>
      </c>
      <c r="AJ62" s="816">
        <v>0</v>
      </c>
      <c r="AK62" s="816">
        <v>0</v>
      </c>
      <c r="AL62" s="816">
        <v>0</v>
      </c>
      <c r="AM62" s="816">
        <v>0</v>
      </c>
      <c r="AN62" s="816">
        <v>0</v>
      </c>
      <c r="AO62" s="817">
        <v>0</v>
      </c>
      <c r="AP62" s="50"/>
      <c r="AQ62" s="815">
        <v>0</v>
      </c>
      <c r="AR62" s="816">
        <v>2879</v>
      </c>
      <c r="AS62" s="816">
        <v>2879</v>
      </c>
      <c r="AT62" s="816">
        <v>2879</v>
      </c>
      <c r="AU62" s="816">
        <v>2879</v>
      </c>
      <c r="AV62" s="816">
        <v>2879</v>
      </c>
      <c r="AW62" s="816">
        <v>2879</v>
      </c>
      <c r="AX62" s="816">
        <v>2879</v>
      </c>
      <c r="AY62" s="816">
        <v>2879</v>
      </c>
      <c r="AZ62" s="816">
        <v>2879</v>
      </c>
      <c r="BA62" s="816">
        <v>2879</v>
      </c>
      <c r="BB62" s="816">
        <v>2879</v>
      </c>
      <c r="BC62" s="816">
        <v>2879</v>
      </c>
      <c r="BD62" s="816">
        <v>2879</v>
      </c>
      <c r="BE62" s="816">
        <v>2879</v>
      </c>
      <c r="BF62" s="816">
        <v>2879</v>
      </c>
      <c r="BG62" s="816">
        <v>2879</v>
      </c>
      <c r="BH62" s="816">
        <v>2879</v>
      </c>
      <c r="BI62" s="816">
        <v>2879</v>
      </c>
      <c r="BJ62" s="816">
        <v>2759</v>
      </c>
      <c r="BK62" s="816">
        <v>0</v>
      </c>
      <c r="BL62" s="816">
        <v>0</v>
      </c>
      <c r="BM62" s="816">
        <v>0</v>
      </c>
      <c r="BN62" s="816">
        <v>0</v>
      </c>
      <c r="BO62" s="816">
        <v>0</v>
      </c>
      <c r="BP62" s="816">
        <v>0</v>
      </c>
      <c r="BQ62" s="816">
        <v>0</v>
      </c>
      <c r="BR62" s="816">
        <v>0</v>
      </c>
      <c r="BS62" s="816">
        <v>0</v>
      </c>
      <c r="BT62" s="817">
        <v>0</v>
      </c>
    </row>
    <row r="63" spans="2:73">
      <c r="B63" s="814" t="s">
        <v>208</v>
      </c>
      <c r="C63" s="814" t="s">
        <v>862</v>
      </c>
      <c r="D63" s="814" t="s">
        <v>3</v>
      </c>
      <c r="E63" s="814" t="s">
        <v>856</v>
      </c>
      <c r="F63" s="814" t="s">
        <v>29</v>
      </c>
      <c r="G63" s="814" t="s">
        <v>858</v>
      </c>
      <c r="H63" s="814">
        <v>2012</v>
      </c>
      <c r="I63" s="629" t="s">
        <v>573</v>
      </c>
      <c r="J63" s="629" t="s">
        <v>582</v>
      </c>
      <c r="K63" s="50"/>
      <c r="L63" s="815">
        <v>0</v>
      </c>
      <c r="M63" s="816">
        <v>0.01</v>
      </c>
      <c r="N63" s="816">
        <v>0.01</v>
      </c>
      <c r="O63" s="816">
        <v>0.01</v>
      </c>
      <c r="P63" s="816">
        <v>0.01</v>
      </c>
      <c r="Q63" s="816">
        <v>0.01</v>
      </c>
      <c r="R63" s="816">
        <v>0.01</v>
      </c>
      <c r="S63" s="816">
        <v>0.01</v>
      </c>
      <c r="T63" s="816">
        <v>0.01</v>
      </c>
      <c r="U63" s="816">
        <v>0.01</v>
      </c>
      <c r="V63" s="816">
        <v>0.01</v>
      </c>
      <c r="W63" s="816">
        <v>0.01</v>
      </c>
      <c r="X63" s="816">
        <v>0.01</v>
      </c>
      <c r="Y63" s="816">
        <v>0.01</v>
      </c>
      <c r="Z63" s="816">
        <v>0.01</v>
      </c>
      <c r="AA63" s="816">
        <v>0.01</v>
      </c>
      <c r="AB63" s="816">
        <v>0.01</v>
      </c>
      <c r="AC63" s="816">
        <v>0.01</v>
      </c>
      <c r="AD63" s="816">
        <v>0.01</v>
      </c>
      <c r="AE63" s="816">
        <v>0.01</v>
      </c>
      <c r="AF63" s="816">
        <v>0.01</v>
      </c>
      <c r="AG63" s="816">
        <v>0</v>
      </c>
      <c r="AH63" s="816">
        <v>0</v>
      </c>
      <c r="AI63" s="816">
        <v>0</v>
      </c>
      <c r="AJ63" s="816">
        <v>0</v>
      </c>
      <c r="AK63" s="816">
        <v>0</v>
      </c>
      <c r="AL63" s="816">
        <v>0</v>
      </c>
      <c r="AM63" s="816">
        <v>0</v>
      </c>
      <c r="AN63" s="816">
        <v>0</v>
      </c>
      <c r="AO63" s="817">
        <v>0</v>
      </c>
      <c r="AP63" s="50"/>
      <c r="AQ63" s="815">
        <v>0</v>
      </c>
      <c r="AR63" s="816">
        <v>29</v>
      </c>
      <c r="AS63" s="816">
        <v>29</v>
      </c>
      <c r="AT63" s="816">
        <v>29</v>
      </c>
      <c r="AU63" s="816">
        <v>29</v>
      </c>
      <c r="AV63" s="816">
        <v>29</v>
      </c>
      <c r="AW63" s="816">
        <v>29</v>
      </c>
      <c r="AX63" s="816">
        <v>29</v>
      </c>
      <c r="AY63" s="816">
        <v>29</v>
      </c>
      <c r="AZ63" s="816">
        <v>29</v>
      </c>
      <c r="BA63" s="816">
        <v>29</v>
      </c>
      <c r="BB63" s="816">
        <v>29</v>
      </c>
      <c r="BC63" s="816">
        <v>29</v>
      </c>
      <c r="BD63" s="816">
        <v>29</v>
      </c>
      <c r="BE63" s="816">
        <v>29</v>
      </c>
      <c r="BF63" s="816">
        <v>29</v>
      </c>
      <c r="BG63" s="816">
        <v>29</v>
      </c>
      <c r="BH63" s="816">
        <v>29</v>
      </c>
      <c r="BI63" s="816">
        <v>29</v>
      </c>
      <c r="BJ63" s="816">
        <v>27</v>
      </c>
      <c r="BK63" s="816">
        <v>0</v>
      </c>
      <c r="BL63" s="816">
        <v>0</v>
      </c>
      <c r="BM63" s="816">
        <v>0</v>
      </c>
      <c r="BN63" s="816">
        <v>0</v>
      </c>
      <c r="BO63" s="816">
        <v>0</v>
      </c>
      <c r="BP63" s="816">
        <v>0</v>
      </c>
      <c r="BQ63" s="816">
        <v>0</v>
      </c>
      <c r="BR63" s="816">
        <v>0</v>
      </c>
      <c r="BS63" s="816">
        <v>0</v>
      </c>
      <c r="BT63" s="817">
        <v>0</v>
      </c>
    </row>
    <row r="64" spans="2:73">
      <c r="B64" s="814" t="s">
        <v>208</v>
      </c>
      <c r="C64" s="814" t="s">
        <v>855</v>
      </c>
      <c r="D64" s="814" t="s">
        <v>22</v>
      </c>
      <c r="E64" s="814" t="s">
        <v>856</v>
      </c>
      <c r="F64" s="814" t="s">
        <v>866</v>
      </c>
      <c r="G64" s="814" t="s">
        <v>858</v>
      </c>
      <c r="H64" s="814">
        <v>2012</v>
      </c>
      <c r="I64" s="629" t="s">
        <v>574</v>
      </c>
      <c r="J64" s="629" t="s">
        <v>582</v>
      </c>
      <c r="K64" s="50"/>
      <c r="L64" s="815">
        <v>0</v>
      </c>
      <c r="M64" s="816">
        <v>25.45</v>
      </c>
      <c r="N64" s="816">
        <v>25.45</v>
      </c>
      <c r="O64" s="816">
        <v>25.45</v>
      </c>
      <c r="P64" s="816">
        <v>25.45</v>
      </c>
      <c r="Q64" s="816">
        <v>25.45</v>
      </c>
      <c r="R64" s="816">
        <v>25.45</v>
      </c>
      <c r="S64" s="816">
        <v>25.45</v>
      </c>
      <c r="T64" s="816">
        <v>25.45</v>
      </c>
      <c r="U64" s="816">
        <v>24.56</v>
      </c>
      <c r="V64" s="816">
        <v>24.56</v>
      </c>
      <c r="W64" s="816">
        <v>24.56</v>
      </c>
      <c r="X64" s="816">
        <v>24.56</v>
      </c>
      <c r="Y64" s="816">
        <v>11.39</v>
      </c>
      <c r="Z64" s="816">
        <v>11.39</v>
      </c>
      <c r="AA64" s="816">
        <v>11.39</v>
      </c>
      <c r="AB64" s="816">
        <v>8.7100000000000009</v>
      </c>
      <c r="AC64" s="816">
        <v>0.55000000000000004</v>
      </c>
      <c r="AD64" s="816">
        <v>0</v>
      </c>
      <c r="AE64" s="816">
        <v>0</v>
      </c>
      <c r="AF64" s="816">
        <v>0</v>
      </c>
      <c r="AG64" s="816">
        <v>0</v>
      </c>
      <c r="AH64" s="816">
        <v>0</v>
      </c>
      <c r="AI64" s="816">
        <v>0</v>
      </c>
      <c r="AJ64" s="816">
        <v>0</v>
      </c>
      <c r="AK64" s="816">
        <v>0</v>
      </c>
      <c r="AL64" s="816">
        <v>0</v>
      </c>
      <c r="AM64" s="816">
        <v>0</v>
      </c>
      <c r="AN64" s="816">
        <v>0</v>
      </c>
      <c r="AO64" s="817">
        <v>0</v>
      </c>
      <c r="AP64" s="50"/>
      <c r="AQ64" s="815">
        <v>0</v>
      </c>
      <c r="AR64" s="816">
        <v>101453</v>
      </c>
      <c r="AS64" s="816">
        <v>101453</v>
      </c>
      <c r="AT64" s="816">
        <v>101453</v>
      </c>
      <c r="AU64" s="816">
        <v>101453</v>
      </c>
      <c r="AV64" s="816">
        <v>101453</v>
      </c>
      <c r="AW64" s="816">
        <v>101453</v>
      </c>
      <c r="AX64" s="816">
        <v>101453</v>
      </c>
      <c r="AY64" s="816">
        <v>101453</v>
      </c>
      <c r="AZ64" s="816">
        <v>98281</v>
      </c>
      <c r="BA64" s="816">
        <v>98281</v>
      </c>
      <c r="BB64" s="816">
        <v>98281</v>
      </c>
      <c r="BC64" s="816">
        <v>98281</v>
      </c>
      <c r="BD64" s="816">
        <v>23539</v>
      </c>
      <c r="BE64" s="816">
        <v>23539</v>
      </c>
      <c r="BF64" s="816">
        <v>23539</v>
      </c>
      <c r="BG64" s="816">
        <v>18721</v>
      </c>
      <c r="BH64" s="816">
        <v>1815</v>
      </c>
      <c r="BI64" s="816">
        <v>0</v>
      </c>
      <c r="BJ64" s="816">
        <v>0</v>
      </c>
      <c r="BK64" s="816">
        <v>0</v>
      </c>
      <c r="BL64" s="816">
        <v>0</v>
      </c>
      <c r="BM64" s="816">
        <v>0</v>
      </c>
      <c r="BN64" s="816">
        <v>0</v>
      </c>
      <c r="BO64" s="816">
        <v>0</v>
      </c>
      <c r="BP64" s="816">
        <v>0</v>
      </c>
      <c r="BQ64" s="816">
        <v>0</v>
      </c>
      <c r="BR64" s="816">
        <v>0</v>
      </c>
      <c r="BS64" s="816">
        <v>0</v>
      </c>
      <c r="BT64" s="817">
        <v>0</v>
      </c>
    </row>
    <row r="65" spans="2:73">
      <c r="B65" s="814" t="s">
        <v>208</v>
      </c>
      <c r="C65" s="814" t="s">
        <v>867</v>
      </c>
      <c r="D65" s="814" t="s">
        <v>14</v>
      </c>
      <c r="E65" s="814" t="s">
        <v>856</v>
      </c>
      <c r="F65" s="814" t="s">
        <v>29</v>
      </c>
      <c r="G65" s="814" t="s">
        <v>858</v>
      </c>
      <c r="H65" s="814">
        <v>2012</v>
      </c>
      <c r="I65" s="629" t="s">
        <v>574</v>
      </c>
      <c r="J65" s="629" t="s">
        <v>582</v>
      </c>
      <c r="K65" s="50"/>
      <c r="L65" s="815">
        <v>0</v>
      </c>
      <c r="M65" s="816">
        <v>1.38</v>
      </c>
      <c r="N65" s="816">
        <v>1.38</v>
      </c>
      <c r="O65" s="816">
        <v>1.38</v>
      </c>
      <c r="P65" s="816">
        <v>1.37</v>
      </c>
      <c r="Q65" s="816">
        <v>1.36</v>
      </c>
      <c r="R65" s="816">
        <v>1.34</v>
      </c>
      <c r="S65" s="816">
        <v>1.34</v>
      </c>
      <c r="T65" s="816">
        <v>1.34</v>
      </c>
      <c r="U65" s="816">
        <v>1.34</v>
      </c>
      <c r="V65" s="816">
        <v>1.27</v>
      </c>
      <c r="W65" s="816">
        <v>0.94</v>
      </c>
      <c r="X65" s="816">
        <v>0.88</v>
      </c>
      <c r="Y65" s="816">
        <v>0.88</v>
      </c>
      <c r="Z65" s="816">
        <v>0.88</v>
      </c>
      <c r="AA65" s="816">
        <v>0.88</v>
      </c>
      <c r="AB65" s="816">
        <v>0.88</v>
      </c>
      <c r="AC65" s="816">
        <v>0.88</v>
      </c>
      <c r="AD65" s="816">
        <v>0.88</v>
      </c>
      <c r="AE65" s="816">
        <v>0.88</v>
      </c>
      <c r="AF65" s="816">
        <v>0.88</v>
      </c>
      <c r="AG65" s="816">
        <v>0.88</v>
      </c>
      <c r="AH65" s="816">
        <v>0</v>
      </c>
      <c r="AI65" s="816">
        <v>0</v>
      </c>
      <c r="AJ65" s="816">
        <v>0</v>
      </c>
      <c r="AK65" s="816">
        <v>0</v>
      </c>
      <c r="AL65" s="816">
        <v>0</v>
      </c>
      <c r="AM65" s="816">
        <v>0</v>
      </c>
      <c r="AN65" s="816">
        <v>0</v>
      </c>
      <c r="AO65" s="817">
        <v>0</v>
      </c>
      <c r="AP65" s="50"/>
      <c r="AQ65" s="815">
        <v>0</v>
      </c>
      <c r="AR65" s="816">
        <v>5380</v>
      </c>
      <c r="AS65" s="816">
        <v>5380</v>
      </c>
      <c r="AT65" s="816">
        <v>5303</v>
      </c>
      <c r="AU65" s="816">
        <v>5296</v>
      </c>
      <c r="AV65" s="816">
        <v>4949</v>
      </c>
      <c r="AW65" s="816">
        <v>4702</v>
      </c>
      <c r="AX65" s="816">
        <v>4557</v>
      </c>
      <c r="AY65" s="816">
        <v>4557</v>
      </c>
      <c r="AZ65" s="816">
        <v>4557</v>
      </c>
      <c r="BA65" s="816">
        <v>3299</v>
      </c>
      <c r="BB65" s="816">
        <v>2991</v>
      </c>
      <c r="BC65" s="816">
        <v>2474</v>
      </c>
      <c r="BD65" s="816">
        <v>2222</v>
      </c>
      <c r="BE65" s="816">
        <v>2222</v>
      </c>
      <c r="BF65" s="816">
        <v>2222</v>
      </c>
      <c r="BG65" s="816">
        <v>2222</v>
      </c>
      <c r="BH65" s="816">
        <v>2222</v>
      </c>
      <c r="BI65" s="816">
        <v>2222</v>
      </c>
      <c r="BJ65" s="816">
        <v>2222</v>
      </c>
      <c r="BK65" s="816">
        <v>2222</v>
      </c>
      <c r="BL65" s="816">
        <v>2222</v>
      </c>
      <c r="BM65" s="816">
        <v>0</v>
      </c>
      <c r="BN65" s="816">
        <v>0</v>
      </c>
      <c r="BO65" s="816">
        <v>0</v>
      </c>
      <c r="BP65" s="816">
        <v>0</v>
      </c>
      <c r="BQ65" s="816">
        <v>0</v>
      </c>
      <c r="BR65" s="816">
        <v>0</v>
      </c>
      <c r="BS65" s="816">
        <v>0</v>
      </c>
      <c r="BT65" s="817">
        <v>0</v>
      </c>
    </row>
    <row r="66" spans="2:73">
      <c r="B66" s="814" t="s">
        <v>854</v>
      </c>
      <c r="C66" s="814" t="s">
        <v>860</v>
      </c>
      <c r="D66" s="814" t="s">
        <v>868</v>
      </c>
      <c r="E66" s="814" t="s">
        <v>856</v>
      </c>
      <c r="F66" s="814" t="s">
        <v>860</v>
      </c>
      <c r="G66" s="814" t="s">
        <v>858</v>
      </c>
      <c r="H66" s="814">
        <v>2012</v>
      </c>
      <c r="I66" s="629" t="s">
        <v>574</v>
      </c>
      <c r="J66" s="629" t="s">
        <v>582</v>
      </c>
      <c r="K66" s="50"/>
      <c r="L66" s="815">
        <v>0</v>
      </c>
      <c r="M66" s="816">
        <v>0</v>
      </c>
      <c r="N66" s="816">
        <v>0</v>
      </c>
      <c r="O66" s="816">
        <v>0</v>
      </c>
      <c r="P66" s="816">
        <v>0</v>
      </c>
      <c r="Q66" s="816">
        <v>0</v>
      </c>
      <c r="R66" s="816">
        <v>0</v>
      </c>
      <c r="S66" s="816">
        <v>0</v>
      </c>
      <c r="T66" s="816">
        <v>0</v>
      </c>
      <c r="U66" s="816">
        <v>0</v>
      </c>
      <c r="V66" s="816">
        <v>0</v>
      </c>
      <c r="W66" s="816">
        <v>0</v>
      </c>
      <c r="X66" s="816">
        <v>0</v>
      </c>
      <c r="Y66" s="816">
        <v>0</v>
      </c>
      <c r="Z66" s="816">
        <v>0</v>
      </c>
      <c r="AA66" s="816">
        <v>0</v>
      </c>
      <c r="AB66" s="816">
        <v>0</v>
      </c>
      <c r="AC66" s="816">
        <v>0</v>
      </c>
      <c r="AD66" s="816">
        <v>0</v>
      </c>
      <c r="AE66" s="816">
        <v>0</v>
      </c>
      <c r="AF66" s="816">
        <v>0</v>
      </c>
      <c r="AG66" s="816">
        <v>0</v>
      </c>
      <c r="AH66" s="816">
        <v>0</v>
      </c>
      <c r="AI66" s="816">
        <v>0</v>
      </c>
      <c r="AJ66" s="816">
        <v>0</v>
      </c>
      <c r="AK66" s="816">
        <v>0</v>
      </c>
      <c r="AL66" s="816">
        <v>0</v>
      </c>
      <c r="AM66" s="816">
        <v>0</v>
      </c>
      <c r="AN66" s="816">
        <v>0</v>
      </c>
      <c r="AO66" s="817">
        <v>0</v>
      </c>
      <c r="AP66" s="50"/>
      <c r="AQ66" s="815">
        <v>0</v>
      </c>
      <c r="AR66" s="816">
        <v>0</v>
      </c>
      <c r="AS66" s="816">
        <v>0</v>
      </c>
      <c r="AT66" s="816">
        <v>0</v>
      </c>
      <c r="AU66" s="816">
        <v>0</v>
      </c>
      <c r="AV66" s="816">
        <v>0</v>
      </c>
      <c r="AW66" s="816">
        <v>0</v>
      </c>
      <c r="AX66" s="816">
        <v>0</v>
      </c>
      <c r="AY66" s="816">
        <v>0</v>
      </c>
      <c r="AZ66" s="816">
        <v>0</v>
      </c>
      <c r="BA66" s="816">
        <v>0</v>
      </c>
      <c r="BB66" s="816">
        <v>0</v>
      </c>
      <c r="BC66" s="816">
        <v>0</v>
      </c>
      <c r="BD66" s="816">
        <v>0</v>
      </c>
      <c r="BE66" s="816">
        <v>0</v>
      </c>
      <c r="BF66" s="816">
        <v>0</v>
      </c>
      <c r="BG66" s="816">
        <v>0</v>
      </c>
      <c r="BH66" s="816">
        <v>0</v>
      </c>
      <c r="BI66" s="816">
        <v>0</v>
      </c>
      <c r="BJ66" s="816">
        <v>0</v>
      </c>
      <c r="BK66" s="816">
        <v>0</v>
      </c>
      <c r="BL66" s="816">
        <v>0</v>
      </c>
      <c r="BM66" s="816">
        <v>0</v>
      </c>
      <c r="BN66" s="816">
        <v>0</v>
      </c>
      <c r="BO66" s="816">
        <v>0</v>
      </c>
      <c r="BP66" s="816">
        <v>0</v>
      </c>
      <c r="BQ66" s="816">
        <v>0</v>
      </c>
      <c r="BR66" s="816">
        <v>0</v>
      </c>
      <c r="BS66" s="816">
        <v>0</v>
      </c>
      <c r="BT66" s="817">
        <v>0</v>
      </c>
    </row>
    <row r="67" spans="2:73">
      <c r="B67" s="814" t="s">
        <v>208</v>
      </c>
      <c r="C67" s="814" t="s">
        <v>855</v>
      </c>
      <c r="D67" s="814" t="s">
        <v>20</v>
      </c>
      <c r="E67" s="814" t="s">
        <v>856</v>
      </c>
      <c r="F67" s="814" t="s">
        <v>866</v>
      </c>
      <c r="G67" s="814" t="s">
        <v>858</v>
      </c>
      <c r="H67" s="814">
        <v>2012</v>
      </c>
      <c r="I67" s="629" t="s">
        <v>574</v>
      </c>
      <c r="J67" s="629" t="s">
        <v>582</v>
      </c>
      <c r="K67" s="50"/>
      <c r="L67" s="815">
        <v>0</v>
      </c>
      <c r="M67" s="816">
        <v>0.34</v>
      </c>
      <c r="N67" s="816">
        <v>0.34</v>
      </c>
      <c r="O67" s="816">
        <v>0.34</v>
      </c>
      <c r="P67" s="816">
        <v>0.34</v>
      </c>
      <c r="Q67" s="816">
        <v>0</v>
      </c>
      <c r="R67" s="816">
        <v>0</v>
      </c>
      <c r="S67" s="816">
        <v>0</v>
      </c>
      <c r="T67" s="816">
        <v>0</v>
      </c>
      <c r="U67" s="816">
        <v>0</v>
      </c>
      <c r="V67" s="816">
        <v>0</v>
      </c>
      <c r="W67" s="816">
        <v>0</v>
      </c>
      <c r="X67" s="816">
        <v>0</v>
      </c>
      <c r="Y67" s="816">
        <v>0</v>
      </c>
      <c r="Z67" s="816">
        <v>0</v>
      </c>
      <c r="AA67" s="816">
        <v>0</v>
      </c>
      <c r="AB67" s="816">
        <v>0</v>
      </c>
      <c r="AC67" s="816">
        <v>0</v>
      </c>
      <c r="AD67" s="816">
        <v>0</v>
      </c>
      <c r="AE67" s="816">
        <v>0</v>
      </c>
      <c r="AF67" s="816">
        <v>0</v>
      </c>
      <c r="AG67" s="816">
        <v>0</v>
      </c>
      <c r="AH67" s="816">
        <v>0</v>
      </c>
      <c r="AI67" s="816">
        <v>0</v>
      </c>
      <c r="AJ67" s="816">
        <v>0</v>
      </c>
      <c r="AK67" s="816">
        <v>0</v>
      </c>
      <c r="AL67" s="816">
        <v>0</v>
      </c>
      <c r="AM67" s="816">
        <v>0</v>
      </c>
      <c r="AN67" s="816">
        <v>0</v>
      </c>
      <c r="AO67" s="817">
        <v>0</v>
      </c>
      <c r="AP67" s="50"/>
      <c r="AQ67" s="815">
        <v>0</v>
      </c>
      <c r="AR67" s="816">
        <v>1708</v>
      </c>
      <c r="AS67" s="816">
        <v>1708</v>
      </c>
      <c r="AT67" s="816">
        <v>1708</v>
      </c>
      <c r="AU67" s="816">
        <v>1708</v>
      </c>
      <c r="AV67" s="816">
        <v>0</v>
      </c>
      <c r="AW67" s="816">
        <v>0</v>
      </c>
      <c r="AX67" s="816">
        <v>0</v>
      </c>
      <c r="AY67" s="816">
        <v>0</v>
      </c>
      <c r="AZ67" s="816">
        <v>0</v>
      </c>
      <c r="BA67" s="816">
        <v>0</v>
      </c>
      <c r="BB67" s="816">
        <v>0</v>
      </c>
      <c r="BC67" s="816">
        <v>0</v>
      </c>
      <c r="BD67" s="816">
        <v>0</v>
      </c>
      <c r="BE67" s="816">
        <v>0</v>
      </c>
      <c r="BF67" s="816">
        <v>0</v>
      </c>
      <c r="BG67" s="816">
        <v>0</v>
      </c>
      <c r="BH67" s="816">
        <v>0</v>
      </c>
      <c r="BI67" s="816">
        <v>0</v>
      </c>
      <c r="BJ67" s="816">
        <v>0</v>
      </c>
      <c r="BK67" s="816">
        <v>0</v>
      </c>
      <c r="BL67" s="816">
        <v>0</v>
      </c>
      <c r="BM67" s="816">
        <v>0</v>
      </c>
      <c r="BN67" s="816">
        <v>0</v>
      </c>
      <c r="BO67" s="816">
        <v>0</v>
      </c>
      <c r="BP67" s="816">
        <v>0</v>
      </c>
      <c r="BQ67" s="816">
        <v>0</v>
      </c>
      <c r="BR67" s="816">
        <v>0</v>
      </c>
      <c r="BS67" s="816">
        <v>0</v>
      </c>
      <c r="BT67" s="817">
        <v>0</v>
      </c>
    </row>
    <row r="68" spans="2:73">
      <c r="B68" s="814" t="s">
        <v>208</v>
      </c>
      <c r="C68" s="814" t="s">
        <v>855</v>
      </c>
      <c r="D68" s="814" t="s">
        <v>21</v>
      </c>
      <c r="E68" s="814" t="s">
        <v>856</v>
      </c>
      <c r="F68" s="814" t="s">
        <v>857</v>
      </c>
      <c r="G68" s="814" t="s">
        <v>858</v>
      </c>
      <c r="H68" s="814">
        <v>2013</v>
      </c>
      <c r="I68" s="629" t="s">
        <v>573</v>
      </c>
      <c r="J68" s="629" t="s">
        <v>859</v>
      </c>
      <c r="K68" s="50"/>
      <c r="L68" s="815">
        <v>0</v>
      </c>
      <c r="M68" s="816">
        <v>0</v>
      </c>
      <c r="N68" s="816">
        <v>37.700000000000003</v>
      </c>
      <c r="O68" s="816">
        <v>37.700000000000003</v>
      </c>
      <c r="P68" s="816">
        <v>37.61</v>
      </c>
      <c r="Q68" s="816">
        <v>34.619999999999997</v>
      </c>
      <c r="R68" s="816">
        <v>19.79</v>
      </c>
      <c r="S68" s="816">
        <v>19.79</v>
      </c>
      <c r="T68" s="816">
        <v>19.79</v>
      </c>
      <c r="U68" s="816">
        <v>19.79</v>
      </c>
      <c r="V68" s="816">
        <v>19.79</v>
      </c>
      <c r="W68" s="816">
        <v>19.79</v>
      </c>
      <c r="X68" s="816">
        <v>19.420000000000002</v>
      </c>
      <c r="Y68" s="816">
        <v>17.079999999999998</v>
      </c>
      <c r="Z68" s="816">
        <v>0</v>
      </c>
      <c r="AA68" s="816">
        <v>0</v>
      </c>
      <c r="AB68" s="816">
        <v>0</v>
      </c>
      <c r="AC68" s="816">
        <v>0</v>
      </c>
      <c r="AD68" s="816">
        <v>0</v>
      </c>
      <c r="AE68" s="816">
        <v>0</v>
      </c>
      <c r="AF68" s="816">
        <v>0</v>
      </c>
      <c r="AG68" s="816">
        <v>0</v>
      </c>
      <c r="AH68" s="816">
        <v>0</v>
      </c>
      <c r="AI68" s="816">
        <v>0</v>
      </c>
      <c r="AJ68" s="816">
        <v>0</v>
      </c>
      <c r="AK68" s="816">
        <v>0</v>
      </c>
      <c r="AL68" s="816">
        <v>0</v>
      </c>
      <c r="AM68" s="816">
        <v>0</v>
      </c>
      <c r="AN68" s="816">
        <v>0</v>
      </c>
      <c r="AO68" s="817">
        <v>0</v>
      </c>
      <c r="AP68" s="50"/>
      <c r="AQ68" s="815">
        <v>0</v>
      </c>
      <c r="AR68" s="816">
        <v>0</v>
      </c>
      <c r="AS68" s="816">
        <v>131294</v>
      </c>
      <c r="AT68" s="816">
        <v>131294</v>
      </c>
      <c r="AU68" s="816">
        <v>131005</v>
      </c>
      <c r="AV68" s="816">
        <v>117804</v>
      </c>
      <c r="AW68" s="816">
        <v>69217</v>
      </c>
      <c r="AX68" s="816">
        <v>69217</v>
      </c>
      <c r="AY68" s="816">
        <v>69217</v>
      </c>
      <c r="AZ68" s="816">
        <v>69217</v>
      </c>
      <c r="BA68" s="816">
        <v>69217</v>
      </c>
      <c r="BB68" s="816">
        <v>69217</v>
      </c>
      <c r="BC68" s="816">
        <v>65827</v>
      </c>
      <c r="BD68" s="816">
        <v>56800</v>
      </c>
      <c r="BE68" s="816">
        <v>0</v>
      </c>
      <c r="BF68" s="816">
        <v>0</v>
      </c>
      <c r="BG68" s="816">
        <v>0</v>
      </c>
      <c r="BH68" s="816">
        <v>0</v>
      </c>
      <c r="BI68" s="816">
        <v>0</v>
      </c>
      <c r="BJ68" s="816">
        <v>0</v>
      </c>
      <c r="BK68" s="816">
        <v>0</v>
      </c>
      <c r="BL68" s="816">
        <v>0</v>
      </c>
      <c r="BM68" s="816">
        <v>0</v>
      </c>
      <c r="BN68" s="816">
        <v>0</v>
      </c>
      <c r="BO68" s="816">
        <v>0</v>
      </c>
      <c r="BP68" s="816">
        <v>0</v>
      </c>
      <c r="BQ68" s="816">
        <v>0</v>
      </c>
      <c r="BR68" s="816">
        <v>0</v>
      </c>
      <c r="BS68" s="816">
        <v>0</v>
      </c>
      <c r="BT68" s="817">
        <v>0</v>
      </c>
    </row>
    <row r="69" spans="2:73">
      <c r="B69" s="814" t="s">
        <v>208</v>
      </c>
      <c r="C69" s="814" t="s">
        <v>855</v>
      </c>
      <c r="D69" s="814" t="s">
        <v>22</v>
      </c>
      <c r="E69" s="814" t="s">
        <v>856</v>
      </c>
      <c r="F69" s="814" t="s">
        <v>857</v>
      </c>
      <c r="G69" s="814" t="s">
        <v>858</v>
      </c>
      <c r="H69" s="814">
        <v>2013</v>
      </c>
      <c r="I69" s="629" t="s">
        <v>573</v>
      </c>
      <c r="J69" s="629" t="s">
        <v>859</v>
      </c>
      <c r="K69" s="50"/>
      <c r="L69" s="815">
        <v>0</v>
      </c>
      <c r="M69" s="816">
        <v>0</v>
      </c>
      <c r="N69" s="816">
        <v>322.26</v>
      </c>
      <c r="O69" s="816">
        <v>321.45</v>
      </c>
      <c r="P69" s="816">
        <v>320.85000000000002</v>
      </c>
      <c r="Q69" s="816">
        <v>320.85000000000002</v>
      </c>
      <c r="R69" s="816">
        <v>319.2</v>
      </c>
      <c r="S69" s="816">
        <v>315.83999999999997</v>
      </c>
      <c r="T69" s="816">
        <v>315.83999999999997</v>
      </c>
      <c r="U69" s="816">
        <v>315.49</v>
      </c>
      <c r="V69" s="816">
        <v>309.67</v>
      </c>
      <c r="W69" s="816">
        <v>285.16000000000003</v>
      </c>
      <c r="X69" s="816">
        <v>253.05</v>
      </c>
      <c r="Y69" s="816">
        <v>250.15</v>
      </c>
      <c r="Z69" s="816">
        <v>143.05000000000001</v>
      </c>
      <c r="AA69" s="816">
        <v>143.05000000000001</v>
      </c>
      <c r="AB69" s="816">
        <v>143.05000000000001</v>
      </c>
      <c r="AC69" s="816">
        <v>118.74</v>
      </c>
      <c r="AD69" s="816">
        <v>17.440000000000001</v>
      </c>
      <c r="AE69" s="816">
        <v>17.100000000000001</v>
      </c>
      <c r="AF69" s="816">
        <v>17.100000000000001</v>
      </c>
      <c r="AG69" s="816">
        <v>17.100000000000001</v>
      </c>
      <c r="AH69" s="816">
        <v>0</v>
      </c>
      <c r="AI69" s="816">
        <v>0</v>
      </c>
      <c r="AJ69" s="816">
        <v>0</v>
      </c>
      <c r="AK69" s="816">
        <v>0</v>
      </c>
      <c r="AL69" s="816">
        <v>0</v>
      </c>
      <c r="AM69" s="816">
        <v>0</v>
      </c>
      <c r="AN69" s="816">
        <v>0</v>
      </c>
      <c r="AO69" s="817">
        <v>0</v>
      </c>
      <c r="AP69" s="50"/>
      <c r="AQ69" s="815">
        <v>0</v>
      </c>
      <c r="AR69" s="816">
        <v>0</v>
      </c>
      <c r="AS69" s="816">
        <v>2039349</v>
      </c>
      <c r="AT69" s="816">
        <v>2036804</v>
      </c>
      <c r="AU69" s="816">
        <v>2034952</v>
      </c>
      <c r="AV69" s="816">
        <v>2034952</v>
      </c>
      <c r="AW69" s="816">
        <v>2029774</v>
      </c>
      <c r="AX69" s="816">
        <v>2012738</v>
      </c>
      <c r="AY69" s="816">
        <v>2012738</v>
      </c>
      <c r="AZ69" s="816">
        <v>2010452</v>
      </c>
      <c r="BA69" s="816">
        <v>1991678</v>
      </c>
      <c r="BB69" s="816">
        <v>1867497</v>
      </c>
      <c r="BC69" s="816">
        <v>1696394</v>
      </c>
      <c r="BD69" s="816">
        <v>1677435</v>
      </c>
      <c r="BE69" s="816">
        <v>1016245</v>
      </c>
      <c r="BF69" s="816">
        <v>1016245</v>
      </c>
      <c r="BG69" s="816">
        <v>1016245</v>
      </c>
      <c r="BH69" s="816">
        <v>827491</v>
      </c>
      <c r="BI69" s="816">
        <v>49181</v>
      </c>
      <c r="BJ69" s="816">
        <v>48465</v>
      </c>
      <c r="BK69" s="816">
        <v>48465</v>
      </c>
      <c r="BL69" s="816">
        <v>48465</v>
      </c>
      <c r="BM69" s="816">
        <v>0</v>
      </c>
      <c r="BN69" s="816">
        <v>0</v>
      </c>
      <c r="BO69" s="816">
        <v>0</v>
      </c>
      <c r="BP69" s="816">
        <v>0</v>
      </c>
      <c r="BQ69" s="816">
        <v>0</v>
      </c>
      <c r="BR69" s="816">
        <v>0</v>
      </c>
      <c r="BS69" s="816">
        <v>0</v>
      </c>
      <c r="BT69" s="817">
        <v>0</v>
      </c>
    </row>
    <row r="70" spans="2:73">
      <c r="B70" s="814"/>
      <c r="C70" s="814" t="s">
        <v>492</v>
      </c>
      <c r="D70" s="814" t="s">
        <v>492</v>
      </c>
      <c r="E70" s="814" t="s">
        <v>856</v>
      </c>
      <c r="F70" s="814" t="s">
        <v>866</v>
      </c>
      <c r="G70" s="814" t="s">
        <v>858</v>
      </c>
      <c r="H70" s="814">
        <v>2013</v>
      </c>
      <c r="I70" s="629" t="s">
        <v>573</v>
      </c>
      <c r="J70" s="629" t="s">
        <v>859</v>
      </c>
      <c r="K70" s="50"/>
      <c r="L70" s="815">
        <v>0</v>
      </c>
      <c r="M70" s="816">
        <v>0</v>
      </c>
      <c r="N70" s="816">
        <v>125.1</v>
      </c>
      <c r="O70" s="816">
        <v>125.1</v>
      </c>
      <c r="P70" s="816">
        <v>125.1</v>
      </c>
      <c r="Q70" s="816">
        <v>125.1</v>
      </c>
      <c r="R70" s="816">
        <v>125.1</v>
      </c>
      <c r="S70" s="816">
        <v>125.1</v>
      </c>
      <c r="T70" s="816">
        <v>125.1</v>
      </c>
      <c r="U70" s="816">
        <v>125.1</v>
      </c>
      <c r="V70" s="816">
        <v>125.1</v>
      </c>
      <c r="W70" s="816">
        <v>125.1</v>
      </c>
      <c r="X70" s="816">
        <v>0</v>
      </c>
      <c r="Y70" s="816">
        <v>0</v>
      </c>
      <c r="Z70" s="816">
        <v>0</v>
      </c>
      <c r="AA70" s="816">
        <v>0</v>
      </c>
      <c r="AB70" s="816">
        <v>0</v>
      </c>
      <c r="AC70" s="816">
        <v>0</v>
      </c>
      <c r="AD70" s="816">
        <v>0</v>
      </c>
      <c r="AE70" s="816">
        <v>0</v>
      </c>
      <c r="AF70" s="816">
        <v>0</v>
      </c>
      <c r="AG70" s="816">
        <v>0</v>
      </c>
      <c r="AH70" s="816">
        <v>0</v>
      </c>
      <c r="AI70" s="816">
        <v>0</v>
      </c>
      <c r="AJ70" s="816">
        <v>0</v>
      </c>
      <c r="AK70" s="816">
        <v>0</v>
      </c>
      <c r="AL70" s="816">
        <v>0</v>
      </c>
      <c r="AM70" s="816">
        <v>0</v>
      </c>
      <c r="AN70" s="816">
        <v>0</v>
      </c>
      <c r="AO70" s="817">
        <v>0</v>
      </c>
      <c r="AP70" s="50"/>
      <c r="AQ70" s="815">
        <v>0</v>
      </c>
      <c r="AR70" s="816">
        <v>0</v>
      </c>
      <c r="AS70" s="816">
        <v>1142450</v>
      </c>
      <c r="AT70" s="816">
        <v>1142450</v>
      </c>
      <c r="AU70" s="816">
        <v>1142450</v>
      </c>
      <c r="AV70" s="816">
        <v>1142450</v>
      </c>
      <c r="AW70" s="816">
        <v>1142450</v>
      </c>
      <c r="AX70" s="816">
        <v>1142450</v>
      </c>
      <c r="AY70" s="816">
        <v>1142450</v>
      </c>
      <c r="AZ70" s="816">
        <v>1142450</v>
      </c>
      <c r="BA70" s="816">
        <v>1142450</v>
      </c>
      <c r="BB70" s="816">
        <v>1142450</v>
      </c>
      <c r="BC70" s="816">
        <v>0</v>
      </c>
      <c r="BD70" s="816">
        <v>0</v>
      </c>
      <c r="BE70" s="816">
        <v>0</v>
      </c>
      <c r="BF70" s="816">
        <v>0</v>
      </c>
      <c r="BG70" s="816">
        <v>0</v>
      </c>
      <c r="BH70" s="816">
        <v>0</v>
      </c>
      <c r="BI70" s="816">
        <v>0</v>
      </c>
      <c r="BJ70" s="816">
        <v>0</v>
      </c>
      <c r="BK70" s="816">
        <v>0</v>
      </c>
      <c r="BL70" s="816">
        <v>0</v>
      </c>
      <c r="BM70" s="816">
        <v>0</v>
      </c>
      <c r="BN70" s="816">
        <v>0</v>
      </c>
      <c r="BO70" s="816">
        <v>0</v>
      </c>
      <c r="BP70" s="816">
        <v>0</v>
      </c>
      <c r="BQ70" s="816">
        <v>0</v>
      </c>
      <c r="BR70" s="816">
        <v>0</v>
      </c>
      <c r="BS70" s="816">
        <v>0</v>
      </c>
      <c r="BT70" s="817">
        <v>0</v>
      </c>
    </row>
    <row r="71" spans="2:73">
      <c r="B71" s="814" t="s">
        <v>208</v>
      </c>
      <c r="C71" s="814" t="s">
        <v>862</v>
      </c>
      <c r="D71" s="814" t="s">
        <v>3</v>
      </c>
      <c r="E71" s="814" t="s">
        <v>856</v>
      </c>
      <c r="F71" s="814" t="s">
        <v>29</v>
      </c>
      <c r="G71" s="814" t="s">
        <v>858</v>
      </c>
      <c r="H71" s="814">
        <v>2013</v>
      </c>
      <c r="I71" s="629" t="s">
        <v>573</v>
      </c>
      <c r="J71" s="629" t="s">
        <v>859</v>
      </c>
      <c r="K71" s="50"/>
      <c r="L71" s="815">
        <v>0</v>
      </c>
      <c r="M71" s="816">
        <v>0</v>
      </c>
      <c r="N71" s="816">
        <v>75.75</v>
      </c>
      <c r="O71" s="816">
        <v>75.75</v>
      </c>
      <c r="P71" s="816">
        <v>75.75</v>
      </c>
      <c r="Q71" s="816">
        <v>75.75</v>
      </c>
      <c r="R71" s="816">
        <v>75.75</v>
      </c>
      <c r="S71" s="816">
        <v>75.75</v>
      </c>
      <c r="T71" s="816">
        <v>75.75</v>
      </c>
      <c r="U71" s="816">
        <v>75.75</v>
      </c>
      <c r="V71" s="816">
        <v>75.75</v>
      </c>
      <c r="W71" s="816">
        <v>75.75</v>
      </c>
      <c r="X71" s="816">
        <v>75.75</v>
      </c>
      <c r="Y71" s="816">
        <v>75.75</v>
      </c>
      <c r="Z71" s="816">
        <v>75.75</v>
      </c>
      <c r="AA71" s="816">
        <v>75.75</v>
      </c>
      <c r="AB71" s="816">
        <v>75.75</v>
      </c>
      <c r="AC71" s="816">
        <v>75.75</v>
      </c>
      <c r="AD71" s="816">
        <v>75.75</v>
      </c>
      <c r="AE71" s="816">
        <v>75.75</v>
      </c>
      <c r="AF71" s="816">
        <v>65.73</v>
      </c>
      <c r="AG71" s="816">
        <v>0</v>
      </c>
      <c r="AH71" s="816">
        <v>0</v>
      </c>
      <c r="AI71" s="816">
        <v>0</v>
      </c>
      <c r="AJ71" s="816">
        <v>0</v>
      </c>
      <c r="AK71" s="816">
        <v>0</v>
      </c>
      <c r="AL71" s="816">
        <v>0</v>
      </c>
      <c r="AM71" s="816">
        <v>0</v>
      </c>
      <c r="AN71" s="816">
        <v>0</v>
      </c>
      <c r="AO71" s="817">
        <v>0</v>
      </c>
      <c r="AP71" s="50"/>
      <c r="AQ71" s="818">
        <v>0</v>
      </c>
      <c r="AR71" s="819">
        <v>0</v>
      </c>
      <c r="AS71" s="819">
        <v>136597</v>
      </c>
      <c r="AT71" s="819">
        <v>136597</v>
      </c>
      <c r="AU71" s="819">
        <v>136597</v>
      </c>
      <c r="AV71" s="819">
        <v>136597</v>
      </c>
      <c r="AW71" s="819">
        <v>136597</v>
      </c>
      <c r="AX71" s="819">
        <v>136597</v>
      </c>
      <c r="AY71" s="819">
        <v>136597</v>
      </c>
      <c r="AZ71" s="819">
        <v>136597</v>
      </c>
      <c r="BA71" s="819">
        <v>136597</v>
      </c>
      <c r="BB71" s="819">
        <v>136597</v>
      </c>
      <c r="BC71" s="819">
        <v>136597</v>
      </c>
      <c r="BD71" s="819">
        <v>136597</v>
      </c>
      <c r="BE71" s="819">
        <v>136597</v>
      </c>
      <c r="BF71" s="819">
        <v>136597</v>
      </c>
      <c r="BG71" s="819">
        <v>136597</v>
      </c>
      <c r="BH71" s="819">
        <v>136597</v>
      </c>
      <c r="BI71" s="819">
        <v>136597</v>
      </c>
      <c r="BJ71" s="819">
        <v>136597</v>
      </c>
      <c r="BK71" s="819">
        <v>127638</v>
      </c>
      <c r="BL71" s="819">
        <v>0</v>
      </c>
      <c r="BM71" s="819">
        <v>0</v>
      </c>
      <c r="BN71" s="819">
        <v>0</v>
      </c>
      <c r="BO71" s="819">
        <v>0</v>
      </c>
      <c r="BP71" s="819">
        <v>0</v>
      </c>
      <c r="BQ71" s="819">
        <v>0</v>
      </c>
      <c r="BR71" s="819">
        <v>0</v>
      </c>
      <c r="BS71" s="819">
        <v>0</v>
      </c>
      <c r="BT71" s="820">
        <v>0</v>
      </c>
    </row>
    <row r="72" spans="2:73">
      <c r="B72" s="814" t="s">
        <v>208</v>
      </c>
      <c r="C72" s="814" t="s">
        <v>862</v>
      </c>
      <c r="D72" s="814" t="s">
        <v>14</v>
      </c>
      <c r="E72" s="814" t="s">
        <v>856</v>
      </c>
      <c r="F72" s="814" t="s">
        <v>29</v>
      </c>
      <c r="G72" s="814" t="s">
        <v>858</v>
      </c>
      <c r="H72" s="814">
        <v>2013</v>
      </c>
      <c r="I72" s="629" t="s">
        <v>573</v>
      </c>
      <c r="J72" s="629" t="s">
        <v>859</v>
      </c>
      <c r="K72" s="50"/>
      <c r="L72" s="815">
        <v>0</v>
      </c>
      <c r="M72" s="816">
        <v>0</v>
      </c>
      <c r="N72" s="816">
        <v>21.25</v>
      </c>
      <c r="O72" s="816">
        <v>21.12</v>
      </c>
      <c r="P72" s="816">
        <v>21.08</v>
      </c>
      <c r="Q72" s="816">
        <v>20.2</v>
      </c>
      <c r="R72" s="816">
        <v>19.600000000000001</v>
      </c>
      <c r="S72" s="816">
        <v>19.21</v>
      </c>
      <c r="T72" s="816">
        <v>19.059999999999999</v>
      </c>
      <c r="U72" s="816">
        <v>19.059999999999999</v>
      </c>
      <c r="V72" s="816">
        <v>15.69</v>
      </c>
      <c r="W72" s="816">
        <v>12.91</v>
      </c>
      <c r="X72" s="816">
        <v>12.81</v>
      </c>
      <c r="Y72" s="816">
        <v>12.81</v>
      </c>
      <c r="Z72" s="816">
        <v>10.82</v>
      </c>
      <c r="AA72" s="816">
        <v>10.82</v>
      </c>
      <c r="AB72" s="816">
        <v>4.63</v>
      </c>
      <c r="AC72" s="816">
        <v>4.5199999999999996</v>
      </c>
      <c r="AD72" s="816">
        <v>4.5199999999999996</v>
      </c>
      <c r="AE72" s="816">
        <v>4.5199999999999996</v>
      </c>
      <c r="AF72" s="816">
        <v>4.5199999999999996</v>
      </c>
      <c r="AG72" s="816">
        <v>4.5199999999999996</v>
      </c>
      <c r="AH72" s="816">
        <v>2.31</v>
      </c>
      <c r="AI72" s="816">
        <v>0</v>
      </c>
      <c r="AJ72" s="816">
        <v>0</v>
      </c>
      <c r="AK72" s="816">
        <v>0</v>
      </c>
      <c r="AL72" s="816">
        <v>0</v>
      </c>
      <c r="AM72" s="816">
        <v>0</v>
      </c>
      <c r="AN72" s="816">
        <v>0</v>
      </c>
      <c r="AO72" s="817">
        <v>0</v>
      </c>
      <c r="AP72" s="50"/>
      <c r="AQ72" s="821">
        <v>0</v>
      </c>
      <c r="AR72" s="822">
        <v>0</v>
      </c>
      <c r="AS72" s="822">
        <v>189557</v>
      </c>
      <c r="AT72" s="822">
        <v>187060</v>
      </c>
      <c r="AU72" s="822">
        <v>186458</v>
      </c>
      <c r="AV72" s="822">
        <v>169370</v>
      </c>
      <c r="AW72" s="822">
        <v>157938</v>
      </c>
      <c r="AX72" s="822">
        <v>150348</v>
      </c>
      <c r="AY72" s="822">
        <v>147542</v>
      </c>
      <c r="AZ72" s="822">
        <v>146977</v>
      </c>
      <c r="BA72" s="822">
        <v>82097</v>
      </c>
      <c r="BB72" s="822">
        <v>79495</v>
      </c>
      <c r="BC72" s="822">
        <v>78634</v>
      </c>
      <c r="BD72" s="822">
        <v>78634</v>
      </c>
      <c r="BE72" s="822">
        <v>72046</v>
      </c>
      <c r="BF72" s="822">
        <v>72046</v>
      </c>
      <c r="BG72" s="822">
        <v>23570</v>
      </c>
      <c r="BH72" s="822">
        <v>22631</v>
      </c>
      <c r="BI72" s="822">
        <v>22631</v>
      </c>
      <c r="BJ72" s="822">
        <v>22631</v>
      </c>
      <c r="BK72" s="822">
        <v>22631</v>
      </c>
      <c r="BL72" s="822">
        <v>22631</v>
      </c>
      <c r="BM72" s="822">
        <v>17047</v>
      </c>
      <c r="BN72" s="822">
        <v>0</v>
      </c>
      <c r="BO72" s="822">
        <v>0</v>
      </c>
      <c r="BP72" s="822">
        <v>0</v>
      </c>
      <c r="BQ72" s="822">
        <v>0</v>
      </c>
      <c r="BR72" s="822">
        <v>0</v>
      </c>
      <c r="BS72" s="822">
        <v>0</v>
      </c>
      <c r="BT72" s="823">
        <v>0</v>
      </c>
    </row>
    <row r="73" spans="2:73">
      <c r="B73" s="814" t="s">
        <v>208</v>
      </c>
      <c r="C73" s="814" t="s">
        <v>855</v>
      </c>
      <c r="D73" s="814" t="s">
        <v>20</v>
      </c>
      <c r="E73" s="814" t="s">
        <v>856</v>
      </c>
      <c r="F73" s="814" t="s">
        <v>857</v>
      </c>
      <c r="G73" s="814" t="s">
        <v>858</v>
      </c>
      <c r="H73" s="814">
        <v>2013</v>
      </c>
      <c r="I73" s="629" t="s">
        <v>573</v>
      </c>
      <c r="J73" s="629" t="s">
        <v>859</v>
      </c>
      <c r="K73" s="50"/>
      <c r="L73" s="815">
        <v>0</v>
      </c>
      <c r="M73" s="816">
        <v>0</v>
      </c>
      <c r="N73" s="816">
        <v>17.63</v>
      </c>
      <c r="O73" s="816">
        <v>17.63</v>
      </c>
      <c r="P73" s="816">
        <v>17.63</v>
      </c>
      <c r="Q73" s="816">
        <v>17.63</v>
      </c>
      <c r="R73" s="816">
        <v>0</v>
      </c>
      <c r="S73" s="816">
        <v>0</v>
      </c>
      <c r="T73" s="816">
        <v>0</v>
      </c>
      <c r="U73" s="816">
        <v>0</v>
      </c>
      <c r="V73" s="816">
        <v>0</v>
      </c>
      <c r="W73" s="816">
        <v>0</v>
      </c>
      <c r="X73" s="816">
        <v>0</v>
      </c>
      <c r="Y73" s="816">
        <v>0</v>
      </c>
      <c r="Z73" s="816">
        <v>0</v>
      </c>
      <c r="AA73" s="816">
        <v>0</v>
      </c>
      <c r="AB73" s="816">
        <v>0</v>
      </c>
      <c r="AC73" s="816">
        <v>0</v>
      </c>
      <c r="AD73" s="816">
        <v>0</v>
      </c>
      <c r="AE73" s="816">
        <v>0</v>
      </c>
      <c r="AF73" s="816">
        <v>0</v>
      </c>
      <c r="AG73" s="816">
        <v>0</v>
      </c>
      <c r="AH73" s="816">
        <v>0</v>
      </c>
      <c r="AI73" s="816">
        <v>0</v>
      </c>
      <c r="AJ73" s="816">
        <v>0</v>
      </c>
      <c r="AK73" s="816">
        <v>0</v>
      </c>
      <c r="AL73" s="816">
        <v>0</v>
      </c>
      <c r="AM73" s="816">
        <v>0</v>
      </c>
      <c r="AN73" s="816">
        <v>0</v>
      </c>
      <c r="AO73" s="817">
        <v>0</v>
      </c>
      <c r="AP73" s="50"/>
      <c r="AQ73" s="815">
        <v>0</v>
      </c>
      <c r="AR73" s="816">
        <v>0</v>
      </c>
      <c r="AS73" s="816">
        <v>96902</v>
      </c>
      <c r="AT73" s="816">
        <v>96902</v>
      </c>
      <c r="AU73" s="816">
        <v>96902</v>
      </c>
      <c r="AV73" s="816">
        <v>96902</v>
      </c>
      <c r="AW73" s="816">
        <v>0</v>
      </c>
      <c r="AX73" s="816">
        <v>0</v>
      </c>
      <c r="AY73" s="816">
        <v>0</v>
      </c>
      <c r="AZ73" s="816">
        <v>0</v>
      </c>
      <c r="BA73" s="816">
        <v>0</v>
      </c>
      <c r="BB73" s="816">
        <v>0</v>
      </c>
      <c r="BC73" s="816">
        <v>0</v>
      </c>
      <c r="BD73" s="816">
        <v>0</v>
      </c>
      <c r="BE73" s="816">
        <v>0</v>
      </c>
      <c r="BF73" s="816">
        <v>0</v>
      </c>
      <c r="BG73" s="816">
        <v>0</v>
      </c>
      <c r="BH73" s="816">
        <v>0</v>
      </c>
      <c r="BI73" s="816">
        <v>0</v>
      </c>
      <c r="BJ73" s="816">
        <v>0</v>
      </c>
      <c r="BK73" s="816">
        <v>0</v>
      </c>
      <c r="BL73" s="816">
        <v>0</v>
      </c>
      <c r="BM73" s="816">
        <v>0</v>
      </c>
      <c r="BN73" s="816">
        <v>0</v>
      </c>
      <c r="BO73" s="816">
        <v>0</v>
      </c>
      <c r="BP73" s="816">
        <v>0</v>
      </c>
      <c r="BQ73" s="816">
        <v>0</v>
      </c>
      <c r="BR73" s="816">
        <v>0</v>
      </c>
      <c r="BS73" s="816">
        <v>0</v>
      </c>
      <c r="BT73" s="817">
        <v>0</v>
      </c>
    </row>
    <row r="74" spans="2:73">
      <c r="B74" s="814" t="s">
        <v>208</v>
      </c>
      <c r="C74" s="814" t="s">
        <v>855</v>
      </c>
      <c r="D74" s="814" t="s">
        <v>9</v>
      </c>
      <c r="E74" s="814" t="s">
        <v>856</v>
      </c>
      <c r="F74" s="814" t="s">
        <v>857</v>
      </c>
      <c r="G74" s="814" t="s">
        <v>863</v>
      </c>
      <c r="H74" s="814">
        <v>2013</v>
      </c>
      <c r="I74" s="629" t="s">
        <v>573</v>
      </c>
      <c r="J74" s="629" t="s">
        <v>859</v>
      </c>
      <c r="K74" s="50"/>
      <c r="L74" s="815">
        <v>0</v>
      </c>
      <c r="M74" s="816">
        <v>0</v>
      </c>
      <c r="N74" s="816">
        <v>69.430000000000007</v>
      </c>
      <c r="O74" s="816">
        <v>0</v>
      </c>
      <c r="P74" s="816">
        <v>0</v>
      </c>
      <c r="Q74" s="816">
        <v>0</v>
      </c>
      <c r="R74" s="816">
        <v>0</v>
      </c>
      <c r="S74" s="816">
        <v>0</v>
      </c>
      <c r="T74" s="816">
        <v>0</v>
      </c>
      <c r="U74" s="816">
        <v>0</v>
      </c>
      <c r="V74" s="816">
        <v>0</v>
      </c>
      <c r="W74" s="816">
        <v>0</v>
      </c>
      <c r="X74" s="816">
        <v>0</v>
      </c>
      <c r="Y74" s="816">
        <v>0</v>
      </c>
      <c r="Z74" s="816">
        <v>0</v>
      </c>
      <c r="AA74" s="816">
        <v>0</v>
      </c>
      <c r="AB74" s="816">
        <v>0</v>
      </c>
      <c r="AC74" s="816">
        <v>0</v>
      </c>
      <c r="AD74" s="816">
        <v>0</v>
      </c>
      <c r="AE74" s="816">
        <v>0</v>
      </c>
      <c r="AF74" s="816">
        <v>0</v>
      </c>
      <c r="AG74" s="816">
        <v>0</v>
      </c>
      <c r="AH74" s="816">
        <v>0</v>
      </c>
      <c r="AI74" s="816">
        <v>0</v>
      </c>
      <c r="AJ74" s="816">
        <v>0</v>
      </c>
      <c r="AK74" s="816">
        <v>0</v>
      </c>
      <c r="AL74" s="816">
        <v>0</v>
      </c>
      <c r="AM74" s="816">
        <v>0</v>
      </c>
      <c r="AN74" s="816">
        <v>0</v>
      </c>
      <c r="AO74" s="817">
        <v>0</v>
      </c>
      <c r="AP74" s="50"/>
      <c r="AQ74" s="815">
        <v>0</v>
      </c>
      <c r="AR74" s="816">
        <v>0</v>
      </c>
      <c r="AS74" s="816">
        <v>927</v>
      </c>
      <c r="AT74" s="816">
        <v>0</v>
      </c>
      <c r="AU74" s="816">
        <v>0</v>
      </c>
      <c r="AV74" s="816">
        <v>0</v>
      </c>
      <c r="AW74" s="816">
        <v>0</v>
      </c>
      <c r="AX74" s="816">
        <v>0</v>
      </c>
      <c r="AY74" s="816">
        <v>0</v>
      </c>
      <c r="AZ74" s="816">
        <v>0</v>
      </c>
      <c r="BA74" s="816">
        <v>0</v>
      </c>
      <c r="BB74" s="816">
        <v>0</v>
      </c>
      <c r="BC74" s="816">
        <v>0</v>
      </c>
      <c r="BD74" s="816">
        <v>0</v>
      </c>
      <c r="BE74" s="816">
        <v>0</v>
      </c>
      <c r="BF74" s="816">
        <v>0</v>
      </c>
      <c r="BG74" s="816">
        <v>0</v>
      </c>
      <c r="BH74" s="816">
        <v>0</v>
      </c>
      <c r="BI74" s="816">
        <v>0</v>
      </c>
      <c r="BJ74" s="816">
        <v>0</v>
      </c>
      <c r="BK74" s="816">
        <v>0</v>
      </c>
      <c r="BL74" s="816">
        <v>0</v>
      </c>
      <c r="BM74" s="816">
        <v>0</v>
      </c>
      <c r="BN74" s="816">
        <v>0</v>
      </c>
      <c r="BO74" s="816">
        <v>0</v>
      </c>
      <c r="BP74" s="816">
        <v>0</v>
      </c>
      <c r="BQ74" s="816">
        <v>0</v>
      </c>
      <c r="BR74" s="816">
        <v>0</v>
      </c>
      <c r="BS74" s="816">
        <v>0</v>
      </c>
      <c r="BT74" s="817">
        <v>0</v>
      </c>
    </row>
    <row r="75" spans="2:73">
      <c r="B75" s="814" t="s">
        <v>208</v>
      </c>
      <c r="C75" s="814" t="s">
        <v>860</v>
      </c>
      <c r="D75" s="814" t="s">
        <v>9</v>
      </c>
      <c r="E75" s="814" t="s">
        <v>856</v>
      </c>
      <c r="F75" s="814" t="s">
        <v>860</v>
      </c>
      <c r="G75" s="814" t="s">
        <v>863</v>
      </c>
      <c r="H75" s="814">
        <v>2013</v>
      </c>
      <c r="I75" s="629" t="s">
        <v>573</v>
      </c>
      <c r="J75" s="629" t="s">
        <v>859</v>
      </c>
      <c r="K75" s="50"/>
      <c r="L75" s="815">
        <v>0</v>
      </c>
      <c r="M75" s="816">
        <v>0</v>
      </c>
      <c r="N75" s="816">
        <v>333.64</v>
      </c>
      <c r="O75" s="816">
        <v>0</v>
      </c>
      <c r="P75" s="816">
        <v>0</v>
      </c>
      <c r="Q75" s="816">
        <v>0</v>
      </c>
      <c r="R75" s="816">
        <v>0</v>
      </c>
      <c r="S75" s="816">
        <v>0</v>
      </c>
      <c r="T75" s="816">
        <v>0</v>
      </c>
      <c r="U75" s="816">
        <v>0</v>
      </c>
      <c r="V75" s="816">
        <v>0</v>
      </c>
      <c r="W75" s="816">
        <v>0</v>
      </c>
      <c r="X75" s="816">
        <v>0</v>
      </c>
      <c r="Y75" s="816">
        <v>0</v>
      </c>
      <c r="Z75" s="816">
        <v>0</v>
      </c>
      <c r="AA75" s="816">
        <v>0</v>
      </c>
      <c r="AB75" s="816">
        <v>0</v>
      </c>
      <c r="AC75" s="816">
        <v>0</v>
      </c>
      <c r="AD75" s="816">
        <v>0</v>
      </c>
      <c r="AE75" s="816">
        <v>0</v>
      </c>
      <c r="AF75" s="816">
        <v>0</v>
      </c>
      <c r="AG75" s="816">
        <v>0</v>
      </c>
      <c r="AH75" s="816">
        <v>0</v>
      </c>
      <c r="AI75" s="816">
        <v>0</v>
      </c>
      <c r="AJ75" s="816">
        <v>0</v>
      </c>
      <c r="AK75" s="816">
        <v>0</v>
      </c>
      <c r="AL75" s="816">
        <v>0</v>
      </c>
      <c r="AM75" s="816">
        <v>0</v>
      </c>
      <c r="AN75" s="816">
        <v>0</v>
      </c>
      <c r="AO75" s="817">
        <v>0</v>
      </c>
      <c r="AP75" s="50"/>
      <c r="AQ75" s="815">
        <v>0</v>
      </c>
      <c r="AR75" s="816">
        <v>0</v>
      </c>
      <c r="AS75" s="816">
        <v>7597</v>
      </c>
      <c r="AT75" s="816">
        <v>0</v>
      </c>
      <c r="AU75" s="816">
        <v>0</v>
      </c>
      <c r="AV75" s="816">
        <v>0</v>
      </c>
      <c r="AW75" s="816">
        <v>0</v>
      </c>
      <c r="AX75" s="816">
        <v>0</v>
      </c>
      <c r="AY75" s="816">
        <v>0</v>
      </c>
      <c r="AZ75" s="816">
        <v>0</v>
      </c>
      <c r="BA75" s="816">
        <v>0</v>
      </c>
      <c r="BB75" s="816">
        <v>0</v>
      </c>
      <c r="BC75" s="816">
        <v>0</v>
      </c>
      <c r="BD75" s="816">
        <v>0</v>
      </c>
      <c r="BE75" s="816">
        <v>0</v>
      </c>
      <c r="BF75" s="816">
        <v>0</v>
      </c>
      <c r="BG75" s="816">
        <v>0</v>
      </c>
      <c r="BH75" s="816">
        <v>0</v>
      </c>
      <c r="BI75" s="816">
        <v>0</v>
      </c>
      <c r="BJ75" s="816">
        <v>0</v>
      </c>
      <c r="BK75" s="816">
        <v>0</v>
      </c>
      <c r="BL75" s="816">
        <v>0</v>
      </c>
      <c r="BM75" s="816">
        <v>0</v>
      </c>
      <c r="BN75" s="816">
        <v>0</v>
      </c>
      <c r="BO75" s="816">
        <v>0</v>
      </c>
      <c r="BP75" s="816">
        <v>0</v>
      </c>
      <c r="BQ75" s="816">
        <v>0</v>
      </c>
      <c r="BR75" s="816">
        <v>0</v>
      </c>
      <c r="BS75" s="816">
        <v>0</v>
      </c>
      <c r="BT75" s="817">
        <v>0</v>
      </c>
    </row>
    <row r="76" spans="2:73">
      <c r="B76" s="814" t="s">
        <v>208</v>
      </c>
      <c r="C76" s="814" t="s">
        <v>862</v>
      </c>
      <c r="D76" s="814" t="s">
        <v>5</v>
      </c>
      <c r="E76" s="814" t="s">
        <v>856</v>
      </c>
      <c r="F76" s="814" t="s">
        <v>29</v>
      </c>
      <c r="G76" s="814" t="s">
        <v>858</v>
      </c>
      <c r="H76" s="814">
        <v>2013</v>
      </c>
      <c r="I76" s="629" t="s">
        <v>573</v>
      </c>
      <c r="J76" s="629" t="s">
        <v>859</v>
      </c>
      <c r="K76" s="50"/>
      <c r="L76" s="815">
        <v>0</v>
      </c>
      <c r="M76" s="816">
        <v>0</v>
      </c>
      <c r="N76" s="816">
        <v>4.1399999999999997</v>
      </c>
      <c r="O76" s="816">
        <v>4.1399999999999997</v>
      </c>
      <c r="P76" s="816">
        <v>3.91</v>
      </c>
      <c r="Q76" s="816">
        <v>3.14</v>
      </c>
      <c r="R76" s="816">
        <v>3.14</v>
      </c>
      <c r="S76" s="816">
        <v>3.14</v>
      </c>
      <c r="T76" s="816">
        <v>3.14</v>
      </c>
      <c r="U76" s="816">
        <v>3.13</v>
      </c>
      <c r="V76" s="816">
        <v>2.69</v>
      </c>
      <c r="W76" s="816">
        <v>2.69</v>
      </c>
      <c r="X76" s="816">
        <v>1.95</v>
      </c>
      <c r="Y76" s="816">
        <v>1.26</v>
      </c>
      <c r="Z76" s="816">
        <v>1.26</v>
      </c>
      <c r="AA76" s="816">
        <v>1.24</v>
      </c>
      <c r="AB76" s="816">
        <v>1.24</v>
      </c>
      <c r="AC76" s="816">
        <v>1.22</v>
      </c>
      <c r="AD76" s="816">
        <v>1.06</v>
      </c>
      <c r="AE76" s="816">
        <v>0.62</v>
      </c>
      <c r="AF76" s="816">
        <v>0.62</v>
      </c>
      <c r="AG76" s="816">
        <v>0.62</v>
      </c>
      <c r="AH76" s="816">
        <v>0</v>
      </c>
      <c r="AI76" s="816">
        <v>0</v>
      </c>
      <c r="AJ76" s="816">
        <v>0</v>
      </c>
      <c r="AK76" s="816">
        <v>0</v>
      </c>
      <c r="AL76" s="816">
        <v>0</v>
      </c>
      <c r="AM76" s="816">
        <v>0</v>
      </c>
      <c r="AN76" s="816">
        <v>0</v>
      </c>
      <c r="AO76" s="817">
        <v>0</v>
      </c>
      <c r="AP76" s="50"/>
      <c r="AQ76" s="815">
        <v>0</v>
      </c>
      <c r="AR76" s="816">
        <v>0</v>
      </c>
      <c r="AS76" s="816">
        <v>60096</v>
      </c>
      <c r="AT76" s="816">
        <v>60096</v>
      </c>
      <c r="AU76" s="816">
        <v>56475</v>
      </c>
      <c r="AV76" s="816">
        <v>44118</v>
      </c>
      <c r="AW76" s="816">
        <v>44118</v>
      </c>
      <c r="AX76" s="816">
        <v>44118</v>
      </c>
      <c r="AY76" s="816">
        <v>44118</v>
      </c>
      <c r="AZ76" s="816">
        <v>44066</v>
      </c>
      <c r="BA76" s="816">
        <v>37057</v>
      </c>
      <c r="BB76" s="816">
        <v>37057</v>
      </c>
      <c r="BC76" s="816">
        <v>32246</v>
      </c>
      <c r="BD76" s="816">
        <v>20731</v>
      </c>
      <c r="BE76" s="816">
        <v>20731</v>
      </c>
      <c r="BF76" s="816">
        <v>19637</v>
      </c>
      <c r="BG76" s="816">
        <v>19637</v>
      </c>
      <c r="BH76" s="816">
        <v>19496</v>
      </c>
      <c r="BI76" s="816">
        <v>16829</v>
      </c>
      <c r="BJ76" s="816">
        <v>9878</v>
      </c>
      <c r="BK76" s="816">
        <v>9878</v>
      </c>
      <c r="BL76" s="816">
        <v>9878</v>
      </c>
      <c r="BM76" s="816">
        <v>0</v>
      </c>
      <c r="BN76" s="816">
        <v>0</v>
      </c>
      <c r="BO76" s="816">
        <v>0</v>
      </c>
      <c r="BP76" s="816">
        <v>0</v>
      </c>
      <c r="BQ76" s="816">
        <v>0</v>
      </c>
      <c r="BR76" s="816">
        <v>0</v>
      </c>
      <c r="BS76" s="816">
        <v>0</v>
      </c>
      <c r="BT76" s="817">
        <v>0</v>
      </c>
    </row>
    <row r="77" spans="2:73">
      <c r="B77" s="814" t="s">
        <v>208</v>
      </c>
      <c r="C77" s="814" t="s">
        <v>862</v>
      </c>
      <c r="D77" s="814" t="s">
        <v>1</v>
      </c>
      <c r="E77" s="814" t="s">
        <v>856</v>
      </c>
      <c r="F77" s="814" t="s">
        <v>29</v>
      </c>
      <c r="G77" s="814" t="s">
        <v>858</v>
      </c>
      <c r="H77" s="814">
        <v>2013</v>
      </c>
      <c r="I77" s="629" t="s">
        <v>573</v>
      </c>
      <c r="J77" s="629" t="s">
        <v>859</v>
      </c>
      <c r="K77" s="50"/>
      <c r="L77" s="815">
        <v>0</v>
      </c>
      <c r="M77" s="816">
        <v>0</v>
      </c>
      <c r="N77" s="816">
        <v>15.69</v>
      </c>
      <c r="O77" s="816">
        <v>15.69</v>
      </c>
      <c r="P77" s="816">
        <v>15.69</v>
      </c>
      <c r="Q77" s="816">
        <v>14.86</v>
      </c>
      <c r="R77" s="816">
        <v>8.86</v>
      </c>
      <c r="S77" s="816">
        <v>0</v>
      </c>
      <c r="T77" s="816">
        <v>0</v>
      </c>
      <c r="U77" s="816">
        <v>0</v>
      </c>
      <c r="V77" s="816">
        <v>0</v>
      </c>
      <c r="W77" s="816">
        <v>0</v>
      </c>
      <c r="X77" s="816">
        <v>0</v>
      </c>
      <c r="Y77" s="816">
        <v>0</v>
      </c>
      <c r="Z77" s="816">
        <v>0</v>
      </c>
      <c r="AA77" s="816">
        <v>0</v>
      </c>
      <c r="AB77" s="816">
        <v>0</v>
      </c>
      <c r="AC77" s="816">
        <v>0</v>
      </c>
      <c r="AD77" s="816">
        <v>0</v>
      </c>
      <c r="AE77" s="816">
        <v>0</v>
      </c>
      <c r="AF77" s="816">
        <v>0</v>
      </c>
      <c r="AG77" s="816">
        <v>0</v>
      </c>
      <c r="AH77" s="816">
        <v>0</v>
      </c>
      <c r="AI77" s="816">
        <v>0</v>
      </c>
      <c r="AJ77" s="816">
        <v>0</v>
      </c>
      <c r="AK77" s="816">
        <v>0</v>
      </c>
      <c r="AL77" s="816">
        <v>0</v>
      </c>
      <c r="AM77" s="816">
        <v>0</v>
      </c>
      <c r="AN77" s="816">
        <v>0</v>
      </c>
      <c r="AO77" s="817">
        <v>0</v>
      </c>
      <c r="AP77" s="50"/>
      <c r="AQ77" s="815">
        <v>0</v>
      </c>
      <c r="AR77" s="816">
        <v>0</v>
      </c>
      <c r="AS77" s="816">
        <v>103603</v>
      </c>
      <c r="AT77" s="816">
        <v>103603</v>
      </c>
      <c r="AU77" s="816">
        <v>103603</v>
      </c>
      <c r="AV77" s="816">
        <v>102783</v>
      </c>
      <c r="AW77" s="816">
        <v>60286</v>
      </c>
      <c r="AX77" s="816">
        <v>0</v>
      </c>
      <c r="AY77" s="816">
        <v>0</v>
      </c>
      <c r="AZ77" s="816">
        <v>0</v>
      </c>
      <c r="BA77" s="816">
        <v>0</v>
      </c>
      <c r="BB77" s="816">
        <v>0</v>
      </c>
      <c r="BC77" s="816">
        <v>0</v>
      </c>
      <c r="BD77" s="816">
        <v>0</v>
      </c>
      <c r="BE77" s="816">
        <v>0</v>
      </c>
      <c r="BF77" s="816">
        <v>0</v>
      </c>
      <c r="BG77" s="816">
        <v>0</v>
      </c>
      <c r="BH77" s="816">
        <v>0</v>
      </c>
      <c r="BI77" s="816">
        <v>0</v>
      </c>
      <c r="BJ77" s="816">
        <v>0</v>
      </c>
      <c r="BK77" s="816">
        <v>0</v>
      </c>
      <c r="BL77" s="816">
        <v>0</v>
      </c>
      <c r="BM77" s="816">
        <v>0</v>
      </c>
      <c r="BN77" s="816">
        <v>0</v>
      </c>
      <c r="BO77" s="816">
        <v>0</v>
      </c>
      <c r="BP77" s="816">
        <v>0</v>
      </c>
      <c r="BQ77" s="816">
        <v>0</v>
      </c>
      <c r="BR77" s="816">
        <v>0</v>
      </c>
      <c r="BS77" s="816">
        <v>0</v>
      </c>
      <c r="BT77" s="817">
        <v>0</v>
      </c>
    </row>
    <row r="78" spans="2:73">
      <c r="B78" s="814" t="s">
        <v>208</v>
      </c>
      <c r="C78" s="814" t="s">
        <v>862</v>
      </c>
      <c r="D78" s="814" t="s">
        <v>1</v>
      </c>
      <c r="E78" s="814" t="s">
        <v>856</v>
      </c>
      <c r="F78" s="814" t="s">
        <v>29</v>
      </c>
      <c r="G78" s="814" t="s">
        <v>858</v>
      </c>
      <c r="H78" s="814">
        <v>2013</v>
      </c>
      <c r="I78" s="629" t="s">
        <v>573</v>
      </c>
      <c r="J78" s="629" t="s">
        <v>859</v>
      </c>
      <c r="K78" s="50"/>
      <c r="L78" s="815">
        <v>0</v>
      </c>
      <c r="M78" s="816">
        <v>0</v>
      </c>
      <c r="N78" s="816">
        <v>0</v>
      </c>
      <c r="O78" s="816">
        <v>0</v>
      </c>
      <c r="P78" s="816">
        <v>0</v>
      </c>
      <c r="Q78" s="816">
        <v>0</v>
      </c>
      <c r="R78" s="816">
        <v>0</v>
      </c>
      <c r="S78" s="816">
        <v>0</v>
      </c>
      <c r="T78" s="816">
        <v>0</v>
      </c>
      <c r="U78" s="816">
        <v>0</v>
      </c>
      <c r="V78" s="816">
        <v>0</v>
      </c>
      <c r="W78" s="816">
        <v>0</v>
      </c>
      <c r="X78" s="816">
        <v>0</v>
      </c>
      <c r="Y78" s="816">
        <v>0</v>
      </c>
      <c r="Z78" s="816">
        <v>0</v>
      </c>
      <c r="AA78" s="816">
        <v>0</v>
      </c>
      <c r="AB78" s="816">
        <v>0</v>
      </c>
      <c r="AC78" s="816">
        <v>0</v>
      </c>
      <c r="AD78" s="816">
        <v>0</v>
      </c>
      <c r="AE78" s="816">
        <v>0</v>
      </c>
      <c r="AF78" s="816">
        <v>0</v>
      </c>
      <c r="AG78" s="816">
        <v>0</v>
      </c>
      <c r="AH78" s="816">
        <v>0</v>
      </c>
      <c r="AI78" s="816">
        <v>0</v>
      </c>
      <c r="AJ78" s="816">
        <v>0</v>
      </c>
      <c r="AK78" s="816">
        <v>0</v>
      </c>
      <c r="AL78" s="816">
        <v>0</v>
      </c>
      <c r="AM78" s="816">
        <v>0</v>
      </c>
      <c r="AN78" s="816">
        <v>0</v>
      </c>
      <c r="AO78" s="817">
        <v>0</v>
      </c>
      <c r="AP78" s="50"/>
      <c r="AQ78" s="815">
        <v>0</v>
      </c>
      <c r="AR78" s="816">
        <v>0</v>
      </c>
      <c r="AS78" s="816">
        <v>21</v>
      </c>
      <c r="AT78" s="816">
        <v>21</v>
      </c>
      <c r="AU78" s="816">
        <v>21</v>
      </c>
      <c r="AV78" s="816">
        <v>21</v>
      </c>
      <c r="AW78" s="816">
        <v>12</v>
      </c>
      <c r="AX78" s="816">
        <v>0</v>
      </c>
      <c r="AY78" s="816">
        <v>0</v>
      </c>
      <c r="AZ78" s="816">
        <v>0</v>
      </c>
      <c r="BA78" s="816">
        <v>0</v>
      </c>
      <c r="BB78" s="816">
        <v>0</v>
      </c>
      <c r="BC78" s="816">
        <v>0</v>
      </c>
      <c r="BD78" s="816">
        <v>0</v>
      </c>
      <c r="BE78" s="816">
        <v>0</v>
      </c>
      <c r="BF78" s="816">
        <v>0</v>
      </c>
      <c r="BG78" s="816">
        <v>0</v>
      </c>
      <c r="BH78" s="816">
        <v>0</v>
      </c>
      <c r="BI78" s="816">
        <v>0</v>
      </c>
      <c r="BJ78" s="816">
        <v>0</v>
      </c>
      <c r="BK78" s="816">
        <v>0</v>
      </c>
      <c r="BL78" s="816">
        <v>0</v>
      </c>
      <c r="BM78" s="816">
        <v>0</v>
      </c>
      <c r="BN78" s="816">
        <v>0</v>
      </c>
      <c r="BO78" s="816">
        <v>0</v>
      </c>
      <c r="BP78" s="816">
        <v>0</v>
      </c>
      <c r="BQ78" s="816">
        <v>0</v>
      </c>
      <c r="BR78" s="816">
        <v>0</v>
      </c>
      <c r="BS78" s="816">
        <v>0</v>
      </c>
      <c r="BT78" s="817">
        <v>0</v>
      </c>
    </row>
    <row r="79" spans="2:73" ht="15.75">
      <c r="B79" s="814" t="s">
        <v>208</v>
      </c>
      <c r="C79" s="814" t="s">
        <v>862</v>
      </c>
      <c r="D79" s="814" t="s">
        <v>2</v>
      </c>
      <c r="E79" s="814" t="s">
        <v>856</v>
      </c>
      <c r="F79" s="814" t="s">
        <v>29</v>
      </c>
      <c r="G79" s="814" t="s">
        <v>858</v>
      </c>
      <c r="H79" s="814">
        <v>2013</v>
      </c>
      <c r="I79" s="629" t="s">
        <v>573</v>
      </c>
      <c r="J79" s="629" t="s">
        <v>859</v>
      </c>
      <c r="K79" s="50"/>
      <c r="L79" s="815">
        <v>0</v>
      </c>
      <c r="M79" s="816">
        <v>0</v>
      </c>
      <c r="N79" s="816">
        <v>6.22</v>
      </c>
      <c r="O79" s="816">
        <v>6.22</v>
      </c>
      <c r="P79" s="816">
        <v>6.22</v>
      </c>
      <c r="Q79" s="816">
        <v>6.22</v>
      </c>
      <c r="R79" s="816">
        <v>0</v>
      </c>
      <c r="S79" s="816">
        <v>0</v>
      </c>
      <c r="T79" s="816">
        <v>0</v>
      </c>
      <c r="U79" s="816">
        <v>0</v>
      </c>
      <c r="V79" s="816">
        <v>0</v>
      </c>
      <c r="W79" s="816">
        <v>0</v>
      </c>
      <c r="X79" s="816">
        <v>0</v>
      </c>
      <c r="Y79" s="816">
        <v>0</v>
      </c>
      <c r="Z79" s="816">
        <v>0</v>
      </c>
      <c r="AA79" s="816">
        <v>0</v>
      </c>
      <c r="AB79" s="816">
        <v>0</v>
      </c>
      <c r="AC79" s="816">
        <v>0</v>
      </c>
      <c r="AD79" s="816">
        <v>0</v>
      </c>
      <c r="AE79" s="816">
        <v>0</v>
      </c>
      <c r="AF79" s="816">
        <v>0</v>
      </c>
      <c r="AG79" s="816">
        <v>0</v>
      </c>
      <c r="AH79" s="816">
        <v>0</v>
      </c>
      <c r="AI79" s="816">
        <v>0</v>
      </c>
      <c r="AJ79" s="816">
        <v>0</v>
      </c>
      <c r="AK79" s="816">
        <v>0</v>
      </c>
      <c r="AL79" s="816">
        <v>0</v>
      </c>
      <c r="AM79" s="816">
        <v>0</v>
      </c>
      <c r="AN79" s="816">
        <v>0</v>
      </c>
      <c r="AO79" s="817">
        <v>0</v>
      </c>
      <c r="AP79" s="50"/>
      <c r="AQ79" s="815">
        <v>0</v>
      </c>
      <c r="AR79" s="816">
        <v>0</v>
      </c>
      <c r="AS79" s="816">
        <v>11083</v>
      </c>
      <c r="AT79" s="816">
        <v>11083</v>
      </c>
      <c r="AU79" s="816">
        <v>11083</v>
      </c>
      <c r="AV79" s="816">
        <v>11083</v>
      </c>
      <c r="AW79" s="816">
        <v>0</v>
      </c>
      <c r="AX79" s="816">
        <v>0</v>
      </c>
      <c r="AY79" s="816">
        <v>0</v>
      </c>
      <c r="AZ79" s="816">
        <v>0</v>
      </c>
      <c r="BA79" s="816">
        <v>0</v>
      </c>
      <c r="BB79" s="816">
        <v>0</v>
      </c>
      <c r="BC79" s="816">
        <v>0</v>
      </c>
      <c r="BD79" s="816">
        <v>0</v>
      </c>
      <c r="BE79" s="816">
        <v>0</v>
      </c>
      <c r="BF79" s="816">
        <v>0</v>
      </c>
      <c r="BG79" s="816">
        <v>0</v>
      </c>
      <c r="BH79" s="816">
        <v>0</v>
      </c>
      <c r="BI79" s="816">
        <v>0</v>
      </c>
      <c r="BJ79" s="816">
        <v>0</v>
      </c>
      <c r="BK79" s="816">
        <v>0</v>
      </c>
      <c r="BL79" s="816">
        <v>0</v>
      </c>
      <c r="BM79" s="816">
        <v>0</v>
      </c>
      <c r="BN79" s="816">
        <v>0</v>
      </c>
      <c r="BO79" s="816">
        <v>0</v>
      </c>
      <c r="BP79" s="816">
        <v>0</v>
      </c>
      <c r="BQ79" s="816">
        <v>0</v>
      </c>
      <c r="BR79" s="816">
        <v>0</v>
      </c>
      <c r="BS79" s="816">
        <v>0</v>
      </c>
      <c r="BT79" s="817">
        <v>0</v>
      </c>
      <c r="BU79" s="163"/>
    </row>
    <row r="80" spans="2:73" ht="15.75">
      <c r="B80" s="814" t="s">
        <v>208</v>
      </c>
      <c r="C80" s="814" t="s">
        <v>862</v>
      </c>
      <c r="D80" s="814" t="s">
        <v>4</v>
      </c>
      <c r="E80" s="814" t="s">
        <v>856</v>
      </c>
      <c r="F80" s="814" t="s">
        <v>29</v>
      </c>
      <c r="G80" s="814" t="s">
        <v>858</v>
      </c>
      <c r="H80" s="814">
        <v>2013</v>
      </c>
      <c r="I80" s="629" t="s">
        <v>573</v>
      </c>
      <c r="J80" s="629" t="s">
        <v>859</v>
      </c>
      <c r="K80" s="50"/>
      <c r="L80" s="815">
        <v>0</v>
      </c>
      <c r="M80" s="816">
        <v>0</v>
      </c>
      <c r="N80" s="816">
        <v>1.81</v>
      </c>
      <c r="O80" s="816">
        <v>1.81</v>
      </c>
      <c r="P80" s="816">
        <v>1.74</v>
      </c>
      <c r="Q80" s="816">
        <v>1.49</v>
      </c>
      <c r="R80" s="816">
        <v>1.49</v>
      </c>
      <c r="S80" s="816">
        <v>1.49</v>
      </c>
      <c r="T80" s="816">
        <v>1.49</v>
      </c>
      <c r="U80" s="816">
        <v>1.49</v>
      </c>
      <c r="V80" s="816">
        <v>1.1200000000000001</v>
      </c>
      <c r="W80" s="816">
        <v>1.1200000000000001</v>
      </c>
      <c r="X80" s="816">
        <v>0.9</v>
      </c>
      <c r="Y80" s="816">
        <v>0.9</v>
      </c>
      <c r="Z80" s="816">
        <v>0.9</v>
      </c>
      <c r="AA80" s="816">
        <v>0.89</v>
      </c>
      <c r="AB80" s="816">
        <v>0.89</v>
      </c>
      <c r="AC80" s="816">
        <v>0.89</v>
      </c>
      <c r="AD80" s="816">
        <v>0.87</v>
      </c>
      <c r="AE80" s="816">
        <v>0.51</v>
      </c>
      <c r="AF80" s="816">
        <v>0.51</v>
      </c>
      <c r="AG80" s="816">
        <v>0.51</v>
      </c>
      <c r="AH80" s="816">
        <v>0</v>
      </c>
      <c r="AI80" s="816">
        <v>0</v>
      </c>
      <c r="AJ80" s="816">
        <v>0</v>
      </c>
      <c r="AK80" s="816">
        <v>0</v>
      </c>
      <c r="AL80" s="816">
        <v>0</v>
      </c>
      <c r="AM80" s="816">
        <v>0</v>
      </c>
      <c r="AN80" s="816">
        <v>0</v>
      </c>
      <c r="AO80" s="817">
        <v>0</v>
      </c>
      <c r="AP80" s="50"/>
      <c r="AQ80" s="815">
        <v>0</v>
      </c>
      <c r="AR80" s="816">
        <v>0</v>
      </c>
      <c r="AS80" s="816">
        <v>26962</v>
      </c>
      <c r="AT80" s="816">
        <v>26962</v>
      </c>
      <c r="AU80" s="816">
        <v>25923</v>
      </c>
      <c r="AV80" s="816">
        <v>21962</v>
      </c>
      <c r="AW80" s="816">
        <v>21962</v>
      </c>
      <c r="AX80" s="816">
        <v>21962</v>
      </c>
      <c r="AY80" s="816">
        <v>21962</v>
      </c>
      <c r="AZ80" s="816">
        <v>21944</v>
      </c>
      <c r="BA80" s="816">
        <v>15957</v>
      </c>
      <c r="BB80" s="816">
        <v>15957</v>
      </c>
      <c r="BC80" s="816">
        <v>14509</v>
      </c>
      <c r="BD80" s="816">
        <v>14302</v>
      </c>
      <c r="BE80" s="816">
        <v>14302</v>
      </c>
      <c r="BF80" s="816">
        <v>14243</v>
      </c>
      <c r="BG80" s="816">
        <v>14243</v>
      </c>
      <c r="BH80" s="816">
        <v>14231</v>
      </c>
      <c r="BI80" s="816">
        <v>13791</v>
      </c>
      <c r="BJ80" s="816">
        <v>8095</v>
      </c>
      <c r="BK80" s="816">
        <v>8095</v>
      </c>
      <c r="BL80" s="816">
        <v>8095</v>
      </c>
      <c r="BM80" s="816">
        <v>0</v>
      </c>
      <c r="BN80" s="816">
        <v>0</v>
      </c>
      <c r="BO80" s="816">
        <v>0</v>
      </c>
      <c r="BP80" s="816">
        <v>0</v>
      </c>
      <c r="BQ80" s="816">
        <v>0</v>
      </c>
      <c r="BR80" s="816">
        <v>0</v>
      </c>
      <c r="BS80" s="816">
        <v>0</v>
      </c>
      <c r="BT80" s="817">
        <v>0</v>
      </c>
      <c r="BU80" s="163"/>
    </row>
    <row r="81" spans="2:73">
      <c r="B81" s="814" t="s">
        <v>208</v>
      </c>
      <c r="C81" s="814" t="s">
        <v>855</v>
      </c>
      <c r="D81" s="814" t="s">
        <v>22</v>
      </c>
      <c r="E81" s="814" t="s">
        <v>856</v>
      </c>
      <c r="F81" s="814" t="s">
        <v>866</v>
      </c>
      <c r="G81" s="814" t="s">
        <v>858</v>
      </c>
      <c r="H81" s="814">
        <v>2013</v>
      </c>
      <c r="I81" s="629" t="s">
        <v>574</v>
      </c>
      <c r="J81" s="629" t="s">
        <v>582</v>
      </c>
      <c r="K81" s="50"/>
      <c r="L81" s="815">
        <v>0</v>
      </c>
      <c r="M81" s="816">
        <v>0</v>
      </c>
      <c r="N81" s="816">
        <v>155.6</v>
      </c>
      <c r="O81" s="816">
        <v>155.6</v>
      </c>
      <c r="P81" s="816">
        <v>155.6</v>
      </c>
      <c r="Q81" s="816">
        <v>142.12</v>
      </c>
      <c r="R81" s="816">
        <v>134.38999999999999</v>
      </c>
      <c r="S81" s="816">
        <v>134.27000000000001</v>
      </c>
      <c r="T81" s="816">
        <v>134.27000000000001</v>
      </c>
      <c r="U81" s="816">
        <v>134.27000000000001</v>
      </c>
      <c r="V81" s="816">
        <v>133.63999999999999</v>
      </c>
      <c r="W81" s="816">
        <v>132.74</v>
      </c>
      <c r="X81" s="816">
        <v>131.03</v>
      </c>
      <c r="Y81" s="816">
        <v>131.03</v>
      </c>
      <c r="Z81" s="816">
        <v>122.85</v>
      </c>
      <c r="AA81" s="816">
        <v>122.85</v>
      </c>
      <c r="AB81" s="816">
        <v>122.85</v>
      </c>
      <c r="AC81" s="816">
        <v>100.04</v>
      </c>
      <c r="AD81" s="816">
        <v>3.75</v>
      </c>
      <c r="AE81" s="816">
        <v>3.11</v>
      </c>
      <c r="AF81" s="816">
        <v>3.11</v>
      </c>
      <c r="AG81" s="816">
        <v>3.11</v>
      </c>
      <c r="AH81" s="816">
        <v>0</v>
      </c>
      <c r="AI81" s="816">
        <v>0</v>
      </c>
      <c r="AJ81" s="816">
        <v>0</v>
      </c>
      <c r="AK81" s="816">
        <v>0</v>
      </c>
      <c r="AL81" s="816">
        <v>0</v>
      </c>
      <c r="AM81" s="816">
        <v>0</v>
      </c>
      <c r="AN81" s="816">
        <v>0</v>
      </c>
      <c r="AO81" s="817">
        <v>0</v>
      </c>
      <c r="AP81" s="50"/>
      <c r="AQ81" s="815">
        <v>0</v>
      </c>
      <c r="AR81" s="816">
        <v>0</v>
      </c>
      <c r="AS81" s="816">
        <v>661801</v>
      </c>
      <c r="AT81" s="816">
        <v>661801</v>
      </c>
      <c r="AU81" s="816">
        <v>661801</v>
      </c>
      <c r="AV81" s="816">
        <v>614468</v>
      </c>
      <c r="AW81" s="816">
        <v>587364</v>
      </c>
      <c r="AX81" s="816">
        <v>586741</v>
      </c>
      <c r="AY81" s="816">
        <v>586741</v>
      </c>
      <c r="AZ81" s="816">
        <v>586355</v>
      </c>
      <c r="BA81" s="816">
        <v>583946</v>
      </c>
      <c r="BB81" s="816">
        <v>579404</v>
      </c>
      <c r="BC81" s="816">
        <v>562429</v>
      </c>
      <c r="BD81" s="816">
        <v>559224</v>
      </c>
      <c r="BE81" s="816">
        <v>510907</v>
      </c>
      <c r="BF81" s="816">
        <v>510907</v>
      </c>
      <c r="BG81" s="816">
        <v>510907</v>
      </c>
      <c r="BH81" s="816">
        <v>412019</v>
      </c>
      <c r="BI81" s="816">
        <v>4070</v>
      </c>
      <c r="BJ81" s="816">
        <v>3647</v>
      </c>
      <c r="BK81" s="816">
        <v>3647</v>
      </c>
      <c r="BL81" s="816">
        <v>3647</v>
      </c>
      <c r="BM81" s="816">
        <v>0</v>
      </c>
      <c r="BN81" s="816">
        <v>0</v>
      </c>
      <c r="BO81" s="816">
        <v>0</v>
      </c>
      <c r="BP81" s="816">
        <v>0</v>
      </c>
      <c r="BQ81" s="816">
        <v>0</v>
      </c>
      <c r="BR81" s="816">
        <v>0</v>
      </c>
      <c r="BS81" s="816">
        <v>0</v>
      </c>
      <c r="BT81" s="817">
        <v>0</v>
      </c>
    </row>
    <row r="82" spans="2:73" ht="15.75">
      <c r="B82" s="814" t="s">
        <v>854</v>
      </c>
      <c r="C82" s="814" t="s">
        <v>862</v>
      </c>
      <c r="D82" s="814" t="s">
        <v>42</v>
      </c>
      <c r="E82" s="814" t="s">
        <v>856</v>
      </c>
      <c r="F82" s="814" t="s">
        <v>29</v>
      </c>
      <c r="G82" s="814" t="s">
        <v>863</v>
      </c>
      <c r="H82" s="814">
        <v>2013</v>
      </c>
      <c r="I82" s="629" t="s">
        <v>574</v>
      </c>
      <c r="J82" s="629" t="s">
        <v>582</v>
      </c>
      <c r="K82" s="50"/>
      <c r="L82" s="815">
        <v>0</v>
      </c>
      <c r="M82" s="816">
        <v>0</v>
      </c>
      <c r="N82" s="816">
        <v>0</v>
      </c>
      <c r="O82" s="816">
        <v>4.37</v>
      </c>
      <c r="P82" s="816">
        <v>0</v>
      </c>
      <c r="Q82" s="816">
        <v>0</v>
      </c>
      <c r="R82" s="816">
        <v>0</v>
      </c>
      <c r="S82" s="816">
        <v>0</v>
      </c>
      <c r="T82" s="816">
        <v>0</v>
      </c>
      <c r="U82" s="816">
        <v>0</v>
      </c>
      <c r="V82" s="816">
        <v>0</v>
      </c>
      <c r="W82" s="816">
        <v>0</v>
      </c>
      <c r="X82" s="816">
        <v>0</v>
      </c>
      <c r="Y82" s="816">
        <v>0</v>
      </c>
      <c r="Z82" s="816">
        <v>0</v>
      </c>
      <c r="AA82" s="816">
        <v>0</v>
      </c>
      <c r="AB82" s="816">
        <v>0</v>
      </c>
      <c r="AC82" s="816">
        <v>0</v>
      </c>
      <c r="AD82" s="816">
        <v>0</v>
      </c>
      <c r="AE82" s="816">
        <v>0</v>
      </c>
      <c r="AF82" s="816">
        <v>0</v>
      </c>
      <c r="AG82" s="816">
        <v>0</v>
      </c>
      <c r="AH82" s="816">
        <v>0</v>
      </c>
      <c r="AI82" s="816">
        <v>0</v>
      </c>
      <c r="AJ82" s="816">
        <v>0</v>
      </c>
      <c r="AK82" s="816">
        <v>0</v>
      </c>
      <c r="AL82" s="816">
        <v>0</v>
      </c>
      <c r="AM82" s="816">
        <v>0</v>
      </c>
      <c r="AN82" s="816">
        <v>0</v>
      </c>
      <c r="AO82" s="817">
        <v>0</v>
      </c>
      <c r="AP82" s="50"/>
      <c r="AQ82" s="815">
        <v>0</v>
      </c>
      <c r="AR82" s="816">
        <v>0</v>
      </c>
      <c r="AS82" s="816">
        <v>0</v>
      </c>
      <c r="AT82" s="816">
        <v>0</v>
      </c>
      <c r="AU82" s="816">
        <v>0</v>
      </c>
      <c r="AV82" s="816">
        <v>0</v>
      </c>
      <c r="AW82" s="816">
        <v>0</v>
      </c>
      <c r="AX82" s="816">
        <v>0</v>
      </c>
      <c r="AY82" s="816">
        <v>0</v>
      </c>
      <c r="AZ82" s="816">
        <v>0</v>
      </c>
      <c r="BA82" s="816">
        <v>0</v>
      </c>
      <c r="BB82" s="816">
        <v>0</v>
      </c>
      <c r="BC82" s="816">
        <v>0</v>
      </c>
      <c r="BD82" s="816">
        <v>0</v>
      </c>
      <c r="BE82" s="816">
        <v>0</v>
      </c>
      <c r="BF82" s="816">
        <v>0</v>
      </c>
      <c r="BG82" s="816">
        <v>0</v>
      </c>
      <c r="BH82" s="816">
        <v>0</v>
      </c>
      <c r="BI82" s="816">
        <v>0</v>
      </c>
      <c r="BJ82" s="816">
        <v>0</v>
      </c>
      <c r="BK82" s="816">
        <v>0</v>
      </c>
      <c r="BL82" s="816">
        <v>0</v>
      </c>
      <c r="BM82" s="816">
        <v>0</v>
      </c>
      <c r="BN82" s="816">
        <v>0</v>
      </c>
      <c r="BO82" s="816">
        <v>0</v>
      </c>
      <c r="BP82" s="816">
        <v>0</v>
      </c>
      <c r="BQ82" s="816">
        <v>0</v>
      </c>
      <c r="BR82" s="816">
        <v>0</v>
      </c>
      <c r="BS82" s="816">
        <v>0</v>
      </c>
      <c r="BT82" s="817">
        <v>0</v>
      </c>
      <c r="BU82" s="163"/>
    </row>
    <row r="83" spans="2:73" ht="15.75">
      <c r="B83" s="814" t="s">
        <v>208</v>
      </c>
      <c r="C83" s="814" t="s">
        <v>862</v>
      </c>
      <c r="D83" s="814" t="s">
        <v>3</v>
      </c>
      <c r="E83" s="814" t="s">
        <v>856</v>
      </c>
      <c r="F83" s="814" t="s">
        <v>29</v>
      </c>
      <c r="G83" s="814" t="s">
        <v>863</v>
      </c>
      <c r="H83" s="814">
        <v>2013</v>
      </c>
      <c r="I83" s="629" t="s">
        <v>574</v>
      </c>
      <c r="J83" s="629" t="s">
        <v>582</v>
      </c>
      <c r="K83" s="50"/>
      <c r="L83" s="815">
        <v>0</v>
      </c>
      <c r="M83" s="816">
        <v>0</v>
      </c>
      <c r="N83" s="816">
        <v>2.14</v>
      </c>
      <c r="O83" s="816">
        <v>2.14</v>
      </c>
      <c r="P83" s="816">
        <v>2.14</v>
      </c>
      <c r="Q83" s="816">
        <v>2.14</v>
      </c>
      <c r="R83" s="816">
        <v>2.14</v>
      </c>
      <c r="S83" s="816">
        <v>2.14</v>
      </c>
      <c r="T83" s="816">
        <v>2.14</v>
      </c>
      <c r="U83" s="816">
        <v>2.14</v>
      </c>
      <c r="V83" s="816">
        <v>2.14</v>
      </c>
      <c r="W83" s="816">
        <v>2.14</v>
      </c>
      <c r="X83" s="816">
        <v>2.14</v>
      </c>
      <c r="Y83" s="816">
        <v>2.14</v>
      </c>
      <c r="Z83" s="816">
        <v>2.14</v>
      </c>
      <c r="AA83" s="816">
        <v>2.14</v>
      </c>
      <c r="AB83" s="816">
        <v>2.14</v>
      </c>
      <c r="AC83" s="816">
        <v>2.14</v>
      </c>
      <c r="AD83" s="816">
        <v>2.14</v>
      </c>
      <c r="AE83" s="816">
        <v>2.14</v>
      </c>
      <c r="AF83" s="816">
        <v>1.84</v>
      </c>
      <c r="AG83" s="816">
        <v>0</v>
      </c>
      <c r="AH83" s="816">
        <v>0</v>
      </c>
      <c r="AI83" s="816">
        <v>0</v>
      </c>
      <c r="AJ83" s="816">
        <v>0</v>
      </c>
      <c r="AK83" s="816">
        <v>0</v>
      </c>
      <c r="AL83" s="816">
        <v>0</v>
      </c>
      <c r="AM83" s="816">
        <v>0</v>
      </c>
      <c r="AN83" s="816">
        <v>0</v>
      </c>
      <c r="AO83" s="817">
        <v>0</v>
      </c>
      <c r="AP83" s="50"/>
      <c r="AQ83" s="815">
        <v>0</v>
      </c>
      <c r="AR83" s="816">
        <v>0</v>
      </c>
      <c r="AS83" s="816">
        <v>3844</v>
      </c>
      <c r="AT83" s="816">
        <v>3844</v>
      </c>
      <c r="AU83" s="816">
        <v>3844</v>
      </c>
      <c r="AV83" s="816">
        <v>3844</v>
      </c>
      <c r="AW83" s="816">
        <v>3844</v>
      </c>
      <c r="AX83" s="816">
        <v>3844</v>
      </c>
      <c r="AY83" s="816">
        <v>3844</v>
      </c>
      <c r="AZ83" s="816">
        <v>3844</v>
      </c>
      <c r="BA83" s="816">
        <v>3844</v>
      </c>
      <c r="BB83" s="816">
        <v>3844</v>
      </c>
      <c r="BC83" s="816">
        <v>3844</v>
      </c>
      <c r="BD83" s="816">
        <v>3844</v>
      </c>
      <c r="BE83" s="816">
        <v>3844</v>
      </c>
      <c r="BF83" s="816">
        <v>3844</v>
      </c>
      <c r="BG83" s="816">
        <v>3844</v>
      </c>
      <c r="BH83" s="816">
        <v>3844</v>
      </c>
      <c r="BI83" s="816">
        <v>3844</v>
      </c>
      <c r="BJ83" s="816">
        <v>3844</v>
      </c>
      <c r="BK83" s="816">
        <v>3574</v>
      </c>
      <c r="BL83" s="816">
        <v>0</v>
      </c>
      <c r="BM83" s="816">
        <v>0</v>
      </c>
      <c r="BN83" s="816">
        <v>0</v>
      </c>
      <c r="BO83" s="816">
        <v>0</v>
      </c>
      <c r="BP83" s="816">
        <v>0</v>
      </c>
      <c r="BQ83" s="816">
        <v>0</v>
      </c>
      <c r="BR83" s="816">
        <v>0</v>
      </c>
      <c r="BS83" s="816">
        <v>0</v>
      </c>
      <c r="BT83" s="817">
        <v>0</v>
      </c>
      <c r="BU83" s="163"/>
    </row>
    <row r="84" spans="2:73" ht="15.75">
      <c r="B84" s="814" t="s">
        <v>208</v>
      </c>
      <c r="C84" s="814" t="s">
        <v>867</v>
      </c>
      <c r="D84" s="814" t="s">
        <v>14</v>
      </c>
      <c r="E84" s="814" t="s">
        <v>856</v>
      </c>
      <c r="F84" s="814" t="s">
        <v>29</v>
      </c>
      <c r="G84" s="814" t="s">
        <v>858</v>
      </c>
      <c r="H84" s="814">
        <v>2013</v>
      </c>
      <c r="I84" s="629" t="s">
        <v>574</v>
      </c>
      <c r="J84" s="629" t="s">
        <v>582</v>
      </c>
      <c r="K84" s="50"/>
      <c r="L84" s="815">
        <v>0</v>
      </c>
      <c r="M84" s="816">
        <v>0</v>
      </c>
      <c r="N84" s="816">
        <v>1.56</v>
      </c>
      <c r="O84" s="816">
        <v>1.56</v>
      </c>
      <c r="P84" s="816">
        <v>1.56</v>
      </c>
      <c r="Q84" s="816">
        <v>1.52</v>
      </c>
      <c r="R84" s="816">
        <v>1.48</v>
      </c>
      <c r="S84" s="816">
        <v>1.46</v>
      </c>
      <c r="T84" s="816">
        <v>1.45</v>
      </c>
      <c r="U84" s="816">
        <v>1.45</v>
      </c>
      <c r="V84" s="816">
        <v>1.28</v>
      </c>
      <c r="W84" s="816">
        <v>0.88</v>
      </c>
      <c r="X84" s="816">
        <v>0.88</v>
      </c>
      <c r="Y84" s="816">
        <v>0.88</v>
      </c>
      <c r="Z84" s="816">
        <v>0.74</v>
      </c>
      <c r="AA84" s="816">
        <v>0.74</v>
      </c>
      <c r="AB84" s="816">
        <v>0.17</v>
      </c>
      <c r="AC84" s="816">
        <v>0.17</v>
      </c>
      <c r="AD84" s="816">
        <v>0.17</v>
      </c>
      <c r="AE84" s="816">
        <v>0.17</v>
      </c>
      <c r="AF84" s="816">
        <v>0.17</v>
      </c>
      <c r="AG84" s="816">
        <v>0.17</v>
      </c>
      <c r="AH84" s="816">
        <v>0.17</v>
      </c>
      <c r="AI84" s="816">
        <v>0</v>
      </c>
      <c r="AJ84" s="816">
        <v>0</v>
      </c>
      <c r="AK84" s="816">
        <v>0</v>
      </c>
      <c r="AL84" s="816">
        <v>0</v>
      </c>
      <c r="AM84" s="816">
        <v>0</v>
      </c>
      <c r="AN84" s="816">
        <v>0</v>
      </c>
      <c r="AO84" s="817">
        <v>0</v>
      </c>
      <c r="AP84" s="50"/>
      <c r="AQ84" s="815">
        <v>0</v>
      </c>
      <c r="AR84" s="816">
        <v>0</v>
      </c>
      <c r="AS84" s="816">
        <v>12157</v>
      </c>
      <c r="AT84" s="816">
        <v>12080</v>
      </c>
      <c r="AU84" s="816">
        <v>12073</v>
      </c>
      <c r="AV84" s="816">
        <v>11229</v>
      </c>
      <c r="AW84" s="816">
        <v>10497</v>
      </c>
      <c r="AX84" s="816">
        <v>10104</v>
      </c>
      <c r="AY84" s="816">
        <v>9946</v>
      </c>
      <c r="AZ84" s="816">
        <v>9946</v>
      </c>
      <c r="BA84" s="816">
        <v>6789</v>
      </c>
      <c r="BB84" s="816">
        <v>6409</v>
      </c>
      <c r="BC84" s="816">
        <v>6409</v>
      </c>
      <c r="BD84" s="816">
        <v>6409</v>
      </c>
      <c r="BE84" s="816">
        <v>5958</v>
      </c>
      <c r="BF84" s="816">
        <v>5958</v>
      </c>
      <c r="BG84" s="816">
        <v>1233</v>
      </c>
      <c r="BH84" s="816">
        <v>1233</v>
      </c>
      <c r="BI84" s="816">
        <v>1233</v>
      </c>
      <c r="BJ84" s="816">
        <v>1233</v>
      </c>
      <c r="BK84" s="816">
        <v>1233</v>
      </c>
      <c r="BL84" s="816">
        <v>1233</v>
      </c>
      <c r="BM84" s="816">
        <v>1233</v>
      </c>
      <c r="BN84" s="816">
        <v>0</v>
      </c>
      <c r="BO84" s="816">
        <v>0</v>
      </c>
      <c r="BP84" s="816">
        <v>0</v>
      </c>
      <c r="BQ84" s="816">
        <v>0</v>
      </c>
      <c r="BR84" s="816">
        <v>0</v>
      </c>
      <c r="BS84" s="816">
        <v>0</v>
      </c>
      <c r="BT84" s="817">
        <v>0</v>
      </c>
      <c r="BU84" s="163"/>
    </row>
    <row r="85" spans="2:73">
      <c r="B85" s="814" t="s">
        <v>208</v>
      </c>
      <c r="C85" s="814" t="s">
        <v>855</v>
      </c>
      <c r="D85" s="814" t="s">
        <v>17</v>
      </c>
      <c r="E85" s="814" t="s">
        <v>856</v>
      </c>
      <c r="F85" s="814" t="s">
        <v>866</v>
      </c>
      <c r="G85" s="814" t="s">
        <v>858</v>
      </c>
      <c r="H85" s="814">
        <v>2013</v>
      </c>
      <c r="I85" s="629" t="s">
        <v>574</v>
      </c>
      <c r="J85" s="629" t="s">
        <v>582</v>
      </c>
      <c r="K85" s="50"/>
      <c r="L85" s="815">
        <v>0</v>
      </c>
      <c r="M85" s="816">
        <v>0</v>
      </c>
      <c r="N85" s="816">
        <v>34.090000000000003</v>
      </c>
      <c r="O85" s="816">
        <v>34.090000000000003</v>
      </c>
      <c r="P85" s="816">
        <v>34.090000000000003</v>
      </c>
      <c r="Q85" s="816">
        <v>34.090000000000003</v>
      </c>
      <c r="R85" s="816">
        <v>34.090000000000003</v>
      </c>
      <c r="S85" s="816">
        <v>34.090000000000003</v>
      </c>
      <c r="T85" s="816">
        <v>34.090000000000003</v>
      </c>
      <c r="U85" s="816">
        <v>34.090000000000003</v>
      </c>
      <c r="V85" s="816">
        <v>34.090000000000003</v>
      </c>
      <c r="W85" s="816">
        <v>34.090000000000003</v>
      </c>
      <c r="X85" s="816">
        <v>34.090000000000003</v>
      </c>
      <c r="Y85" s="816">
        <v>34.090000000000003</v>
      </c>
      <c r="Z85" s="816">
        <v>34.090000000000003</v>
      </c>
      <c r="AA85" s="816">
        <v>34.090000000000003</v>
      </c>
      <c r="AB85" s="816">
        <v>34.090000000000003</v>
      </c>
      <c r="AC85" s="816">
        <v>0</v>
      </c>
      <c r="AD85" s="816">
        <v>0</v>
      </c>
      <c r="AE85" s="816">
        <v>0</v>
      </c>
      <c r="AF85" s="816">
        <v>0</v>
      </c>
      <c r="AG85" s="816">
        <v>0</v>
      </c>
      <c r="AH85" s="816">
        <v>0</v>
      </c>
      <c r="AI85" s="816">
        <v>0</v>
      </c>
      <c r="AJ85" s="816">
        <v>0</v>
      </c>
      <c r="AK85" s="816">
        <v>0</v>
      </c>
      <c r="AL85" s="816">
        <v>0</v>
      </c>
      <c r="AM85" s="816">
        <v>0</v>
      </c>
      <c r="AN85" s="816">
        <v>0</v>
      </c>
      <c r="AO85" s="817">
        <v>0</v>
      </c>
      <c r="AP85" s="50"/>
      <c r="AQ85" s="815">
        <v>0</v>
      </c>
      <c r="AR85" s="816">
        <v>0</v>
      </c>
      <c r="AS85" s="816">
        <v>83715</v>
      </c>
      <c r="AT85" s="816">
        <v>83715</v>
      </c>
      <c r="AU85" s="816">
        <v>83715</v>
      </c>
      <c r="AV85" s="816">
        <v>83715</v>
      </c>
      <c r="AW85" s="816">
        <v>83715</v>
      </c>
      <c r="AX85" s="816">
        <v>83715</v>
      </c>
      <c r="AY85" s="816">
        <v>83715</v>
      </c>
      <c r="AZ85" s="816">
        <v>83715</v>
      </c>
      <c r="BA85" s="816">
        <v>83715</v>
      </c>
      <c r="BB85" s="816">
        <v>83715</v>
      </c>
      <c r="BC85" s="816">
        <v>83715</v>
      </c>
      <c r="BD85" s="816">
        <v>83715</v>
      </c>
      <c r="BE85" s="816">
        <v>83715</v>
      </c>
      <c r="BF85" s="816">
        <v>83715</v>
      </c>
      <c r="BG85" s="816">
        <v>83715</v>
      </c>
      <c r="BH85" s="816">
        <v>0</v>
      </c>
      <c r="BI85" s="816">
        <v>0</v>
      </c>
      <c r="BJ85" s="816">
        <v>0</v>
      </c>
      <c r="BK85" s="816">
        <v>0</v>
      </c>
      <c r="BL85" s="816">
        <v>0</v>
      </c>
      <c r="BM85" s="816">
        <v>0</v>
      </c>
      <c r="BN85" s="816">
        <v>0</v>
      </c>
      <c r="BO85" s="816">
        <v>0</v>
      </c>
      <c r="BP85" s="816">
        <v>0</v>
      </c>
      <c r="BQ85" s="816">
        <v>0</v>
      </c>
      <c r="BR85" s="816">
        <v>0</v>
      </c>
      <c r="BS85" s="816">
        <v>0</v>
      </c>
      <c r="BT85" s="817">
        <v>0</v>
      </c>
    </row>
    <row r="86" spans="2:73">
      <c r="B86" s="814" t="s">
        <v>854</v>
      </c>
      <c r="C86" s="814" t="s">
        <v>860</v>
      </c>
      <c r="D86" s="814" t="s">
        <v>13</v>
      </c>
      <c r="E86" s="814" t="s">
        <v>856</v>
      </c>
      <c r="F86" s="814" t="s">
        <v>860</v>
      </c>
      <c r="G86" s="814" t="s">
        <v>858</v>
      </c>
      <c r="H86" s="814">
        <v>2013</v>
      </c>
      <c r="I86" s="629" t="s">
        <v>574</v>
      </c>
      <c r="J86" s="629" t="s">
        <v>582</v>
      </c>
      <c r="K86" s="50"/>
      <c r="L86" s="815">
        <v>0</v>
      </c>
      <c r="M86" s="816">
        <v>0</v>
      </c>
      <c r="N86" s="816">
        <v>0.18</v>
      </c>
      <c r="O86" s="816">
        <v>0.18</v>
      </c>
      <c r="P86" s="816">
        <v>0.18</v>
      </c>
      <c r="Q86" s="816">
        <v>0</v>
      </c>
      <c r="R86" s="816">
        <v>0</v>
      </c>
      <c r="S86" s="816">
        <v>0</v>
      </c>
      <c r="T86" s="816">
        <v>0</v>
      </c>
      <c r="U86" s="816">
        <v>0</v>
      </c>
      <c r="V86" s="816">
        <v>0</v>
      </c>
      <c r="W86" s="816">
        <v>0</v>
      </c>
      <c r="X86" s="816">
        <v>0</v>
      </c>
      <c r="Y86" s="816">
        <v>0</v>
      </c>
      <c r="Z86" s="816">
        <v>0</v>
      </c>
      <c r="AA86" s="816">
        <v>0</v>
      </c>
      <c r="AB86" s="816">
        <v>0</v>
      </c>
      <c r="AC86" s="816">
        <v>0</v>
      </c>
      <c r="AD86" s="816">
        <v>0</v>
      </c>
      <c r="AE86" s="816">
        <v>0</v>
      </c>
      <c r="AF86" s="816">
        <v>0</v>
      </c>
      <c r="AG86" s="816">
        <v>0</v>
      </c>
      <c r="AH86" s="816">
        <v>0</v>
      </c>
      <c r="AI86" s="816">
        <v>0</v>
      </c>
      <c r="AJ86" s="816">
        <v>0</v>
      </c>
      <c r="AK86" s="816">
        <v>0</v>
      </c>
      <c r="AL86" s="816">
        <v>0</v>
      </c>
      <c r="AM86" s="816">
        <v>0</v>
      </c>
      <c r="AN86" s="816">
        <v>0</v>
      </c>
      <c r="AO86" s="817">
        <v>0</v>
      </c>
      <c r="AP86" s="50"/>
      <c r="AQ86" s="815">
        <v>0</v>
      </c>
      <c r="AR86" s="816">
        <v>0</v>
      </c>
      <c r="AS86" s="816">
        <v>10468</v>
      </c>
      <c r="AT86" s="816">
        <v>10468</v>
      </c>
      <c r="AU86" s="816">
        <v>10468</v>
      </c>
      <c r="AV86" s="816">
        <v>0</v>
      </c>
      <c r="AW86" s="816">
        <v>0</v>
      </c>
      <c r="AX86" s="816">
        <v>0</v>
      </c>
      <c r="AY86" s="816">
        <v>0</v>
      </c>
      <c r="AZ86" s="816">
        <v>0</v>
      </c>
      <c r="BA86" s="816">
        <v>0</v>
      </c>
      <c r="BB86" s="816">
        <v>0</v>
      </c>
      <c r="BC86" s="816">
        <v>0</v>
      </c>
      <c r="BD86" s="816">
        <v>0</v>
      </c>
      <c r="BE86" s="816">
        <v>0</v>
      </c>
      <c r="BF86" s="816">
        <v>0</v>
      </c>
      <c r="BG86" s="816">
        <v>0</v>
      </c>
      <c r="BH86" s="816">
        <v>0</v>
      </c>
      <c r="BI86" s="816">
        <v>0</v>
      </c>
      <c r="BJ86" s="816">
        <v>0</v>
      </c>
      <c r="BK86" s="816">
        <v>0</v>
      </c>
      <c r="BL86" s="816">
        <v>0</v>
      </c>
      <c r="BM86" s="816">
        <v>0</v>
      </c>
      <c r="BN86" s="816">
        <v>0</v>
      </c>
      <c r="BO86" s="816">
        <v>0</v>
      </c>
      <c r="BP86" s="816">
        <v>0</v>
      </c>
      <c r="BQ86" s="816">
        <v>0</v>
      </c>
      <c r="BR86" s="816">
        <v>0</v>
      </c>
      <c r="BS86" s="816">
        <v>0</v>
      </c>
      <c r="BT86" s="817">
        <v>0</v>
      </c>
    </row>
    <row r="87" spans="2:73">
      <c r="B87" s="814" t="s">
        <v>208</v>
      </c>
      <c r="C87" s="814" t="s">
        <v>855</v>
      </c>
      <c r="D87" s="814" t="s">
        <v>20</v>
      </c>
      <c r="E87" s="814" t="s">
        <v>856</v>
      </c>
      <c r="F87" s="814" t="s">
        <v>866</v>
      </c>
      <c r="G87" s="814" t="s">
        <v>858</v>
      </c>
      <c r="H87" s="814">
        <v>2013</v>
      </c>
      <c r="I87" s="629" t="s">
        <v>574</v>
      </c>
      <c r="J87" s="629" t="s">
        <v>582</v>
      </c>
      <c r="K87" s="50"/>
      <c r="L87" s="815">
        <v>0</v>
      </c>
      <c r="M87" s="816">
        <v>0</v>
      </c>
      <c r="N87" s="816">
        <v>0.01</v>
      </c>
      <c r="O87" s="816">
        <v>0.01</v>
      </c>
      <c r="P87" s="816">
        <v>0.01</v>
      </c>
      <c r="Q87" s="816">
        <v>0.01</v>
      </c>
      <c r="R87" s="816">
        <v>0</v>
      </c>
      <c r="S87" s="816">
        <v>0</v>
      </c>
      <c r="T87" s="816">
        <v>0</v>
      </c>
      <c r="U87" s="816">
        <v>0</v>
      </c>
      <c r="V87" s="816">
        <v>0</v>
      </c>
      <c r="W87" s="816">
        <v>0</v>
      </c>
      <c r="X87" s="816">
        <v>0</v>
      </c>
      <c r="Y87" s="816">
        <v>0</v>
      </c>
      <c r="Z87" s="816">
        <v>0</v>
      </c>
      <c r="AA87" s="816">
        <v>0</v>
      </c>
      <c r="AB87" s="816">
        <v>0</v>
      </c>
      <c r="AC87" s="816">
        <v>0</v>
      </c>
      <c r="AD87" s="816">
        <v>0</v>
      </c>
      <c r="AE87" s="816">
        <v>0</v>
      </c>
      <c r="AF87" s="816">
        <v>0</v>
      </c>
      <c r="AG87" s="816">
        <v>0</v>
      </c>
      <c r="AH87" s="816">
        <v>0</v>
      </c>
      <c r="AI87" s="816">
        <v>0</v>
      </c>
      <c r="AJ87" s="816">
        <v>0</v>
      </c>
      <c r="AK87" s="816">
        <v>0</v>
      </c>
      <c r="AL87" s="816">
        <v>0</v>
      </c>
      <c r="AM87" s="816">
        <v>0</v>
      </c>
      <c r="AN87" s="816">
        <v>0</v>
      </c>
      <c r="AO87" s="817">
        <v>0</v>
      </c>
      <c r="AP87" s="50"/>
      <c r="AQ87" s="815">
        <v>0</v>
      </c>
      <c r="AR87" s="816">
        <v>0</v>
      </c>
      <c r="AS87" s="816">
        <v>64</v>
      </c>
      <c r="AT87" s="816">
        <v>64</v>
      </c>
      <c r="AU87" s="816">
        <v>64</v>
      </c>
      <c r="AV87" s="816">
        <v>64</v>
      </c>
      <c r="AW87" s="816">
        <v>0</v>
      </c>
      <c r="AX87" s="816">
        <v>0</v>
      </c>
      <c r="AY87" s="816">
        <v>0</v>
      </c>
      <c r="AZ87" s="816">
        <v>0</v>
      </c>
      <c r="BA87" s="816">
        <v>0</v>
      </c>
      <c r="BB87" s="816">
        <v>0</v>
      </c>
      <c r="BC87" s="816">
        <v>0</v>
      </c>
      <c r="BD87" s="816">
        <v>0</v>
      </c>
      <c r="BE87" s="816">
        <v>0</v>
      </c>
      <c r="BF87" s="816">
        <v>0</v>
      </c>
      <c r="BG87" s="816">
        <v>0</v>
      </c>
      <c r="BH87" s="816">
        <v>0</v>
      </c>
      <c r="BI87" s="816">
        <v>0</v>
      </c>
      <c r="BJ87" s="816">
        <v>0</v>
      </c>
      <c r="BK87" s="816">
        <v>0</v>
      </c>
      <c r="BL87" s="816">
        <v>0</v>
      </c>
      <c r="BM87" s="816">
        <v>0</v>
      </c>
      <c r="BN87" s="816">
        <v>0</v>
      </c>
      <c r="BO87" s="816">
        <v>0</v>
      </c>
      <c r="BP87" s="816">
        <v>0</v>
      </c>
      <c r="BQ87" s="816">
        <v>0</v>
      </c>
      <c r="BR87" s="816">
        <v>0</v>
      </c>
      <c r="BS87" s="816">
        <v>0</v>
      </c>
      <c r="BT87" s="817">
        <v>0</v>
      </c>
    </row>
    <row r="88" spans="2:73">
      <c r="B88" s="814" t="s">
        <v>208</v>
      </c>
      <c r="C88" s="814" t="s">
        <v>862</v>
      </c>
      <c r="D88" s="814" t="s">
        <v>4</v>
      </c>
      <c r="E88" s="814" t="s">
        <v>856</v>
      </c>
      <c r="F88" s="814" t="s">
        <v>29</v>
      </c>
      <c r="G88" s="814" t="s">
        <v>858</v>
      </c>
      <c r="H88" s="814">
        <v>2013</v>
      </c>
      <c r="I88" s="629" t="s">
        <v>574</v>
      </c>
      <c r="J88" s="629" t="s">
        <v>582</v>
      </c>
      <c r="K88" s="50"/>
      <c r="L88" s="815">
        <v>0</v>
      </c>
      <c r="M88" s="816">
        <v>0</v>
      </c>
      <c r="N88" s="816">
        <v>0.01</v>
      </c>
      <c r="O88" s="816">
        <v>0.01</v>
      </c>
      <c r="P88" s="816">
        <v>0.01</v>
      </c>
      <c r="Q88" s="816">
        <v>0.01</v>
      </c>
      <c r="R88" s="816">
        <v>0.01</v>
      </c>
      <c r="S88" s="816">
        <v>0.01</v>
      </c>
      <c r="T88" s="816">
        <v>0.01</v>
      </c>
      <c r="U88" s="816">
        <v>0.01</v>
      </c>
      <c r="V88" s="816">
        <v>0</v>
      </c>
      <c r="W88" s="816">
        <v>0</v>
      </c>
      <c r="X88" s="816">
        <v>0</v>
      </c>
      <c r="Y88" s="816">
        <v>0</v>
      </c>
      <c r="Z88" s="816">
        <v>0</v>
      </c>
      <c r="AA88" s="816">
        <v>0</v>
      </c>
      <c r="AB88" s="816">
        <v>0</v>
      </c>
      <c r="AC88" s="816">
        <v>0</v>
      </c>
      <c r="AD88" s="816">
        <v>0</v>
      </c>
      <c r="AE88" s="816">
        <v>0</v>
      </c>
      <c r="AF88" s="816">
        <v>0</v>
      </c>
      <c r="AG88" s="816">
        <v>0</v>
      </c>
      <c r="AH88" s="816">
        <v>0</v>
      </c>
      <c r="AI88" s="816">
        <v>0</v>
      </c>
      <c r="AJ88" s="816">
        <v>0</v>
      </c>
      <c r="AK88" s="816">
        <v>0</v>
      </c>
      <c r="AL88" s="816">
        <v>0</v>
      </c>
      <c r="AM88" s="816">
        <v>0</v>
      </c>
      <c r="AN88" s="816">
        <v>0</v>
      </c>
      <c r="AO88" s="817">
        <v>0</v>
      </c>
      <c r="AP88" s="50"/>
      <c r="AQ88" s="818">
        <v>0</v>
      </c>
      <c r="AR88" s="819">
        <v>0</v>
      </c>
      <c r="AS88" s="819">
        <v>82</v>
      </c>
      <c r="AT88" s="819">
        <v>82</v>
      </c>
      <c r="AU88" s="819">
        <v>78</v>
      </c>
      <c r="AV88" s="819">
        <v>68</v>
      </c>
      <c r="AW88" s="819">
        <v>68</v>
      </c>
      <c r="AX88" s="819">
        <v>68</v>
      </c>
      <c r="AY88" s="819">
        <v>68</v>
      </c>
      <c r="AZ88" s="819">
        <v>68</v>
      </c>
      <c r="BA88" s="819">
        <v>57</v>
      </c>
      <c r="BB88" s="819">
        <v>57</v>
      </c>
      <c r="BC88" s="819">
        <v>54</v>
      </c>
      <c r="BD88" s="819">
        <v>54</v>
      </c>
      <c r="BE88" s="819">
        <v>54</v>
      </c>
      <c r="BF88" s="819">
        <v>54</v>
      </c>
      <c r="BG88" s="819">
        <v>54</v>
      </c>
      <c r="BH88" s="819">
        <v>54</v>
      </c>
      <c r="BI88" s="819">
        <v>28</v>
      </c>
      <c r="BJ88" s="819">
        <v>28</v>
      </c>
      <c r="BK88" s="819">
        <v>28</v>
      </c>
      <c r="BL88" s="819">
        <v>28</v>
      </c>
      <c r="BM88" s="819">
        <v>0</v>
      </c>
      <c r="BN88" s="819">
        <v>0</v>
      </c>
      <c r="BO88" s="819">
        <v>0</v>
      </c>
      <c r="BP88" s="819">
        <v>0</v>
      </c>
      <c r="BQ88" s="819">
        <v>0</v>
      </c>
      <c r="BR88" s="819">
        <v>0</v>
      </c>
      <c r="BS88" s="819">
        <v>0</v>
      </c>
      <c r="BT88" s="820">
        <v>0</v>
      </c>
    </row>
    <row r="89" spans="2:73">
      <c r="B89" s="814" t="s">
        <v>208</v>
      </c>
      <c r="C89" s="814" t="s">
        <v>491</v>
      </c>
      <c r="D89" s="814" t="s">
        <v>493</v>
      </c>
      <c r="E89" s="814" t="s">
        <v>856</v>
      </c>
      <c r="F89" s="814" t="s">
        <v>491</v>
      </c>
      <c r="G89" s="814" t="s">
        <v>863</v>
      </c>
      <c r="H89" s="814">
        <v>2014</v>
      </c>
      <c r="I89" s="629" t="s">
        <v>574</v>
      </c>
      <c r="J89" s="629" t="s">
        <v>859</v>
      </c>
      <c r="K89" s="50"/>
      <c r="L89" s="815">
        <v>0</v>
      </c>
      <c r="M89" s="816">
        <v>0</v>
      </c>
      <c r="N89" s="816">
        <v>0</v>
      </c>
      <c r="O89" s="816">
        <v>256.67</v>
      </c>
      <c r="P89" s="816">
        <v>0</v>
      </c>
      <c r="Q89" s="816">
        <v>0</v>
      </c>
      <c r="R89" s="816">
        <v>0</v>
      </c>
      <c r="S89" s="816">
        <v>0</v>
      </c>
      <c r="T89" s="816">
        <v>0</v>
      </c>
      <c r="U89" s="816">
        <v>0</v>
      </c>
      <c r="V89" s="816">
        <v>0</v>
      </c>
      <c r="W89" s="816">
        <v>0</v>
      </c>
      <c r="X89" s="816">
        <v>0</v>
      </c>
      <c r="Y89" s="816">
        <v>0</v>
      </c>
      <c r="Z89" s="816">
        <v>0</v>
      </c>
      <c r="AA89" s="816">
        <v>0</v>
      </c>
      <c r="AB89" s="816">
        <v>0</v>
      </c>
      <c r="AC89" s="816">
        <v>0</v>
      </c>
      <c r="AD89" s="816">
        <v>0</v>
      </c>
      <c r="AE89" s="816">
        <v>0</v>
      </c>
      <c r="AF89" s="816">
        <v>0</v>
      </c>
      <c r="AG89" s="816">
        <v>0</v>
      </c>
      <c r="AH89" s="816">
        <v>0</v>
      </c>
      <c r="AI89" s="816">
        <v>0</v>
      </c>
      <c r="AJ89" s="816">
        <v>0</v>
      </c>
      <c r="AK89" s="816">
        <v>0</v>
      </c>
      <c r="AL89" s="816">
        <v>0</v>
      </c>
      <c r="AM89" s="816">
        <v>0</v>
      </c>
      <c r="AN89" s="816">
        <v>0</v>
      </c>
      <c r="AO89" s="817">
        <v>0</v>
      </c>
      <c r="AP89" s="50"/>
      <c r="AQ89" s="821">
        <v>0</v>
      </c>
      <c r="AR89" s="822">
        <v>0</v>
      </c>
      <c r="AS89" s="822">
        <v>0</v>
      </c>
      <c r="AT89" s="822">
        <v>0</v>
      </c>
      <c r="AU89" s="822">
        <v>0</v>
      </c>
      <c r="AV89" s="822">
        <v>0</v>
      </c>
      <c r="AW89" s="822">
        <v>0</v>
      </c>
      <c r="AX89" s="822">
        <v>0</v>
      </c>
      <c r="AY89" s="822">
        <v>0</v>
      </c>
      <c r="AZ89" s="822">
        <v>0</v>
      </c>
      <c r="BA89" s="822">
        <v>0</v>
      </c>
      <c r="BB89" s="822">
        <v>0</v>
      </c>
      <c r="BC89" s="822">
        <v>0</v>
      </c>
      <c r="BD89" s="822">
        <v>0</v>
      </c>
      <c r="BE89" s="822">
        <v>0</v>
      </c>
      <c r="BF89" s="822">
        <v>0</v>
      </c>
      <c r="BG89" s="822">
        <v>0</v>
      </c>
      <c r="BH89" s="822">
        <v>0</v>
      </c>
      <c r="BI89" s="822">
        <v>0</v>
      </c>
      <c r="BJ89" s="822">
        <v>0</v>
      </c>
      <c r="BK89" s="822">
        <v>0</v>
      </c>
      <c r="BL89" s="822">
        <v>0</v>
      </c>
      <c r="BM89" s="822">
        <v>0</v>
      </c>
      <c r="BN89" s="822">
        <v>0</v>
      </c>
      <c r="BO89" s="822">
        <v>0</v>
      </c>
      <c r="BP89" s="822">
        <v>0</v>
      </c>
      <c r="BQ89" s="822">
        <v>0</v>
      </c>
      <c r="BR89" s="822">
        <v>0</v>
      </c>
      <c r="BS89" s="822">
        <v>0</v>
      </c>
      <c r="BT89" s="823">
        <v>0</v>
      </c>
    </row>
    <row r="90" spans="2:73">
      <c r="B90" s="814" t="s">
        <v>208</v>
      </c>
      <c r="C90" s="814" t="s">
        <v>855</v>
      </c>
      <c r="D90" s="814" t="s">
        <v>22</v>
      </c>
      <c r="E90" s="814" t="s">
        <v>856</v>
      </c>
      <c r="F90" s="814" t="s">
        <v>866</v>
      </c>
      <c r="G90" s="814" t="s">
        <v>858</v>
      </c>
      <c r="H90" s="814">
        <v>2014</v>
      </c>
      <c r="I90" s="629" t="s">
        <v>574</v>
      </c>
      <c r="J90" s="629" t="s">
        <v>859</v>
      </c>
      <c r="K90" s="50"/>
      <c r="L90" s="815">
        <v>0</v>
      </c>
      <c r="M90" s="816">
        <v>0</v>
      </c>
      <c r="N90" s="816">
        <v>0</v>
      </c>
      <c r="O90" s="816">
        <v>516.99</v>
      </c>
      <c r="P90" s="816">
        <v>515.78</v>
      </c>
      <c r="Q90" s="816">
        <v>515.78</v>
      </c>
      <c r="R90" s="816">
        <v>505.93</v>
      </c>
      <c r="S90" s="816">
        <v>505.93</v>
      </c>
      <c r="T90" s="816">
        <v>505.93</v>
      </c>
      <c r="U90" s="816">
        <v>497.4</v>
      </c>
      <c r="V90" s="816">
        <v>497.4</v>
      </c>
      <c r="W90" s="816">
        <v>493.86</v>
      </c>
      <c r="X90" s="816">
        <v>457.73</v>
      </c>
      <c r="Y90" s="816">
        <v>421.62</v>
      </c>
      <c r="Z90" s="816">
        <v>421.47</v>
      </c>
      <c r="AA90" s="816">
        <v>322.04000000000002</v>
      </c>
      <c r="AB90" s="816">
        <v>302.79000000000002</v>
      </c>
      <c r="AC90" s="816">
        <v>302.79000000000002</v>
      </c>
      <c r="AD90" s="816">
        <v>224.93</v>
      </c>
      <c r="AE90" s="816">
        <v>10.69</v>
      </c>
      <c r="AF90" s="816">
        <v>10.69</v>
      </c>
      <c r="AG90" s="816">
        <v>10.69</v>
      </c>
      <c r="AH90" s="816">
        <v>10.69</v>
      </c>
      <c r="AI90" s="816">
        <v>0</v>
      </c>
      <c r="AJ90" s="816">
        <v>0</v>
      </c>
      <c r="AK90" s="816">
        <v>0</v>
      </c>
      <c r="AL90" s="816">
        <v>0</v>
      </c>
      <c r="AM90" s="816">
        <v>0</v>
      </c>
      <c r="AN90" s="816">
        <v>0</v>
      </c>
      <c r="AO90" s="817">
        <v>0</v>
      </c>
      <c r="AP90" s="50"/>
      <c r="AQ90" s="815">
        <v>0</v>
      </c>
      <c r="AR90" s="816">
        <v>0</v>
      </c>
      <c r="AS90" s="816">
        <v>0</v>
      </c>
      <c r="AT90" s="816">
        <v>2230123</v>
      </c>
      <c r="AU90" s="816">
        <v>2225889</v>
      </c>
      <c r="AV90" s="816">
        <v>2225889</v>
      </c>
      <c r="AW90" s="816">
        <v>2191523</v>
      </c>
      <c r="AX90" s="816">
        <v>2191523</v>
      </c>
      <c r="AY90" s="816">
        <v>2191523</v>
      </c>
      <c r="AZ90" s="816">
        <v>2127690</v>
      </c>
      <c r="BA90" s="816">
        <v>2127690</v>
      </c>
      <c r="BB90" s="816">
        <v>2109169</v>
      </c>
      <c r="BC90" s="816">
        <v>1836854</v>
      </c>
      <c r="BD90" s="816">
        <v>1559725</v>
      </c>
      <c r="BE90" s="816">
        <v>1553086</v>
      </c>
      <c r="BF90" s="816">
        <v>920216</v>
      </c>
      <c r="BG90" s="816">
        <v>852700</v>
      </c>
      <c r="BH90" s="816">
        <v>852700</v>
      </c>
      <c r="BI90" s="816">
        <v>646290</v>
      </c>
      <c r="BJ90" s="816">
        <v>19620</v>
      </c>
      <c r="BK90" s="816">
        <v>19620</v>
      </c>
      <c r="BL90" s="816">
        <v>19620</v>
      </c>
      <c r="BM90" s="816">
        <v>19620</v>
      </c>
      <c r="BN90" s="816">
        <v>0</v>
      </c>
      <c r="BO90" s="816">
        <v>0</v>
      </c>
      <c r="BP90" s="816">
        <v>0</v>
      </c>
      <c r="BQ90" s="816">
        <v>0</v>
      </c>
      <c r="BR90" s="816">
        <v>0</v>
      </c>
      <c r="BS90" s="816">
        <v>0</v>
      </c>
      <c r="BT90" s="817">
        <v>0</v>
      </c>
    </row>
    <row r="91" spans="2:73">
      <c r="B91" s="814" t="s">
        <v>208</v>
      </c>
      <c r="C91" s="814" t="s">
        <v>860</v>
      </c>
      <c r="D91" s="814" t="s">
        <v>11</v>
      </c>
      <c r="E91" s="814" t="s">
        <v>856</v>
      </c>
      <c r="F91" s="814" t="s">
        <v>860</v>
      </c>
      <c r="G91" s="814" t="s">
        <v>858</v>
      </c>
      <c r="H91" s="814">
        <v>2014</v>
      </c>
      <c r="I91" s="629" t="s">
        <v>574</v>
      </c>
      <c r="J91" s="629" t="s">
        <v>859</v>
      </c>
      <c r="K91" s="50"/>
      <c r="L91" s="815">
        <v>0</v>
      </c>
      <c r="M91" s="816">
        <v>0</v>
      </c>
      <c r="N91" s="816">
        <v>0</v>
      </c>
      <c r="O91" s="816">
        <v>51.09</v>
      </c>
      <c r="P91" s="816">
        <v>51.09</v>
      </c>
      <c r="Q91" s="816">
        <v>51.09</v>
      </c>
      <c r="R91" s="816">
        <v>51.09</v>
      </c>
      <c r="S91" s="816">
        <v>51.09</v>
      </c>
      <c r="T91" s="816">
        <v>51.09</v>
      </c>
      <c r="U91" s="816">
        <v>51.09</v>
      </c>
      <c r="V91" s="816">
        <v>51.09</v>
      </c>
      <c r="W91" s="816">
        <v>51.09</v>
      </c>
      <c r="X91" s="816">
        <v>51.09</v>
      </c>
      <c r="Y91" s="816">
        <v>51.09</v>
      </c>
      <c r="Z91" s="816">
        <v>51.09</v>
      </c>
      <c r="AA91" s="816">
        <v>51.09</v>
      </c>
      <c r="AB91" s="816">
        <v>51.09</v>
      </c>
      <c r="AC91" s="816">
        <v>51.09</v>
      </c>
      <c r="AD91" s="816">
        <v>0</v>
      </c>
      <c r="AE91" s="816">
        <v>0</v>
      </c>
      <c r="AF91" s="816">
        <v>0</v>
      </c>
      <c r="AG91" s="816">
        <v>0</v>
      </c>
      <c r="AH91" s="816">
        <v>0</v>
      </c>
      <c r="AI91" s="816">
        <v>0</v>
      </c>
      <c r="AJ91" s="816">
        <v>0</v>
      </c>
      <c r="AK91" s="816">
        <v>0</v>
      </c>
      <c r="AL91" s="816">
        <v>0</v>
      </c>
      <c r="AM91" s="816">
        <v>0</v>
      </c>
      <c r="AN91" s="816">
        <v>0</v>
      </c>
      <c r="AO91" s="817">
        <v>0</v>
      </c>
      <c r="AP91" s="50"/>
      <c r="AQ91" s="815">
        <v>0</v>
      </c>
      <c r="AR91" s="816">
        <v>0</v>
      </c>
      <c r="AS91" s="816">
        <v>0</v>
      </c>
      <c r="AT91" s="816">
        <v>447640</v>
      </c>
      <c r="AU91" s="816">
        <v>447640</v>
      </c>
      <c r="AV91" s="816">
        <v>447640</v>
      </c>
      <c r="AW91" s="816">
        <v>447640</v>
      </c>
      <c r="AX91" s="816">
        <v>447640</v>
      </c>
      <c r="AY91" s="816">
        <v>447640</v>
      </c>
      <c r="AZ91" s="816">
        <v>447640</v>
      </c>
      <c r="BA91" s="816">
        <v>447640</v>
      </c>
      <c r="BB91" s="816">
        <v>447640</v>
      </c>
      <c r="BC91" s="816">
        <v>447640</v>
      </c>
      <c r="BD91" s="816">
        <v>447640</v>
      </c>
      <c r="BE91" s="816">
        <v>447640</v>
      </c>
      <c r="BF91" s="816">
        <v>447640</v>
      </c>
      <c r="BG91" s="816">
        <v>447640</v>
      </c>
      <c r="BH91" s="816">
        <v>447640</v>
      </c>
      <c r="BI91" s="816">
        <v>0</v>
      </c>
      <c r="BJ91" s="816">
        <v>0</v>
      </c>
      <c r="BK91" s="816">
        <v>0</v>
      </c>
      <c r="BL91" s="816">
        <v>0</v>
      </c>
      <c r="BM91" s="816">
        <v>0</v>
      </c>
      <c r="BN91" s="816">
        <v>0</v>
      </c>
      <c r="BO91" s="816">
        <v>0</v>
      </c>
      <c r="BP91" s="816">
        <v>0</v>
      </c>
      <c r="BQ91" s="816">
        <v>0</v>
      </c>
      <c r="BR91" s="816">
        <v>0</v>
      </c>
      <c r="BS91" s="816">
        <v>0</v>
      </c>
      <c r="BT91" s="817">
        <v>0</v>
      </c>
    </row>
    <row r="92" spans="2:73">
      <c r="B92" s="814" t="s">
        <v>208</v>
      </c>
      <c r="C92" s="814" t="s">
        <v>862</v>
      </c>
      <c r="D92" s="814" t="s">
        <v>3</v>
      </c>
      <c r="E92" s="814" t="s">
        <v>856</v>
      </c>
      <c r="F92" s="814" t="s">
        <v>29</v>
      </c>
      <c r="G92" s="814" t="s">
        <v>858</v>
      </c>
      <c r="H92" s="814">
        <v>2014</v>
      </c>
      <c r="I92" s="629" t="s">
        <v>574</v>
      </c>
      <c r="J92" s="629" t="s">
        <v>859</v>
      </c>
      <c r="K92" s="50"/>
      <c r="L92" s="815">
        <v>0</v>
      </c>
      <c r="M92" s="816">
        <v>0</v>
      </c>
      <c r="N92" s="816">
        <v>0</v>
      </c>
      <c r="O92" s="816">
        <v>88.68</v>
      </c>
      <c r="P92" s="816">
        <v>88.68</v>
      </c>
      <c r="Q92" s="816">
        <v>88.68</v>
      </c>
      <c r="R92" s="816">
        <v>88.68</v>
      </c>
      <c r="S92" s="816">
        <v>88.68</v>
      </c>
      <c r="T92" s="816">
        <v>88.68</v>
      </c>
      <c r="U92" s="816">
        <v>88.68</v>
      </c>
      <c r="V92" s="816">
        <v>88.68</v>
      </c>
      <c r="W92" s="816">
        <v>88.68</v>
      </c>
      <c r="X92" s="816">
        <v>88.68</v>
      </c>
      <c r="Y92" s="816">
        <v>88.68</v>
      </c>
      <c r="Z92" s="816">
        <v>88.68</v>
      </c>
      <c r="AA92" s="816">
        <v>88.68</v>
      </c>
      <c r="AB92" s="816">
        <v>88.68</v>
      </c>
      <c r="AC92" s="816">
        <v>88.68</v>
      </c>
      <c r="AD92" s="816">
        <v>88.68</v>
      </c>
      <c r="AE92" s="816">
        <v>88.68</v>
      </c>
      <c r="AF92" s="816">
        <v>88.68</v>
      </c>
      <c r="AG92" s="816">
        <v>81.5</v>
      </c>
      <c r="AH92" s="816">
        <v>0</v>
      </c>
      <c r="AI92" s="816">
        <v>0</v>
      </c>
      <c r="AJ92" s="816">
        <v>0</v>
      </c>
      <c r="AK92" s="816">
        <v>0</v>
      </c>
      <c r="AL92" s="816">
        <v>0</v>
      </c>
      <c r="AM92" s="816">
        <v>0</v>
      </c>
      <c r="AN92" s="816">
        <v>0</v>
      </c>
      <c r="AO92" s="817">
        <v>0</v>
      </c>
      <c r="AP92" s="50"/>
      <c r="AQ92" s="815">
        <v>0</v>
      </c>
      <c r="AR92" s="816">
        <v>0</v>
      </c>
      <c r="AS92" s="816">
        <v>0</v>
      </c>
      <c r="AT92" s="816">
        <v>165748</v>
      </c>
      <c r="AU92" s="816">
        <v>165748</v>
      </c>
      <c r="AV92" s="816">
        <v>165748</v>
      </c>
      <c r="AW92" s="816">
        <v>165748</v>
      </c>
      <c r="AX92" s="816">
        <v>165748</v>
      </c>
      <c r="AY92" s="816">
        <v>165748</v>
      </c>
      <c r="AZ92" s="816">
        <v>165748</v>
      </c>
      <c r="BA92" s="816">
        <v>165748</v>
      </c>
      <c r="BB92" s="816">
        <v>165748</v>
      </c>
      <c r="BC92" s="816">
        <v>165748</v>
      </c>
      <c r="BD92" s="816">
        <v>165748</v>
      </c>
      <c r="BE92" s="816">
        <v>165748</v>
      </c>
      <c r="BF92" s="816">
        <v>165748</v>
      </c>
      <c r="BG92" s="816">
        <v>165748</v>
      </c>
      <c r="BH92" s="816">
        <v>165748</v>
      </c>
      <c r="BI92" s="816">
        <v>165748</v>
      </c>
      <c r="BJ92" s="816">
        <v>165748</v>
      </c>
      <c r="BK92" s="816">
        <v>165748</v>
      </c>
      <c r="BL92" s="816">
        <v>159329</v>
      </c>
      <c r="BM92" s="816">
        <v>0</v>
      </c>
      <c r="BN92" s="816">
        <v>0</v>
      </c>
      <c r="BO92" s="816">
        <v>0</v>
      </c>
      <c r="BP92" s="816">
        <v>0</v>
      </c>
      <c r="BQ92" s="816">
        <v>0</v>
      </c>
      <c r="BR92" s="816">
        <v>0</v>
      </c>
      <c r="BS92" s="816">
        <v>0</v>
      </c>
      <c r="BT92" s="817">
        <v>0</v>
      </c>
    </row>
    <row r="93" spans="2:73">
      <c r="B93" s="814" t="s">
        <v>208</v>
      </c>
      <c r="C93" s="814" t="s">
        <v>867</v>
      </c>
      <c r="D93" s="814" t="s">
        <v>14</v>
      </c>
      <c r="E93" s="814" t="s">
        <v>856</v>
      </c>
      <c r="F93" s="814" t="s">
        <v>29</v>
      </c>
      <c r="G93" s="814" t="s">
        <v>858</v>
      </c>
      <c r="H93" s="814">
        <v>2014</v>
      </c>
      <c r="I93" s="629" t="s">
        <v>574</v>
      </c>
      <c r="J93" s="629" t="s">
        <v>859</v>
      </c>
      <c r="K93" s="50"/>
      <c r="L93" s="815">
        <v>0</v>
      </c>
      <c r="M93" s="816">
        <v>0</v>
      </c>
      <c r="N93" s="816">
        <v>0</v>
      </c>
      <c r="O93" s="816">
        <v>8.5</v>
      </c>
      <c r="P93" s="816">
        <v>8.48</v>
      </c>
      <c r="Q93" s="816">
        <v>8.1300000000000008</v>
      </c>
      <c r="R93" s="816">
        <v>7.97</v>
      </c>
      <c r="S93" s="816">
        <v>7.78</v>
      </c>
      <c r="T93" s="816">
        <v>7.78</v>
      </c>
      <c r="U93" s="816">
        <v>7.75</v>
      </c>
      <c r="V93" s="816">
        <v>7.75</v>
      </c>
      <c r="W93" s="816">
        <v>6.38</v>
      </c>
      <c r="X93" s="816">
        <v>4.91</v>
      </c>
      <c r="Y93" s="816">
        <v>4.91</v>
      </c>
      <c r="Z93" s="816">
        <v>4.91</v>
      </c>
      <c r="AA93" s="816">
        <v>3.16</v>
      </c>
      <c r="AB93" s="816">
        <v>3.16</v>
      </c>
      <c r="AC93" s="816">
        <v>0.86</v>
      </c>
      <c r="AD93" s="816">
        <v>0.86</v>
      </c>
      <c r="AE93" s="816">
        <v>0.86</v>
      </c>
      <c r="AF93" s="816">
        <v>0.86</v>
      </c>
      <c r="AG93" s="816">
        <v>0.86</v>
      </c>
      <c r="AH93" s="816">
        <v>0.86</v>
      </c>
      <c r="AI93" s="816">
        <v>0.86</v>
      </c>
      <c r="AJ93" s="816">
        <v>0</v>
      </c>
      <c r="AK93" s="816">
        <v>0</v>
      </c>
      <c r="AL93" s="816">
        <v>0</v>
      </c>
      <c r="AM93" s="816">
        <v>0</v>
      </c>
      <c r="AN93" s="816">
        <v>0</v>
      </c>
      <c r="AO93" s="817">
        <v>0</v>
      </c>
      <c r="AP93" s="50"/>
      <c r="AQ93" s="815">
        <v>0</v>
      </c>
      <c r="AR93" s="816">
        <v>0</v>
      </c>
      <c r="AS93" s="816">
        <v>0</v>
      </c>
      <c r="AT93" s="816">
        <v>73548</v>
      </c>
      <c r="AU93" s="816">
        <v>73074</v>
      </c>
      <c r="AV93" s="816">
        <v>66524</v>
      </c>
      <c r="AW93" s="816">
        <v>63424</v>
      </c>
      <c r="AX93" s="816">
        <v>59630</v>
      </c>
      <c r="AY93" s="816">
        <v>59630</v>
      </c>
      <c r="AZ93" s="816">
        <v>58968</v>
      </c>
      <c r="BA93" s="816">
        <v>58708</v>
      </c>
      <c r="BB93" s="816">
        <v>32467</v>
      </c>
      <c r="BC93" s="816">
        <v>31095</v>
      </c>
      <c r="BD93" s="816">
        <v>31058</v>
      </c>
      <c r="BE93" s="816">
        <v>31058</v>
      </c>
      <c r="BF93" s="816">
        <v>25230</v>
      </c>
      <c r="BG93" s="816">
        <v>25230</v>
      </c>
      <c r="BH93" s="816">
        <v>6330</v>
      </c>
      <c r="BI93" s="816">
        <v>6330</v>
      </c>
      <c r="BJ93" s="816">
        <v>6330</v>
      </c>
      <c r="BK93" s="816">
        <v>6330</v>
      </c>
      <c r="BL93" s="816">
        <v>6330</v>
      </c>
      <c r="BM93" s="816">
        <v>6330</v>
      </c>
      <c r="BN93" s="816">
        <v>6330</v>
      </c>
      <c r="BO93" s="816">
        <v>0</v>
      </c>
      <c r="BP93" s="816">
        <v>0</v>
      </c>
      <c r="BQ93" s="816">
        <v>0</v>
      </c>
      <c r="BR93" s="816">
        <v>0</v>
      </c>
      <c r="BS93" s="816">
        <v>0</v>
      </c>
      <c r="BT93" s="817">
        <v>0</v>
      </c>
    </row>
    <row r="94" spans="2:73">
      <c r="B94" s="814" t="s">
        <v>208</v>
      </c>
      <c r="C94" s="814" t="s">
        <v>855</v>
      </c>
      <c r="D94" s="814" t="s">
        <v>17</v>
      </c>
      <c r="E94" s="814" t="s">
        <v>856</v>
      </c>
      <c r="F94" s="814" t="s">
        <v>866</v>
      </c>
      <c r="G94" s="814" t="s">
        <v>858</v>
      </c>
      <c r="H94" s="814">
        <v>2014</v>
      </c>
      <c r="I94" s="629" t="s">
        <v>574</v>
      </c>
      <c r="J94" s="629" t="s">
        <v>859</v>
      </c>
      <c r="K94" s="50"/>
      <c r="L94" s="815">
        <v>0</v>
      </c>
      <c r="M94" s="816">
        <v>0</v>
      </c>
      <c r="N94" s="816">
        <v>0</v>
      </c>
      <c r="O94" s="816">
        <v>37.770000000000003</v>
      </c>
      <c r="P94" s="816">
        <v>37.770000000000003</v>
      </c>
      <c r="Q94" s="816">
        <v>37.770000000000003</v>
      </c>
      <c r="R94" s="816">
        <v>37.770000000000003</v>
      </c>
      <c r="S94" s="816">
        <v>37.770000000000003</v>
      </c>
      <c r="T94" s="816">
        <v>37.770000000000003</v>
      </c>
      <c r="U94" s="816">
        <v>37.770000000000003</v>
      </c>
      <c r="V94" s="816">
        <v>37.770000000000003</v>
      </c>
      <c r="W94" s="816">
        <v>37.770000000000003</v>
      </c>
      <c r="X94" s="816">
        <v>37.770000000000003</v>
      </c>
      <c r="Y94" s="816">
        <v>37.770000000000003</v>
      </c>
      <c r="Z94" s="816">
        <v>37.770000000000003</v>
      </c>
      <c r="AA94" s="816">
        <v>37.770000000000003</v>
      </c>
      <c r="AB94" s="816">
        <v>37.770000000000003</v>
      </c>
      <c r="AC94" s="816">
        <v>37.770000000000003</v>
      </c>
      <c r="AD94" s="816">
        <v>0</v>
      </c>
      <c r="AE94" s="816">
        <v>0</v>
      </c>
      <c r="AF94" s="816">
        <v>0</v>
      </c>
      <c r="AG94" s="816">
        <v>0</v>
      </c>
      <c r="AH94" s="816">
        <v>0</v>
      </c>
      <c r="AI94" s="816">
        <v>0</v>
      </c>
      <c r="AJ94" s="816">
        <v>0</v>
      </c>
      <c r="AK94" s="816">
        <v>0</v>
      </c>
      <c r="AL94" s="816">
        <v>0</v>
      </c>
      <c r="AM94" s="816">
        <v>0</v>
      </c>
      <c r="AN94" s="816">
        <v>0</v>
      </c>
      <c r="AO94" s="817">
        <v>0</v>
      </c>
      <c r="AP94" s="50"/>
      <c r="AQ94" s="815">
        <v>0</v>
      </c>
      <c r="AR94" s="816">
        <v>0</v>
      </c>
      <c r="AS94" s="816">
        <v>0</v>
      </c>
      <c r="AT94" s="816">
        <v>194388</v>
      </c>
      <c r="AU94" s="816">
        <v>194388</v>
      </c>
      <c r="AV94" s="816">
        <v>194388</v>
      </c>
      <c r="AW94" s="816">
        <v>194388</v>
      </c>
      <c r="AX94" s="816">
        <v>194388</v>
      </c>
      <c r="AY94" s="816">
        <v>194388</v>
      </c>
      <c r="AZ94" s="816">
        <v>194388</v>
      </c>
      <c r="BA94" s="816">
        <v>194388</v>
      </c>
      <c r="BB94" s="816">
        <v>194388</v>
      </c>
      <c r="BC94" s="816">
        <v>194388</v>
      </c>
      <c r="BD94" s="816">
        <v>194388</v>
      </c>
      <c r="BE94" s="816">
        <v>194388</v>
      </c>
      <c r="BF94" s="816">
        <v>194388</v>
      </c>
      <c r="BG94" s="816">
        <v>194388</v>
      </c>
      <c r="BH94" s="816">
        <v>194388</v>
      </c>
      <c r="BI94" s="816">
        <v>0</v>
      </c>
      <c r="BJ94" s="816">
        <v>0</v>
      </c>
      <c r="BK94" s="816">
        <v>0</v>
      </c>
      <c r="BL94" s="816">
        <v>0</v>
      </c>
      <c r="BM94" s="816">
        <v>0</v>
      </c>
      <c r="BN94" s="816">
        <v>0</v>
      </c>
      <c r="BO94" s="816">
        <v>0</v>
      </c>
      <c r="BP94" s="816">
        <v>0</v>
      </c>
      <c r="BQ94" s="816">
        <v>0</v>
      </c>
      <c r="BR94" s="816">
        <v>0</v>
      </c>
      <c r="BS94" s="816">
        <v>0</v>
      </c>
      <c r="BT94" s="817">
        <v>0</v>
      </c>
    </row>
    <row r="95" spans="2:73">
      <c r="B95" s="814" t="s">
        <v>208</v>
      </c>
      <c r="C95" s="814" t="s">
        <v>855</v>
      </c>
      <c r="D95" s="814" t="s">
        <v>20</v>
      </c>
      <c r="E95" s="814" t="s">
        <v>856</v>
      </c>
      <c r="F95" s="814" t="s">
        <v>866</v>
      </c>
      <c r="G95" s="814" t="s">
        <v>858</v>
      </c>
      <c r="H95" s="814">
        <v>2014</v>
      </c>
      <c r="I95" s="629" t="s">
        <v>574</v>
      </c>
      <c r="J95" s="629" t="s">
        <v>859</v>
      </c>
      <c r="K95" s="50"/>
      <c r="L95" s="815">
        <v>0</v>
      </c>
      <c r="M95" s="816">
        <v>0</v>
      </c>
      <c r="N95" s="816">
        <v>0</v>
      </c>
      <c r="O95" s="816">
        <v>53.47</v>
      </c>
      <c r="P95" s="816">
        <v>53.47</v>
      </c>
      <c r="Q95" s="816">
        <v>53.47</v>
      </c>
      <c r="R95" s="816">
        <v>53.47</v>
      </c>
      <c r="S95" s="816">
        <v>0</v>
      </c>
      <c r="T95" s="816">
        <v>0</v>
      </c>
      <c r="U95" s="816">
        <v>0</v>
      </c>
      <c r="V95" s="816">
        <v>0</v>
      </c>
      <c r="W95" s="816">
        <v>0</v>
      </c>
      <c r="X95" s="816">
        <v>0</v>
      </c>
      <c r="Y95" s="816">
        <v>0</v>
      </c>
      <c r="Z95" s="816">
        <v>0</v>
      </c>
      <c r="AA95" s="816">
        <v>0</v>
      </c>
      <c r="AB95" s="816">
        <v>0</v>
      </c>
      <c r="AC95" s="816">
        <v>0</v>
      </c>
      <c r="AD95" s="816">
        <v>0</v>
      </c>
      <c r="AE95" s="816">
        <v>0</v>
      </c>
      <c r="AF95" s="816">
        <v>0</v>
      </c>
      <c r="AG95" s="816">
        <v>0</v>
      </c>
      <c r="AH95" s="816">
        <v>0</v>
      </c>
      <c r="AI95" s="816">
        <v>0</v>
      </c>
      <c r="AJ95" s="816">
        <v>0</v>
      </c>
      <c r="AK95" s="816">
        <v>0</v>
      </c>
      <c r="AL95" s="816">
        <v>0</v>
      </c>
      <c r="AM95" s="816">
        <v>0</v>
      </c>
      <c r="AN95" s="816">
        <v>0</v>
      </c>
      <c r="AO95" s="817">
        <v>0</v>
      </c>
      <c r="AP95" s="50"/>
      <c r="AQ95" s="815">
        <v>0</v>
      </c>
      <c r="AR95" s="816">
        <v>0</v>
      </c>
      <c r="AS95" s="816">
        <v>0</v>
      </c>
      <c r="AT95" s="816">
        <v>261094</v>
      </c>
      <c r="AU95" s="816">
        <v>261094</v>
      </c>
      <c r="AV95" s="816">
        <v>261094</v>
      </c>
      <c r="AW95" s="816">
        <v>261094</v>
      </c>
      <c r="AX95" s="816">
        <v>0</v>
      </c>
      <c r="AY95" s="816">
        <v>0</v>
      </c>
      <c r="AZ95" s="816">
        <v>0</v>
      </c>
      <c r="BA95" s="816">
        <v>0</v>
      </c>
      <c r="BB95" s="816">
        <v>0</v>
      </c>
      <c r="BC95" s="816">
        <v>0</v>
      </c>
      <c r="BD95" s="816">
        <v>0</v>
      </c>
      <c r="BE95" s="816">
        <v>0</v>
      </c>
      <c r="BF95" s="816">
        <v>0</v>
      </c>
      <c r="BG95" s="816">
        <v>0</v>
      </c>
      <c r="BH95" s="816">
        <v>0</v>
      </c>
      <c r="BI95" s="816">
        <v>0</v>
      </c>
      <c r="BJ95" s="816">
        <v>0</v>
      </c>
      <c r="BK95" s="816">
        <v>0</v>
      </c>
      <c r="BL95" s="816">
        <v>0</v>
      </c>
      <c r="BM95" s="816">
        <v>0</v>
      </c>
      <c r="BN95" s="816">
        <v>0</v>
      </c>
      <c r="BO95" s="816">
        <v>0</v>
      </c>
      <c r="BP95" s="816">
        <v>0</v>
      </c>
      <c r="BQ95" s="816">
        <v>0</v>
      </c>
      <c r="BR95" s="816">
        <v>0</v>
      </c>
      <c r="BS95" s="816">
        <v>0</v>
      </c>
      <c r="BT95" s="817">
        <v>0</v>
      </c>
    </row>
    <row r="96" spans="2:73">
      <c r="B96" s="814" t="s">
        <v>208</v>
      </c>
      <c r="C96" s="814" t="s">
        <v>855</v>
      </c>
      <c r="D96" s="814" t="s">
        <v>21</v>
      </c>
      <c r="E96" s="814" t="s">
        <v>856</v>
      </c>
      <c r="F96" s="814" t="s">
        <v>866</v>
      </c>
      <c r="G96" s="814" t="s">
        <v>858</v>
      </c>
      <c r="H96" s="814">
        <v>2014</v>
      </c>
      <c r="I96" s="629" t="s">
        <v>574</v>
      </c>
      <c r="J96" s="629" t="s">
        <v>859</v>
      </c>
      <c r="K96" s="50"/>
      <c r="L96" s="815">
        <v>0</v>
      </c>
      <c r="M96" s="816">
        <v>0</v>
      </c>
      <c r="N96" s="816">
        <v>0</v>
      </c>
      <c r="O96" s="816">
        <v>60.99</v>
      </c>
      <c r="P96" s="816">
        <v>58.57</v>
      </c>
      <c r="Q96" s="816">
        <v>55.46</v>
      </c>
      <c r="R96" s="816">
        <v>38.200000000000003</v>
      </c>
      <c r="S96" s="816">
        <v>38.200000000000003</v>
      </c>
      <c r="T96" s="816">
        <v>38.200000000000003</v>
      </c>
      <c r="U96" s="816">
        <v>38.200000000000003</v>
      </c>
      <c r="V96" s="816">
        <v>38.200000000000003</v>
      </c>
      <c r="W96" s="816">
        <v>38.200000000000003</v>
      </c>
      <c r="X96" s="816">
        <v>38.200000000000003</v>
      </c>
      <c r="Y96" s="816">
        <v>37.6</v>
      </c>
      <c r="Z96" s="816">
        <v>11.69</v>
      </c>
      <c r="AA96" s="816">
        <v>0</v>
      </c>
      <c r="AB96" s="816">
        <v>0</v>
      </c>
      <c r="AC96" s="816">
        <v>0</v>
      </c>
      <c r="AD96" s="816">
        <v>0</v>
      </c>
      <c r="AE96" s="816">
        <v>0</v>
      </c>
      <c r="AF96" s="816">
        <v>0</v>
      </c>
      <c r="AG96" s="816">
        <v>0</v>
      </c>
      <c r="AH96" s="816">
        <v>0</v>
      </c>
      <c r="AI96" s="816">
        <v>0</v>
      </c>
      <c r="AJ96" s="816">
        <v>0</v>
      </c>
      <c r="AK96" s="816">
        <v>0</v>
      </c>
      <c r="AL96" s="816">
        <v>0</v>
      </c>
      <c r="AM96" s="816">
        <v>0</v>
      </c>
      <c r="AN96" s="816">
        <v>0</v>
      </c>
      <c r="AO96" s="817">
        <v>0</v>
      </c>
      <c r="AP96" s="50"/>
      <c r="AQ96" s="815">
        <v>0</v>
      </c>
      <c r="AR96" s="816">
        <v>0</v>
      </c>
      <c r="AS96" s="816">
        <v>0</v>
      </c>
      <c r="AT96" s="816">
        <v>229866</v>
      </c>
      <c r="AU96" s="816">
        <v>220147</v>
      </c>
      <c r="AV96" s="816">
        <v>207447</v>
      </c>
      <c r="AW96" s="816">
        <v>148564</v>
      </c>
      <c r="AX96" s="816">
        <v>148564</v>
      </c>
      <c r="AY96" s="816">
        <v>148564</v>
      </c>
      <c r="AZ96" s="816">
        <v>148564</v>
      </c>
      <c r="BA96" s="816">
        <v>148564</v>
      </c>
      <c r="BB96" s="816">
        <v>148564</v>
      </c>
      <c r="BC96" s="816">
        <v>148564</v>
      </c>
      <c r="BD96" s="816">
        <v>143031</v>
      </c>
      <c r="BE96" s="816">
        <v>39700</v>
      </c>
      <c r="BF96" s="816">
        <v>0</v>
      </c>
      <c r="BG96" s="816">
        <v>0</v>
      </c>
      <c r="BH96" s="816">
        <v>0</v>
      </c>
      <c r="BI96" s="816">
        <v>0</v>
      </c>
      <c r="BJ96" s="816">
        <v>0</v>
      </c>
      <c r="BK96" s="816">
        <v>0</v>
      </c>
      <c r="BL96" s="816">
        <v>0</v>
      </c>
      <c r="BM96" s="816">
        <v>0</v>
      </c>
      <c r="BN96" s="816">
        <v>0</v>
      </c>
      <c r="BO96" s="816">
        <v>0</v>
      </c>
      <c r="BP96" s="816">
        <v>0</v>
      </c>
      <c r="BQ96" s="816">
        <v>0</v>
      </c>
      <c r="BR96" s="816">
        <v>0</v>
      </c>
      <c r="BS96" s="816">
        <v>0</v>
      </c>
      <c r="BT96" s="817">
        <v>0</v>
      </c>
    </row>
    <row r="97" spans="2:73">
      <c r="B97" s="814" t="s">
        <v>854</v>
      </c>
      <c r="C97" s="814" t="s">
        <v>855</v>
      </c>
      <c r="D97" s="814" t="s">
        <v>9</v>
      </c>
      <c r="E97" s="814" t="s">
        <v>856</v>
      </c>
      <c r="F97" s="814" t="s">
        <v>866</v>
      </c>
      <c r="G97" s="814" t="s">
        <v>863</v>
      </c>
      <c r="H97" s="814">
        <v>2014</v>
      </c>
      <c r="I97" s="629" t="s">
        <v>574</v>
      </c>
      <c r="J97" s="629" t="s">
        <v>859</v>
      </c>
      <c r="K97" s="50"/>
      <c r="L97" s="815">
        <v>0</v>
      </c>
      <c r="M97" s="816">
        <v>0</v>
      </c>
      <c r="N97" s="816">
        <v>0</v>
      </c>
      <c r="O97" s="816">
        <v>50.15</v>
      </c>
      <c r="P97" s="816">
        <v>0</v>
      </c>
      <c r="Q97" s="816">
        <v>0</v>
      </c>
      <c r="R97" s="816">
        <v>0</v>
      </c>
      <c r="S97" s="816">
        <v>0</v>
      </c>
      <c r="T97" s="816">
        <v>0</v>
      </c>
      <c r="U97" s="816">
        <v>0</v>
      </c>
      <c r="V97" s="816">
        <v>0</v>
      </c>
      <c r="W97" s="816">
        <v>0</v>
      </c>
      <c r="X97" s="816">
        <v>0</v>
      </c>
      <c r="Y97" s="816">
        <v>0</v>
      </c>
      <c r="Z97" s="816">
        <v>0</v>
      </c>
      <c r="AA97" s="816">
        <v>0</v>
      </c>
      <c r="AB97" s="816">
        <v>0</v>
      </c>
      <c r="AC97" s="816">
        <v>0</v>
      </c>
      <c r="AD97" s="816">
        <v>0</v>
      </c>
      <c r="AE97" s="816">
        <v>0</v>
      </c>
      <c r="AF97" s="816">
        <v>0</v>
      </c>
      <c r="AG97" s="816">
        <v>0</v>
      </c>
      <c r="AH97" s="816">
        <v>0</v>
      </c>
      <c r="AI97" s="816">
        <v>0</v>
      </c>
      <c r="AJ97" s="816">
        <v>0</v>
      </c>
      <c r="AK97" s="816">
        <v>0</v>
      </c>
      <c r="AL97" s="816">
        <v>0</v>
      </c>
      <c r="AM97" s="816">
        <v>0</v>
      </c>
      <c r="AN97" s="816">
        <v>0</v>
      </c>
      <c r="AO97" s="817">
        <v>0</v>
      </c>
      <c r="AP97" s="50"/>
      <c r="AQ97" s="815">
        <v>0</v>
      </c>
      <c r="AR97" s="816">
        <v>0</v>
      </c>
      <c r="AS97" s="816">
        <v>0</v>
      </c>
      <c r="AT97" s="816">
        <v>0</v>
      </c>
      <c r="AU97" s="816">
        <v>0</v>
      </c>
      <c r="AV97" s="816">
        <v>0</v>
      </c>
      <c r="AW97" s="816">
        <v>0</v>
      </c>
      <c r="AX97" s="816">
        <v>0</v>
      </c>
      <c r="AY97" s="816">
        <v>0</v>
      </c>
      <c r="AZ97" s="816">
        <v>0</v>
      </c>
      <c r="BA97" s="816">
        <v>0</v>
      </c>
      <c r="BB97" s="816">
        <v>0</v>
      </c>
      <c r="BC97" s="816">
        <v>0</v>
      </c>
      <c r="BD97" s="816">
        <v>0</v>
      </c>
      <c r="BE97" s="816">
        <v>0</v>
      </c>
      <c r="BF97" s="816">
        <v>0</v>
      </c>
      <c r="BG97" s="816">
        <v>0</v>
      </c>
      <c r="BH97" s="816">
        <v>0</v>
      </c>
      <c r="BI97" s="816">
        <v>0</v>
      </c>
      <c r="BJ97" s="816">
        <v>0</v>
      </c>
      <c r="BK97" s="816">
        <v>0</v>
      </c>
      <c r="BL97" s="816">
        <v>0</v>
      </c>
      <c r="BM97" s="816">
        <v>0</v>
      </c>
      <c r="BN97" s="816">
        <v>0</v>
      </c>
      <c r="BO97" s="816">
        <v>0</v>
      </c>
      <c r="BP97" s="816">
        <v>0</v>
      </c>
      <c r="BQ97" s="816">
        <v>0</v>
      </c>
      <c r="BR97" s="816">
        <v>0</v>
      </c>
      <c r="BS97" s="816">
        <v>0</v>
      </c>
      <c r="BT97" s="817">
        <v>0</v>
      </c>
    </row>
    <row r="98" spans="2:73" ht="15.75">
      <c r="B98" s="814" t="s">
        <v>854</v>
      </c>
      <c r="C98" s="814" t="s">
        <v>860</v>
      </c>
      <c r="D98" s="814" t="s">
        <v>9</v>
      </c>
      <c r="E98" s="814" t="s">
        <v>856</v>
      </c>
      <c r="F98" s="814" t="s">
        <v>860</v>
      </c>
      <c r="G98" s="814" t="s">
        <v>863</v>
      </c>
      <c r="H98" s="814">
        <v>2014</v>
      </c>
      <c r="I98" s="629" t="s">
        <v>574</v>
      </c>
      <c r="J98" s="629" t="s">
        <v>859</v>
      </c>
      <c r="K98" s="50"/>
      <c r="L98" s="815">
        <v>0</v>
      </c>
      <c r="M98" s="816">
        <v>0</v>
      </c>
      <c r="N98" s="816">
        <v>0</v>
      </c>
      <c r="O98" s="816">
        <v>1371.57</v>
      </c>
      <c r="P98" s="816">
        <v>0</v>
      </c>
      <c r="Q98" s="816">
        <v>0</v>
      </c>
      <c r="R98" s="816">
        <v>0</v>
      </c>
      <c r="S98" s="816">
        <v>0</v>
      </c>
      <c r="T98" s="816">
        <v>0</v>
      </c>
      <c r="U98" s="816">
        <v>0</v>
      </c>
      <c r="V98" s="816">
        <v>0</v>
      </c>
      <c r="W98" s="816">
        <v>0</v>
      </c>
      <c r="X98" s="816">
        <v>0</v>
      </c>
      <c r="Y98" s="816">
        <v>0</v>
      </c>
      <c r="Z98" s="816">
        <v>0</v>
      </c>
      <c r="AA98" s="816">
        <v>0</v>
      </c>
      <c r="AB98" s="816">
        <v>0</v>
      </c>
      <c r="AC98" s="816">
        <v>0</v>
      </c>
      <c r="AD98" s="816">
        <v>0</v>
      </c>
      <c r="AE98" s="816">
        <v>0</v>
      </c>
      <c r="AF98" s="816">
        <v>0</v>
      </c>
      <c r="AG98" s="816">
        <v>0</v>
      </c>
      <c r="AH98" s="816">
        <v>0</v>
      </c>
      <c r="AI98" s="816">
        <v>0</v>
      </c>
      <c r="AJ98" s="816">
        <v>0</v>
      </c>
      <c r="AK98" s="816">
        <v>0</v>
      </c>
      <c r="AL98" s="816">
        <v>0</v>
      </c>
      <c r="AM98" s="816">
        <v>0</v>
      </c>
      <c r="AN98" s="816">
        <v>0</v>
      </c>
      <c r="AO98" s="817">
        <v>0</v>
      </c>
      <c r="AP98" s="50"/>
      <c r="AQ98" s="815">
        <v>0</v>
      </c>
      <c r="AR98" s="816">
        <v>0</v>
      </c>
      <c r="AS98" s="816">
        <v>0</v>
      </c>
      <c r="AT98" s="816">
        <v>0</v>
      </c>
      <c r="AU98" s="816">
        <v>0</v>
      </c>
      <c r="AV98" s="816">
        <v>0</v>
      </c>
      <c r="AW98" s="816">
        <v>0</v>
      </c>
      <c r="AX98" s="816">
        <v>0</v>
      </c>
      <c r="AY98" s="816">
        <v>0</v>
      </c>
      <c r="AZ98" s="816">
        <v>0</v>
      </c>
      <c r="BA98" s="816">
        <v>0</v>
      </c>
      <c r="BB98" s="816">
        <v>0</v>
      </c>
      <c r="BC98" s="816">
        <v>0</v>
      </c>
      <c r="BD98" s="816">
        <v>0</v>
      </c>
      <c r="BE98" s="816">
        <v>0</v>
      </c>
      <c r="BF98" s="816">
        <v>0</v>
      </c>
      <c r="BG98" s="816">
        <v>0</v>
      </c>
      <c r="BH98" s="816">
        <v>0</v>
      </c>
      <c r="BI98" s="816">
        <v>0</v>
      </c>
      <c r="BJ98" s="816">
        <v>0</v>
      </c>
      <c r="BK98" s="816">
        <v>0</v>
      </c>
      <c r="BL98" s="816">
        <v>0</v>
      </c>
      <c r="BM98" s="816">
        <v>0</v>
      </c>
      <c r="BN98" s="816">
        <v>0</v>
      </c>
      <c r="BO98" s="816">
        <v>0</v>
      </c>
      <c r="BP98" s="816">
        <v>0</v>
      </c>
      <c r="BQ98" s="816">
        <v>0</v>
      </c>
      <c r="BR98" s="816">
        <v>0</v>
      </c>
      <c r="BS98" s="816">
        <v>0</v>
      </c>
      <c r="BT98" s="817">
        <v>0</v>
      </c>
      <c r="BU98" s="163"/>
    </row>
    <row r="99" spans="2:73" ht="15.75">
      <c r="B99" s="814" t="s">
        <v>208</v>
      </c>
      <c r="C99" s="814" t="s">
        <v>862</v>
      </c>
      <c r="D99" s="814" t="s">
        <v>4</v>
      </c>
      <c r="E99" s="814" t="s">
        <v>856</v>
      </c>
      <c r="F99" s="814" t="s">
        <v>29</v>
      </c>
      <c r="G99" s="814" t="s">
        <v>858</v>
      </c>
      <c r="H99" s="814">
        <v>2014</v>
      </c>
      <c r="I99" s="629" t="s">
        <v>574</v>
      </c>
      <c r="J99" s="629" t="s">
        <v>859</v>
      </c>
      <c r="K99" s="50"/>
      <c r="L99" s="815">
        <v>0</v>
      </c>
      <c r="M99" s="816">
        <v>0</v>
      </c>
      <c r="N99" s="816">
        <v>0</v>
      </c>
      <c r="O99" s="816">
        <v>7.37</v>
      </c>
      <c r="P99" s="816">
        <v>6.94</v>
      </c>
      <c r="Q99" s="816">
        <v>6.74</v>
      </c>
      <c r="R99" s="816">
        <v>6.74</v>
      </c>
      <c r="S99" s="816">
        <v>6.74</v>
      </c>
      <c r="T99" s="816">
        <v>6.74</v>
      </c>
      <c r="U99" s="816">
        <v>6.74</v>
      </c>
      <c r="V99" s="816">
        <v>6.72</v>
      </c>
      <c r="W99" s="816">
        <v>6.72</v>
      </c>
      <c r="X99" s="816">
        <v>5.92</v>
      </c>
      <c r="Y99" s="816">
        <v>4.3099999999999996</v>
      </c>
      <c r="Z99" s="816">
        <v>4.3099999999999996</v>
      </c>
      <c r="AA99" s="816">
        <v>4.3099999999999996</v>
      </c>
      <c r="AB99" s="816">
        <v>4.3</v>
      </c>
      <c r="AC99" s="816">
        <v>4.3</v>
      </c>
      <c r="AD99" s="816">
        <v>4.3</v>
      </c>
      <c r="AE99" s="816">
        <v>1.94</v>
      </c>
      <c r="AF99" s="816">
        <v>1.94</v>
      </c>
      <c r="AG99" s="816">
        <v>1.94</v>
      </c>
      <c r="AH99" s="816">
        <v>1.94</v>
      </c>
      <c r="AI99" s="816">
        <v>0</v>
      </c>
      <c r="AJ99" s="816">
        <v>0</v>
      </c>
      <c r="AK99" s="816">
        <v>0</v>
      </c>
      <c r="AL99" s="816">
        <v>0</v>
      </c>
      <c r="AM99" s="816">
        <v>0</v>
      </c>
      <c r="AN99" s="816">
        <v>0</v>
      </c>
      <c r="AO99" s="817">
        <v>0</v>
      </c>
      <c r="AP99" s="50"/>
      <c r="AQ99" s="815">
        <v>0</v>
      </c>
      <c r="AR99" s="816">
        <v>0</v>
      </c>
      <c r="AS99" s="816">
        <v>0</v>
      </c>
      <c r="AT99" s="816">
        <v>98495</v>
      </c>
      <c r="AU99" s="816">
        <v>91715</v>
      </c>
      <c r="AV99" s="816">
        <v>88440</v>
      </c>
      <c r="AW99" s="816">
        <v>88440</v>
      </c>
      <c r="AX99" s="816">
        <v>88440</v>
      </c>
      <c r="AY99" s="816">
        <v>88440</v>
      </c>
      <c r="AZ99" s="816">
        <v>88440</v>
      </c>
      <c r="BA99" s="816">
        <v>88268</v>
      </c>
      <c r="BB99" s="816">
        <v>88268</v>
      </c>
      <c r="BC99" s="816">
        <v>75523</v>
      </c>
      <c r="BD99" s="816">
        <v>69807</v>
      </c>
      <c r="BE99" s="816">
        <v>68931</v>
      </c>
      <c r="BF99" s="816">
        <v>68931</v>
      </c>
      <c r="BG99" s="816">
        <v>68519</v>
      </c>
      <c r="BH99" s="816">
        <v>68519</v>
      </c>
      <c r="BI99" s="816">
        <v>68437</v>
      </c>
      <c r="BJ99" s="816">
        <v>30840</v>
      </c>
      <c r="BK99" s="816">
        <v>30840</v>
      </c>
      <c r="BL99" s="816">
        <v>30840</v>
      </c>
      <c r="BM99" s="816">
        <v>30840</v>
      </c>
      <c r="BN99" s="816">
        <v>0</v>
      </c>
      <c r="BO99" s="816">
        <v>0</v>
      </c>
      <c r="BP99" s="816">
        <v>0</v>
      </c>
      <c r="BQ99" s="816">
        <v>0</v>
      </c>
      <c r="BR99" s="816">
        <v>0</v>
      </c>
      <c r="BS99" s="816">
        <v>0</v>
      </c>
      <c r="BT99" s="817">
        <v>0</v>
      </c>
      <c r="BU99" s="163"/>
    </row>
    <row r="100" spans="2:73" ht="15.75">
      <c r="B100" s="814" t="s">
        <v>208</v>
      </c>
      <c r="C100" s="814" t="s">
        <v>862</v>
      </c>
      <c r="D100" s="814" t="s">
        <v>5</v>
      </c>
      <c r="E100" s="814" t="s">
        <v>856</v>
      </c>
      <c r="F100" s="814" t="s">
        <v>29</v>
      </c>
      <c r="G100" s="814" t="s">
        <v>858</v>
      </c>
      <c r="H100" s="814">
        <v>2014</v>
      </c>
      <c r="I100" s="629" t="s">
        <v>574</v>
      </c>
      <c r="J100" s="629" t="s">
        <v>859</v>
      </c>
      <c r="K100" s="50"/>
      <c r="L100" s="815">
        <v>0</v>
      </c>
      <c r="M100" s="816">
        <v>0</v>
      </c>
      <c r="N100" s="816">
        <v>0</v>
      </c>
      <c r="O100" s="816">
        <v>28.14</v>
      </c>
      <c r="P100" s="816">
        <v>24.56</v>
      </c>
      <c r="Q100" s="816">
        <v>22.7</v>
      </c>
      <c r="R100" s="816">
        <v>22.7</v>
      </c>
      <c r="S100" s="816">
        <v>22.7</v>
      </c>
      <c r="T100" s="816">
        <v>22.7</v>
      </c>
      <c r="U100" s="816">
        <v>22.7</v>
      </c>
      <c r="V100" s="816">
        <v>22.68</v>
      </c>
      <c r="W100" s="816">
        <v>22.68</v>
      </c>
      <c r="X100" s="816">
        <v>21.17</v>
      </c>
      <c r="Y100" s="816">
        <v>19.27</v>
      </c>
      <c r="Z100" s="816">
        <v>16.32</v>
      </c>
      <c r="AA100" s="816">
        <v>16.32</v>
      </c>
      <c r="AB100" s="816">
        <v>16.239999999999998</v>
      </c>
      <c r="AC100" s="816">
        <v>16.239999999999998</v>
      </c>
      <c r="AD100" s="816">
        <v>16.21</v>
      </c>
      <c r="AE100" s="816">
        <v>13.18</v>
      </c>
      <c r="AF100" s="816">
        <v>13.18</v>
      </c>
      <c r="AG100" s="816">
        <v>13.18</v>
      </c>
      <c r="AH100" s="816">
        <v>13.18</v>
      </c>
      <c r="AI100" s="816">
        <v>0</v>
      </c>
      <c r="AJ100" s="816">
        <v>0</v>
      </c>
      <c r="AK100" s="816">
        <v>0</v>
      </c>
      <c r="AL100" s="816">
        <v>0</v>
      </c>
      <c r="AM100" s="816">
        <v>0</v>
      </c>
      <c r="AN100" s="816">
        <v>0</v>
      </c>
      <c r="AO100" s="817">
        <v>0</v>
      </c>
      <c r="AP100" s="50"/>
      <c r="AQ100" s="815">
        <v>0</v>
      </c>
      <c r="AR100" s="816">
        <v>0</v>
      </c>
      <c r="AS100" s="816">
        <v>0</v>
      </c>
      <c r="AT100" s="816">
        <v>429922</v>
      </c>
      <c r="AU100" s="816">
        <v>372953</v>
      </c>
      <c r="AV100" s="816">
        <v>343264</v>
      </c>
      <c r="AW100" s="816">
        <v>343264</v>
      </c>
      <c r="AX100" s="816">
        <v>343264</v>
      </c>
      <c r="AY100" s="816">
        <v>343264</v>
      </c>
      <c r="AZ100" s="816">
        <v>343264</v>
      </c>
      <c r="BA100" s="816">
        <v>343115</v>
      </c>
      <c r="BB100" s="816">
        <v>343115</v>
      </c>
      <c r="BC100" s="816">
        <v>319116</v>
      </c>
      <c r="BD100" s="816">
        <v>310242</v>
      </c>
      <c r="BE100" s="816">
        <v>262343</v>
      </c>
      <c r="BF100" s="816">
        <v>262343</v>
      </c>
      <c r="BG100" s="816">
        <v>258586</v>
      </c>
      <c r="BH100" s="816">
        <v>258586</v>
      </c>
      <c r="BI100" s="816">
        <v>258221</v>
      </c>
      <c r="BJ100" s="816">
        <v>209916</v>
      </c>
      <c r="BK100" s="816">
        <v>209916</v>
      </c>
      <c r="BL100" s="816">
        <v>209916</v>
      </c>
      <c r="BM100" s="816">
        <v>209916</v>
      </c>
      <c r="BN100" s="816">
        <v>0</v>
      </c>
      <c r="BO100" s="816">
        <v>0</v>
      </c>
      <c r="BP100" s="816">
        <v>0</v>
      </c>
      <c r="BQ100" s="816">
        <v>0</v>
      </c>
      <c r="BR100" s="816">
        <v>0</v>
      </c>
      <c r="BS100" s="816">
        <v>0</v>
      </c>
      <c r="BT100" s="817">
        <v>0</v>
      </c>
      <c r="BU100" s="163"/>
    </row>
    <row r="101" spans="2:73">
      <c r="B101" s="814" t="s">
        <v>208</v>
      </c>
      <c r="C101" s="814" t="s">
        <v>862</v>
      </c>
      <c r="D101" s="814" t="s">
        <v>1</v>
      </c>
      <c r="E101" s="814" t="s">
        <v>856</v>
      </c>
      <c r="F101" s="814" t="s">
        <v>29</v>
      </c>
      <c r="G101" s="814" t="s">
        <v>858</v>
      </c>
      <c r="H101" s="814">
        <v>2014</v>
      </c>
      <c r="I101" s="629" t="s">
        <v>574</v>
      </c>
      <c r="J101" s="629" t="s">
        <v>859</v>
      </c>
      <c r="K101" s="50"/>
      <c r="L101" s="815">
        <v>0</v>
      </c>
      <c r="M101" s="816">
        <v>0</v>
      </c>
      <c r="N101" s="816">
        <v>0</v>
      </c>
      <c r="O101" s="816">
        <v>0.47</v>
      </c>
      <c r="P101" s="816">
        <v>0.47</v>
      </c>
      <c r="Q101" s="816">
        <v>0.47</v>
      </c>
      <c r="R101" s="816">
        <v>0</v>
      </c>
      <c r="S101" s="816">
        <v>0</v>
      </c>
      <c r="T101" s="816">
        <v>0</v>
      </c>
      <c r="U101" s="816">
        <v>0</v>
      </c>
      <c r="V101" s="816">
        <v>0</v>
      </c>
      <c r="W101" s="816">
        <v>0</v>
      </c>
      <c r="X101" s="816">
        <v>0</v>
      </c>
      <c r="Y101" s="816">
        <v>0</v>
      </c>
      <c r="Z101" s="816">
        <v>0</v>
      </c>
      <c r="AA101" s="816">
        <v>0</v>
      </c>
      <c r="AB101" s="816">
        <v>0</v>
      </c>
      <c r="AC101" s="816">
        <v>0</v>
      </c>
      <c r="AD101" s="816">
        <v>0</v>
      </c>
      <c r="AE101" s="816">
        <v>0</v>
      </c>
      <c r="AF101" s="816">
        <v>0</v>
      </c>
      <c r="AG101" s="816">
        <v>0</v>
      </c>
      <c r="AH101" s="816">
        <v>0</v>
      </c>
      <c r="AI101" s="816">
        <v>0</v>
      </c>
      <c r="AJ101" s="816">
        <v>0</v>
      </c>
      <c r="AK101" s="816">
        <v>0</v>
      </c>
      <c r="AL101" s="816">
        <v>0</v>
      </c>
      <c r="AM101" s="816">
        <v>0</v>
      </c>
      <c r="AN101" s="816">
        <v>0</v>
      </c>
      <c r="AO101" s="817">
        <v>0</v>
      </c>
      <c r="AP101" s="50"/>
      <c r="AQ101" s="815">
        <v>0</v>
      </c>
      <c r="AR101" s="816">
        <v>0</v>
      </c>
      <c r="AS101" s="816">
        <v>0</v>
      </c>
      <c r="AT101" s="816">
        <v>418</v>
      </c>
      <c r="AU101" s="816">
        <v>418</v>
      </c>
      <c r="AV101" s="816">
        <v>418</v>
      </c>
      <c r="AW101" s="816">
        <v>0</v>
      </c>
      <c r="AX101" s="816">
        <v>0</v>
      </c>
      <c r="AY101" s="816">
        <v>0</v>
      </c>
      <c r="AZ101" s="816">
        <v>0</v>
      </c>
      <c r="BA101" s="816">
        <v>0</v>
      </c>
      <c r="BB101" s="816">
        <v>0</v>
      </c>
      <c r="BC101" s="816">
        <v>0</v>
      </c>
      <c r="BD101" s="816">
        <v>0</v>
      </c>
      <c r="BE101" s="816">
        <v>0</v>
      </c>
      <c r="BF101" s="816">
        <v>0</v>
      </c>
      <c r="BG101" s="816">
        <v>0</v>
      </c>
      <c r="BH101" s="816">
        <v>0</v>
      </c>
      <c r="BI101" s="816">
        <v>0</v>
      </c>
      <c r="BJ101" s="816">
        <v>0</v>
      </c>
      <c r="BK101" s="816">
        <v>0</v>
      </c>
      <c r="BL101" s="816">
        <v>0</v>
      </c>
      <c r="BM101" s="816">
        <v>0</v>
      </c>
      <c r="BN101" s="816">
        <v>0</v>
      </c>
      <c r="BO101" s="816">
        <v>0</v>
      </c>
      <c r="BP101" s="816">
        <v>0</v>
      </c>
      <c r="BQ101" s="816">
        <v>0</v>
      </c>
      <c r="BR101" s="816">
        <v>0</v>
      </c>
      <c r="BS101" s="816">
        <v>0</v>
      </c>
      <c r="BT101" s="817">
        <v>0</v>
      </c>
    </row>
    <row r="102" spans="2:73" ht="15.75">
      <c r="B102" s="814" t="s">
        <v>208</v>
      </c>
      <c r="C102" s="814" t="s">
        <v>862</v>
      </c>
      <c r="D102" s="814" t="s">
        <v>1</v>
      </c>
      <c r="E102" s="814" t="s">
        <v>856</v>
      </c>
      <c r="F102" s="814" t="s">
        <v>29</v>
      </c>
      <c r="G102" s="814" t="s">
        <v>858</v>
      </c>
      <c r="H102" s="814">
        <v>2014</v>
      </c>
      <c r="I102" s="629" t="s">
        <v>574</v>
      </c>
      <c r="J102" s="629" t="s">
        <v>859</v>
      </c>
      <c r="K102" s="50"/>
      <c r="L102" s="815">
        <v>0</v>
      </c>
      <c r="M102" s="816">
        <v>0</v>
      </c>
      <c r="N102" s="816">
        <v>0</v>
      </c>
      <c r="O102" s="816">
        <v>1.42</v>
      </c>
      <c r="P102" s="816">
        <v>1.42</v>
      </c>
      <c r="Q102" s="816">
        <v>1.42</v>
      </c>
      <c r="R102" s="816">
        <v>1.42</v>
      </c>
      <c r="S102" s="816">
        <v>0</v>
      </c>
      <c r="T102" s="816">
        <v>0</v>
      </c>
      <c r="U102" s="816">
        <v>0</v>
      </c>
      <c r="V102" s="816">
        <v>0</v>
      </c>
      <c r="W102" s="816">
        <v>0</v>
      </c>
      <c r="X102" s="816">
        <v>0</v>
      </c>
      <c r="Y102" s="816">
        <v>0</v>
      </c>
      <c r="Z102" s="816">
        <v>0</v>
      </c>
      <c r="AA102" s="816">
        <v>0</v>
      </c>
      <c r="AB102" s="816">
        <v>0</v>
      </c>
      <c r="AC102" s="816">
        <v>0</v>
      </c>
      <c r="AD102" s="816">
        <v>0</v>
      </c>
      <c r="AE102" s="816">
        <v>0</v>
      </c>
      <c r="AF102" s="816">
        <v>0</v>
      </c>
      <c r="AG102" s="816">
        <v>0</v>
      </c>
      <c r="AH102" s="816">
        <v>0</v>
      </c>
      <c r="AI102" s="816">
        <v>0</v>
      </c>
      <c r="AJ102" s="816">
        <v>0</v>
      </c>
      <c r="AK102" s="816">
        <v>0</v>
      </c>
      <c r="AL102" s="816">
        <v>0</v>
      </c>
      <c r="AM102" s="816">
        <v>0</v>
      </c>
      <c r="AN102" s="816">
        <v>0</v>
      </c>
      <c r="AO102" s="817">
        <v>0</v>
      </c>
      <c r="AP102" s="50"/>
      <c r="AQ102" s="815">
        <v>0</v>
      </c>
      <c r="AR102" s="816">
        <v>0</v>
      </c>
      <c r="AS102" s="816">
        <v>0</v>
      </c>
      <c r="AT102" s="816">
        <v>2525</v>
      </c>
      <c r="AU102" s="816">
        <v>2525</v>
      </c>
      <c r="AV102" s="816">
        <v>2525</v>
      </c>
      <c r="AW102" s="816">
        <v>2525</v>
      </c>
      <c r="AX102" s="816">
        <v>0</v>
      </c>
      <c r="AY102" s="816">
        <v>0</v>
      </c>
      <c r="AZ102" s="816">
        <v>0</v>
      </c>
      <c r="BA102" s="816">
        <v>0</v>
      </c>
      <c r="BB102" s="816">
        <v>0</v>
      </c>
      <c r="BC102" s="816">
        <v>0</v>
      </c>
      <c r="BD102" s="816">
        <v>0</v>
      </c>
      <c r="BE102" s="816">
        <v>0</v>
      </c>
      <c r="BF102" s="816">
        <v>0</v>
      </c>
      <c r="BG102" s="816">
        <v>0</v>
      </c>
      <c r="BH102" s="816">
        <v>0</v>
      </c>
      <c r="BI102" s="816">
        <v>0</v>
      </c>
      <c r="BJ102" s="816">
        <v>0</v>
      </c>
      <c r="BK102" s="816">
        <v>0</v>
      </c>
      <c r="BL102" s="816">
        <v>0</v>
      </c>
      <c r="BM102" s="816">
        <v>0</v>
      </c>
      <c r="BN102" s="816">
        <v>0</v>
      </c>
      <c r="BO102" s="816">
        <v>0</v>
      </c>
      <c r="BP102" s="816">
        <v>0</v>
      </c>
      <c r="BQ102" s="816">
        <v>0</v>
      </c>
      <c r="BR102" s="816">
        <v>0</v>
      </c>
      <c r="BS102" s="816">
        <v>0</v>
      </c>
      <c r="BT102" s="817">
        <v>0</v>
      </c>
      <c r="BU102" s="163"/>
    </row>
    <row r="103" spans="2:73" ht="15.75">
      <c r="B103" s="814" t="s">
        <v>208</v>
      </c>
      <c r="C103" s="814" t="s">
        <v>862</v>
      </c>
      <c r="D103" s="814" t="s">
        <v>1</v>
      </c>
      <c r="E103" s="814" t="s">
        <v>856</v>
      </c>
      <c r="F103" s="814" t="s">
        <v>29</v>
      </c>
      <c r="G103" s="814" t="s">
        <v>858</v>
      </c>
      <c r="H103" s="814">
        <v>2014</v>
      </c>
      <c r="I103" s="629" t="s">
        <v>574</v>
      </c>
      <c r="J103" s="629" t="s">
        <v>859</v>
      </c>
      <c r="K103" s="50"/>
      <c r="L103" s="815">
        <v>0</v>
      </c>
      <c r="M103" s="816">
        <v>0</v>
      </c>
      <c r="N103" s="816">
        <v>0</v>
      </c>
      <c r="O103" s="816">
        <v>4.3899999999999997</v>
      </c>
      <c r="P103" s="816">
        <v>4.3899999999999997</v>
      </c>
      <c r="Q103" s="816">
        <v>4.3899999999999997</v>
      </c>
      <c r="R103" s="816">
        <v>4.3899999999999997</v>
      </c>
      <c r="S103" s="816">
        <v>0</v>
      </c>
      <c r="T103" s="816">
        <v>0</v>
      </c>
      <c r="U103" s="816">
        <v>0</v>
      </c>
      <c r="V103" s="816">
        <v>0</v>
      </c>
      <c r="W103" s="816">
        <v>0</v>
      </c>
      <c r="X103" s="816">
        <v>0</v>
      </c>
      <c r="Y103" s="816">
        <v>0</v>
      </c>
      <c r="Z103" s="816">
        <v>0</v>
      </c>
      <c r="AA103" s="816">
        <v>0</v>
      </c>
      <c r="AB103" s="816">
        <v>0</v>
      </c>
      <c r="AC103" s="816">
        <v>0</v>
      </c>
      <c r="AD103" s="816">
        <v>0</v>
      </c>
      <c r="AE103" s="816">
        <v>0</v>
      </c>
      <c r="AF103" s="816">
        <v>0</v>
      </c>
      <c r="AG103" s="816">
        <v>0</v>
      </c>
      <c r="AH103" s="816">
        <v>0</v>
      </c>
      <c r="AI103" s="816">
        <v>0</v>
      </c>
      <c r="AJ103" s="816">
        <v>0</v>
      </c>
      <c r="AK103" s="816">
        <v>0</v>
      </c>
      <c r="AL103" s="816">
        <v>0</v>
      </c>
      <c r="AM103" s="816">
        <v>0</v>
      </c>
      <c r="AN103" s="816">
        <v>0</v>
      </c>
      <c r="AO103" s="817">
        <v>0</v>
      </c>
      <c r="AP103" s="50"/>
      <c r="AQ103" s="815">
        <v>0</v>
      </c>
      <c r="AR103" s="816">
        <v>0</v>
      </c>
      <c r="AS103" s="816">
        <v>0</v>
      </c>
      <c r="AT103" s="816">
        <v>31773</v>
      </c>
      <c r="AU103" s="816">
        <v>31773</v>
      </c>
      <c r="AV103" s="816">
        <v>31773</v>
      </c>
      <c r="AW103" s="816">
        <v>31773</v>
      </c>
      <c r="AX103" s="816">
        <v>0</v>
      </c>
      <c r="AY103" s="816">
        <v>0</v>
      </c>
      <c r="AZ103" s="816">
        <v>0</v>
      </c>
      <c r="BA103" s="816">
        <v>0</v>
      </c>
      <c r="BB103" s="816">
        <v>0</v>
      </c>
      <c r="BC103" s="816">
        <v>0</v>
      </c>
      <c r="BD103" s="816">
        <v>0</v>
      </c>
      <c r="BE103" s="816">
        <v>0</v>
      </c>
      <c r="BF103" s="816">
        <v>0</v>
      </c>
      <c r="BG103" s="816">
        <v>0</v>
      </c>
      <c r="BH103" s="816">
        <v>0</v>
      </c>
      <c r="BI103" s="816">
        <v>0</v>
      </c>
      <c r="BJ103" s="816">
        <v>0</v>
      </c>
      <c r="BK103" s="816">
        <v>0</v>
      </c>
      <c r="BL103" s="816">
        <v>0</v>
      </c>
      <c r="BM103" s="816">
        <v>0</v>
      </c>
      <c r="BN103" s="816">
        <v>0</v>
      </c>
      <c r="BO103" s="816">
        <v>0</v>
      </c>
      <c r="BP103" s="816">
        <v>0</v>
      </c>
      <c r="BQ103" s="816">
        <v>0</v>
      </c>
      <c r="BR103" s="816">
        <v>0</v>
      </c>
      <c r="BS103" s="816">
        <v>0</v>
      </c>
      <c r="BT103" s="817">
        <v>0</v>
      </c>
      <c r="BU103" s="163"/>
    </row>
    <row r="104" spans="2:73" ht="15.75">
      <c r="B104" s="814" t="s">
        <v>208</v>
      </c>
      <c r="C104" s="814" t="s">
        <v>862</v>
      </c>
      <c r="D104" s="814" t="s">
        <v>1</v>
      </c>
      <c r="E104" s="814" t="s">
        <v>856</v>
      </c>
      <c r="F104" s="814" t="s">
        <v>29</v>
      </c>
      <c r="G104" s="814" t="s">
        <v>858</v>
      </c>
      <c r="H104" s="814">
        <v>2014</v>
      </c>
      <c r="I104" s="629" t="s">
        <v>574</v>
      </c>
      <c r="J104" s="629" t="s">
        <v>859</v>
      </c>
      <c r="K104" s="50"/>
      <c r="L104" s="815">
        <v>0</v>
      </c>
      <c r="M104" s="816">
        <v>0</v>
      </c>
      <c r="N104" s="816">
        <v>0</v>
      </c>
      <c r="O104" s="816">
        <v>5.88</v>
      </c>
      <c r="P104" s="816">
        <v>5.88</v>
      </c>
      <c r="Q104" s="816">
        <v>5.88</v>
      </c>
      <c r="R104" s="816">
        <v>5.88</v>
      </c>
      <c r="S104" s="816">
        <v>5.88</v>
      </c>
      <c r="T104" s="816">
        <v>0</v>
      </c>
      <c r="U104" s="816">
        <v>0</v>
      </c>
      <c r="V104" s="816">
        <v>0</v>
      </c>
      <c r="W104" s="816">
        <v>0</v>
      </c>
      <c r="X104" s="816">
        <v>0</v>
      </c>
      <c r="Y104" s="816">
        <v>0</v>
      </c>
      <c r="Z104" s="816">
        <v>0</v>
      </c>
      <c r="AA104" s="816">
        <v>0</v>
      </c>
      <c r="AB104" s="816">
        <v>0</v>
      </c>
      <c r="AC104" s="816">
        <v>0</v>
      </c>
      <c r="AD104" s="816">
        <v>0</v>
      </c>
      <c r="AE104" s="816">
        <v>0</v>
      </c>
      <c r="AF104" s="816">
        <v>0</v>
      </c>
      <c r="AG104" s="816">
        <v>0</v>
      </c>
      <c r="AH104" s="816">
        <v>0</v>
      </c>
      <c r="AI104" s="816">
        <v>0</v>
      </c>
      <c r="AJ104" s="816">
        <v>0</v>
      </c>
      <c r="AK104" s="816">
        <v>0</v>
      </c>
      <c r="AL104" s="816">
        <v>0</v>
      </c>
      <c r="AM104" s="816">
        <v>0</v>
      </c>
      <c r="AN104" s="816">
        <v>0</v>
      </c>
      <c r="AO104" s="817">
        <v>0</v>
      </c>
      <c r="AP104" s="50"/>
      <c r="AQ104" s="815">
        <v>0</v>
      </c>
      <c r="AR104" s="816">
        <v>0</v>
      </c>
      <c r="AS104" s="816">
        <v>0</v>
      </c>
      <c r="AT104" s="816">
        <v>40018</v>
      </c>
      <c r="AU104" s="816">
        <v>40018</v>
      </c>
      <c r="AV104" s="816">
        <v>40018</v>
      </c>
      <c r="AW104" s="816">
        <v>40018</v>
      </c>
      <c r="AX104" s="816">
        <v>40018</v>
      </c>
      <c r="AY104" s="816">
        <v>0</v>
      </c>
      <c r="AZ104" s="816">
        <v>0</v>
      </c>
      <c r="BA104" s="816">
        <v>0</v>
      </c>
      <c r="BB104" s="816">
        <v>0</v>
      </c>
      <c r="BC104" s="816">
        <v>0</v>
      </c>
      <c r="BD104" s="816">
        <v>0</v>
      </c>
      <c r="BE104" s="816">
        <v>0</v>
      </c>
      <c r="BF104" s="816">
        <v>0</v>
      </c>
      <c r="BG104" s="816">
        <v>0</v>
      </c>
      <c r="BH104" s="816">
        <v>0</v>
      </c>
      <c r="BI104" s="816">
        <v>0</v>
      </c>
      <c r="BJ104" s="816">
        <v>0</v>
      </c>
      <c r="BK104" s="816">
        <v>0</v>
      </c>
      <c r="BL104" s="816">
        <v>0</v>
      </c>
      <c r="BM104" s="816">
        <v>0</v>
      </c>
      <c r="BN104" s="816">
        <v>0</v>
      </c>
      <c r="BO104" s="816">
        <v>0</v>
      </c>
      <c r="BP104" s="816">
        <v>0</v>
      </c>
      <c r="BQ104" s="816">
        <v>0</v>
      </c>
      <c r="BR104" s="816">
        <v>0</v>
      </c>
      <c r="BS104" s="816">
        <v>0</v>
      </c>
      <c r="BT104" s="817">
        <v>0</v>
      </c>
      <c r="BU104" s="163"/>
    </row>
    <row r="105" spans="2:73" ht="15.75">
      <c r="B105" s="814" t="s">
        <v>208</v>
      </c>
      <c r="C105" s="814" t="s">
        <v>862</v>
      </c>
      <c r="D105" s="814" t="s">
        <v>2</v>
      </c>
      <c r="E105" s="814" t="s">
        <v>856</v>
      </c>
      <c r="F105" s="814" t="s">
        <v>29</v>
      </c>
      <c r="G105" s="814" t="s">
        <v>858</v>
      </c>
      <c r="H105" s="814">
        <v>2014</v>
      </c>
      <c r="I105" s="629" t="s">
        <v>574</v>
      </c>
      <c r="J105" s="629" t="s">
        <v>859</v>
      </c>
      <c r="K105" s="50"/>
      <c r="L105" s="815">
        <v>0</v>
      </c>
      <c r="M105" s="816">
        <v>0</v>
      </c>
      <c r="N105" s="816">
        <v>0</v>
      </c>
      <c r="O105" s="816">
        <v>10.15</v>
      </c>
      <c r="P105" s="816">
        <v>10.15</v>
      </c>
      <c r="Q105" s="816">
        <v>10.15</v>
      </c>
      <c r="R105" s="816">
        <v>10.15</v>
      </c>
      <c r="S105" s="816">
        <v>0</v>
      </c>
      <c r="T105" s="816">
        <v>0</v>
      </c>
      <c r="U105" s="816">
        <v>0</v>
      </c>
      <c r="V105" s="816">
        <v>0</v>
      </c>
      <c r="W105" s="816">
        <v>0</v>
      </c>
      <c r="X105" s="816">
        <v>0</v>
      </c>
      <c r="Y105" s="816">
        <v>0</v>
      </c>
      <c r="Z105" s="816">
        <v>0</v>
      </c>
      <c r="AA105" s="816">
        <v>0</v>
      </c>
      <c r="AB105" s="816">
        <v>0</v>
      </c>
      <c r="AC105" s="816">
        <v>0</v>
      </c>
      <c r="AD105" s="816">
        <v>0</v>
      </c>
      <c r="AE105" s="816">
        <v>0</v>
      </c>
      <c r="AF105" s="816">
        <v>0</v>
      </c>
      <c r="AG105" s="816">
        <v>0</v>
      </c>
      <c r="AH105" s="816">
        <v>0</v>
      </c>
      <c r="AI105" s="816">
        <v>0</v>
      </c>
      <c r="AJ105" s="816">
        <v>0</v>
      </c>
      <c r="AK105" s="816">
        <v>0</v>
      </c>
      <c r="AL105" s="816">
        <v>0</v>
      </c>
      <c r="AM105" s="816">
        <v>0</v>
      </c>
      <c r="AN105" s="816">
        <v>0</v>
      </c>
      <c r="AO105" s="817">
        <v>0</v>
      </c>
      <c r="AP105" s="50"/>
      <c r="AQ105" s="815">
        <v>0</v>
      </c>
      <c r="AR105" s="816">
        <v>0</v>
      </c>
      <c r="AS105" s="816">
        <v>0</v>
      </c>
      <c r="AT105" s="816">
        <v>18103</v>
      </c>
      <c r="AU105" s="816">
        <v>18103</v>
      </c>
      <c r="AV105" s="816">
        <v>18103</v>
      </c>
      <c r="AW105" s="816">
        <v>18103</v>
      </c>
      <c r="AX105" s="816">
        <v>0</v>
      </c>
      <c r="AY105" s="816">
        <v>0</v>
      </c>
      <c r="AZ105" s="816">
        <v>0</v>
      </c>
      <c r="BA105" s="816">
        <v>0</v>
      </c>
      <c r="BB105" s="816">
        <v>0</v>
      </c>
      <c r="BC105" s="816">
        <v>0</v>
      </c>
      <c r="BD105" s="816">
        <v>0</v>
      </c>
      <c r="BE105" s="816">
        <v>0</v>
      </c>
      <c r="BF105" s="816">
        <v>0</v>
      </c>
      <c r="BG105" s="816">
        <v>0</v>
      </c>
      <c r="BH105" s="816">
        <v>0</v>
      </c>
      <c r="BI105" s="816">
        <v>0</v>
      </c>
      <c r="BJ105" s="816">
        <v>0</v>
      </c>
      <c r="BK105" s="816">
        <v>0</v>
      </c>
      <c r="BL105" s="816">
        <v>0</v>
      </c>
      <c r="BM105" s="816">
        <v>0</v>
      </c>
      <c r="BN105" s="816">
        <v>0</v>
      </c>
      <c r="BO105" s="816">
        <v>0</v>
      </c>
      <c r="BP105" s="816">
        <v>0</v>
      </c>
      <c r="BQ105" s="816">
        <v>0</v>
      </c>
      <c r="BR105" s="816">
        <v>0</v>
      </c>
      <c r="BS105" s="816">
        <v>0</v>
      </c>
      <c r="BT105" s="817">
        <v>0</v>
      </c>
      <c r="BU105" s="163"/>
    </row>
    <row r="106" spans="2:73" ht="15.75">
      <c r="B106" s="814"/>
      <c r="C106" s="814"/>
      <c r="D106" s="814" t="s">
        <v>113</v>
      </c>
      <c r="E106" s="814" t="s">
        <v>856</v>
      </c>
      <c r="F106" s="814" t="s">
        <v>29</v>
      </c>
      <c r="G106" s="814" t="s">
        <v>858</v>
      </c>
      <c r="H106" s="814">
        <v>2015</v>
      </c>
      <c r="I106" s="629" t="s">
        <v>575</v>
      </c>
      <c r="J106" s="629" t="s">
        <v>859</v>
      </c>
      <c r="K106" s="50"/>
      <c r="L106" s="815"/>
      <c r="M106" s="816"/>
      <c r="N106" s="816"/>
      <c r="O106" s="816"/>
      <c r="P106" s="816">
        <v>0</v>
      </c>
      <c r="Q106" s="816">
        <v>0</v>
      </c>
      <c r="R106" s="816">
        <v>0</v>
      </c>
      <c r="S106" s="816">
        <v>0</v>
      </c>
      <c r="T106" s="816">
        <v>0</v>
      </c>
      <c r="U106" s="816">
        <v>0</v>
      </c>
      <c r="V106" s="816">
        <v>0</v>
      </c>
      <c r="W106" s="816">
        <v>0</v>
      </c>
      <c r="X106" s="816">
        <v>0</v>
      </c>
      <c r="Y106" s="816">
        <v>0</v>
      </c>
      <c r="Z106" s="816">
        <v>0</v>
      </c>
      <c r="AA106" s="816">
        <v>0</v>
      </c>
      <c r="AB106" s="816">
        <v>0</v>
      </c>
      <c r="AC106" s="816">
        <v>0</v>
      </c>
      <c r="AD106" s="816">
        <v>0</v>
      </c>
      <c r="AE106" s="816">
        <v>0</v>
      </c>
      <c r="AF106" s="816">
        <v>0</v>
      </c>
      <c r="AG106" s="816">
        <v>0</v>
      </c>
      <c r="AH106" s="816">
        <v>0</v>
      </c>
      <c r="AI106" s="816">
        <v>0</v>
      </c>
      <c r="AJ106" s="816">
        <v>0</v>
      </c>
      <c r="AK106" s="816">
        <v>0</v>
      </c>
      <c r="AL106" s="816">
        <v>0</v>
      </c>
      <c r="AM106" s="816">
        <v>0</v>
      </c>
      <c r="AN106" s="816">
        <v>0</v>
      </c>
      <c r="AO106" s="817">
        <v>0</v>
      </c>
      <c r="AP106" s="50"/>
      <c r="AQ106" s="815"/>
      <c r="AR106" s="816"/>
      <c r="AS106" s="816"/>
      <c r="AT106" s="816"/>
      <c r="AU106" s="816">
        <v>0</v>
      </c>
      <c r="AV106" s="816">
        <v>0</v>
      </c>
      <c r="AW106" s="816">
        <v>0</v>
      </c>
      <c r="AX106" s="816">
        <v>0</v>
      </c>
      <c r="AY106" s="816">
        <v>0</v>
      </c>
      <c r="AZ106" s="816">
        <v>0</v>
      </c>
      <c r="BA106" s="816">
        <v>0</v>
      </c>
      <c r="BB106" s="816">
        <v>0</v>
      </c>
      <c r="BC106" s="816">
        <v>0</v>
      </c>
      <c r="BD106" s="816">
        <v>0</v>
      </c>
      <c r="BE106" s="816">
        <v>0</v>
      </c>
      <c r="BF106" s="816">
        <v>0</v>
      </c>
      <c r="BG106" s="816">
        <v>0</v>
      </c>
      <c r="BH106" s="816">
        <v>0</v>
      </c>
      <c r="BI106" s="816">
        <v>0</v>
      </c>
      <c r="BJ106" s="816">
        <v>0</v>
      </c>
      <c r="BK106" s="816">
        <v>0</v>
      </c>
      <c r="BL106" s="816">
        <v>0</v>
      </c>
      <c r="BM106" s="816">
        <v>0</v>
      </c>
      <c r="BN106" s="816">
        <v>0</v>
      </c>
      <c r="BO106" s="816">
        <v>0</v>
      </c>
      <c r="BP106" s="816">
        <v>0</v>
      </c>
      <c r="BQ106" s="816">
        <v>0</v>
      </c>
      <c r="BR106" s="816">
        <v>0</v>
      </c>
      <c r="BS106" s="816">
        <v>0</v>
      </c>
      <c r="BT106" s="817">
        <v>0</v>
      </c>
      <c r="BU106" s="163"/>
    </row>
    <row r="107" spans="2:73" ht="15.75">
      <c r="B107" s="814"/>
      <c r="C107" s="814"/>
      <c r="D107" s="814" t="s">
        <v>869</v>
      </c>
      <c r="E107" s="814" t="s">
        <v>856</v>
      </c>
      <c r="F107" s="814" t="s">
        <v>29</v>
      </c>
      <c r="G107" s="814" t="s">
        <v>858</v>
      </c>
      <c r="H107" s="814">
        <v>2015</v>
      </c>
      <c r="I107" s="629" t="s">
        <v>575</v>
      </c>
      <c r="J107" s="629" t="s">
        <v>859</v>
      </c>
      <c r="K107" s="50"/>
      <c r="L107" s="815"/>
      <c r="M107" s="816"/>
      <c r="N107" s="816"/>
      <c r="O107" s="816"/>
      <c r="P107" s="816">
        <v>0</v>
      </c>
      <c r="Q107" s="816">
        <v>0</v>
      </c>
      <c r="R107" s="816">
        <v>0</v>
      </c>
      <c r="S107" s="816">
        <v>0</v>
      </c>
      <c r="T107" s="816">
        <v>0</v>
      </c>
      <c r="U107" s="816">
        <v>0</v>
      </c>
      <c r="V107" s="816">
        <v>0</v>
      </c>
      <c r="W107" s="816">
        <v>0</v>
      </c>
      <c r="X107" s="816">
        <v>0</v>
      </c>
      <c r="Y107" s="816">
        <v>0</v>
      </c>
      <c r="Z107" s="816">
        <v>0</v>
      </c>
      <c r="AA107" s="816">
        <v>0</v>
      </c>
      <c r="AB107" s="816">
        <v>0</v>
      </c>
      <c r="AC107" s="816">
        <v>0</v>
      </c>
      <c r="AD107" s="816">
        <v>0</v>
      </c>
      <c r="AE107" s="816">
        <v>0</v>
      </c>
      <c r="AF107" s="816">
        <v>0</v>
      </c>
      <c r="AG107" s="816">
        <v>0</v>
      </c>
      <c r="AH107" s="816">
        <v>0</v>
      </c>
      <c r="AI107" s="816">
        <v>0</v>
      </c>
      <c r="AJ107" s="816">
        <v>0</v>
      </c>
      <c r="AK107" s="816">
        <v>0</v>
      </c>
      <c r="AL107" s="816">
        <v>0</v>
      </c>
      <c r="AM107" s="816">
        <v>0</v>
      </c>
      <c r="AN107" s="816">
        <v>0</v>
      </c>
      <c r="AO107" s="817">
        <v>0</v>
      </c>
      <c r="AP107" s="50"/>
      <c r="AQ107" s="818"/>
      <c r="AR107" s="819"/>
      <c r="AS107" s="819"/>
      <c r="AT107" s="819"/>
      <c r="AU107" s="819">
        <v>0</v>
      </c>
      <c r="AV107" s="819">
        <v>0</v>
      </c>
      <c r="AW107" s="819">
        <v>0</v>
      </c>
      <c r="AX107" s="819">
        <v>0</v>
      </c>
      <c r="AY107" s="819">
        <v>0</v>
      </c>
      <c r="AZ107" s="819">
        <v>0</v>
      </c>
      <c r="BA107" s="819">
        <v>0</v>
      </c>
      <c r="BB107" s="819">
        <v>0</v>
      </c>
      <c r="BC107" s="819">
        <v>0</v>
      </c>
      <c r="BD107" s="819">
        <v>0</v>
      </c>
      <c r="BE107" s="819">
        <v>0</v>
      </c>
      <c r="BF107" s="819">
        <v>0</v>
      </c>
      <c r="BG107" s="819">
        <v>0</v>
      </c>
      <c r="BH107" s="819">
        <v>0</v>
      </c>
      <c r="BI107" s="819">
        <v>0</v>
      </c>
      <c r="BJ107" s="819">
        <v>0</v>
      </c>
      <c r="BK107" s="819">
        <v>0</v>
      </c>
      <c r="BL107" s="819">
        <v>0</v>
      </c>
      <c r="BM107" s="819">
        <v>0</v>
      </c>
      <c r="BN107" s="819">
        <v>0</v>
      </c>
      <c r="BO107" s="819">
        <v>0</v>
      </c>
      <c r="BP107" s="819">
        <v>0</v>
      </c>
      <c r="BQ107" s="819">
        <v>0</v>
      </c>
      <c r="BR107" s="819">
        <v>0</v>
      </c>
      <c r="BS107" s="819">
        <v>0</v>
      </c>
      <c r="BT107" s="820">
        <v>0</v>
      </c>
      <c r="BU107" s="163"/>
    </row>
    <row r="108" spans="2:73" ht="15.75">
      <c r="B108" s="814"/>
      <c r="C108" s="814"/>
      <c r="D108" s="814" t="s">
        <v>115</v>
      </c>
      <c r="E108" s="814" t="s">
        <v>856</v>
      </c>
      <c r="F108" s="814" t="s">
        <v>29</v>
      </c>
      <c r="G108" s="814" t="s">
        <v>858</v>
      </c>
      <c r="H108" s="814">
        <v>2015</v>
      </c>
      <c r="I108" s="629" t="s">
        <v>575</v>
      </c>
      <c r="J108" s="629" t="s">
        <v>859</v>
      </c>
      <c r="K108" s="50"/>
      <c r="L108" s="815"/>
      <c r="M108" s="816"/>
      <c r="N108" s="816"/>
      <c r="O108" s="816"/>
      <c r="P108" s="816">
        <v>0</v>
      </c>
      <c r="Q108" s="816">
        <v>0</v>
      </c>
      <c r="R108" s="816">
        <v>0</v>
      </c>
      <c r="S108" s="816">
        <v>0</v>
      </c>
      <c r="T108" s="816">
        <v>0</v>
      </c>
      <c r="U108" s="816">
        <v>0</v>
      </c>
      <c r="V108" s="816">
        <v>0</v>
      </c>
      <c r="W108" s="816">
        <v>0</v>
      </c>
      <c r="X108" s="816">
        <v>0</v>
      </c>
      <c r="Y108" s="816">
        <v>0</v>
      </c>
      <c r="Z108" s="816">
        <v>0</v>
      </c>
      <c r="AA108" s="816">
        <v>0</v>
      </c>
      <c r="AB108" s="816">
        <v>0</v>
      </c>
      <c r="AC108" s="816">
        <v>0</v>
      </c>
      <c r="AD108" s="816">
        <v>0</v>
      </c>
      <c r="AE108" s="816">
        <v>0</v>
      </c>
      <c r="AF108" s="816">
        <v>0</v>
      </c>
      <c r="AG108" s="816">
        <v>0</v>
      </c>
      <c r="AH108" s="816">
        <v>0</v>
      </c>
      <c r="AI108" s="816">
        <v>0</v>
      </c>
      <c r="AJ108" s="816">
        <v>0</v>
      </c>
      <c r="AK108" s="816">
        <v>0</v>
      </c>
      <c r="AL108" s="816">
        <v>0</v>
      </c>
      <c r="AM108" s="816">
        <v>0</v>
      </c>
      <c r="AN108" s="816">
        <v>0</v>
      </c>
      <c r="AO108" s="817">
        <v>0</v>
      </c>
      <c r="AP108" s="50"/>
      <c r="AQ108" s="821"/>
      <c r="AR108" s="822"/>
      <c r="AS108" s="822"/>
      <c r="AT108" s="822"/>
      <c r="AU108" s="822">
        <v>0</v>
      </c>
      <c r="AV108" s="822">
        <v>0</v>
      </c>
      <c r="AW108" s="822">
        <v>0</v>
      </c>
      <c r="AX108" s="822">
        <v>0</v>
      </c>
      <c r="AY108" s="822">
        <v>0</v>
      </c>
      <c r="AZ108" s="822">
        <v>0</v>
      </c>
      <c r="BA108" s="822">
        <v>0</v>
      </c>
      <c r="BB108" s="822">
        <v>0</v>
      </c>
      <c r="BC108" s="822">
        <v>0</v>
      </c>
      <c r="BD108" s="822">
        <v>0</v>
      </c>
      <c r="BE108" s="822">
        <v>0</v>
      </c>
      <c r="BF108" s="822">
        <v>0</v>
      </c>
      <c r="BG108" s="822">
        <v>0</v>
      </c>
      <c r="BH108" s="822">
        <v>0</v>
      </c>
      <c r="BI108" s="822">
        <v>0</v>
      </c>
      <c r="BJ108" s="822">
        <v>0</v>
      </c>
      <c r="BK108" s="822">
        <v>0</v>
      </c>
      <c r="BL108" s="822">
        <v>0</v>
      </c>
      <c r="BM108" s="822">
        <v>0</v>
      </c>
      <c r="BN108" s="822">
        <v>0</v>
      </c>
      <c r="BO108" s="822">
        <v>0</v>
      </c>
      <c r="BP108" s="822">
        <v>0</v>
      </c>
      <c r="BQ108" s="822">
        <v>0</v>
      </c>
      <c r="BR108" s="822">
        <v>0</v>
      </c>
      <c r="BS108" s="822">
        <v>0</v>
      </c>
      <c r="BT108" s="823">
        <v>0</v>
      </c>
      <c r="BU108" s="163"/>
    </row>
    <row r="109" spans="2:73" ht="15.75">
      <c r="B109" s="814"/>
      <c r="C109" s="814"/>
      <c r="D109" s="814" t="s">
        <v>116</v>
      </c>
      <c r="E109" s="814" t="s">
        <v>856</v>
      </c>
      <c r="F109" s="814" t="s">
        <v>29</v>
      </c>
      <c r="G109" s="814" t="s">
        <v>858</v>
      </c>
      <c r="H109" s="814">
        <v>2015</v>
      </c>
      <c r="I109" s="629" t="s">
        <v>575</v>
      </c>
      <c r="J109" s="629" t="s">
        <v>859</v>
      </c>
      <c r="K109" s="50"/>
      <c r="L109" s="815"/>
      <c r="M109" s="816"/>
      <c r="N109" s="816"/>
      <c r="O109" s="816"/>
      <c r="P109" s="816">
        <v>0</v>
      </c>
      <c r="Q109" s="816">
        <v>0</v>
      </c>
      <c r="R109" s="816">
        <v>0</v>
      </c>
      <c r="S109" s="816">
        <v>0</v>
      </c>
      <c r="T109" s="816">
        <v>0</v>
      </c>
      <c r="U109" s="816">
        <v>0</v>
      </c>
      <c r="V109" s="816">
        <v>0</v>
      </c>
      <c r="W109" s="816">
        <v>0</v>
      </c>
      <c r="X109" s="816">
        <v>0</v>
      </c>
      <c r="Y109" s="816">
        <v>0</v>
      </c>
      <c r="Z109" s="816">
        <v>0</v>
      </c>
      <c r="AA109" s="816">
        <v>0</v>
      </c>
      <c r="AB109" s="816">
        <v>0</v>
      </c>
      <c r="AC109" s="816">
        <v>0</v>
      </c>
      <c r="AD109" s="816">
        <v>0</v>
      </c>
      <c r="AE109" s="816">
        <v>0</v>
      </c>
      <c r="AF109" s="816">
        <v>0</v>
      </c>
      <c r="AG109" s="816">
        <v>0</v>
      </c>
      <c r="AH109" s="816">
        <v>0</v>
      </c>
      <c r="AI109" s="816">
        <v>0</v>
      </c>
      <c r="AJ109" s="816">
        <v>0</v>
      </c>
      <c r="AK109" s="816">
        <v>0</v>
      </c>
      <c r="AL109" s="816">
        <v>0</v>
      </c>
      <c r="AM109" s="816">
        <v>0</v>
      </c>
      <c r="AN109" s="816">
        <v>0</v>
      </c>
      <c r="AO109" s="817">
        <v>0</v>
      </c>
      <c r="AP109" s="50"/>
      <c r="AQ109" s="815"/>
      <c r="AR109" s="816"/>
      <c r="AS109" s="816"/>
      <c r="AT109" s="816"/>
      <c r="AU109" s="816">
        <v>0</v>
      </c>
      <c r="AV109" s="816">
        <v>0</v>
      </c>
      <c r="AW109" s="816">
        <v>0</v>
      </c>
      <c r="AX109" s="816">
        <v>0</v>
      </c>
      <c r="AY109" s="816">
        <v>0</v>
      </c>
      <c r="AZ109" s="816">
        <v>0</v>
      </c>
      <c r="BA109" s="816">
        <v>0</v>
      </c>
      <c r="BB109" s="816">
        <v>0</v>
      </c>
      <c r="BC109" s="816">
        <v>0</v>
      </c>
      <c r="BD109" s="816">
        <v>0</v>
      </c>
      <c r="BE109" s="816">
        <v>0</v>
      </c>
      <c r="BF109" s="816">
        <v>0</v>
      </c>
      <c r="BG109" s="816">
        <v>0</v>
      </c>
      <c r="BH109" s="816">
        <v>0</v>
      </c>
      <c r="BI109" s="816">
        <v>0</v>
      </c>
      <c r="BJ109" s="816">
        <v>0</v>
      </c>
      <c r="BK109" s="816">
        <v>0</v>
      </c>
      <c r="BL109" s="816">
        <v>0</v>
      </c>
      <c r="BM109" s="816">
        <v>0</v>
      </c>
      <c r="BN109" s="816">
        <v>0</v>
      </c>
      <c r="BO109" s="816">
        <v>0</v>
      </c>
      <c r="BP109" s="816">
        <v>0</v>
      </c>
      <c r="BQ109" s="816">
        <v>0</v>
      </c>
      <c r="BR109" s="816">
        <v>0</v>
      </c>
      <c r="BS109" s="816">
        <v>0</v>
      </c>
      <c r="BT109" s="817">
        <v>0</v>
      </c>
      <c r="BU109" s="163"/>
    </row>
    <row r="110" spans="2:73" ht="15.75">
      <c r="B110" s="814"/>
      <c r="C110" s="814"/>
      <c r="D110" s="814" t="s">
        <v>117</v>
      </c>
      <c r="E110" s="814" t="s">
        <v>856</v>
      </c>
      <c r="F110" s="814" t="s">
        <v>866</v>
      </c>
      <c r="G110" s="814" t="s">
        <v>858</v>
      </c>
      <c r="H110" s="814">
        <v>2015</v>
      </c>
      <c r="I110" s="629" t="s">
        <v>575</v>
      </c>
      <c r="J110" s="629" t="s">
        <v>859</v>
      </c>
      <c r="K110" s="50"/>
      <c r="L110" s="815"/>
      <c r="M110" s="816"/>
      <c r="N110" s="816"/>
      <c r="O110" s="816"/>
      <c r="P110" s="816">
        <v>0</v>
      </c>
      <c r="Q110" s="816">
        <v>0</v>
      </c>
      <c r="R110" s="816">
        <v>0</v>
      </c>
      <c r="S110" s="816">
        <v>0</v>
      </c>
      <c r="T110" s="816">
        <v>0</v>
      </c>
      <c r="U110" s="816">
        <v>0</v>
      </c>
      <c r="V110" s="816">
        <v>0</v>
      </c>
      <c r="W110" s="816">
        <v>0</v>
      </c>
      <c r="X110" s="816">
        <v>0</v>
      </c>
      <c r="Y110" s="816">
        <v>0</v>
      </c>
      <c r="Z110" s="816">
        <v>0</v>
      </c>
      <c r="AA110" s="816">
        <v>0</v>
      </c>
      <c r="AB110" s="816">
        <v>0</v>
      </c>
      <c r="AC110" s="816">
        <v>0</v>
      </c>
      <c r="AD110" s="816">
        <v>0</v>
      </c>
      <c r="AE110" s="816">
        <v>0</v>
      </c>
      <c r="AF110" s="816">
        <v>0</v>
      </c>
      <c r="AG110" s="816">
        <v>0</v>
      </c>
      <c r="AH110" s="816">
        <v>0</v>
      </c>
      <c r="AI110" s="816">
        <v>0</v>
      </c>
      <c r="AJ110" s="816">
        <v>0</v>
      </c>
      <c r="AK110" s="816">
        <v>0</v>
      </c>
      <c r="AL110" s="816">
        <v>0</v>
      </c>
      <c r="AM110" s="816">
        <v>0</v>
      </c>
      <c r="AN110" s="816">
        <v>0</v>
      </c>
      <c r="AO110" s="817">
        <v>0</v>
      </c>
      <c r="AP110" s="50"/>
      <c r="AQ110" s="815"/>
      <c r="AR110" s="816"/>
      <c r="AS110" s="816"/>
      <c r="AT110" s="816"/>
      <c r="AU110" s="816">
        <v>0</v>
      </c>
      <c r="AV110" s="816">
        <v>0</v>
      </c>
      <c r="AW110" s="816">
        <v>0</v>
      </c>
      <c r="AX110" s="816">
        <v>0</v>
      </c>
      <c r="AY110" s="816">
        <v>0</v>
      </c>
      <c r="AZ110" s="816">
        <v>0</v>
      </c>
      <c r="BA110" s="816">
        <v>0</v>
      </c>
      <c r="BB110" s="816">
        <v>0</v>
      </c>
      <c r="BC110" s="816">
        <v>0</v>
      </c>
      <c r="BD110" s="816">
        <v>0</v>
      </c>
      <c r="BE110" s="816">
        <v>0</v>
      </c>
      <c r="BF110" s="816">
        <v>0</v>
      </c>
      <c r="BG110" s="816">
        <v>0</v>
      </c>
      <c r="BH110" s="816">
        <v>0</v>
      </c>
      <c r="BI110" s="816">
        <v>0</v>
      </c>
      <c r="BJ110" s="816">
        <v>0</v>
      </c>
      <c r="BK110" s="816">
        <v>0</v>
      </c>
      <c r="BL110" s="816">
        <v>0</v>
      </c>
      <c r="BM110" s="816">
        <v>0</v>
      </c>
      <c r="BN110" s="816">
        <v>0</v>
      </c>
      <c r="BO110" s="816">
        <v>0</v>
      </c>
      <c r="BP110" s="816">
        <v>0</v>
      </c>
      <c r="BQ110" s="816">
        <v>0</v>
      </c>
      <c r="BR110" s="816">
        <v>0</v>
      </c>
      <c r="BS110" s="816">
        <v>0</v>
      </c>
      <c r="BT110" s="817">
        <v>0</v>
      </c>
      <c r="BU110" s="163"/>
    </row>
    <row r="111" spans="2:73" ht="15.75">
      <c r="B111" s="814"/>
      <c r="C111" s="814"/>
      <c r="D111" s="814" t="s">
        <v>118</v>
      </c>
      <c r="E111" s="814" t="s">
        <v>856</v>
      </c>
      <c r="F111" s="814" t="s">
        <v>870</v>
      </c>
      <c r="G111" s="814" t="s">
        <v>858</v>
      </c>
      <c r="H111" s="814">
        <v>2015</v>
      </c>
      <c r="I111" s="629" t="s">
        <v>575</v>
      </c>
      <c r="J111" s="629" t="s">
        <v>859</v>
      </c>
      <c r="K111" s="50"/>
      <c r="L111" s="815"/>
      <c r="M111" s="816"/>
      <c r="N111" s="816"/>
      <c r="O111" s="816"/>
      <c r="P111" s="816">
        <v>0</v>
      </c>
      <c r="Q111" s="816">
        <v>0</v>
      </c>
      <c r="R111" s="816">
        <v>0</v>
      </c>
      <c r="S111" s="816">
        <v>0</v>
      </c>
      <c r="T111" s="816">
        <v>0</v>
      </c>
      <c r="U111" s="816">
        <v>0</v>
      </c>
      <c r="V111" s="816">
        <v>0</v>
      </c>
      <c r="W111" s="816">
        <v>0</v>
      </c>
      <c r="X111" s="816">
        <v>0</v>
      </c>
      <c r="Y111" s="816">
        <v>0</v>
      </c>
      <c r="Z111" s="816">
        <v>0</v>
      </c>
      <c r="AA111" s="816">
        <v>0</v>
      </c>
      <c r="AB111" s="816">
        <v>0</v>
      </c>
      <c r="AC111" s="816">
        <v>0</v>
      </c>
      <c r="AD111" s="816">
        <v>0</v>
      </c>
      <c r="AE111" s="816">
        <v>0</v>
      </c>
      <c r="AF111" s="816">
        <v>0</v>
      </c>
      <c r="AG111" s="816">
        <v>0</v>
      </c>
      <c r="AH111" s="816">
        <v>0</v>
      </c>
      <c r="AI111" s="816">
        <v>0</v>
      </c>
      <c r="AJ111" s="816">
        <v>0</v>
      </c>
      <c r="AK111" s="816">
        <v>0</v>
      </c>
      <c r="AL111" s="816">
        <v>0</v>
      </c>
      <c r="AM111" s="816">
        <v>0</v>
      </c>
      <c r="AN111" s="816">
        <v>0</v>
      </c>
      <c r="AO111" s="817">
        <v>0</v>
      </c>
      <c r="AP111" s="50"/>
      <c r="AQ111" s="815"/>
      <c r="AR111" s="816"/>
      <c r="AS111" s="816"/>
      <c r="AT111" s="816"/>
      <c r="AU111" s="816">
        <v>0</v>
      </c>
      <c r="AV111" s="816">
        <v>0</v>
      </c>
      <c r="AW111" s="816">
        <v>0</v>
      </c>
      <c r="AX111" s="816">
        <v>0</v>
      </c>
      <c r="AY111" s="816">
        <v>0</v>
      </c>
      <c r="AZ111" s="816">
        <v>0</v>
      </c>
      <c r="BA111" s="816">
        <v>0</v>
      </c>
      <c r="BB111" s="816">
        <v>0</v>
      </c>
      <c r="BC111" s="816">
        <v>0</v>
      </c>
      <c r="BD111" s="816">
        <v>0</v>
      </c>
      <c r="BE111" s="816">
        <v>0</v>
      </c>
      <c r="BF111" s="816">
        <v>0</v>
      </c>
      <c r="BG111" s="816">
        <v>0</v>
      </c>
      <c r="BH111" s="816">
        <v>0</v>
      </c>
      <c r="BI111" s="816">
        <v>0</v>
      </c>
      <c r="BJ111" s="816">
        <v>0</v>
      </c>
      <c r="BK111" s="816">
        <v>0</v>
      </c>
      <c r="BL111" s="816">
        <v>0</v>
      </c>
      <c r="BM111" s="816">
        <v>0</v>
      </c>
      <c r="BN111" s="816">
        <v>0</v>
      </c>
      <c r="BO111" s="816">
        <v>0</v>
      </c>
      <c r="BP111" s="816">
        <v>0</v>
      </c>
      <c r="BQ111" s="816">
        <v>0</v>
      </c>
      <c r="BR111" s="816">
        <v>0</v>
      </c>
      <c r="BS111" s="816">
        <v>0</v>
      </c>
      <c r="BT111" s="817">
        <v>0</v>
      </c>
      <c r="BU111" s="163"/>
    </row>
    <row r="112" spans="2:73">
      <c r="B112" s="814"/>
      <c r="C112" s="814"/>
      <c r="D112" s="814" t="s">
        <v>119</v>
      </c>
      <c r="E112" s="814" t="s">
        <v>856</v>
      </c>
      <c r="F112" s="814" t="s">
        <v>870</v>
      </c>
      <c r="G112" s="814" t="s">
        <v>858</v>
      </c>
      <c r="H112" s="814">
        <v>2015</v>
      </c>
      <c r="I112" s="629" t="s">
        <v>575</v>
      </c>
      <c r="J112" s="629" t="s">
        <v>859</v>
      </c>
      <c r="K112" s="50"/>
      <c r="L112" s="815"/>
      <c r="M112" s="816"/>
      <c r="N112" s="816"/>
      <c r="O112" s="816"/>
      <c r="P112" s="816">
        <v>0</v>
      </c>
      <c r="Q112" s="816">
        <v>0</v>
      </c>
      <c r="R112" s="816">
        <v>0</v>
      </c>
      <c r="S112" s="816">
        <v>0</v>
      </c>
      <c r="T112" s="816">
        <v>0</v>
      </c>
      <c r="U112" s="816">
        <v>0</v>
      </c>
      <c r="V112" s="816">
        <v>0</v>
      </c>
      <c r="W112" s="816">
        <v>0</v>
      </c>
      <c r="X112" s="816">
        <v>0</v>
      </c>
      <c r="Y112" s="816">
        <v>0</v>
      </c>
      <c r="Z112" s="816">
        <v>0</v>
      </c>
      <c r="AA112" s="816">
        <v>0</v>
      </c>
      <c r="AB112" s="816">
        <v>0</v>
      </c>
      <c r="AC112" s="816">
        <v>0</v>
      </c>
      <c r="AD112" s="816">
        <v>0</v>
      </c>
      <c r="AE112" s="816">
        <v>0</v>
      </c>
      <c r="AF112" s="816">
        <v>0</v>
      </c>
      <c r="AG112" s="816">
        <v>0</v>
      </c>
      <c r="AH112" s="816">
        <v>0</v>
      </c>
      <c r="AI112" s="816">
        <v>0</v>
      </c>
      <c r="AJ112" s="816">
        <v>0</v>
      </c>
      <c r="AK112" s="816">
        <v>0</v>
      </c>
      <c r="AL112" s="816">
        <v>0</v>
      </c>
      <c r="AM112" s="816">
        <v>0</v>
      </c>
      <c r="AN112" s="816">
        <v>0</v>
      </c>
      <c r="AO112" s="817">
        <v>0</v>
      </c>
      <c r="AP112" s="50"/>
      <c r="AQ112" s="815"/>
      <c r="AR112" s="816"/>
      <c r="AS112" s="816"/>
      <c r="AT112" s="816"/>
      <c r="AU112" s="816">
        <v>0</v>
      </c>
      <c r="AV112" s="816">
        <v>0</v>
      </c>
      <c r="AW112" s="816">
        <v>0</v>
      </c>
      <c r="AX112" s="816">
        <v>0</v>
      </c>
      <c r="AY112" s="816">
        <v>0</v>
      </c>
      <c r="AZ112" s="816">
        <v>0</v>
      </c>
      <c r="BA112" s="816">
        <v>0</v>
      </c>
      <c r="BB112" s="816">
        <v>0</v>
      </c>
      <c r="BC112" s="816">
        <v>0</v>
      </c>
      <c r="BD112" s="816">
        <v>0</v>
      </c>
      <c r="BE112" s="816">
        <v>0</v>
      </c>
      <c r="BF112" s="816">
        <v>0</v>
      </c>
      <c r="BG112" s="816">
        <v>0</v>
      </c>
      <c r="BH112" s="816">
        <v>0</v>
      </c>
      <c r="BI112" s="816">
        <v>0</v>
      </c>
      <c r="BJ112" s="816">
        <v>0</v>
      </c>
      <c r="BK112" s="816">
        <v>0</v>
      </c>
      <c r="BL112" s="816">
        <v>0</v>
      </c>
      <c r="BM112" s="816">
        <v>0</v>
      </c>
      <c r="BN112" s="816">
        <v>0</v>
      </c>
      <c r="BO112" s="816">
        <v>0</v>
      </c>
      <c r="BP112" s="816">
        <v>0</v>
      </c>
      <c r="BQ112" s="816">
        <v>0</v>
      </c>
      <c r="BR112" s="816">
        <v>0</v>
      </c>
      <c r="BS112" s="816">
        <v>0</v>
      </c>
      <c r="BT112" s="817">
        <v>0</v>
      </c>
    </row>
    <row r="113" spans="2:73">
      <c r="B113" s="814"/>
      <c r="C113" s="814"/>
      <c r="D113" s="814" t="s">
        <v>120</v>
      </c>
      <c r="E113" s="814" t="s">
        <v>856</v>
      </c>
      <c r="F113" s="814" t="s">
        <v>870</v>
      </c>
      <c r="G113" s="814" t="s">
        <v>858</v>
      </c>
      <c r="H113" s="814">
        <v>2015</v>
      </c>
      <c r="I113" s="629" t="s">
        <v>575</v>
      </c>
      <c r="J113" s="629" t="s">
        <v>859</v>
      </c>
      <c r="K113" s="50"/>
      <c r="L113" s="815"/>
      <c r="M113" s="816"/>
      <c r="N113" s="816"/>
      <c r="O113" s="816"/>
      <c r="P113" s="816">
        <v>0</v>
      </c>
      <c r="Q113" s="816">
        <v>0</v>
      </c>
      <c r="R113" s="816">
        <v>0</v>
      </c>
      <c r="S113" s="816">
        <v>0</v>
      </c>
      <c r="T113" s="816">
        <v>0</v>
      </c>
      <c r="U113" s="816">
        <v>0</v>
      </c>
      <c r="V113" s="816">
        <v>0</v>
      </c>
      <c r="W113" s="816">
        <v>0</v>
      </c>
      <c r="X113" s="816">
        <v>0</v>
      </c>
      <c r="Y113" s="816">
        <v>0</v>
      </c>
      <c r="Z113" s="816">
        <v>0</v>
      </c>
      <c r="AA113" s="816">
        <v>0</v>
      </c>
      <c r="AB113" s="816">
        <v>0</v>
      </c>
      <c r="AC113" s="816">
        <v>0</v>
      </c>
      <c r="AD113" s="816">
        <v>0</v>
      </c>
      <c r="AE113" s="816">
        <v>0</v>
      </c>
      <c r="AF113" s="816">
        <v>0</v>
      </c>
      <c r="AG113" s="816">
        <v>0</v>
      </c>
      <c r="AH113" s="816">
        <v>0</v>
      </c>
      <c r="AI113" s="816">
        <v>0</v>
      </c>
      <c r="AJ113" s="816">
        <v>0</v>
      </c>
      <c r="AK113" s="816">
        <v>0</v>
      </c>
      <c r="AL113" s="816">
        <v>0</v>
      </c>
      <c r="AM113" s="816">
        <v>0</v>
      </c>
      <c r="AN113" s="816">
        <v>0</v>
      </c>
      <c r="AO113" s="817">
        <v>0</v>
      </c>
      <c r="AP113" s="50"/>
      <c r="AQ113" s="815"/>
      <c r="AR113" s="816"/>
      <c r="AS113" s="816"/>
      <c r="AT113" s="816"/>
      <c r="AU113" s="816">
        <v>0</v>
      </c>
      <c r="AV113" s="816">
        <v>0</v>
      </c>
      <c r="AW113" s="816">
        <v>0</v>
      </c>
      <c r="AX113" s="816">
        <v>0</v>
      </c>
      <c r="AY113" s="816">
        <v>0</v>
      </c>
      <c r="AZ113" s="816">
        <v>0</v>
      </c>
      <c r="BA113" s="816">
        <v>0</v>
      </c>
      <c r="BB113" s="816">
        <v>0</v>
      </c>
      <c r="BC113" s="816">
        <v>0</v>
      </c>
      <c r="BD113" s="816">
        <v>0</v>
      </c>
      <c r="BE113" s="816">
        <v>0</v>
      </c>
      <c r="BF113" s="816">
        <v>0</v>
      </c>
      <c r="BG113" s="816">
        <v>0</v>
      </c>
      <c r="BH113" s="816">
        <v>0</v>
      </c>
      <c r="BI113" s="816">
        <v>0</v>
      </c>
      <c r="BJ113" s="816">
        <v>0</v>
      </c>
      <c r="BK113" s="816">
        <v>0</v>
      </c>
      <c r="BL113" s="816">
        <v>0</v>
      </c>
      <c r="BM113" s="816">
        <v>0</v>
      </c>
      <c r="BN113" s="816">
        <v>0</v>
      </c>
      <c r="BO113" s="816">
        <v>0</v>
      </c>
      <c r="BP113" s="816">
        <v>0</v>
      </c>
      <c r="BQ113" s="816">
        <v>0</v>
      </c>
      <c r="BR113" s="816">
        <v>0</v>
      </c>
      <c r="BS113" s="816">
        <v>0</v>
      </c>
      <c r="BT113" s="817">
        <v>0</v>
      </c>
    </row>
    <row r="114" spans="2:73">
      <c r="B114" s="814"/>
      <c r="C114" s="814"/>
      <c r="D114" s="814" t="s">
        <v>121</v>
      </c>
      <c r="E114" s="814" t="s">
        <v>856</v>
      </c>
      <c r="F114" s="814" t="s">
        <v>870</v>
      </c>
      <c r="G114" s="814" t="s">
        <v>858</v>
      </c>
      <c r="H114" s="814">
        <v>2015</v>
      </c>
      <c r="I114" s="629" t="s">
        <v>575</v>
      </c>
      <c r="J114" s="629" t="s">
        <v>859</v>
      </c>
      <c r="K114" s="50"/>
      <c r="L114" s="815"/>
      <c r="M114" s="816"/>
      <c r="N114" s="816"/>
      <c r="O114" s="816"/>
      <c r="P114" s="816">
        <v>0</v>
      </c>
      <c r="Q114" s="816">
        <v>0</v>
      </c>
      <c r="R114" s="816">
        <v>0</v>
      </c>
      <c r="S114" s="816">
        <v>0</v>
      </c>
      <c r="T114" s="816">
        <v>0</v>
      </c>
      <c r="U114" s="816">
        <v>0</v>
      </c>
      <c r="V114" s="816">
        <v>0</v>
      </c>
      <c r="W114" s="816">
        <v>0</v>
      </c>
      <c r="X114" s="816">
        <v>0</v>
      </c>
      <c r="Y114" s="816">
        <v>0</v>
      </c>
      <c r="Z114" s="816">
        <v>0</v>
      </c>
      <c r="AA114" s="816">
        <v>0</v>
      </c>
      <c r="AB114" s="816">
        <v>0</v>
      </c>
      <c r="AC114" s="816">
        <v>0</v>
      </c>
      <c r="AD114" s="816">
        <v>0</v>
      </c>
      <c r="AE114" s="816">
        <v>0</v>
      </c>
      <c r="AF114" s="816">
        <v>0</v>
      </c>
      <c r="AG114" s="816">
        <v>0</v>
      </c>
      <c r="AH114" s="816">
        <v>0</v>
      </c>
      <c r="AI114" s="816">
        <v>0</v>
      </c>
      <c r="AJ114" s="816">
        <v>0</v>
      </c>
      <c r="AK114" s="816">
        <v>0</v>
      </c>
      <c r="AL114" s="816">
        <v>0</v>
      </c>
      <c r="AM114" s="816">
        <v>0</v>
      </c>
      <c r="AN114" s="816">
        <v>0</v>
      </c>
      <c r="AO114" s="817">
        <v>0</v>
      </c>
      <c r="AP114" s="50"/>
      <c r="AQ114" s="815"/>
      <c r="AR114" s="816"/>
      <c r="AS114" s="816"/>
      <c r="AT114" s="816"/>
      <c r="AU114" s="816">
        <v>0</v>
      </c>
      <c r="AV114" s="816">
        <v>0</v>
      </c>
      <c r="AW114" s="816">
        <v>0</v>
      </c>
      <c r="AX114" s="816">
        <v>0</v>
      </c>
      <c r="AY114" s="816">
        <v>0</v>
      </c>
      <c r="AZ114" s="816">
        <v>0</v>
      </c>
      <c r="BA114" s="816">
        <v>0</v>
      </c>
      <c r="BB114" s="816">
        <v>0</v>
      </c>
      <c r="BC114" s="816">
        <v>0</v>
      </c>
      <c r="BD114" s="816">
        <v>0</v>
      </c>
      <c r="BE114" s="816">
        <v>0</v>
      </c>
      <c r="BF114" s="816">
        <v>0</v>
      </c>
      <c r="BG114" s="816">
        <v>0</v>
      </c>
      <c r="BH114" s="816">
        <v>0</v>
      </c>
      <c r="BI114" s="816">
        <v>0</v>
      </c>
      <c r="BJ114" s="816">
        <v>0</v>
      </c>
      <c r="BK114" s="816">
        <v>0</v>
      </c>
      <c r="BL114" s="816">
        <v>0</v>
      </c>
      <c r="BM114" s="816">
        <v>0</v>
      </c>
      <c r="BN114" s="816">
        <v>0</v>
      </c>
      <c r="BO114" s="816">
        <v>0</v>
      </c>
      <c r="BP114" s="816">
        <v>0</v>
      </c>
      <c r="BQ114" s="816">
        <v>0</v>
      </c>
      <c r="BR114" s="816">
        <v>0</v>
      </c>
      <c r="BS114" s="816">
        <v>0</v>
      </c>
      <c r="BT114" s="817">
        <v>0</v>
      </c>
    </row>
    <row r="115" spans="2:73" ht="15.75">
      <c r="B115" s="814"/>
      <c r="C115" s="814"/>
      <c r="D115" s="814" t="s">
        <v>122</v>
      </c>
      <c r="E115" s="814" t="s">
        <v>856</v>
      </c>
      <c r="F115" s="814" t="s">
        <v>860</v>
      </c>
      <c r="G115" s="814" t="s">
        <v>858</v>
      </c>
      <c r="H115" s="814">
        <v>2015</v>
      </c>
      <c r="I115" s="629" t="s">
        <v>575</v>
      </c>
      <c r="J115" s="629" t="s">
        <v>859</v>
      </c>
      <c r="K115" s="50"/>
      <c r="L115" s="815"/>
      <c r="M115" s="816"/>
      <c r="N115" s="816"/>
      <c r="O115" s="816"/>
      <c r="P115" s="816">
        <v>0</v>
      </c>
      <c r="Q115" s="816">
        <v>0</v>
      </c>
      <c r="R115" s="816">
        <v>0</v>
      </c>
      <c r="S115" s="816">
        <v>0</v>
      </c>
      <c r="T115" s="816">
        <v>0</v>
      </c>
      <c r="U115" s="816">
        <v>0</v>
      </c>
      <c r="V115" s="816">
        <v>0</v>
      </c>
      <c r="W115" s="816">
        <v>0</v>
      </c>
      <c r="X115" s="816">
        <v>0</v>
      </c>
      <c r="Y115" s="816">
        <v>0</v>
      </c>
      <c r="Z115" s="816">
        <v>0</v>
      </c>
      <c r="AA115" s="816">
        <v>0</v>
      </c>
      <c r="AB115" s="816">
        <v>0</v>
      </c>
      <c r="AC115" s="816">
        <v>0</v>
      </c>
      <c r="AD115" s="816">
        <v>0</v>
      </c>
      <c r="AE115" s="816">
        <v>0</v>
      </c>
      <c r="AF115" s="816">
        <v>0</v>
      </c>
      <c r="AG115" s="816">
        <v>0</v>
      </c>
      <c r="AH115" s="816">
        <v>0</v>
      </c>
      <c r="AI115" s="816">
        <v>0</v>
      </c>
      <c r="AJ115" s="816">
        <v>0</v>
      </c>
      <c r="AK115" s="816">
        <v>0</v>
      </c>
      <c r="AL115" s="816">
        <v>0</v>
      </c>
      <c r="AM115" s="816">
        <v>0</v>
      </c>
      <c r="AN115" s="816">
        <v>0</v>
      </c>
      <c r="AO115" s="817">
        <v>0</v>
      </c>
      <c r="AP115" s="50"/>
      <c r="AQ115" s="815"/>
      <c r="AR115" s="816"/>
      <c r="AS115" s="816"/>
      <c r="AT115" s="816"/>
      <c r="AU115" s="816">
        <v>0</v>
      </c>
      <c r="AV115" s="816">
        <v>0</v>
      </c>
      <c r="AW115" s="816">
        <v>0</v>
      </c>
      <c r="AX115" s="816">
        <v>0</v>
      </c>
      <c r="AY115" s="816">
        <v>0</v>
      </c>
      <c r="AZ115" s="816">
        <v>0</v>
      </c>
      <c r="BA115" s="816">
        <v>0</v>
      </c>
      <c r="BB115" s="816">
        <v>0</v>
      </c>
      <c r="BC115" s="816">
        <v>0</v>
      </c>
      <c r="BD115" s="816">
        <v>0</v>
      </c>
      <c r="BE115" s="816">
        <v>0</v>
      </c>
      <c r="BF115" s="816">
        <v>0</v>
      </c>
      <c r="BG115" s="816">
        <v>0</v>
      </c>
      <c r="BH115" s="816">
        <v>0</v>
      </c>
      <c r="BI115" s="816">
        <v>0</v>
      </c>
      <c r="BJ115" s="816">
        <v>0</v>
      </c>
      <c r="BK115" s="816">
        <v>0</v>
      </c>
      <c r="BL115" s="816">
        <v>0</v>
      </c>
      <c r="BM115" s="816">
        <v>0</v>
      </c>
      <c r="BN115" s="816">
        <v>0</v>
      </c>
      <c r="BO115" s="816">
        <v>0</v>
      </c>
      <c r="BP115" s="816">
        <v>0</v>
      </c>
      <c r="BQ115" s="816">
        <v>0</v>
      </c>
      <c r="BR115" s="816">
        <v>0</v>
      </c>
      <c r="BS115" s="816">
        <v>0</v>
      </c>
      <c r="BT115" s="817">
        <v>0</v>
      </c>
      <c r="BU115" s="163"/>
    </row>
    <row r="116" spans="2:73" ht="15.75">
      <c r="B116" s="814"/>
      <c r="C116" s="814"/>
      <c r="D116" s="814" t="s">
        <v>124</v>
      </c>
      <c r="E116" s="814" t="s">
        <v>856</v>
      </c>
      <c r="F116" s="814" t="s">
        <v>860</v>
      </c>
      <c r="G116" s="814" t="s">
        <v>858</v>
      </c>
      <c r="H116" s="814">
        <v>2015</v>
      </c>
      <c r="I116" s="629" t="s">
        <v>575</v>
      </c>
      <c r="J116" s="629" t="s">
        <v>859</v>
      </c>
      <c r="K116" s="50"/>
      <c r="L116" s="815"/>
      <c r="M116" s="816"/>
      <c r="N116" s="816"/>
      <c r="O116" s="816"/>
      <c r="P116" s="816">
        <v>0</v>
      </c>
      <c r="Q116" s="816">
        <v>0</v>
      </c>
      <c r="R116" s="816">
        <v>0</v>
      </c>
      <c r="S116" s="816">
        <v>0</v>
      </c>
      <c r="T116" s="816">
        <v>0</v>
      </c>
      <c r="U116" s="816">
        <v>0</v>
      </c>
      <c r="V116" s="816">
        <v>0</v>
      </c>
      <c r="W116" s="816">
        <v>0</v>
      </c>
      <c r="X116" s="816">
        <v>0</v>
      </c>
      <c r="Y116" s="816">
        <v>0</v>
      </c>
      <c r="Z116" s="816">
        <v>0</v>
      </c>
      <c r="AA116" s="816">
        <v>0</v>
      </c>
      <c r="AB116" s="816">
        <v>0</v>
      </c>
      <c r="AC116" s="816">
        <v>0</v>
      </c>
      <c r="AD116" s="816">
        <v>0</v>
      </c>
      <c r="AE116" s="816">
        <v>0</v>
      </c>
      <c r="AF116" s="816">
        <v>0</v>
      </c>
      <c r="AG116" s="816">
        <v>0</v>
      </c>
      <c r="AH116" s="816">
        <v>0</v>
      </c>
      <c r="AI116" s="816">
        <v>0</v>
      </c>
      <c r="AJ116" s="816">
        <v>0</v>
      </c>
      <c r="AK116" s="816">
        <v>0</v>
      </c>
      <c r="AL116" s="816">
        <v>0</v>
      </c>
      <c r="AM116" s="816">
        <v>0</v>
      </c>
      <c r="AN116" s="816">
        <v>0</v>
      </c>
      <c r="AO116" s="817">
        <v>0</v>
      </c>
      <c r="AP116" s="50"/>
      <c r="AQ116" s="815"/>
      <c r="AR116" s="816"/>
      <c r="AS116" s="816"/>
      <c r="AT116" s="816"/>
      <c r="AU116" s="816">
        <v>0</v>
      </c>
      <c r="AV116" s="816">
        <v>0</v>
      </c>
      <c r="AW116" s="816">
        <v>0</v>
      </c>
      <c r="AX116" s="816">
        <v>0</v>
      </c>
      <c r="AY116" s="816">
        <v>0</v>
      </c>
      <c r="AZ116" s="816">
        <v>0</v>
      </c>
      <c r="BA116" s="816">
        <v>0</v>
      </c>
      <c r="BB116" s="816">
        <v>0</v>
      </c>
      <c r="BC116" s="816">
        <v>0</v>
      </c>
      <c r="BD116" s="816">
        <v>0</v>
      </c>
      <c r="BE116" s="816">
        <v>0</v>
      </c>
      <c r="BF116" s="816">
        <v>0</v>
      </c>
      <c r="BG116" s="816">
        <v>0</v>
      </c>
      <c r="BH116" s="816">
        <v>0</v>
      </c>
      <c r="BI116" s="816">
        <v>0</v>
      </c>
      <c r="BJ116" s="816">
        <v>0</v>
      </c>
      <c r="BK116" s="816">
        <v>0</v>
      </c>
      <c r="BL116" s="816">
        <v>0</v>
      </c>
      <c r="BM116" s="816">
        <v>0</v>
      </c>
      <c r="BN116" s="816">
        <v>0</v>
      </c>
      <c r="BO116" s="816">
        <v>0</v>
      </c>
      <c r="BP116" s="816">
        <v>0</v>
      </c>
      <c r="BQ116" s="816">
        <v>0</v>
      </c>
      <c r="BR116" s="816">
        <v>0</v>
      </c>
      <c r="BS116" s="816">
        <v>0</v>
      </c>
      <c r="BT116" s="817">
        <v>0</v>
      </c>
      <c r="BU116" s="163"/>
    </row>
    <row r="117" spans="2:73" ht="15.75">
      <c r="B117" s="814"/>
      <c r="C117" s="814"/>
      <c r="D117" s="814" t="s">
        <v>123</v>
      </c>
      <c r="E117" s="814" t="s">
        <v>856</v>
      </c>
      <c r="F117" s="814" t="s">
        <v>860</v>
      </c>
      <c r="G117" s="814" t="s">
        <v>858</v>
      </c>
      <c r="H117" s="814">
        <v>2015</v>
      </c>
      <c r="I117" s="629" t="s">
        <v>575</v>
      </c>
      <c r="J117" s="629" t="s">
        <v>859</v>
      </c>
      <c r="K117" s="50"/>
      <c r="L117" s="815"/>
      <c r="M117" s="816"/>
      <c r="N117" s="816"/>
      <c r="O117" s="816"/>
      <c r="P117" s="816">
        <v>0</v>
      </c>
      <c r="Q117" s="816">
        <v>0</v>
      </c>
      <c r="R117" s="816">
        <v>0</v>
      </c>
      <c r="S117" s="816">
        <v>0</v>
      </c>
      <c r="T117" s="816">
        <v>0</v>
      </c>
      <c r="U117" s="816">
        <v>0</v>
      </c>
      <c r="V117" s="816">
        <v>0</v>
      </c>
      <c r="W117" s="816">
        <v>0</v>
      </c>
      <c r="X117" s="816">
        <v>0</v>
      </c>
      <c r="Y117" s="816">
        <v>0</v>
      </c>
      <c r="Z117" s="816">
        <v>0</v>
      </c>
      <c r="AA117" s="816">
        <v>0</v>
      </c>
      <c r="AB117" s="816">
        <v>0</v>
      </c>
      <c r="AC117" s="816">
        <v>0</v>
      </c>
      <c r="AD117" s="816">
        <v>0</v>
      </c>
      <c r="AE117" s="816">
        <v>0</v>
      </c>
      <c r="AF117" s="816">
        <v>0</v>
      </c>
      <c r="AG117" s="816">
        <v>0</v>
      </c>
      <c r="AH117" s="816">
        <v>0</v>
      </c>
      <c r="AI117" s="816">
        <v>0</v>
      </c>
      <c r="AJ117" s="816">
        <v>0</v>
      </c>
      <c r="AK117" s="816">
        <v>0</v>
      </c>
      <c r="AL117" s="816">
        <v>0</v>
      </c>
      <c r="AM117" s="816">
        <v>0</v>
      </c>
      <c r="AN117" s="816">
        <v>0</v>
      </c>
      <c r="AO117" s="817">
        <v>0</v>
      </c>
      <c r="AP117" s="50"/>
      <c r="AQ117" s="815"/>
      <c r="AR117" s="816"/>
      <c r="AS117" s="816"/>
      <c r="AT117" s="816"/>
      <c r="AU117" s="816">
        <v>0</v>
      </c>
      <c r="AV117" s="816">
        <v>0</v>
      </c>
      <c r="AW117" s="816">
        <v>0</v>
      </c>
      <c r="AX117" s="816">
        <v>0</v>
      </c>
      <c r="AY117" s="816">
        <v>0</v>
      </c>
      <c r="AZ117" s="816">
        <v>0</v>
      </c>
      <c r="BA117" s="816">
        <v>0</v>
      </c>
      <c r="BB117" s="816">
        <v>0</v>
      </c>
      <c r="BC117" s="816">
        <v>0</v>
      </c>
      <c r="BD117" s="816">
        <v>0</v>
      </c>
      <c r="BE117" s="816">
        <v>0</v>
      </c>
      <c r="BF117" s="816">
        <v>0</v>
      </c>
      <c r="BG117" s="816">
        <v>0</v>
      </c>
      <c r="BH117" s="816">
        <v>0</v>
      </c>
      <c r="BI117" s="816">
        <v>0</v>
      </c>
      <c r="BJ117" s="816">
        <v>0</v>
      </c>
      <c r="BK117" s="816">
        <v>0</v>
      </c>
      <c r="BL117" s="816">
        <v>0</v>
      </c>
      <c r="BM117" s="816">
        <v>0</v>
      </c>
      <c r="BN117" s="816">
        <v>0</v>
      </c>
      <c r="BO117" s="816">
        <v>0</v>
      </c>
      <c r="BP117" s="816">
        <v>0</v>
      </c>
      <c r="BQ117" s="816">
        <v>0</v>
      </c>
      <c r="BR117" s="816">
        <v>0</v>
      </c>
      <c r="BS117" s="816">
        <v>0</v>
      </c>
      <c r="BT117" s="817">
        <v>0</v>
      </c>
      <c r="BU117" s="163"/>
    </row>
    <row r="118" spans="2:73" ht="15.75">
      <c r="B118" s="814"/>
      <c r="C118" s="814"/>
      <c r="D118" s="814" t="s">
        <v>871</v>
      </c>
      <c r="E118" s="814" t="s">
        <v>856</v>
      </c>
      <c r="F118" s="814" t="s">
        <v>866</v>
      </c>
      <c r="G118" s="814" t="s">
        <v>858</v>
      </c>
      <c r="H118" s="814">
        <v>2015</v>
      </c>
      <c r="I118" s="629" t="s">
        <v>575</v>
      </c>
      <c r="J118" s="629" t="s">
        <v>859</v>
      </c>
      <c r="K118" s="50"/>
      <c r="L118" s="815"/>
      <c r="M118" s="816"/>
      <c r="N118" s="816"/>
      <c r="O118" s="816"/>
      <c r="P118" s="816">
        <v>0</v>
      </c>
      <c r="Q118" s="816">
        <v>0</v>
      </c>
      <c r="R118" s="816">
        <v>0</v>
      </c>
      <c r="S118" s="816">
        <v>0</v>
      </c>
      <c r="T118" s="816">
        <v>0</v>
      </c>
      <c r="U118" s="816">
        <v>0</v>
      </c>
      <c r="V118" s="816">
        <v>0</v>
      </c>
      <c r="W118" s="816">
        <v>0</v>
      </c>
      <c r="X118" s="816">
        <v>0</v>
      </c>
      <c r="Y118" s="816">
        <v>0</v>
      </c>
      <c r="Z118" s="816">
        <v>0</v>
      </c>
      <c r="AA118" s="816">
        <v>0</v>
      </c>
      <c r="AB118" s="816">
        <v>0</v>
      </c>
      <c r="AC118" s="816">
        <v>0</v>
      </c>
      <c r="AD118" s="816">
        <v>0</v>
      </c>
      <c r="AE118" s="816">
        <v>0</v>
      </c>
      <c r="AF118" s="816">
        <v>0</v>
      </c>
      <c r="AG118" s="816">
        <v>0</v>
      </c>
      <c r="AH118" s="816">
        <v>0</v>
      </c>
      <c r="AI118" s="816">
        <v>0</v>
      </c>
      <c r="AJ118" s="816">
        <v>0</v>
      </c>
      <c r="AK118" s="816">
        <v>0</v>
      </c>
      <c r="AL118" s="816">
        <v>0</v>
      </c>
      <c r="AM118" s="816">
        <v>0</v>
      </c>
      <c r="AN118" s="816">
        <v>0</v>
      </c>
      <c r="AO118" s="817">
        <v>0</v>
      </c>
      <c r="AP118" s="50"/>
      <c r="AQ118" s="815"/>
      <c r="AR118" s="816"/>
      <c r="AS118" s="816"/>
      <c r="AT118" s="816"/>
      <c r="AU118" s="816">
        <v>0</v>
      </c>
      <c r="AV118" s="816">
        <v>0</v>
      </c>
      <c r="AW118" s="816">
        <v>0</v>
      </c>
      <c r="AX118" s="816">
        <v>0</v>
      </c>
      <c r="AY118" s="816">
        <v>0</v>
      </c>
      <c r="AZ118" s="816">
        <v>0</v>
      </c>
      <c r="BA118" s="816">
        <v>0</v>
      </c>
      <c r="BB118" s="816">
        <v>0</v>
      </c>
      <c r="BC118" s="816">
        <v>0</v>
      </c>
      <c r="BD118" s="816">
        <v>0</v>
      </c>
      <c r="BE118" s="816">
        <v>0</v>
      </c>
      <c r="BF118" s="816">
        <v>0</v>
      </c>
      <c r="BG118" s="816">
        <v>0</v>
      </c>
      <c r="BH118" s="816">
        <v>0</v>
      </c>
      <c r="BI118" s="816">
        <v>0</v>
      </c>
      <c r="BJ118" s="816">
        <v>0</v>
      </c>
      <c r="BK118" s="816">
        <v>0</v>
      </c>
      <c r="BL118" s="816">
        <v>0</v>
      </c>
      <c r="BM118" s="816">
        <v>0</v>
      </c>
      <c r="BN118" s="816">
        <v>0</v>
      </c>
      <c r="BO118" s="816">
        <v>0</v>
      </c>
      <c r="BP118" s="816">
        <v>0</v>
      </c>
      <c r="BQ118" s="816">
        <v>0</v>
      </c>
      <c r="BR118" s="816">
        <v>0</v>
      </c>
      <c r="BS118" s="816">
        <v>0</v>
      </c>
      <c r="BT118" s="817">
        <v>0</v>
      </c>
      <c r="BU118" s="163"/>
    </row>
    <row r="119" spans="2:73" ht="15.75">
      <c r="B119" s="814"/>
      <c r="C119" s="814"/>
      <c r="D119" s="814" t="s">
        <v>872</v>
      </c>
      <c r="E119" s="814" t="s">
        <v>856</v>
      </c>
      <c r="F119" s="814" t="s">
        <v>860</v>
      </c>
      <c r="G119" s="814" t="s">
        <v>858</v>
      </c>
      <c r="H119" s="814">
        <v>2015</v>
      </c>
      <c r="I119" s="629" t="s">
        <v>575</v>
      </c>
      <c r="J119" s="629" t="s">
        <v>859</v>
      </c>
      <c r="K119" s="50"/>
      <c r="L119" s="815"/>
      <c r="M119" s="816"/>
      <c r="N119" s="816"/>
      <c r="O119" s="816"/>
      <c r="P119" s="816">
        <v>0</v>
      </c>
      <c r="Q119" s="816">
        <v>0</v>
      </c>
      <c r="R119" s="816">
        <v>0</v>
      </c>
      <c r="S119" s="816">
        <v>0</v>
      </c>
      <c r="T119" s="816">
        <v>0</v>
      </c>
      <c r="U119" s="816">
        <v>0</v>
      </c>
      <c r="V119" s="816">
        <v>0</v>
      </c>
      <c r="W119" s="816">
        <v>0</v>
      </c>
      <c r="X119" s="816">
        <v>0</v>
      </c>
      <c r="Y119" s="816">
        <v>0</v>
      </c>
      <c r="Z119" s="816">
        <v>0</v>
      </c>
      <c r="AA119" s="816">
        <v>0</v>
      </c>
      <c r="AB119" s="816">
        <v>0</v>
      </c>
      <c r="AC119" s="816">
        <v>0</v>
      </c>
      <c r="AD119" s="816">
        <v>0</v>
      </c>
      <c r="AE119" s="816">
        <v>0</v>
      </c>
      <c r="AF119" s="816">
        <v>0</v>
      </c>
      <c r="AG119" s="816">
        <v>0</v>
      </c>
      <c r="AH119" s="816">
        <v>0</v>
      </c>
      <c r="AI119" s="816">
        <v>0</v>
      </c>
      <c r="AJ119" s="816">
        <v>0</v>
      </c>
      <c r="AK119" s="816">
        <v>0</v>
      </c>
      <c r="AL119" s="816">
        <v>0</v>
      </c>
      <c r="AM119" s="816">
        <v>0</v>
      </c>
      <c r="AN119" s="816">
        <v>0</v>
      </c>
      <c r="AO119" s="817">
        <v>0</v>
      </c>
      <c r="AP119" s="50"/>
      <c r="AQ119" s="815"/>
      <c r="AR119" s="816"/>
      <c r="AS119" s="816"/>
      <c r="AT119" s="816"/>
      <c r="AU119" s="816">
        <v>0</v>
      </c>
      <c r="AV119" s="816">
        <v>0</v>
      </c>
      <c r="AW119" s="816">
        <v>0</v>
      </c>
      <c r="AX119" s="816">
        <v>0</v>
      </c>
      <c r="AY119" s="816">
        <v>0</v>
      </c>
      <c r="AZ119" s="816">
        <v>0</v>
      </c>
      <c r="BA119" s="816">
        <v>0</v>
      </c>
      <c r="BB119" s="816">
        <v>0</v>
      </c>
      <c r="BC119" s="816">
        <v>0</v>
      </c>
      <c r="BD119" s="816">
        <v>0</v>
      </c>
      <c r="BE119" s="816">
        <v>0</v>
      </c>
      <c r="BF119" s="816">
        <v>0</v>
      </c>
      <c r="BG119" s="816">
        <v>0</v>
      </c>
      <c r="BH119" s="816">
        <v>0</v>
      </c>
      <c r="BI119" s="816">
        <v>0</v>
      </c>
      <c r="BJ119" s="816">
        <v>0</v>
      </c>
      <c r="BK119" s="816">
        <v>0</v>
      </c>
      <c r="BL119" s="816">
        <v>0</v>
      </c>
      <c r="BM119" s="816">
        <v>0</v>
      </c>
      <c r="BN119" s="816">
        <v>0</v>
      </c>
      <c r="BO119" s="816">
        <v>0</v>
      </c>
      <c r="BP119" s="816">
        <v>0</v>
      </c>
      <c r="BQ119" s="816">
        <v>0</v>
      </c>
      <c r="BR119" s="816">
        <v>0</v>
      </c>
      <c r="BS119" s="816">
        <v>0</v>
      </c>
      <c r="BT119" s="817">
        <v>0</v>
      </c>
      <c r="BU119" s="163"/>
    </row>
    <row r="120" spans="2:73">
      <c r="B120" s="814"/>
      <c r="C120" s="814"/>
      <c r="D120" s="814" t="s">
        <v>873</v>
      </c>
      <c r="E120" s="814" t="s">
        <v>856</v>
      </c>
      <c r="F120" s="814" t="s">
        <v>29</v>
      </c>
      <c r="G120" s="814" t="s">
        <v>858</v>
      </c>
      <c r="H120" s="814">
        <v>2015</v>
      </c>
      <c r="I120" s="629" t="s">
        <v>575</v>
      </c>
      <c r="J120" s="629" t="s">
        <v>859</v>
      </c>
      <c r="K120" s="50"/>
      <c r="L120" s="815"/>
      <c r="M120" s="816"/>
      <c r="N120" s="816"/>
      <c r="O120" s="816"/>
      <c r="P120" s="816">
        <v>0</v>
      </c>
      <c r="Q120" s="816">
        <v>0</v>
      </c>
      <c r="R120" s="816">
        <v>0</v>
      </c>
      <c r="S120" s="816">
        <v>0</v>
      </c>
      <c r="T120" s="816">
        <v>0</v>
      </c>
      <c r="U120" s="816">
        <v>0</v>
      </c>
      <c r="V120" s="816">
        <v>0</v>
      </c>
      <c r="W120" s="816">
        <v>0</v>
      </c>
      <c r="X120" s="816">
        <v>0</v>
      </c>
      <c r="Y120" s="816">
        <v>0</v>
      </c>
      <c r="Z120" s="816">
        <v>0</v>
      </c>
      <c r="AA120" s="816">
        <v>0</v>
      </c>
      <c r="AB120" s="816">
        <v>0</v>
      </c>
      <c r="AC120" s="816">
        <v>0</v>
      </c>
      <c r="AD120" s="816">
        <v>0</v>
      </c>
      <c r="AE120" s="816">
        <v>0</v>
      </c>
      <c r="AF120" s="816">
        <v>0</v>
      </c>
      <c r="AG120" s="816">
        <v>0</v>
      </c>
      <c r="AH120" s="816">
        <v>0</v>
      </c>
      <c r="AI120" s="816">
        <v>0</v>
      </c>
      <c r="AJ120" s="816">
        <v>0</v>
      </c>
      <c r="AK120" s="816">
        <v>0</v>
      </c>
      <c r="AL120" s="816">
        <v>0</v>
      </c>
      <c r="AM120" s="816">
        <v>0</v>
      </c>
      <c r="AN120" s="816">
        <v>0</v>
      </c>
      <c r="AO120" s="817">
        <v>0</v>
      </c>
      <c r="AP120" s="50"/>
      <c r="AQ120" s="815"/>
      <c r="AR120" s="816"/>
      <c r="AS120" s="816"/>
      <c r="AT120" s="816"/>
      <c r="AU120" s="816">
        <v>0</v>
      </c>
      <c r="AV120" s="816">
        <v>0</v>
      </c>
      <c r="AW120" s="816">
        <v>0</v>
      </c>
      <c r="AX120" s="816">
        <v>0</v>
      </c>
      <c r="AY120" s="816">
        <v>0</v>
      </c>
      <c r="AZ120" s="816">
        <v>0</v>
      </c>
      <c r="BA120" s="816">
        <v>0</v>
      </c>
      <c r="BB120" s="816">
        <v>0</v>
      </c>
      <c r="BC120" s="816">
        <v>0</v>
      </c>
      <c r="BD120" s="816">
        <v>0</v>
      </c>
      <c r="BE120" s="816">
        <v>0</v>
      </c>
      <c r="BF120" s="816">
        <v>0</v>
      </c>
      <c r="BG120" s="816">
        <v>0</v>
      </c>
      <c r="BH120" s="816">
        <v>0</v>
      </c>
      <c r="BI120" s="816">
        <v>0</v>
      </c>
      <c r="BJ120" s="816">
        <v>0</v>
      </c>
      <c r="BK120" s="816">
        <v>0</v>
      </c>
      <c r="BL120" s="816">
        <v>0</v>
      </c>
      <c r="BM120" s="816">
        <v>0</v>
      </c>
      <c r="BN120" s="816">
        <v>0</v>
      </c>
      <c r="BO120" s="816">
        <v>0</v>
      </c>
      <c r="BP120" s="816">
        <v>0</v>
      </c>
      <c r="BQ120" s="816">
        <v>0</v>
      </c>
      <c r="BR120" s="816">
        <v>0</v>
      </c>
      <c r="BS120" s="816">
        <v>0</v>
      </c>
      <c r="BT120" s="817">
        <v>0</v>
      </c>
    </row>
    <row r="121" spans="2:73" ht="15.75">
      <c r="B121" s="814"/>
      <c r="C121" s="814"/>
      <c r="D121" s="814" t="s">
        <v>874</v>
      </c>
      <c r="E121" s="814" t="s">
        <v>856</v>
      </c>
      <c r="F121" s="814" t="s">
        <v>866</v>
      </c>
      <c r="G121" s="814" t="s">
        <v>858</v>
      </c>
      <c r="H121" s="814">
        <v>2015</v>
      </c>
      <c r="I121" s="629" t="s">
        <v>575</v>
      </c>
      <c r="J121" s="629" t="s">
        <v>859</v>
      </c>
      <c r="K121" s="50"/>
      <c r="L121" s="815"/>
      <c r="M121" s="816"/>
      <c r="N121" s="816"/>
      <c r="O121" s="816"/>
      <c r="P121" s="816">
        <v>0</v>
      </c>
      <c r="Q121" s="816">
        <v>0</v>
      </c>
      <c r="R121" s="816">
        <v>0</v>
      </c>
      <c r="S121" s="816">
        <v>0</v>
      </c>
      <c r="T121" s="816">
        <v>0</v>
      </c>
      <c r="U121" s="816">
        <v>0</v>
      </c>
      <c r="V121" s="816">
        <v>0</v>
      </c>
      <c r="W121" s="816">
        <v>0</v>
      </c>
      <c r="X121" s="816">
        <v>0</v>
      </c>
      <c r="Y121" s="816">
        <v>0</v>
      </c>
      <c r="Z121" s="816">
        <v>0</v>
      </c>
      <c r="AA121" s="816">
        <v>0</v>
      </c>
      <c r="AB121" s="816">
        <v>0</v>
      </c>
      <c r="AC121" s="816">
        <v>0</v>
      </c>
      <c r="AD121" s="816">
        <v>0</v>
      </c>
      <c r="AE121" s="816">
        <v>0</v>
      </c>
      <c r="AF121" s="816">
        <v>0</v>
      </c>
      <c r="AG121" s="816">
        <v>0</v>
      </c>
      <c r="AH121" s="816">
        <v>0</v>
      </c>
      <c r="AI121" s="816">
        <v>0</v>
      </c>
      <c r="AJ121" s="816">
        <v>0</v>
      </c>
      <c r="AK121" s="816">
        <v>0</v>
      </c>
      <c r="AL121" s="816">
        <v>0</v>
      </c>
      <c r="AM121" s="816">
        <v>0</v>
      </c>
      <c r="AN121" s="816">
        <v>0</v>
      </c>
      <c r="AO121" s="817">
        <v>0</v>
      </c>
      <c r="AP121" s="50"/>
      <c r="AQ121" s="815"/>
      <c r="AR121" s="816"/>
      <c r="AS121" s="816"/>
      <c r="AT121" s="816"/>
      <c r="AU121" s="816">
        <v>0</v>
      </c>
      <c r="AV121" s="816">
        <v>0</v>
      </c>
      <c r="AW121" s="816">
        <v>0</v>
      </c>
      <c r="AX121" s="816">
        <v>0</v>
      </c>
      <c r="AY121" s="816">
        <v>0</v>
      </c>
      <c r="AZ121" s="816">
        <v>0</v>
      </c>
      <c r="BA121" s="816">
        <v>0</v>
      </c>
      <c r="BB121" s="816">
        <v>0</v>
      </c>
      <c r="BC121" s="816">
        <v>0</v>
      </c>
      <c r="BD121" s="816">
        <v>0</v>
      </c>
      <c r="BE121" s="816">
        <v>0</v>
      </c>
      <c r="BF121" s="816">
        <v>0</v>
      </c>
      <c r="BG121" s="816">
        <v>0</v>
      </c>
      <c r="BH121" s="816">
        <v>0</v>
      </c>
      <c r="BI121" s="816">
        <v>0</v>
      </c>
      <c r="BJ121" s="816">
        <v>0</v>
      </c>
      <c r="BK121" s="816">
        <v>0</v>
      </c>
      <c r="BL121" s="816">
        <v>0</v>
      </c>
      <c r="BM121" s="816">
        <v>0</v>
      </c>
      <c r="BN121" s="816">
        <v>0</v>
      </c>
      <c r="BO121" s="816">
        <v>0</v>
      </c>
      <c r="BP121" s="816">
        <v>0</v>
      </c>
      <c r="BQ121" s="816">
        <v>0</v>
      </c>
      <c r="BR121" s="816">
        <v>0</v>
      </c>
      <c r="BS121" s="816">
        <v>0</v>
      </c>
      <c r="BT121" s="817">
        <v>0</v>
      </c>
      <c r="BU121" s="163"/>
    </row>
    <row r="122" spans="2:73" ht="15.75">
      <c r="B122" s="814"/>
      <c r="C122" s="814"/>
      <c r="D122" s="814" t="s">
        <v>875</v>
      </c>
      <c r="E122" s="814" t="s">
        <v>856</v>
      </c>
      <c r="F122" s="814" t="s">
        <v>29</v>
      </c>
      <c r="G122" s="814" t="s">
        <v>858</v>
      </c>
      <c r="H122" s="814">
        <v>2015</v>
      </c>
      <c r="I122" s="629" t="s">
        <v>575</v>
      </c>
      <c r="J122" s="629" t="s">
        <v>859</v>
      </c>
      <c r="K122" s="50"/>
      <c r="L122" s="818"/>
      <c r="M122" s="819"/>
      <c r="N122" s="819"/>
      <c r="O122" s="819"/>
      <c r="P122" s="819">
        <v>0</v>
      </c>
      <c r="Q122" s="819">
        <v>0</v>
      </c>
      <c r="R122" s="819">
        <v>0</v>
      </c>
      <c r="S122" s="819">
        <v>0</v>
      </c>
      <c r="T122" s="819">
        <v>0</v>
      </c>
      <c r="U122" s="819">
        <v>0</v>
      </c>
      <c r="V122" s="819">
        <v>0</v>
      </c>
      <c r="W122" s="819">
        <v>0</v>
      </c>
      <c r="X122" s="819">
        <v>0</v>
      </c>
      <c r="Y122" s="819">
        <v>0</v>
      </c>
      <c r="Z122" s="819">
        <v>0</v>
      </c>
      <c r="AA122" s="819">
        <v>0</v>
      </c>
      <c r="AB122" s="819">
        <v>0</v>
      </c>
      <c r="AC122" s="819">
        <v>0</v>
      </c>
      <c r="AD122" s="819">
        <v>0</v>
      </c>
      <c r="AE122" s="819">
        <v>0</v>
      </c>
      <c r="AF122" s="819">
        <v>0</v>
      </c>
      <c r="AG122" s="819">
        <v>0</v>
      </c>
      <c r="AH122" s="819">
        <v>0</v>
      </c>
      <c r="AI122" s="819">
        <v>0</v>
      </c>
      <c r="AJ122" s="819">
        <v>0</v>
      </c>
      <c r="AK122" s="819">
        <v>0</v>
      </c>
      <c r="AL122" s="819">
        <v>0</v>
      </c>
      <c r="AM122" s="819">
        <v>0</v>
      </c>
      <c r="AN122" s="819">
        <v>0</v>
      </c>
      <c r="AO122" s="820">
        <v>0</v>
      </c>
      <c r="AP122" s="50"/>
      <c r="AQ122" s="818"/>
      <c r="AR122" s="819"/>
      <c r="AS122" s="819"/>
      <c r="AT122" s="819"/>
      <c r="AU122" s="819">
        <v>0</v>
      </c>
      <c r="AV122" s="819">
        <v>0</v>
      </c>
      <c r="AW122" s="819">
        <v>0</v>
      </c>
      <c r="AX122" s="819">
        <v>0</v>
      </c>
      <c r="AY122" s="819">
        <v>0</v>
      </c>
      <c r="AZ122" s="819">
        <v>0</v>
      </c>
      <c r="BA122" s="819">
        <v>0</v>
      </c>
      <c r="BB122" s="819">
        <v>0</v>
      </c>
      <c r="BC122" s="819">
        <v>0</v>
      </c>
      <c r="BD122" s="819">
        <v>0</v>
      </c>
      <c r="BE122" s="819">
        <v>0</v>
      </c>
      <c r="BF122" s="819">
        <v>0</v>
      </c>
      <c r="BG122" s="819">
        <v>0</v>
      </c>
      <c r="BH122" s="819">
        <v>0</v>
      </c>
      <c r="BI122" s="819">
        <v>0</v>
      </c>
      <c r="BJ122" s="819">
        <v>0</v>
      </c>
      <c r="BK122" s="819">
        <v>0</v>
      </c>
      <c r="BL122" s="819">
        <v>0</v>
      </c>
      <c r="BM122" s="819">
        <v>0</v>
      </c>
      <c r="BN122" s="819">
        <v>0</v>
      </c>
      <c r="BO122" s="819">
        <v>0</v>
      </c>
      <c r="BP122" s="819">
        <v>0</v>
      </c>
      <c r="BQ122" s="819">
        <v>0</v>
      </c>
      <c r="BR122" s="819">
        <v>0</v>
      </c>
      <c r="BS122" s="819">
        <v>0</v>
      </c>
      <c r="BT122" s="820">
        <v>0</v>
      </c>
      <c r="BU122" s="163"/>
    </row>
    <row r="123" spans="2:73">
      <c r="B123" s="814"/>
      <c r="C123" s="814"/>
      <c r="D123" s="814" t="s">
        <v>876</v>
      </c>
      <c r="E123" s="814" t="s">
        <v>856</v>
      </c>
      <c r="F123" s="814" t="s">
        <v>866</v>
      </c>
      <c r="G123" s="814" t="s">
        <v>858</v>
      </c>
      <c r="H123" s="814">
        <v>2015</v>
      </c>
      <c r="I123" s="629" t="s">
        <v>575</v>
      </c>
      <c r="J123" s="629" t="s">
        <v>859</v>
      </c>
      <c r="K123" s="50"/>
      <c r="L123" s="818"/>
      <c r="M123" s="819"/>
      <c r="N123" s="819"/>
      <c r="O123" s="819"/>
      <c r="P123" s="819">
        <v>0</v>
      </c>
      <c r="Q123" s="819">
        <v>0</v>
      </c>
      <c r="R123" s="819">
        <v>0</v>
      </c>
      <c r="S123" s="819">
        <v>0</v>
      </c>
      <c r="T123" s="819">
        <v>0</v>
      </c>
      <c r="U123" s="819">
        <v>0</v>
      </c>
      <c r="V123" s="819">
        <v>0</v>
      </c>
      <c r="W123" s="819">
        <v>0</v>
      </c>
      <c r="X123" s="819">
        <v>0</v>
      </c>
      <c r="Y123" s="819">
        <v>0</v>
      </c>
      <c r="Z123" s="819">
        <v>0</v>
      </c>
      <c r="AA123" s="819">
        <v>0</v>
      </c>
      <c r="AB123" s="819">
        <v>0</v>
      </c>
      <c r="AC123" s="819">
        <v>0</v>
      </c>
      <c r="AD123" s="819">
        <v>0</v>
      </c>
      <c r="AE123" s="819">
        <v>0</v>
      </c>
      <c r="AF123" s="819">
        <v>0</v>
      </c>
      <c r="AG123" s="819">
        <v>0</v>
      </c>
      <c r="AH123" s="819">
        <v>0</v>
      </c>
      <c r="AI123" s="819">
        <v>0</v>
      </c>
      <c r="AJ123" s="819">
        <v>0</v>
      </c>
      <c r="AK123" s="819">
        <v>0</v>
      </c>
      <c r="AL123" s="819">
        <v>0</v>
      </c>
      <c r="AM123" s="819">
        <v>0</v>
      </c>
      <c r="AN123" s="819">
        <v>0</v>
      </c>
      <c r="AO123" s="820">
        <v>0</v>
      </c>
      <c r="AP123" s="50"/>
      <c r="AQ123" s="818"/>
      <c r="AR123" s="819"/>
      <c r="AS123" s="819"/>
      <c r="AT123" s="819"/>
      <c r="AU123" s="819">
        <v>0</v>
      </c>
      <c r="AV123" s="819">
        <v>0</v>
      </c>
      <c r="AW123" s="819">
        <v>0</v>
      </c>
      <c r="AX123" s="819">
        <v>0</v>
      </c>
      <c r="AY123" s="819">
        <v>0</v>
      </c>
      <c r="AZ123" s="819">
        <v>0</v>
      </c>
      <c r="BA123" s="819">
        <v>0</v>
      </c>
      <c r="BB123" s="819">
        <v>0</v>
      </c>
      <c r="BC123" s="819">
        <v>0</v>
      </c>
      <c r="BD123" s="819">
        <v>0</v>
      </c>
      <c r="BE123" s="819">
        <v>0</v>
      </c>
      <c r="BF123" s="819">
        <v>0</v>
      </c>
      <c r="BG123" s="819">
        <v>0</v>
      </c>
      <c r="BH123" s="819">
        <v>0</v>
      </c>
      <c r="BI123" s="819">
        <v>0</v>
      </c>
      <c r="BJ123" s="819">
        <v>0</v>
      </c>
      <c r="BK123" s="819">
        <v>0</v>
      </c>
      <c r="BL123" s="819">
        <v>0</v>
      </c>
      <c r="BM123" s="819">
        <v>0</v>
      </c>
      <c r="BN123" s="819">
        <v>0</v>
      </c>
      <c r="BO123" s="819">
        <v>0</v>
      </c>
      <c r="BP123" s="819">
        <v>0</v>
      </c>
      <c r="BQ123" s="819">
        <v>0</v>
      </c>
      <c r="BR123" s="819">
        <v>0</v>
      </c>
      <c r="BS123" s="819">
        <v>0</v>
      </c>
      <c r="BT123" s="820">
        <v>0</v>
      </c>
    </row>
    <row r="124" spans="2:73">
      <c r="B124" s="814"/>
      <c r="C124" s="814"/>
      <c r="D124" s="814" t="s">
        <v>877</v>
      </c>
      <c r="E124" s="814" t="s">
        <v>856</v>
      </c>
      <c r="F124" s="814" t="s">
        <v>29</v>
      </c>
      <c r="G124" s="814" t="s">
        <v>858</v>
      </c>
      <c r="H124" s="814">
        <v>2015</v>
      </c>
      <c r="I124" s="629" t="s">
        <v>575</v>
      </c>
      <c r="J124" s="629" t="s">
        <v>859</v>
      </c>
      <c r="K124" s="50"/>
      <c r="L124" s="818"/>
      <c r="M124" s="819"/>
      <c r="N124" s="819"/>
      <c r="O124" s="819"/>
      <c r="P124" s="819">
        <v>0</v>
      </c>
      <c r="Q124" s="819">
        <v>0</v>
      </c>
      <c r="R124" s="819">
        <v>0</v>
      </c>
      <c r="S124" s="819">
        <v>0</v>
      </c>
      <c r="T124" s="819">
        <v>0</v>
      </c>
      <c r="U124" s="819">
        <v>0</v>
      </c>
      <c r="V124" s="819">
        <v>0</v>
      </c>
      <c r="W124" s="819">
        <v>0</v>
      </c>
      <c r="X124" s="819">
        <v>0</v>
      </c>
      <c r="Y124" s="819">
        <v>0</v>
      </c>
      <c r="Z124" s="819">
        <v>0</v>
      </c>
      <c r="AA124" s="819">
        <v>0</v>
      </c>
      <c r="AB124" s="819">
        <v>0</v>
      </c>
      <c r="AC124" s="819">
        <v>0</v>
      </c>
      <c r="AD124" s="819">
        <v>0</v>
      </c>
      <c r="AE124" s="819">
        <v>0</v>
      </c>
      <c r="AF124" s="819">
        <v>0</v>
      </c>
      <c r="AG124" s="819">
        <v>0</v>
      </c>
      <c r="AH124" s="819">
        <v>0</v>
      </c>
      <c r="AI124" s="819">
        <v>0</v>
      </c>
      <c r="AJ124" s="819">
        <v>0</v>
      </c>
      <c r="AK124" s="819">
        <v>0</v>
      </c>
      <c r="AL124" s="819">
        <v>0</v>
      </c>
      <c r="AM124" s="819">
        <v>0</v>
      </c>
      <c r="AN124" s="819">
        <v>0</v>
      </c>
      <c r="AO124" s="820">
        <v>0</v>
      </c>
      <c r="AP124" s="50"/>
      <c r="AQ124" s="818"/>
      <c r="AR124" s="819"/>
      <c r="AS124" s="819"/>
      <c r="AT124" s="819"/>
      <c r="AU124" s="819">
        <v>0</v>
      </c>
      <c r="AV124" s="819">
        <v>0</v>
      </c>
      <c r="AW124" s="819">
        <v>0</v>
      </c>
      <c r="AX124" s="819">
        <v>0</v>
      </c>
      <c r="AY124" s="819">
        <v>0</v>
      </c>
      <c r="AZ124" s="819">
        <v>0</v>
      </c>
      <c r="BA124" s="819">
        <v>0</v>
      </c>
      <c r="BB124" s="819">
        <v>0</v>
      </c>
      <c r="BC124" s="819">
        <v>0</v>
      </c>
      <c r="BD124" s="819">
        <v>0</v>
      </c>
      <c r="BE124" s="819">
        <v>0</v>
      </c>
      <c r="BF124" s="819">
        <v>0</v>
      </c>
      <c r="BG124" s="819">
        <v>0</v>
      </c>
      <c r="BH124" s="819">
        <v>0</v>
      </c>
      <c r="BI124" s="819">
        <v>0</v>
      </c>
      <c r="BJ124" s="819">
        <v>0</v>
      </c>
      <c r="BK124" s="819">
        <v>0</v>
      </c>
      <c r="BL124" s="819">
        <v>0</v>
      </c>
      <c r="BM124" s="819">
        <v>0</v>
      </c>
      <c r="BN124" s="819">
        <v>0</v>
      </c>
      <c r="BO124" s="819">
        <v>0</v>
      </c>
      <c r="BP124" s="819">
        <v>0</v>
      </c>
      <c r="BQ124" s="819">
        <v>0</v>
      </c>
      <c r="BR124" s="819">
        <v>0</v>
      </c>
      <c r="BS124" s="819">
        <v>0</v>
      </c>
      <c r="BT124" s="820">
        <v>0</v>
      </c>
    </row>
    <row r="125" spans="2:73">
      <c r="B125" s="814"/>
      <c r="C125" s="814"/>
      <c r="D125" s="814" t="s">
        <v>878</v>
      </c>
      <c r="E125" s="814" t="s">
        <v>856</v>
      </c>
      <c r="F125" s="814" t="s">
        <v>879</v>
      </c>
      <c r="G125" s="814" t="s">
        <v>858</v>
      </c>
      <c r="H125" s="814">
        <v>2015</v>
      </c>
      <c r="I125" s="629" t="s">
        <v>575</v>
      </c>
      <c r="J125" s="629" t="s">
        <v>859</v>
      </c>
      <c r="K125" s="50"/>
      <c r="L125" s="818"/>
      <c r="M125" s="819"/>
      <c r="N125" s="819"/>
      <c r="O125" s="819"/>
      <c r="P125" s="819">
        <v>0</v>
      </c>
      <c r="Q125" s="819">
        <v>0</v>
      </c>
      <c r="R125" s="819">
        <v>0</v>
      </c>
      <c r="S125" s="819">
        <v>0</v>
      </c>
      <c r="T125" s="819">
        <v>0</v>
      </c>
      <c r="U125" s="819">
        <v>0</v>
      </c>
      <c r="V125" s="819">
        <v>0</v>
      </c>
      <c r="W125" s="819">
        <v>0</v>
      </c>
      <c r="X125" s="819">
        <v>0</v>
      </c>
      <c r="Y125" s="819">
        <v>0</v>
      </c>
      <c r="Z125" s="819">
        <v>0</v>
      </c>
      <c r="AA125" s="819">
        <v>0</v>
      </c>
      <c r="AB125" s="819">
        <v>0</v>
      </c>
      <c r="AC125" s="819">
        <v>0</v>
      </c>
      <c r="AD125" s="819">
        <v>0</v>
      </c>
      <c r="AE125" s="819">
        <v>0</v>
      </c>
      <c r="AF125" s="819">
        <v>0</v>
      </c>
      <c r="AG125" s="819">
        <v>0</v>
      </c>
      <c r="AH125" s="819">
        <v>0</v>
      </c>
      <c r="AI125" s="819">
        <v>0</v>
      </c>
      <c r="AJ125" s="819">
        <v>0</v>
      </c>
      <c r="AK125" s="819">
        <v>0</v>
      </c>
      <c r="AL125" s="819">
        <v>0</v>
      </c>
      <c r="AM125" s="819">
        <v>0</v>
      </c>
      <c r="AN125" s="819">
        <v>0</v>
      </c>
      <c r="AO125" s="820">
        <v>0</v>
      </c>
      <c r="AP125" s="50"/>
      <c r="AQ125" s="818"/>
      <c r="AR125" s="819"/>
      <c r="AS125" s="819"/>
      <c r="AT125" s="819"/>
      <c r="AU125" s="819">
        <v>0</v>
      </c>
      <c r="AV125" s="819">
        <v>0</v>
      </c>
      <c r="AW125" s="819">
        <v>0</v>
      </c>
      <c r="AX125" s="819">
        <v>0</v>
      </c>
      <c r="AY125" s="819">
        <v>0</v>
      </c>
      <c r="AZ125" s="819">
        <v>0</v>
      </c>
      <c r="BA125" s="819">
        <v>0</v>
      </c>
      <c r="BB125" s="819">
        <v>0</v>
      </c>
      <c r="BC125" s="819">
        <v>0</v>
      </c>
      <c r="BD125" s="819">
        <v>0</v>
      </c>
      <c r="BE125" s="819">
        <v>0</v>
      </c>
      <c r="BF125" s="819">
        <v>0</v>
      </c>
      <c r="BG125" s="819">
        <v>0</v>
      </c>
      <c r="BH125" s="819">
        <v>0</v>
      </c>
      <c r="BI125" s="819">
        <v>0</v>
      </c>
      <c r="BJ125" s="819">
        <v>0</v>
      </c>
      <c r="BK125" s="819">
        <v>0</v>
      </c>
      <c r="BL125" s="819">
        <v>0</v>
      </c>
      <c r="BM125" s="819">
        <v>0</v>
      </c>
      <c r="BN125" s="819">
        <v>0</v>
      </c>
      <c r="BO125" s="819">
        <v>0</v>
      </c>
      <c r="BP125" s="819">
        <v>0</v>
      </c>
      <c r="BQ125" s="819">
        <v>0</v>
      </c>
      <c r="BR125" s="819">
        <v>0</v>
      </c>
      <c r="BS125" s="819">
        <v>0</v>
      </c>
      <c r="BT125" s="820">
        <v>0</v>
      </c>
    </row>
    <row r="126" spans="2:73">
      <c r="B126" s="814"/>
      <c r="C126" s="814"/>
      <c r="D126" s="814" t="s">
        <v>880</v>
      </c>
      <c r="E126" s="814" t="s">
        <v>856</v>
      </c>
      <c r="F126" s="814" t="s">
        <v>29</v>
      </c>
      <c r="G126" s="814" t="s">
        <v>858</v>
      </c>
      <c r="H126" s="814">
        <v>2015</v>
      </c>
      <c r="I126" s="629" t="s">
        <v>575</v>
      </c>
      <c r="J126" s="629" t="s">
        <v>859</v>
      </c>
      <c r="K126" s="50"/>
      <c r="L126" s="818"/>
      <c r="M126" s="819"/>
      <c r="N126" s="819"/>
      <c r="O126" s="819"/>
      <c r="P126" s="819">
        <v>0</v>
      </c>
      <c r="Q126" s="819">
        <v>0</v>
      </c>
      <c r="R126" s="819">
        <v>0</v>
      </c>
      <c r="S126" s="819">
        <v>0</v>
      </c>
      <c r="T126" s="819">
        <v>0</v>
      </c>
      <c r="U126" s="819">
        <v>0</v>
      </c>
      <c r="V126" s="819">
        <v>0</v>
      </c>
      <c r="W126" s="819">
        <v>0</v>
      </c>
      <c r="X126" s="819">
        <v>0</v>
      </c>
      <c r="Y126" s="819">
        <v>0</v>
      </c>
      <c r="Z126" s="819">
        <v>0</v>
      </c>
      <c r="AA126" s="819">
        <v>0</v>
      </c>
      <c r="AB126" s="819">
        <v>0</v>
      </c>
      <c r="AC126" s="819">
        <v>0</v>
      </c>
      <c r="AD126" s="819">
        <v>0</v>
      </c>
      <c r="AE126" s="819">
        <v>0</v>
      </c>
      <c r="AF126" s="819">
        <v>0</v>
      </c>
      <c r="AG126" s="819">
        <v>0</v>
      </c>
      <c r="AH126" s="819">
        <v>0</v>
      </c>
      <c r="AI126" s="819">
        <v>0</v>
      </c>
      <c r="AJ126" s="819">
        <v>0</v>
      </c>
      <c r="AK126" s="819">
        <v>0</v>
      </c>
      <c r="AL126" s="819">
        <v>0</v>
      </c>
      <c r="AM126" s="819">
        <v>0</v>
      </c>
      <c r="AN126" s="819">
        <v>0</v>
      </c>
      <c r="AO126" s="820">
        <v>0</v>
      </c>
      <c r="AP126" s="50"/>
      <c r="AQ126" s="818"/>
      <c r="AR126" s="819"/>
      <c r="AS126" s="819"/>
      <c r="AT126" s="819"/>
      <c r="AU126" s="819">
        <v>0</v>
      </c>
      <c r="AV126" s="819">
        <v>0</v>
      </c>
      <c r="AW126" s="819">
        <v>0</v>
      </c>
      <c r="AX126" s="819">
        <v>0</v>
      </c>
      <c r="AY126" s="819">
        <v>0</v>
      </c>
      <c r="AZ126" s="819">
        <v>0</v>
      </c>
      <c r="BA126" s="819">
        <v>0</v>
      </c>
      <c r="BB126" s="819">
        <v>0</v>
      </c>
      <c r="BC126" s="819">
        <v>0</v>
      </c>
      <c r="BD126" s="819">
        <v>0</v>
      </c>
      <c r="BE126" s="819">
        <v>0</v>
      </c>
      <c r="BF126" s="819">
        <v>0</v>
      </c>
      <c r="BG126" s="819">
        <v>0</v>
      </c>
      <c r="BH126" s="819">
        <v>0</v>
      </c>
      <c r="BI126" s="819">
        <v>0</v>
      </c>
      <c r="BJ126" s="819">
        <v>0</v>
      </c>
      <c r="BK126" s="819">
        <v>0</v>
      </c>
      <c r="BL126" s="819">
        <v>0</v>
      </c>
      <c r="BM126" s="819">
        <v>0</v>
      </c>
      <c r="BN126" s="819">
        <v>0</v>
      </c>
      <c r="BO126" s="819">
        <v>0</v>
      </c>
      <c r="BP126" s="819">
        <v>0</v>
      </c>
      <c r="BQ126" s="819">
        <v>0</v>
      </c>
      <c r="BR126" s="819">
        <v>0</v>
      </c>
      <c r="BS126" s="819">
        <v>0</v>
      </c>
      <c r="BT126" s="820">
        <v>0</v>
      </c>
    </row>
    <row r="127" spans="2:73">
      <c r="B127" s="814"/>
      <c r="C127" s="814"/>
      <c r="D127" s="814" t="s">
        <v>881</v>
      </c>
      <c r="E127" s="814" t="s">
        <v>856</v>
      </c>
      <c r="F127" s="814" t="s">
        <v>866</v>
      </c>
      <c r="G127" s="814" t="s">
        <v>858</v>
      </c>
      <c r="H127" s="814">
        <v>2015</v>
      </c>
      <c r="I127" s="629" t="s">
        <v>575</v>
      </c>
      <c r="J127" s="629" t="s">
        <v>859</v>
      </c>
      <c r="K127" s="50"/>
      <c r="L127" s="818"/>
      <c r="M127" s="819"/>
      <c r="N127" s="819"/>
      <c r="O127" s="819"/>
      <c r="P127" s="819">
        <v>0</v>
      </c>
      <c r="Q127" s="819">
        <v>0</v>
      </c>
      <c r="R127" s="819">
        <v>0</v>
      </c>
      <c r="S127" s="819">
        <v>0</v>
      </c>
      <c r="T127" s="819">
        <v>0</v>
      </c>
      <c r="U127" s="819">
        <v>0</v>
      </c>
      <c r="V127" s="819">
        <v>0</v>
      </c>
      <c r="W127" s="819">
        <v>0</v>
      </c>
      <c r="X127" s="819">
        <v>0</v>
      </c>
      <c r="Y127" s="819">
        <v>0</v>
      </c>
      <c r="Z127" s="819">
        <v>0</v>
      </c>
      <c r="AA127" s="819">
        <v>0</v>
      </c>
      <c r="AB127" s="819">
        <v>0</v>
      </c>
      <c r="AC127" s="819">
        <v>0</v>
      </c>
      <c r="AD127" s="819">
        <v>0</v>
      </c>
      <c r="AE127" s="819">
        <v>0</v>
      </c>
      <c r="AF127" s="819">
        <v>0</v>
      </c>
      <c r="AG127" s="819">
        <v>0</v>
      </c>
      <c r="AH127" s="819">
        <v>0</v>
      </c>
      <c r="AI127" s="819">
        <v>0</v>
      </c>
      <c r="AJ127" s="819">
        <v>0</v>
      </c>
      <c r="AK127" s="819">
        <v>0</v>
      </c>
      <c r="AL127" s="819">
        <v>0</v>
      </c>
      <c r="AM127" s="819">
        <v>0</v>
      </c>
      <c r="AN127" s="819">
        <v>0</v>
      </c>
      <c r="AO127" s="820">
        <v>0</v>
      </c>
      <c r="AP127" s="50"/>
      <c r="AQ127" s="818"/>
      <c r="AR127" s="819"/>
      <c r="AS127" s="819"/>
      <c r="AT127" s="819"/>
      <c r="AU127" s="819">
        <v>0</v>
      </c>
      <c r="AV127" s="819">
        <v>0</v>
      </c>
      <c r="AW127" s="819">
        <v>0</v>
      </c>
      <c r="AX127" s="819">
        <v>0</v>
      </c>
      <c r="AY127" s="819">
        <v>0</v>
      </c>
      <c r="AZ127" s="819">
        <v>0</v>
      </c>
      <c r="BA127" s="819">
        <v>0</v>
      </c>
      <c r="BB127" s="819">
        <v>0</v>
      </c>
      <c r="BC127" s="819">
        <v>0</v>
      </c>
      <c r="BD127" s="819">
        <v>0</v>
      </c>
      <c r="BE127" s="819">
        <v>0</v>
      </c>
      <c r="BF127" s="819">
        <v>0</v>
      </c>
      <c r="BG127" s="819">
        <v>0</v>
      </c>
      <c r="BH127" s="819">
        <v>0</v>
      </c>
      <c r="BI127" s="819">
        <v>0</v>
      </c>
      <c r="BJ127" s="819">
        <v>0</v>
      </c>
      <c r="BK127" s="819">
        <v>0</v>
      </c>
      <c r="BL127" s="819">
        <v>0</v>
      </c>
      <c r="BM127" s="819">
        <v>0</v>
      </c>
      <c r="BN127" s="819">
        <v>0</v>
      </c>
      <c r="BO127" s="819">
        <v>0</v>
      </c>
      <c r="BP127" s="819">
        <v>0</v>
      </c>
      <c r="BQ127" s="819">
        <v>0</v>
      </c>
      <c r="BR127" s="819">
        <v>0</v>
      </c>
      <c r="BS127" s="819">
        <v>0</v>
      </c>
      <c r="BT127" s="820">
        <v>0</v>
      </c>
    </row>
    <row r="128" spans="2:73">
      <c r="B128" s="814"/>
      <c r="C128" s="814"/>
      <c r="D128" s="814" t="s">
        <v>882</v>
      </c>
      <c r="E128" s="814" t="s">
        <v>856</v>
      </c>
      <c r="F128" s="814" t="s">
        <v>866</v>
      </c>
      <c r="G128" s="814" t="s">
        <v>858</v>
      </c>
      <c r="H128" s="814">
        <v>2015</v>
      </c>
      <c r="I128" s="629" t="s">
        <v>575</v>
      </c>
      <c r="J128" s="629" t="s">
        <v>859</v>
      </c>
      <c r="K128" s="50"/>
      <c r="L128" s="818"/>
      <c r="M128" s="819"/>
      <c r="N128" s="819"/>
      <c r="O128" s="819"/>
      <c r="P128" s="819">
        <v>0</v>
      </c>
      <c r="Q128" s="819">
        <v>0</v>
      </c>
      <c r="R128" s="819">
        <v>0</v>
      </c>
      <c r="S128" s="819">
        <v>0</v>
      </c>
      <c r="T128" s="819">
        <v>0</v>
      </c>
      <c r="U128" s="819">
        <v>0</v>
      </c>
      <c r="V128" s="819">
        <v>0</v>
      </c>
      <c r="W128" s="819">
        <v>0</v>
      </c>
      <c r="X128" s="819">
        <v>0</v>
      </c>
      <c r="Y128" s="819">
        <v>0</v>
      </c>
      <c r="Z128" s="819">
        <v>0</v>
      </c>
      <c r="AA128" s="819">
        <v>0</v>
      </c>
      <c r="AB128" s="819">
        <v>0</v>
      </c>
      <c r="AC128" s="819">
        <v>0</v>
      </c>
      <c r="AD128" s="819">
        <v>0</v>
      </c>
      <c r="AE128" s="819">
        <v>0</v>
      </c>
      <c r="AF128" s="819">
        <v>0</v>
      </c>
      <c r="AG128" s="819">
        <v>0</v>
      </c>
      <c r="AH128" s="819">
        <v>0</v>
      </c>
      <c r="AI128" s="819">
        <v>0</v>
      </c>
      <c r="AJ128" s="819">
        <v>0</v>
      </c>
      <c r="AK128" s="819">
        <v>0</v>
      </c>
      <c r="AL128" s="819">
        <v>0</v>
      </c>
      <c r="AM128" s="819">
        <v>0</v>
      </c>
      <c r="AN128" s="819">
        <v>0</v>
      </c>
      <c r="AO128" s="820">
        <v>0</v>
      </c>
      <c r="AP128" s="50"/>
      <c r="AQ128" s="818"/>
      <c r="AR128" s="819"/>
      <c r="AS128" s="819"/>
      <c r="AT128" s="819"/>
      <c r="AU128" s="819">
        <v>0</v>
      </c>
      <c r="AV128" s="819">
        <v>0</v>
      </c>
      <c r="AW128" s="819">
        <v>0</v>
      </c>
      <c r="AX128" s="819">
        <v>0</v>
      </c>
      <c r="AY128" s="819">
        <v>0</v>
      </c>
      <c r="AZ128" s="819">
        <v>0</v>
      </c>
      <c r="BA128" s="819">
        <v>0</v>
      </c>
      <c r="BB128" s="819">
        <v>0</v>
      </c>
      <c r="BC128" s="819">
        <v>0</v>
      </c>
      <c r="BD128" s="819">
        <v>0</v>
      </c>
      <c r="BE128" s="819">
        <v>0</v>
      </c>
      <c r="BF128" s="819">
        <v>0</v>
      </c>
      <c r="BG128" s="819">
        <v>0</v>
      </c>
      <c r="BH128" s="819">
        <v>0</v>
      </c>
      <c r="BI128" s="819">
        <v>0</v>
      </c>
      <c r="BJ128" s="819">
        <v>0</v>
      </c>
      <c r="BK128" s="819">
        <v>0</v>
      </c>
      <c r="BL128" s="819">
        <v>0</v>
      </c>
      <c r="BM128" s="819">
        <v>0</v>
      </c>
      <c r="BN128" s="819">
        <v>0</v>
      </c>
      <c r="BO128" s="819">
        <v>0</v>
      </c>
      <c r="BP128" s="819">
        <v>0</v>
      </c>
      <c r="BQ128" s="819">
        <v>0</v>
      </c>
      <c r="BR128" s="819">
        <v>0</v>
      </c>
      <c r="BS128" s="819">
        <v>0</v>
      </c>
      <c r="BT128" s="820">
        <v>0</v>
      </c>
    </row>
    <row r="129" spans="2:72">
      <c r="B129" s="814"/>
      <c r="C129" s="814"/>
      <c r="D129" s="814" t="s">
        <v>127</v>
      </c>
      <c r="E129" s="814" t="s">
        <v>856</v>
      </c>
      <c r="F129" s="814" t="s">
        <v>29</v>
      </c>
      <c r="G129" s="814" t="s">
        <v>858</v>
      </c>
      <c r="H129" s="814">
        <v>2015</v>
      </c>
      <c r="I129" s="629" t="s">
        <v>575</v>
      </c>
      <c r="J129" s="629" t="s">
        <v>859</v>
      </c>
      <c r="K129" s="50"/>
      <c r="L129" s="818"/>
      <c r="M129" s="819"/>
      <c r="N129" s="819"/>
      <c r="O129" s="819"/>
      <c r="P129" s="819">
        <v>0</v>
      </c>
      <c r="Q129" s="819">
        <v>0</v>
      </c>
      <c r="R129" s="819">
        <v>0</v>
      </c>
      <c r="S129" s="819">
        <v>0</v>
      </c>
      <c r="T129" s="819">
        <v>0</v>
      </c>
      <c r="U129" s="819">
        <v>0</v>
      </c>
      <c r="V129" s="819">
        <v>0</v>
      </c>
      <c r="W129" s="819">
        <v>0</v>
      </c>
      <c r="X129" s="819">
        <v>0</v>
      </c>
      <c r="Y129" s="819">
        <v>0</v>
      </c>
      <c r="Z129" s="819">
        <v>0</v>
      </c>
      <c r="AA129" s="819">
        <v>0</v>
      </c>
      <c r="AB129" s="819">
        <v>0</v>
      </c>
      <c r="AC129" s="819">
        <v>0</v>
      </c>
      <c r="AD129" s="819">
        <v>0</v>
      </c>
      <c r="AE129" s="819">
        <v>0</v>
      </c>
      <c r="AF129" s="819">
        <v>0</v>
      </c>
      <c r="AG129" s="819">
        <v>0</v>
      </c>
      <c r="AH129" s="819">
        <v>0</v>
      </c>
      <c r="AI129" s="819">
        <v>0</v>
      </c>
      <c r="AJ129" s="819">
        <v>0</v>
      </c>
      <c r="AK129" s="819">
        <v>0</v>
      </c>
      <c r="AL129" s="819">
        <v>0</v>
      </c>
      <c r="AM129" s="819">
        <v>0</v>
      </c>
      <c r="AN129" s="819">
        <v>0</v>
      </c>
      <c r="AO129" s="820">
        <v>0</v>
      </c>
      <c r="AP129" s="50"/>
      <c r="AQ129" s="818"/>
      <c r="AR129" s="819"/>
      <c r="AS129" s="819"/>
      <c r="AT129" s="819"/>
      <c r="AU129" s="819">
        <v>0</v>
      </c>
      <c r="AV129" s="819">
        <v>0</v>
      </c>
      <c r="AW129" s="819">
        <v>0</v>
      </c>
      <c r="AX129" s="819">
        <v>0</v>
      </c>
      <c r="AY129" s="819">
        <v>0</v>
      </c>
      <c r="AZ129" s="819">
        <v>0</v>
      </c>
      <c r="BA129" s="819">
        <v>0</v>
      </c>
      <c r="BB129" s="819">
        <v>0</v>
      </c>
      <c r="BC129" s="819">
        <v>0</v>
      </c>
      <c r="BD129" s="819">
        <v>0</v>
      </c>
      <c r="BE129" s="819">
        <v>0</v>
      </c>
      <c r="BF129" s="819">
        <v>0</v>
      </c>
      <c r="BG129" s="819">
        <v>0</v>
      </c>
      <c r="BH129" s="819">
        <v>0</v>
      </c>
      <c r="BI129" s="819">
        <v>0</v>
      </c>
      <c r="BJ129" s="819">
        <v>0</v>
      </c>
      <c r="BK129" s="819">
        <v>0</v>
      </c>
      <c r="BL129" s="819">
        <v>0</v>
      </c>
      <c r="BM129" s="819">
        <v>0</v>
      </c>
      <c r="BN129" s="819">
        <v>0</v>
      </c>
      <c r="BO129" s="819">
        <v>0</v>
      </c>
      <c r="BP129" s="819">
        <v>0</v>
      </c>
      <c r="BQ129" s="819">
        <v>0</v>
      </c>
      <c r="BR129" s="819">
        <v>0</v>
      </c>
      <c r="BS129" s="819">
        <v>0</v>
      </c>
      <c r="BT129" s="820">
        <v>0</v>
      </c>
    </row>
    <row r="130" spans="2:72">
      <c r="B130" s="814"/>
      <c r="C130" s="814"/>
      <c r="D130" s="814" t="s">
        <v>883</v>
      </c>
      <c r="E130" s="814" t="s">
        <v>856</v>
      </c>
      <c r="F130" s="814" t="s">
        <v>29</v>
      </c>
      <c r="G130" s="814" t="s">
        <v>858</v>
      </c>
      <c r="H130" s="814">
        <v>2015</v>
      </c>
      <c r="I130" s="629" t="s">
        <v>575</v>
      </c>
      <c r="J130" s="629" t="s">
        <v>859</v>
      </c>
      <c r="K130" s="50"/>
      <c r="L130" s="818"/>
      <c r="M130" s="819"/>
      <c r="N130" s="819"/>
      <c r="O130" s="819"/>
      <c r="P130" s="819">
        <v>0</v>
      </c>
      <c r="Q130" s="819">
        <v>0</v>
      </c>
      <c r="R130" s="819">
        <v>0</v>
      </c>
      <c r="S130" s="819">
        <v>0</v>
      </c>
      <c r="T130" s="819">
        <v>0</v>
      </c>
      <c r="U130" s="819">
        <v>0</v>
      </c>
      <c r="V130" s="819">
        <v>0</v>
      </c>
      <c r="W130" s="819">
        <v>0</v>
      </c>
      <c r="X130" s="819">
        <v>0</v>
      </c>
      <c r="Y130" s="819">
        <v>0</v>
      </c>
      <c r="Z130" s="819">
        <v>0</v>
      </c>
      <c r="AA130" s="819">
        <v>0</v>
      </c>
      <c r="AB130" s="819">
        <v>0</v>
      </c>
      <c r="AC130" s="819">
        <v>0</v>
      </c>
      <c r="AD130" s="819">
        <v>0</v>
      </c>
      <c r="AE130" s="819">
        <v>0</v>
      </c>
      <c r="AF130" s="819">
        <v>0</v>
      </c>
      <c r="AG130" s="819">
        <v>0</v>
      </c>
      <c r="AH130" s="819">
        <v>0</v>
      </c>
      <c r="AI130" s="819">
        <v>0</v>
      </c>
      <c r="AJ130" s="819">
        <v>0</v>
      </c>
      <c r="AK130" s="819">
        <v>0</v>
      </c>
      <c r="AL130" s="819">
        <v>0</v>
      </c>
      <c r="AM130" s="819">
        <v>0</v>
      </c>
      <c r="AN130" s="819">
        <v>0</v>
      </c>
      <c r="AO130" s="820">
        <v>0</v>
      </c>
      <c r="AP130" s="50"/>
      <c r="AQ130" s="818"/>
      <c r="AR130" s="819"/>
      <c r="AS130" s="819"/>
      <c r="AT130" s="819"/>
      <c r="AU130" s="819">
        <v>0</v>
      </c>
      <c r="AV130" s="819">
        <v>0</v>
      </c>
      <c r="AW130" s="819">
        <v>0</v>
      </c>
      <c r="AX130" s="819">
        <v>0</v>
      </c>
      <c r="AY130" s="819">
        <v>0</v>
      </c>
      <c r="AZ130" s="819">
        <v>0</v>
      </c>
      <c r="BA130" s="819">
        <v>0</v>
      </c>
      <c r="BB130" s="819">
        <v>0</v>
      </c>
      <c r="BC130" s="819">
        <v>0</v>
      </c>
      <c r="BD130" s="819">
        <v>0</v>
      </c>
      <c r="BE130" s="819">
        <v>0</v>
      </c>
      <c r="BF130" s="819">
        <v>0</v>
      </c>
      <c r="BG130" s="819">
        <v>0</v>
      </c>
      <c r="BH130" s="819">
        <v>0</v>
      </c>
      <c r="BI130" s="819">
        <v>0</v>
      </c>
      <c r="BJ130" s="819">
        <v>0</v>
      </c>
      <c r="BK130" s="819">
        <v>0</v>
      </c>
      <c r="BL130" s="819">
        <v>0</v>
      </c>
      <c r="BM130" s="819">
        <v>0</v>
      </c>
      <c r="BN130" s="819">
        <v>0</v>
      </c>
      <c r="BO130" s="819">
        <v>0</v>
      </c>
      <c r="BP130" s="819">
        <v>0</v>
      </c>
      <c r="BQ130" s="819">
        <v>0</v>
      </c>
      <c r="BR130" s="819">
        <v>0</v>
      </c>
      <c r="BS130" s="819">
        <v>0</v>
      </c>
      <c r="BT130" s="820">
        <v>0</v>
      </c>
    </row>
    <row r="131" spans="2:72">
      <c r="B131" s="814"/>
      <c r="C131" s="814"/>
      <c r="D131" s="814" t="s">
        <v>884</v>
      </c>
      <c r="E131" s="814" t="s">
        <v>856</v>
      </c>
      <c r="F131" s="814" t="s">
        <v>29</v>
      </c>
      <c r="G131" s="814" t="s">
        <v>858</v>
      </c>
      <c r="H131" s="814">
        <v>2015</v>
      </c>
      <c r="I131" s="629" t="s">
        <v>575</v>
      </c>
      <c r="J131" s="629" t="s">
        <v>859</v>
      </c>
      <c r="K131" s="50"/>
      <c r="L131" s="818"/>
      <c r="M131" s="819"/>
      <c r="N131" s="819"/>
      <c r="O131" s="819"/>
      <c r="P131" s="819">
        <v>0</v>
      </c>
      <c r="Q131" s="819">
        <v>0</v>
      </c>
      <c r="R131" s="819">
        <v>0</v>
      </c>
      <c r="S131" s="819">
        <v>0</v>
      </c>
      <c r="T131" s="819">
        <v>0</v>
      </c>
      <c r="U131" s="819">
        <v>0</v>
      </c>
      <c r="V131" s="819">
        <v>0</v>
      </c>
      <c r="W131" s="819">
        <v>0</v>
      </c>
      <c r="X131" s="819">
        <v>0</v>
      </c>
      <c r="Y131" s="819">
        <v>0</v>
      </c>
      <c r="Z131" s="819">
        <v>0</v>
      </c>
      <c r="AA131" s="819">
        <v>0</v>
      </c>
      <c r="AB131" s="819">
        <v>0</v>
      </c>
      <c r="AC131" s="819">
        <v>0</v>
      </c>
      <c r="AD131" s="819">
        <v>0</v>
      </c>
      <c r="AE131" s="819">
        <v>0</v>
      </c>
      <c r="AF131" s="819">
        <v>0</v>
      </c>
      <c r="AG131" s="819">
        <v>0</v>
      </c>
      <c r="AH131" s="819">
        <v>0</v>
      </c>
      <c r="AI131" s="819">
        <v>0</v>
      </c>
      <c r="AJ131" s="819">
        <v>0</v>
      </c>
      <c r="AK131" s="819">
        <v>0</v>
      </c>
      <c r="AL131" s="819">
        <v>0</v>
      </c>
      <c r="AM131" s="819">
        <v>0</v>
      </c>
      <c r="AN131" s="819">
        <v>0</v>
      </c>
      <c r="AO131" s="820">
        <v>0</v>
      </c>
      <c r="AP131" s="50"/>
      <c r="AQ131" s="818"/>
      <c r="AR131" s="819"/>
      <c r="AS131" s="819"/>
      <c r="AT131" s="819"/>
      <c r="AU131" s="819">
        <v>0</v>
      </c>
      <c r="AV131" s="819">
        <v>0</v>
      </c>
      <c r="AW131" s="819">
        <v>0</v>
      </c>
      <c r="AX131" s="819">
        <v>0</v>
      </c>
      <c r="AY131" s="819">
        <v>0</v>
      </c>
      <c r="AZ131" s="819">
        <v>0</v>
      </c>
      <c r="BA131" s="819">
        <v>0</v>
      </c>
      <c r="BB131" s="819">
        <v>0</v>
      </c>
      <c r="BC131" s="819">
        <v>0</v>
      </c>
      <c r="BD131" s="819">
        <v>0</v>
      </c>
      <c r="BE131" s="819">
        <v>0</v>
      </c>
      <c r="BF131" s="819">
        <v>0</v>
      </c>
      <c r="BG131" s="819">
        <v>0</v>
      </c>
      <c r="BH131" s="819">
        <v>0</v>
      </c>
      <c r="BI131" s="819">
        <v>0</v>
      </c>
      <c r="BJ131" s="819">
        <v>0</v>
      </c>
      <c r="BK131" s="819">
        <v>0</v>
      </c>
      <c r="BL131" s="819">
        <v>0</v>
      </c>
      <c r="BM131" s="819">
        <v>0</v>
      </c>
      <c r="BN131" s="819">
        <v>0</v>
      </c>
      <c r="BO131" s="819">
        <v>0</v>
      </c>
      <c r="BP131" s="819">
        <v>0</v>
      </c>
      <c r="BQ131" s="819">
        <v>0</v>
      </c>
      <c r="BR131" s="819">
        <v>0</v>
      </c>
      <c r="BS131" s="819">
        <v>0</v>
      </c>
      <c r="BT131" s="820">
        <v>0</v>
      </c>
    </row>
    <row r="132" spans="2:72">
      <c r="B132" s="814"/>
      <c r="C132" s="814"/>
      <c r="D132" s="814" t="s">
        <v>885</v>
      </c>
      <c r="E132" s="814" t="s">
        <v>856</v>
      </c>
      <c r="F132" s="814" t="s">
        <v>866</v>
      </c>
      <c r="G132" s="814" t="s">
        <v>858</v>
      </c>
      <c r="H132" s="814">
        <v>2015</v>
      </c>
      <c r="I132" s="629" t="s">
        <v>575</v>
      </c>
      <c r="J132" s="629" t="s">
        <v>859</v>
      </c>
      <c r="K132" s="50"/>
      <c r="L132" s="818"/>
      <c r="M132" s="819"/>
      <c r="N132" s="819"/>
      <c r="O132" s="819"/>
      <c r="P132" s="819">
        <v>0</v>
      </c>
      <c r="Q132" s="819">
        <v>0</v>
      </c>
      <c r="R132" s="819">
        <v>0</v>
      </c>
      <c r="S132" s="819">
        <v>0</v>
      </c>
      <c r="T132" s="819">
        <v>0</v>
      </c>
      <c r="U132" s="819">
        <v>0</v>
      </c>
      <c r="V132" s="819">
        <v>0</v>
      </c>
      <c r="W132" s="819">
        <v>0</v>
      </c>
      <c r="X132" s="819">
        <v>0</v>
      </c>
      <c r="Y132" s="819">
        <v>0</v>
      </c>
      <c r="Z132" s="819">
        <v>0</v>
      </c>
      <c r="AA132" s="819">
        <v>0</v>
      </c>
      <c r="AB132" s="819">
        <v>0</v>
      </c>
      <c r="AC132" s="819">
        <v>0</v>
      </c>
      <c r="AD132" s="819">
        <v>0</v>
      </c>
      <c r="AE132" s="819">
        <v>0</v>
      </c>
      <c r="AF132" s="819">
        <v>0</v>
      </c>
      <c r="AG132" s="819">
        <v>0</v>
      </c>
      <c r="AH132" s="819">
        <v>0</v>
      </c>
      <c r="AI132" s="819">
        <v>0</v>
      </c>
      <c r="AJ132" s="819">
        <v>0</v>
      </c>
      <c r="AK132" s="819">
        <v>0</v>
      </c>
      <c r="AL132" s="819">
        <v>0</v>
      </c>
      <c r="AM132" s="819">
        <v>0</v>
      </c>
      <c r="AN132" s="819">
        <v>0</v>
      </c>
      <c r="AO132" s="820">
        <v>0</v>
      </c>
      <c r="AP132" s="50"/>
      <c r="AQ132" s="818"/>
      <c r="AR132" s="819"/>
      <c r="AS132" s="819"/>
      <c r="AT132" s="819"/>
      <c r="AU132" s="819">
        <v>0</v>
      </c>
      <c r="AV132" s="819">
        <v>0</v>
      </c>
      <c r="AW132" s="819">
        <v>0</v>
      </c>
      <c r="AX132" s="819">
        <v>0</v>
      </c>
      <c r="AY132" s="819">
        <v>0</v>
      </c>
      <c r="AZ132" s="819">
        <v>0</v>
      </c>
      <c r="BA132" s="819">
        <v>0</v>
      </c>
      <c r="BB132" s="819">
        <v>0</v>
      </c>
      <c r="BC132" s="819">
        <v>0</v>
      </c>
      <c r="BD132" s="819">
        <v>0</v>
      </c>
      <c r="BE132" s="819">
        <v>0</v>
      </c>
      <c r="BF132" s="819">
        <v>0</v>
      </c>
      <c r="BG132" s="819">
        <v>0</v>
      </c>
      <c r="BH132" s="819">
        <v>0</v>
      </c>
      <c r="BI132" s="819">
        <v>0</v>
      </c>
      <c r="BJ132" s="819">
        <v>0</v>
      </c>
      <c r="BK132" s="819">
        <v>0</v>
      </c>
      <c r="BL132" s="819">
        <v>0</v>
      </c>
      <c r="BM132" s="819">
        <v>0</v>
      </c>
      <c r="BN132" s="819">
        <v>0</v>
      </c>
      <c r="BO132" s="819">
        <v>0</v>
      </c>
      <c r="BP132" s="819">
        <v>0</v>
      </c>
      <c r="BQ132" s="819">
        <v>0</v>
      </c>
      <c r="BR132" s="819">
        <v>0</v>
      </c>
      <c r="BS132" s="819">
        <v>0</v>
      </c>
      <c r="BT132" s="820">
        <v>0</v>
      </c>
    </row>
    <row r="133" spans="2:72">
      <c r="B133" s="814"/>
      <c r="C133" s="814"/>
      <c r="D133" s="814" t="s">
        <v>886</v>
      </c>
      <c r="E133" s="814" t="s">
        <v>856</v>
      </c>
      <c r="F133" s="814"/>
      <c r="G133" s="814" t="s">
        <v>858</v>
      </c>
      <c r="H133" s="814">
        <v>2015</v>
      </c>
      <c r="I133" s="629" t="s">
        <v>575</v>
      </c>
      <c r="J133" s="629" t="s">
        <v>859</v>
      </c>
      <c r="K133" s="50"/>
      <c r="L133" s="818"/>
      <c r="M133" s="819"/>
      <c r="N133" s="819"/>
      <c r="O133" s="819"/>
      <c r="P133" s="819">
        <v>0</v>
      </c>
      <c r="Q133" s="819">
        <v>0</v>
      </c>
      <c r="R133" s="819">
        <v>0</v>
      </c>
      <c r="S133" s="819">
        <v>0</v>
      </c>
      <c r="T133" s="819">
        <v>0</v>
      </c>
      <c r="U133" s="819">
        <v>0</v>
      </c>
      <c r="V133" s="819">
        <v>0</v>
      </c>
      <c r="W133" s="819">
        <v>0</v>
      </c>
      <c r="X133" s="819">
        <v>0</v>
      </c>
      <c r="Y133" s="819">
        <v>0</v>
      </c>
      <c r="Z133" s="819">
        <v>0</v>
      </c>
      <c r="AA133" s="819">
        <v>0</v>
      </c>
      <c r="AB133" s="819">
        <v>0</v>
      </c>
      <c r="AC133" s="819">
        <v>0</v>
      </c>
      <c r="AD133" s="819">
        <v>0</v>
      </c>
      <c r="AE133" s="819">
        <v>0</v>
      </c>
      <c r="AF133" s="819">
        <v>0</v>
      </c>
      <c r="AG133" s="819">
        <v>0</v>
      </c>
      <c r="AH133" s="819">
        <v>0</v>
      </c>
      <c r="AI133" s="819">
        <v>0</v>
      </c>
      <c r="AJ133" s="819">
        <v>0</v>
      </c>
      <c r="AK133" s="819">
        <v>0</v>
      </c>
      <c r="AL133" s="819">
        <v>0</v>
      </c>
      <c r="AM133" s="819">
        <v>0</v>
      </c>
      <c r="AN133" s="819">
        <v>0</v>
      </c>
      <c r="AO133" s="820">
        <v>0</v>
      </c>
      <c r="AP133" s="50"/>
      <c r="AQ133" s="818"/>
      <c r="AR133" s="819"/>
      <c r="AS133" s="819"/>
      <c r="AT133" s="819"/>
      <c r="AU133" s="819">
        <v>0</v>
      </c>
      <c r="AV133" s="819">
        <v>0</v>
      </c>
      <c r="AW133" s="819">
        <v>0</v>
      </c>
      <c r="AX133" s="819">
        <v>0</v>
      </c>
      <c r="AY133" s="819">
        <v>0</v>
      </c>
      <c r="AZ133" s="819">
        <v>0</v>
      </c>
      <c r="BA133" s="819">
        <v>0</v>
      </c>
      <c r="BB133" s="819">
        <v>0</v>
      </c>
      <c r="BC133" s="819">
        <v>0</v>
      </c>
      <c r="BD133" s="819">
        <v>0</v>
      </c>
      <c r="BE133" s="819">
        <v>0</v>
      </c>
      <c r="BF133" s="819">
        <v>0</v>
      </c>
      <c r="BG133" s="819">
        <v>0</v>
      </c>
      <c r="BH133" s="819">
        <v>0</v>
      </c>
      <c r="BI133" s="819">
        <v>0</v>
      </c>
      <c r="BJ133" s="819">
        <v>0</v>
      </c>
      <c r="BK133" s="819">
        <v>0</v>
      </c>
      <c r="BL133" s="819">
        <v>0</v>
      </c>
      <c r="BM133" s="819">
        <v>0</v>
      </c>
      <c r="BN133" s="819">
        <v>0</v>
      </c>
      <c r="BO133" s="819">
        <v>0</v>
      </c>
      <c r="BP133" s="819">
        <v>0</v>
      </c>
      <c r="BQ133" s="819">
        <v>0</v>
      </c>
      <c r="BR133" s="819">
        <v>0</v>
      </c>
      <c r="BS133" s="819">
        <v>0</v>
      </c>
      <c r="BT133" s="820">
        <v>0</v>
      </c>
    </row>
    <row r="134" spans="2:72">
      <c r="B134" s="814"/>
      <c r="C134" s="814"/>
      <c r="D134" s="814" t="s">
        <v>887</v>
      </c>
      <c r="E134" s="814" t="s">
        <v>856</v>
      </c>
      <c r="F134" s="814" t="s">
        <v>866</v>
      </c>
      <c r="G134" s="814" t="s">
        <v>858</v>
      </c>
      <c r="H134" s="814">
        <v>2015</v>
      </c>
      <c r="I134" s="629" t="s">
        <v>575</v>
      </c>
      <c r="J134" s="629" t="s">
        <v>859</v>
      </c>
      <c r="K134" s="50"/>
      <c r="L134" s="818"/>
      <c r="M134" s="819"/>
      <c r="N134" s="819"/>
      <c r="O134" s="819"/>
      <c r="P134" s="819">
        <v>0</v>
      </c>
      <c r="Q134" s="819">
        <v>0</v>
      </c>
      <c r="R134" s="819">
        <v>0</v>
      </c>
      <c r="S134" s="819">
        <v>0</v>
      </c>
      <c r="T134" s="819">
        <v>0</v>
      </c>
      <c r="U134" s="819">
        <v>0</v>
      </c>
      <c r="V134" s="819">
        <v>0</v>
      </c>
      <c r="W134" s="819">
        <v>0</v>
      </c>
      <c r="X134" s="819">
        <v>0</v>
      </c>
      <c r="Y134" s="819">
        <v>0</v>
      </c>
      <c r="Z134" s="819">
        <v>0</v>
      </c>
      <c r="AA134" s="819">
        <v>0</v>
      </c>
      <c r="AB134" s="819">
        <v>0</v>
      </c>
      <c r="AC134" s="819">
        <v>0</v>
      </c>
      <c r="AD134" s="819">
        <v>0</v>
      </c>
      <c r="AE134" s="819">
        <v>0</v>
      </c>
      <c r="AF134" s="819">
        <v>0</v>
      </c>
      <c r="AG134" s="819">
        <v>0</v>
      </c>
      <c r="AH134" s="819">
        <v>0</v>
      </c>
      <c r="AI134" s="819">
        <v>0</v>
      </c>
      <c r="AJ134" s="819">
        <v>0</v>
      </c>
      <c r="AK134" s="819">
        <v>0</v>
      </c>
      <c r="AL134" s="819">
        <v>0</v>
      </c>
      <c r="AM134" s="819">
        <v>0</v>
      </c>
      <c r="AN134" s="819">
        <v>0</v>
      </c>
      <c r="AO134" s="820">
        <v>0</v>
      </c>
      <c r="AP134" s="50"/>
      <c r="AQ134" s="818"/>
      <c r="AR134" s="819"/>
      <c r="AS134" s="819"/>
      <c r="AT134" s="819"/>
      <c r="AU134" s="819">
        <v>0</v>
      </c>
      <c r="AV134" s="819">
        <v>0</v>
      </c>
      <c r="AW134" s="819">
        <v>0</v>
      </c>
      <c r="AX134" s="819">
        <v>0</v>
      </c>
      <c r="AY134" s="819">
        <v>0</v>
      </c>
      <c r="AZ134" s="819">
        <v>0</v>
      </c>
      <c r="BA134" s="819">
        <v>0</v>
      </c>
      <c r="BB134" s="819">
        <v>0</v>
      </c>
      <c r="BC134" s="819">
        <v>0</v>
      </c>
      <c r="BD134" s="819">
        <v>0</v>
      </c>
      <c r="BE134" s="819">
        <v>0</v>
      </c>
      <c r="BF134" s="819">
        <v>0</v>
      </c>
      <c r="BG134" s="819">
        <v>0</v>
      </c>
      <c r="BH134" s="819">
        <v>0</v>
      </c>
      <c r="BI134" s="819">
        <v>0</v>
      </c>
      <c r="BJ134" s="819">
        <v>0</v>
      </c>
      <c r="BK134" s="819">
        <v>0</v>
      </c>
      <c r="BL134" s="819">
        <v>0</v>
      </c>
      <c r="BM134" s="819">
        <v>0</v>
      </c>
      <c r="BN134" s="819">
        <v>0</v>
      </c>
      <c r="BO134" s="819">
        <v>0</v>
      </c>
      <c r="BP134" s="819">
        <v>0</v>
      </c>
      <c r="BQ134" s="819">
        <v>0</v>
      </c>
      <c r="BR134" s="819">
        <v>0</v>
      </c>
      <c r="BS134" s="819">
        <v>0</v>
      </c>
      <c r="BT134" s="820">
        <v>0</v>
      </c>
    </row>
    <row r="135" spans="2:72">
      <c r="B135" s="814"/>
      <c r="C135" s="814"/>
      <c r="D135" s="814" t="s">
        <v>888</v>
      </c>
      <c r="E135" s="814" t="s">
        <v>856</v>
      </c>
      <c r="F135" s="814" t="s">
        <v>866</v>
      </c>
      <c r="G135" s="814" t="s">
        <v>858</v>
      </c>
      <c r="H135" s="814">
        <v>2015</v>
      </c>
      <c r="I135" s="629" t="s">
        <v>575</v>
      </c>
      <c r="J135" s="629" t="s">
        <v>859</v>
      </c>
      <c r="K135" s="50"/>
      <c r="L135" s="818"/>
      <c r="M135" s="819"/>
      <c r="N135" s="819"/>
      <c r="O135" s="819"/>
      <c r="P135" s="819">
        <v>0</v>
      </c>
      <c r="Q135" s="819">
        <v>0</v>
      </c>
      <c r="R135" s="819">
        <v>0</v>
      </c>
      <c r="S135" s="819">
        <v>0</v>
      </c>
      <c r="T135" s="819">
        <v>0</v>
      </c>
      <c r="U135" s="819">
        <v>0</v>
      </c>
      <c r="V135" s="819">
        <v>0</v>
      </c>
      <c r="W135" s="819">
        <v>0</v>
      </c>
      <c r="X135" s="819">
        <v>0</v>
      </c>
      <c r="Y135" s="819">
        <v>0</v>
      </c>
      <c r="Z135" s="819">
        <v>0</v>
      </c>
      <c r="AA135" s="819">
        <v>0</v>
      </c>
      <c r="AB135" s="819">
        <v>0</v>
      </c>
      <c r="AC135" s="819">
        <v>0</v>
      </c>
      <c r="AD135" s="819">
        <v>0</v>
      </c>
      <c r="AE135" s="819">
        <v>0</v>
      </c>
      <c r="AF135" s="819">
        <v>0</v>
      </c>
      <c r="AG135" s="819">
        <v>0</v>
      </c>
      <c r="AH135" s="819">
        <v>0</v>
      </c>
      <c r="AI135" s="819">
        <v>0</v>
      </c>
      <c r="AJ135" s="819">
        <v>0</v>
      </c>
      <c r="AK135" s="819">
        <v>0</v>
      </c>
      <c r="AL135" s="819">
        <v>0</v>
      </c>
      <c r="AM135" s="819">
        <v>0</v>
      </c>
      <c r="AN135" s="819">
        <v>0</v>
      </c>
      <c r="AO135" s="820">
        <v>0</v>
      </c>
      <c r="AP135" s="50"/>
      <c r="AQ135" s="818"/>
      <c r="AR135" s="819"/>
      <c r="AS135" s="819"/>
      <c r="AT135" s="819"/>
      <c r="AU135" s="819">
        <v>0</v>
      </c>
      <c r="AV135" s="819">
        <v>0</v>
      </c>
      <c r="AW135" s="819">
        <v>0</v>
      </c>
      <c r="AX135" s="819">
        <v>0</v>
      </c>
      <c r="AY135" s="819">
        <v>0</v>
      </c>
      <c r="AZ135" s="819">
        <v>0</v>
      </c>
      <c r="BA135" s="819">
        <v>0</v>
      </c>
      <c r="BB135" s="819">
        <v>0</v>
      </c>
      <c r="BC135" s="819">
        <v>0</v>
      </c>
      <c r="BD135" s="819">
        <v>0</v>
      </c>
      <c r="BE135" s="819">
        <v>0</v>
      </c>
      <c r="BF135" s="819">
        <v>0</v>
      </c>
      <c r="BG135" s="819">
        <v>0</v>
      </c>
      <c r="BH135" s="819">
        <v>0</v>
      </c>
      <c r="BI135" s="819">
        <v>0</v>
      </c>
      <c r="BJ135" s="819">
        <v>0</v>
      </c>
      <c r="BK135" s="819">
        <v>0</v>
      </c>
      <c r="BL135" s="819">
        <v>0</v>
      </c>
      <c r="BM135" s="819">
        <v>0</v>
      </c>
      <c r="BN135" s="819">
        <v>0</v>
      </c>
      <c r="BO135" s="819">
        <v>0</v>
      </c>
      <c r="BP135" s="819">
        <v>0</v>
      </c>
      <c r="BQ135" s="819">
        <v>0</v>
      </c>
      <c r="BR135" s="819">
        <v>0</v>
      </c>
      <c r="BS135" s="819">
        <v>0</v>
      </c>
      <c r="BT135" s="820">
        <v>0</v>
      </c>
    </row>
    <row r="136" spans="2:72">
      <c r="B136" s="814"/>
      <c r="C136" s="814"/>
      <c r="D136" s="814" t="s">
        <v>889</v>
      </c>
      <c r="E136" s="814" t="s">
        <v>856</v>
      </c>
      <c r="F136" s="814" t="s">
        <v>866</v>
      </c>
      <c r="G136" s="814" t="s">
        <v>858</v>
      </c>
      <c r="H136" s="814">
        <v>2015</v>
      </c>
      <c r="I136" s="629" t="s">
        <v>575</v>
      </c>
      <c r="J136" s="629" t="s">
        <v>859</v>
      </c>
      <c r="K136" s="50"/>
      <c r="L136" s="818"/>
      <c r="M136" s="819"/>
      <c r="N136" s="819"/>
      <c r="O136" s="819"/>
      <c r="P136" s="819">
        <v>0</v>
      </c>
      <c r="Q136" s="819">
        <v>0</v>
      </c>
      <c r="R136" s="819">
        <v>0</v>
      </c>
      <c r="S136" s="819">
        <v>0</v>
      </c>
      <c r="T136" s="819">
        <v>0</v>
      </c>
      <c r="U136" s="819">
        <v>0</v>
      </c>
      <c r="V136" s="819">
        <v>0</v>
      </c>
      <c r="W136" s="819">
        <v>0</v>
      </c>
      <c r="X136" s="819">
        <v>0</v>
      </c>
      <c r="Y136" s="819">
        <v>0</v>
      </c>
      <c r="Z136" s="819">
        <v>0</v>
      </c>
      <c r="AA136" s="819">
        <v>0</v>
      </c>
      <c r="AB136" s="819">
        <v>0</v>
      </c>
      <c r="AC136" s="819">
        <v>0</v>
      </c>
      <c r="AD136" s="819">
        <v>0</v>
      </c>
      <c r="AE136" s="819">
        <v>0</v>
      </c>
      <c r="AF136" s="819">
        <v>0</v>
      </c>
      <c r="AG136" s="819">
        <v>0</v>
      </c>
      <c r="AH136" s="819">
        <v>0</v>
      </c>
      <c r="AI136" s="819">
        <v>0</v>
      </c>
      <c r="AJ136" s="819">
        <v>0</v>
      </c>
      <c r="AK136" s="819">
        <v>0</v>
      </c>
      <c r="AL136" s="819">
        <v>0</v>
      </c>
      <c r="AM136" s="819">
        <v>0</v>
      </c>
      <c r="AN136" s="819">
        <v>0</v>
      </c>
      <c r="AO136" s="820">
        <v>0</v>
      </c>
      <c r="AP136" s="50"/>
      <c r="AQ136" s="818"/>
      <c r="AR136" s="819"/>
      <c r="AS136" s="819"/>
      <c r="AT136" s="819"/>
      <c r="AU136" s="819">
        <v>0</v>
      </c>
      <c r="AV136" s="819">
        <v>0</v>
      </c>
      <c r="AW136" s="819">
        <v>0</v>
      </c>
      <c r="AX136" s="819">
        <v>0</v>
      </c>
      <c r="AY136" s="819">
        <v>0</v>
      </c>
      <c r="AZ136" s="819">
        <v>0</v>
      </c>
      <c r="BA136" s="819">
        <v>0</v>
      </c>
      <c r="BB136" s="819">
        <v>0</v>
      </c>
      <c r="BC136" s="819">
        <v>0</v>
      </c>
      <c r="BD136" s="819">
        <v>0</v>
      </c>
      <c r="BE136" s="819">
        <v>0</v>
      </c>
      <c r="BF136" s="819">
        <v>0</v>
      </c>
      <c r="BG136" s="819">
        <v>0</v>
      </c>
      <c r="BH136" s="819">
        <v>0</v>
      </c>
      <c r="BI136" s="819">
        <v>0</v>
      </c>
      <c r="BJ136" s="819">
        <v>0</v>
      </c>
      <c r="BK136" s="819">
        <v>0</v>
      </c>
      <c r="BL136" s="819">
        <v>0</v>
      </c>
      <c r="BM136" s="819">
        <v>0</v>
      </c>
      <c r="BN136" s="819">
        <v>0</v>
      </c>
      <c r="BO136" s="819">
        <v>0</v>
      </c>
      <c r="BP136" s="819">
        <v>0</v>
      </c>
      <c r="BQ136" s="819">
        <v>0</v>
      </c>
      <c r="BR136" s="819">
        <v>0</v>
      </c>
      <c r="BS136" s="819">
        <v>0</v>
      </c>
      <c r="BT136" s="820">
        <v>0</v>
      </c>
    </row>
    <row r="137" spans="2:72">
      <c r="B137" s="814"/>
      <c r="C137" s="814"/>
      <c r="D137" s="814" t="s">
        <v>890</v>
      </c>
      <c r="E137" s="814" t="s">
        <v>856</v>
      </c>
      <c r="F137" s="814" t="s">
        <v>29</v>
      </c>
      <c r="G137" s="814" t="s">
        <v>858</v>
      </c>
      <c r="H137" s="814">
        <v>2015</v>
      </c>
      <c r="I137" s="629" t="s">
        <v>575</v>
      </c>
      <c r="J137" s="629" t="s">
        <v>859</v>
      </c>
      <c r="K137" s="50"/>
      <c r="L137" s="818"/>
      <c r="M137" s="819"/>
      <c r="N137" s="819"/>
      <c r="O137" s="819"/>
      <c r="P137" s="819">
        <v>0</v>
      </c>
      <c r="Q137" s="819">
        <v>0</v>
      </c>
      <c r="R137" s="819">
        <v>0</v>
      </c>
      <c r="S137" s="819">
        <v>0</v>
      </c>
      <c r="T137" s="819">
        <v>0</v>
      </c>
      <c r="U137" s="819">
        <v>0</v>
      </c>
      <c r="V137" s="819">
        <v>0</v>
      </c>
      <c r="W137" s="819">
        <v>0</v>
      </c>
      <c r="X137" s="819">
        <v>0</v>
      </c>
      <c r="Y137" s="819">
        <v>0</v>
      </c>
      <c r="Z137" s="819">
        <v>0</v>
      </c>
      <c r="AA137" s="819">
        <v>0</v>
      </c>
      <c r="AB137" s="819">
        <v>0</v>
      </c>
      <c r="AC137" s="819">
        <v>0</v>
      </c>
      <c r="AD137" s="819">
        <v>0</v>
      </c>
      <c r="AE137" s="819">
        <v>0</v>
      </c>
      <c r="AF137" s="819">
        <v>0</v>
      </c>
      <c r="AG137" s="819">
        <v>0</v>
      </c>
      <c r="AH137" s="819">
        <v>0</v>
      </c>
      <c r="AI137" s="819">
        <v>0</v>
      </c>
      <c r="AJ137" s="819">
        <v>0</v>
      </c>
      <c r="AK137" s="819">
        <v>0</v>
      </c>
      <c r="AL137" s="819">
        <v>0</v>
      </c>
      <c r="AM137" s="819">
        <v>0</v>
      </c>
      <c r="AN137" s="819">
        <v>0</v>
      </c>
      <c r="AO137" s="820">
        <v>0</v>
      </c>
      <c r="AP137" s="50"/>
      <c r="AQ137" s="818"/>
      <c r="AR137" s="819"/>
      <c r="AS137" s="819"/>
      <c r="AT137" s="819"/>
      <c r="AU137" s="819">
        <v>0</v>
      </c>
      <c r="AV137" s="819">
        <v>0</v>
      </c>
      <c r="AW137" s="819">
        <v>0</v>
      </c>
      <c r="AX137" s="819">
        <v>0</v>
      </c>
      <c r="AY137" s="819">
        <v>0</v>
      </c>
      <c r="AZ137" s="819">
        <v>0</v>
      </c>
      <c r="BA137" s="819">
        <v>0</v>
      </c>
      <c r="BB137" s="819">
        <v>0</v>
      </c>
      <c r="BC137" s="819">
        <v>0</v>
      </c>
      <c r="BD137" s="819">
        <v>0</v>
      </c>
      <c r="BE137" s="819">
        <v>0</v>
      </c>
      <c r="BF137" s="819">
        <v>0</v>
      </c>
      <c r="BG137" s="819">
        <v>0</v>
      </c>
      <c r="BH137" s="819">
        <v>0</v>
      </c>
      <c r="BI137" s="819">
        <v>0</v>
      </c>
      <c r="BJ137" s="819">
        <v>0</v>
      </c>
      <c r="BK137" s="819">
        <v>0</v>
      </c>
      <c r="BL137" s="819">
        <v>0</v>
      </c>
      <c r="BM137" s="819">
        <v>0</v>
      </c>
      <c r="BN137" s="819">
        <v>0</v>
      </c>
      <c r="BO137" s="819">
        <v>0</v>
      </c>
      <c r="BP137" s="819">
        <v>0</v>
      </c>
      <c r="BQ137" s="819">
        <v>0</v>
      </c>
      <c r="BR137" s="819">
        <v>0</v>
      </c>
      <c r="BS137" s="819">
        <v>0</v>
      </c>
      <c r="BT137" s="820">
        <v>0</v>
      </c>
    </row>
    <row r="138" spans="2:72">
      <c r="B138" s="814"/>
      <c r="C138" s="814"/>
      <c r="D138" s="814" t="s">
        <v>891</v>
      </c>
      <c r="E138" s="814" t="s">
        <v>856</v>
      </c>
      <c r="F138" s="814" t="s">
        <v>29</v>
      </c>
      <c r="G138" s="814" t="s">
        <v>858</v>
      </c>
      <c r="H138" s="814">
        <v>2015</v>
      </c>
      <c r="I138" s="629" t="s">
        <v>575</v>
      </c>
      <c r="J138" s="629" t="s">
        <v>859</v>
      </c>
      <c r="K138" s="50"/>
      <c r="L138" s="818"/>
      <c r="M138" s="819"/>
      <c r="N138" s="819"/>
      <c r="O138" s="819"/>
      <c r="P138" s="819">
        <v>0</v>
      </c>
      <c r="Q138" s="819">
        <v>0</v>
      </c>
      <c r="R138" s="819">
        <v>0</v>
      </c>
      <c r="S138" s="819">
        <v>0</v>
      </c>
      <c r="T138" s="819">
        <v>0</v>
      </c>
      <c r="U138" s="819">
        <v>0</v>
      </c>
      <c r="V138" s="819">
        <v>0</v>
      </c>
      <c r="W138" s="819">
        <v>0</v>
      </c>
      <c r="X138" s="819">
        <v>0</v>
      </c>
      <c r="Y138" s="819">
        <v>0</v>
      </c>
      <c r="Z138" s="819">
        <v>0</v>
      </c>
      <c r="AA138" s="819">
        <v>0</v>
      </c>
      <c r="AB138" s="819">
        <v>0</v>
      </c>
      <c r="AC138" s="819">
        <v>0</v>
      </c>
      <c r="AD138" s="819">
        <v>0</v>
      </c>
      <c r="AE138" s="819">
        <v>0</v>
      </c>
      <c r="AF138" s="819">
        <v>0</v>
      </c>
      <c r="AG138" s="819">
        <v>0</v>
      </c>
      <c r="AH138" s="819">
        <v>0</v>
      </c>
      <c r="AI138" s="819">
        <v>0</v>
      </c>
      <c r="AJ138" s="819">
        <v>0</v>
      </c>
      <c r="AK138" s="819">
        <v>0</v>
      </c>
      <c r="AL138" s="819">
        <v>0</v>
      </c>
      <c r="AM138" s="819">
        <v>0</v>
      </c>
      <c r="AN138" s="819">
        <v>0</v>
      </c>
      <c r="AO138" s="820">
        <v>0</v>
      </c>
      <c r="AP138" s="50"/>
      <c r="AQ138" s="818"/>
      <c r="AR138" s="819"/>
      <c r="AS138" s="819"/>
      <c r="AT138" s="819"/>
      <c r="AU138" s="819">
        <v>0</v>
      </c>
      <c r="AV138" s="819">
        <v>0</v>
      </c>
      <c r="AW138" s="819">
        <v>0</v>
      </c>
      <c r="AX138" s="819">
        <v>0</v>
      </c>
      <c r="AY138" s="819">
        <v>0</v>
      </c>
      <c r="AZ138" s="819">
        <v>0</v>
      </c>
      <c r="BA138" s="819">
        <v>0</v>
      </c>
      <c r="BB138" s="819">
        <v>0</v>
      </c>
      <c r="BC138" s="819">
        <v>0</v>
      </c>
      <c r="BD138" s="819">
        <v>0</v>
      </c>
      <c r="BE138" s="819">
        <v>0</v>
      </c>
      <c r="BF138" s="819">
        <v>0</v>
      </c>
      <c r="BG138" s="819">
        <v>0</v>
      </c>
      <c r="BH138" s="819">
        <v>0</v>
      </c>
      <c r="BI138" s="819">
        <v>0</v>
      </c>
      <c r="BJ138" s="819">
        <v>0</v>
      </c>
      <c r="BK138" s="819">
        <v>0</v>
      </c>
      <c r="BL138" s="819">
        <v>0</v>
      </c>
      <c r="BM138" s="819">
        <v>0</v>
      </c>
      <c r="BN138" s="819">
        <v>0</v>
      </c>
      <c r="BO138" s="819">
        <v>0</v>
      </c>
      <c r="BP138" s="819">
        <v>0</v>
      </c>
      <c r="BQ138" s="819">
        <v>0</v>
      </c>
      <c r="BR138" s="819">
        <v>0</v>
      </c>
      <c r="BS138" s="819">
        <v>0</v>
      </c>
      <c r="BT138" s="820">
        <v>0</v>
      </c>
    </row>
    <row r="139" spans="2:72">
      <c r="B139" s="814"/>
      <c r="C139" s="814"/>
      <c r="D139" s="814" t="s">
        <v>892</v>
      </c>
      <c r="E139" s="814" t="s">
        <v>856</v>
      </c>
      <c r="F139" s="814" t="s">
        <v>29</v>
      </c>
      <c r="G139" s="814" t="s">
        <v>858</v>
      </c>
      <c r="H139" s="814">
        <v>2015</v>
      </c>
      <c r="I139" s="629" t="s">
        <v>575</v>
      </c>
      <c r="J139" s="629" t="s">
        <v>859</v>
      </c>
      <c r="K139" s="50"/>
      <c r="L139" s="818"/>
      <c r="M139" s="819"/>
      <c r="N139" s="819"/>
      <c r="O139" s="819"/>
      <c r="P139" s="819">
        <v>0</v>
      </c>
      <c r="Q139" s="819">
        <v>0</v>
      </c>
      <c r="R139" s="819">
        <v>0</v>
      </c>
      <c r="S139" s="819">
        <v>0</v>
      </c>
      <c r="T139" s="819">
        <v>0</v>
      </c>
      <c r="U139" s="819">
        <v>0</v>
      </c>
      <c r="V139" s="819">
        <v>0</v>
      </c>
      <c r="W139" s="819">
        <v>0</v>
      </c>
      <c r="X139" s="819">
        <v>0</v>
      </c>
      <c r="Y139" s="819">
        <v>0</v>
      </c>
      <c r="Z139" s="819">
        <v>0</v>
      </c>
      <c r="AA139" s="819">
        <v>0</v>
      </c>
      <c r="AB139" s="819">
        <v>0</v>
      </c>
      <c r="AC139" s="819">
        <v>0</v>
      </c>
      <c r="AD139" s="819">
        <v>0</v>
      </c>
      <c r="AE139" s="819">
        <v>0</v>
      </c>
      <c r="AF139" s="819">
        <v>0</v>
      </c>
      <c r="AG139" s="819">
        <v>0</v>
      </c>
      <c r="AH139" s="819">
        <v>0</v>
      </c>
      <c r="AI139" s="819">
        <v>0</v>
      </c>
      <c r="AJ139" s="819">
        <v>0</v>
      </c>
      <c r="AK139" s="819">
        <v>0</v>
      </c>
      <c r="AL139" s="819">
        <v>0</v>
      </c>
      <c r="AM139" s="819">
        <v>0</v>
      </c>
      <c r="AN139" s="819">
        <v>0</v>
      </c>
      <c r="AO139" s="820">
        <v>0</v>
      </c>
      <c r="AP139" s="50"/>
      <c r="AQ139" s="818"/>
      <c r="AR139" s="819"/>
      <c r="AS139" s="819"/>
      <c r="AT139" s="819"/>
      <c r="AU139" s="819">
        <v>0</v>
      </c>
      <c r="AV139" s="819">
        <v>0</v>
      </c>
      <c r="AW139" s="819">
        <v>0</v>
      </c>
      <c r="AX139" s="819">
        <v>0</v>
      </c>
      <c r="AY139" s="819">
        <v>0</v>
      </c>
      <c r="AZ139" s="819">
        <v>0</v>
      </c>
      <c r="BA139" s="819">
        <v>0</v>
      </c>
      <c r="BB139" s="819">
        <v>0</v>
      </c>
      <c r="BC139" s="819">
        <v>0</v>
      </c>
      <c r="BD139" s="819">
        <v>0</v>
      </c>
      <c r="BE139" s="819">
        <v>0</v>
      </c>
      <c r="BF139" s="819">
        <v>0</v>
      </c>
      <c r="BG139" s="819">
        <v>0</v>
      </c>
      <c r="BH139" s="819">
        <v>0</v>
      </c>
      <c r="BI139" s="819">
        <v>0</v>
      </c>
      <c r="BJ139" s="819">
        <v>0</v>
      </c>
      <c r="BK139" s="819">
        <v>0</v>
      </c>
      <c r="BL139" s="819">
        <v>0</v>
      </c>
      <c r="BM139" s="819">
        <v>0</v>
      </c>
      <c r="BN139" s="819">
        <v>0</v>
      </c>
      <c r="BO139" s="819">
        <v>0</v>
      </c>
      <c r="BP139" s="819">
        <v>0</v>
      </c>
      <c r="BQ139" s="819">
        <v>0</v>
      </c>
      <c r="BR139" s="819">
        <v>0</v>
      </c>
      <c r="BS139" s="819">
        <v>0</v>
      </c>
      <c r="BT139" s="820">
        <v>0</v>
      </c>
    </row>
    <row r="140" spans="2:72">
      <c r="B140" s="814"/>
      <c r="C140" s="814"/>
      <c r="D140" s="814" t="s">
        <v>893</v>
      </c>
      <c r="E140" s="814" t="s">
        <v>856</v>
      </c>
      <c r="F140" s="814" t="s">
        <v>866</v>
      </c>
      <c r="G140" s="814" t="s">
        <v>858</v>
      </c>
      <c r="H140" s="814">
        <v>2015</v>
      </c>
      <c r="I140" s="629" t="s">
        <v>575</v>
      </c>
      <c r="J140" s="629" t="s">
        <v>859</v>
      </c>
      <c r="K140" s="50"/>
      <c r="L140" s="818"/>
      <c r="M140" s="819"/>
      <c r="N140" s="819"/>
      <c r="O140" s="819"/>
      <c r="P140" s="819">
        <v>0</v>
      </c>
      <c r="Q140" s="819">
        <v>0</v>
      </c>
      <c r="R140" s="819">
        <v>0</v>
      </c>
      <c r="S140" s="819">
        <v>0</v>
      </c>
      <c r="T140" s="819">
        <v>0</v>
      </c>
      <c r="U140" s="819">
        <v>0</v>
      </c>
      <c r="V140" s="819">
        <v>0</v>
      </c>
      <c r="W140" s="819">
        <v>0</v>
      </c>
      <c r="X140" s="819">
        <v>0</v>
      </c>
      <c r="Y140" s="819">
        <v>0</v>
      </c>
      <c r="Z140" s="819">
        <v>0</v>
      </c>
      <c r="AA140" s="819">
        <v>0</v>
      </c>
      <c r="AB140" s="819">
        <v>0</v>
      </c>
      <c r="AC140" s="819">
        <v>0</v>
      </c>
      <c r="AD140" s="819">
        <v>0</v>
      </c>
      <c r="AE140" s="819">
        <v>0</v>
      </c>
      <c r="AF140" s="819">
        <v>0</v>
      </c>
      <c r="AG140" s="819">
        <v>0</v>
      </c>
      <c r="AH140" s="819">
        <v>0</v>
      </c>
      <c r="AI140" s="819">
        <v>0</v>
      </c>
      <c r="AJ140" s="819">
        <v>0</v>
      </c>
      <c r="AK140" s="819">
        <v>0</v>
      </c>
      <c r="AL140" s="819">
        <v>0</v>
      </c>
      <c r="AM140" s="819">
        <v>0</v>
      </c>
      <c r="AN140" s="819">
        <v>0</v>
      </c>
      <c r="AO140" s="820">
        <v>0</v>
      </c>
      <c r="AP140" s="50"/>
      <c r="AQ140" s="818"/>
      <c r="AR140" s="819"/>
      <c r="AS140" s="819"/>
      <c r="AT140" s="819"/>
      <c r="AU140" s="819">
        <v>0</v>
      </c>
      <c r="AV140" s="819">
        <v>0</v>
      </c>
      <c r="AW140" s="819">
        <v>0</v>
      </c>
      <c r="AX140" s="819">
        <v>0</v>
      </c>
      <c r="AY140" s="819">
        <v>0</v>
      </c>
      <c r="AZ140" s="819">
        <v>0</v>
      </c>
      <c r="BA140" s="819">
        <v>0</v>
      </c>
      <c r="BB140" s="819">
        <v>0</v>
      </c>
      <c r="BC140" s="819">
        <v>0</v>
      </c>
      <c r="BD140" s="819">
        <v>0</v>
      </c>
      <c r="BE140" s="819">
        <v>0</v>
      </c>
      <c r="BF140" s="819">
        <v>0</v>
      </c>
      <c r="BG140" s="819">
        <v>0</v>
      </c>
      <c r="BH140" s="819">
        <v>0</v>
      </c>
      <c r="BI140" s="819">
        <v>0</v>
      </c>
      <c r="BJ140" s="819">
        <v>0</v>
      </c>
      <c r="BK140" s="819">
        <v>0</v>
      </c>
      <c r="BL140" s="819">
        <v>0</v>
      </c>
      <c r="BM140" s="819">
        <v>0</v>
      </c>
      <c r="BN140" s="819">
        <v>0</v>
      </c>
      <c r="BO140" s="819">
        <v>0</v>
      </c>
      <c r="BP140" s="819">
        <v>0</v>
      </c>
      <c r="BQ140" s="819">
        <v>0</v>
      </c>
      <c r="BR140" s="819">
        <v>0</v>
      </c>
      <c r="BS140" s="819">
        <v>0</v>
      </c>
      <c r="BT140" s="820">
        <v>0</v>
      </c>
    </row>
    <row r="141" spans="2:72">
      <c r="B141" s="814"/>
      <c r="C141" s="814"/>
      <c r="D141" s="814" t="s">
        <v>894</v>
      </c>
      <c r="E141" s="814" t="s">
        <v>856</v>
      </c>
      <c r="F141" s="814" t="s">
        <v>866</v>
      </c>
      <c r="G141" s="814" t="s">
        <v>858</v>
      </c>
      <c r="H141" s="814">
        <v>2015</v>
      </c>
      <c r="I141" s="629" t="s">
        <v>575</v>
      </c>
      <c r="J141" s="629" t="s">
        <v>859</v>
      </c>
      <c r="K141" s="50"/>
      <c r="L141" s="818"/>
      <c r="M141" s="819"/>
      <c r="N141" s="819"/>
      <c r="O141" s="819"/>
      <c r="P141" s="819">
        <v>0</v>
      </c>
      <c r="Q141" s="819">
        <v>0</v>
      </c>
      <c r="R141" s="819">
        <v>0</v>
      </c>
      <c r="S141" s="819">
        <v>0</v>
      </c>
      <c r="T141" s="819">
        <v>0</v>
      </c>
      <c r="U141" s="819">
        <v>0</v>
      </c>
      <c r="V141" s="819">
        <v>0</v>
      </c>
      <c r="W141" s="819">
        <v>0</v>
      </c>
      <c r="X141" s="819">
        <v>0</v>
      </c>
      <c r="Y141" s="819">
        <v>0</v>
      </c>
      <c r="Z141" s="819">
        <v>0</v>
      </c>
      <c r="AA141" s="819">
        <v>0</v>
      </c>
      <c r="AB141" s="819">
        <v>0</v>
      </c>
      <c r="AC141" s="819">
        <v>0</v>
      </c>
      <c r="AD141" s="819">
        <v>0</v>
      </c>
      <c r="AE141" s="819">
        <v>0</v>
      </c>
      <c r="AF141" s="819">
        <v>0</v>
      </c>
      <c r="AG141" s="819">
        <v>0</v>
      </c>
      <c r="AH141" s="819">
        <v>0</v>
      </c>
      <c r="AI141" s="819">
        <v>0</v>
      </c>
      <c r="AJ141" s="819">
        <v>0</v>
      </c>
      <c r="AK141" s="819">
        <v>0</v>
      </c>
      <c r="AL141" s="819">
        <v>0</v>
      </c>
      <c r="AM141" s="819">
        <v>0</v>
      </c>
      <c r="AN141" s="819">
        <v>0</v>
      </c>
      <c r="AO141" s="820">
        <v>0</v>
      </c>
      <c r="AP141" s="50"/>
      <c r="AQ141" s="818"/>
      <c r="AR141" s="819"/>
      <c r="AS141" s="819"/>
      <c r="AT141" s="819"/>
      <c r="AU141" s="819">
        <v>0</v>
      </c>
      <c r="AV141" s="819">
        <v>0</v>
      </c>
      <c r="AW141" s="819">
        <v>0</v>
      </c>
      <c r="AX141" s="819">
        <v>0</v>
      </c>
      <c r="AY141" s="819">
        <v>0</v>
      </c>
      <c r="AZ141" s="819">
        <v>0</v>
      </c>
      <c r="BA141" s="819">
        <v>0</v>
      </c>
      <c r="BB141" s="819">
        <v>0</v>
      </c>
      <c r="BC141" s="819">
        <v>0</v>
      </c>
      <c r="BD141" s="819">
        <v>0</v>
      </c>
      <c r="BE141" s="819">
        <v>0</v>
      </c>
      <c r="BF141" s="819">
        <v>0</v>
      </c>
      <c r="BG141" s="819">
        <v>0</v>
      </c>
      <c r="BH141" s="819">
        <v>0</v>
      </c>
      <c r="BI141" s="819">
        <v>0</v>
      </c>
      <c r="BJ141" s="819">
        <v>0</v>
      </c>
      <c r="BK141" s="819">
        <v>0</v>
      </c>
      <c r="BL141" s="819">
        <v>0</v>
      </c>
      <c r="BM141" s="819">
        <v>0</v>
      </c>
      <c r="BN141" s="819">
        <v>0</v>
      </c>
      <c r="BO141" s="819">
        <v>0</v>
      </c>
      <c r="BP141" s="819">
        <v>0</v>
      </c>
      <c r="BQ141" s="819">
        <v>0</v>
      </c>
      <c r="BR141" s="819">
        <v>0</v>
      </c>
      <c r="BS141" s="819">
        <v>0</v>
      </c>
      <c r="BT141" s="820">
        <v>0</v>
      </c>
    </row>
    <row r="142" spans="2:72">
      <c r="B142" s="814"/>
      <c r="C142" s="814"/>
      <c r="D142" s="814" t="s">
        <v>895</v>
      </c>
      <c r="E142" s="814" t="s">
        <v>856</v>
      </c>
      <c r="F142" s="814"/>
      <c r="G142" s="814" t="s">
        <v>858</v>
      </c>
      <c r="H142" s="814">
        <v>2015</v>
      </c>
      <c r="I142" s="629" t="s">
        <v>575</v>
      </c>
      <c r="J142" s="629" t="s">
        <v>859</v>
      </c>
      <c r="K142" s="50"/>
      <c r="L142" s="818"/>
      <c r="M142" s="819"/>
      <c r="N142" s="819"/>
      <c r="O142" s="819"/>
      <c r="P142" s="819">
        <v>0</v>
      </c>
      <c r="Q142" s="819">
        <v>0</v>
      </c>
      <c r="R142" s="819">
        <v>0</v>
      </c>
      <c r="S142" s="819">
        <v>0</v>
      </c>
      <c r="T142" s="819">
        <v>0</v>
      </c>
      <c r="U142" s="819">
        <v>0</v>
      </c>
      <c r="V142" s="819">
        <v>0</v>
      </c>
      <c r="W142" s="819">
        <v>0</v>
      </c>
      <c r="X142" s="819">
        <v>0</v>
      </c>
      <c r="Y142" s="819">
        <v>0</v>
      </c>
      <c r="Z142" s="819">
        <v>0</v>
      </c>
      <c r="AA142" s="819">
        <v>0</v>
      </c>
      <c r="AB142" s="819">
        <v>0</v>
      </c>
      <c r="AC142" s="819">
        <v>0</v>
      </c>
      <c r="AD142" s="819">
        <v>0</v>
      </c>
      <c r="AE142" s="819">
        <v>0</v>
      </c>
      <c r="AF142" s="819">
        <v>0</v>
      </c>
      <c r="AG142" s="819">
        <v>0</v>
      </c>
      <c r="AH142" s="819">
        <v>0</v>
      </c>
      <c r="AI142" s="819">
        <v>0</v>
      </c>
      <c r="AJ142" s="819">
        <v>0</v>
      </c>
      <c r="AK142" s="819">
        <v>0</v>
      </c>
      <c r="AL142" s="819">
        <v>0</v>
      </c>
      <c r="AM142" s="819">
        <v>0</v>
      </c>
      <c r="AN142" s="819">
        <v>0</v>
      </c>
      <c r="AO142" s="820">
        <v>0</v>
      </c>
      <c r="AP142" s="50"/>
      <c r="AQ142" s="818"/>
      <c r="AR142" s="819"/>
      <c r="AS142" s="819"/>
      <c r="AT142" s="819"/>
      <c r="AU142" s="819">
        <v>0</v>
      </c>
      <c r="AV142" s="819">
        <v>0</v>
      </c>
      <c r="AW142" s="819">
        <v>0</v>
      </c>
      <c r="AX142" s="819">
        <v>0</v>
      </c>
      <c r="AY142" s="819">
        <v>0</v>
      </c>
      <c r="AZ142" s="819">
        <v>0</v>
      </c>
      <c r="BA142" s="819">
        <v>0</v>
      </c>
      <c r="BB142" s="819">
        <v>0</v>
      </c>
      <c r="BC142" s="819">
        <v>0</v>
      </c>
      <c r="BD142" s="819">
        <v>0</v>
      </c>
      <c r="BE142" s="819">
        <v>0</v>
      </c>
      <c r="BF142" s="819">
        <v>0</v>
      </c>
      <c r="BG142" s="819">
        <v>0</v>
      </c>
      <c r="BH142" s="819">
        <v>0</v>
      </c>
      <c r="BI142" s="819">
        <v>0</v>
      </c>
      <c r="BJ142" s="819">
        <v>0</v>
      </c>
      <c r="BK142" s="819">
        <v>0</v>
      </c>
      <c r="BL142" s="819">
        <v>0</v>
      </c>
      <c r="BM142" s="819">
        <v>0</v>
      </c>
      <c r="BN142" s="819">
        <v>0</v>
      </c>
      <c r="BO142" s="819">
        <v>0</v>
      </c>
      <c r="BP142" s="819">
        <v>0</v>
      </c>
      <c r="BQ142" s="819">
        <v>0</v>
      </c>
      <c r="BR142" s="819">
        <v>0</v>
      </c>
      <c r="BS142" s="819">
        <v>0</v>
      </c>
      <c r="BT142" s="820">
        <v>0</v>
      </c>
    </row>
    <row r="143" spans="2:72">
      <c r="B143" s="814"/>
      <c r="C143" s="814"/>
      <c r="D143" s="814" t="s">
        <v>896</v>
      </c>
      <c r="E143" s="814" t="s">
        <v>856</v>
      </c>
      <c r="F143" s="814" t="s">
        <v>866</v>
      </c>
      <c r="G143" s="814" t="s">
        <v>858</v>
      </c>
      <c r="H143" s="814">
        <v>2015</v>
      </c>
      <c r="I143" s="629" t="s">
        <v>575</v>
      </c>
      <c r="J143" s="629" t="s">
        <v>859</v>
      </c>
      <c r="K143" s="50"/>
      <c r="L143" s="818"/>
      <c r="M143" s="819"/>
      <c r="N143" s="819"/>
      <c r="O143" s="819"/>
      <c r="P143" s="819">
        <v>0</v>
      </c>
      <c r="Q143" s="819">
        <v>0</v>
      </c>
      <c r="R143" s="819">
        <v>0</v>
      </c>
      <c r="S143" s="819">
        <v>0</v>
      </c>
      <c r="T143" s="819">
        <v>0</v>
      </c>
      <c r="U143" s="819">
        <v>0</v>
      </c>
      <c r="V143" s="819">
        <v>0</v>
      </c>
      <c r="W143" s="819">
        <v>0</v>
      </c>
      <c r="X143" s="819">
        <v>0</v>
      </c>
      <c r="Y143" s="819">
        <v>0</v>
      </c>
      <c r="Z143" s="819">
        <v>0</v>
      </c>
      <c r="AA143" s="819">
        <v>0</v>
      </c>
      <c r="AB143" s="819">
        <v>0</v>
      </c>
      <c r="AC143" s="819">
        <v>0</v>
      </c>
      <c r="AD143" s="819">
        <v>0</v>
      </c>
      <c r="AE143" s="819">
        <v>0</v>
      </c>
      <c r="AF143" s="819">
        <v>0</v>
      </c>
      <c r="AG143" s="819">
        <v>0</v>
      </c>
      <c r="AH143" s="819">
        <v>0</v>
      </c>
      <c r="AI143" s="819">
        <v>0</v>
      </c>
      <c r="AJ143" s="819">
        <v>0</v>
      </c>
      <c r="AK143" s="819">
        <v>0</v>
      </c>
      <c r="AL143" s="819">
        <v>0</v>
      </c>
      <c r="AM143" s="819">
        <v>0</v>
      </c>
      <c r="AN143" s="819">
        <v>0</v>
      </c>
      <c r="AO143" s="820">
        <v>0</v>
      </c>
      <c r="AP143" s="50"/>
      <c r="AQ143" s="818"/>
      <c r="AR143" s="819"/>
      <c r="AS143" s="819"/>
      <c r="AT143" s="819"/>
      <c r="AU143" s="819">
        <v>0</v>
      </c>
      <c r="AV143" s="819">
        <v>0</v>
      </c>
      <c r="AW143" s="819">
        <v>0</v>
      </c>
      <c r="AX143" s="819">
        <v>0</v>
      </c>
      <c r="AY143" s="819">
        <v>0</v>
      </c>
      <c r="AZ143" s="819">
        <v>0</v>
      </c>
      <c r="BA143" s="819">
        <v>0</v>
      </c>
      <c r="BB143" s="819">
        <v>0</v>
      </c>
      <c r="BC143" s="819">
        <v>0</v>
      </c>
      <c r="BD143" s="819">
        <v>0</v>
      </c>
      <c r="BE143" s="819">
        <v>0</v>
      </c>
      <c r="BF143" s="819">
        <v>0</v>
      </c>
      <c r="BG143" s="819">
        <v>0</v>
      </c>
      <c r="BH143" s="819">
        <v>0</v>
      </c>
      <c r="BI143" s="819">
        <v>0</v>
      </c>
      <c r="BJ143" s="819">
        <v>0</v>
      </c>
      <c r="BK143" s="819">
        <v>0</v>
      </c>
      <c r="BL143" s="819">
        <v>0</v>
      </c>
      <c r="BM143" s="819">
        <v>0</v>
      </c>
      <c r="BN143" s="819">
        <v>0</v>
      </c>
      <c r="BO143" s="819">
        <v>0</v>
      </c>
      <c r="BP143" s="819">
        <v>0</v>
      </c>
      <c r="BQ143" s="819">
        <v>0</v>
      </c>
      <c r="BR143" s="819">
        <v>0</v>
      </c>
      <c r="BS143" s="819">
        <v>0</v>
      </c>
      <c r="BT143" s="820">
        <v>0</v>
      </c>
    </row>
    <row r="144" spans="2:72">
      <c r="B144" s="814"/>
      <c r="C144" s="814"/>
      <c r="D144" s="814" t="s">
        <v>897</v>
      </c>
      <c r="E144" s="814" t="s">
        <v>856</v>
      </c>
      <c r="F144" s="814" t="s">
        <v>29</v>
      </c>
      <c r="G144" s="814" t="s">
        <v>858</v>
      </c>
      <c r="H144" s="814">
        <v>2015</v>
      </c>
      <c r="I144" s="629" t="s">
        <v>575</v>
      </c>
      <c r="J144" s="629" t="s">
        <v>859</v>
      </c>
      <c r="K144" s="50"/>
      <c r="L144" s="818"/>
      <c r="M144" s="819"/>
      <c r="N144" s="819"/>
      <c r="O144" s="819"/>
      <c r="P144" s="819">
        <v>0</v>
      </c>
      <c r="Q144" s="819">
        <v>0</v>
      </c>
      <c r="R144" s="819">
        <v>0</v>
      </c>
      <c r="S144" s="819">
        <v>0</v>
      </c>
      <c r="T144" s="819">
        <v>0</v>
      </c>
      <c r="U144" s="819">
        <v>0</v>
      </c>
      <c r="V144" s="819">
        <v>0</v>
      </c>
      <c r="W144" s="819">
        <v>0</v>
      </c>
      <c r="X144" s="819">
        <v>0</v>
      </c>
      <c r="Y144" s="819">
        <v>0</v>
      </c>
      <c r="Z144" s="819">
        <v>0</v>
      </c>
      <c r="AA144" s="819">
        <v>0</v>
      </c>
      <c r="AB144" s="819">
        <v>0</v>
      </c>
      <c r="AC144" s="819">
        <v>0</v>
      </c>
      <c r="AD144" s="819">
        <v>0</v>
      </c>
      <c r="AE144" s="819">
        <v>0</v>
      </c>
      <c r="AF144" s="819">
        <v>0</v>
      </c>
      <c r="AG144" s="819">
        <v>0</v>
      </c>
      <c r="AH144" s="819">
        <v>0</v>
      </c>
      <c r="AI144" s="819">
        <v>0</v>
      </c>
      <c r="AJ144" s="819">
        <v>0</v>
      </c>
      <c r="AK144" s="819">
        <v>0</v>
      </c>
      <c r="AL144" s="819">
        <v>0</v>
      </c>
      <c r="AM144" s="819">
        <v>0</v>
      </c>
      <c r="AN144" s="819">
        <v>0</v>
      </c>
      <c r="AO144" s="820">
        <v>0</v>
      </c>
      <c r="AP144" s="50"/>
      <c r="AQ144" s="818"/>
      <c r="AR144" s="819"/>
      <c r="AS144" s="819"/>
      <c r="AT144" s="819"/>
      <c r="AU144" s="819">
        <v>0</v>
      </c>
      <c r="AV144" s="819">
        <v>0</v>
      </c>
      <c r="AW144" s="819">
        <v>0</v>
      </c>
      <c r="AX144" s="819">
        <v>0</v>
      </c>
      <c r="AY144" s="819">
        <v>0</v>
      </c>
      <c r="AZ144" s="819">
        <v>0</v>
      </c>
      <c r="BA144" s="819">
        <v>0</v>
      </c>
      <c r="BB144" s="819">
        <v>0</v>
      </c>
      <c r="BC144" s="819">
        <v>0</v>
      </c>
      <c r="BD144" s="819">
        <v>0</v>
      </c>
      <c r="BE144" s="819">
        <v>0</v>
      </c>
      <c r="BF144" s="819">
        <v>0</v>
      </c>
      <c r="BG144" s="819">
        <v>0</v>
      </c>
      <c r="BH144" s="819">
        <v>0</v>
      </c>
      <c r="BI144" s="819">
        <v>0</v>
      </c>
      <c r="BJ144" s="819">
        <v>0</v>
      </c>
      <c r="BK144" s="819">
        <v>0</v>
      </c>
      <c r="BL144" s="819">
        <v>0</v>
      </c>
      <c r="BM144" s="819">
        <v>0</v>
      </c>
      <c r="BN144" s="819">
        <v>0</v>
      </c>
      <c r="BO144" s="819">
        <v>0</v>
      </c>
      <c r="BP144" s="819">
        <v>0</v>
      </c>
      <c r="BQ144" s="819">
        <v>0</v>
      </c>
      <c r="BR144" s="819">
        <v>0</v>
      </c>
      <c r="BS144" s="819">
        <v>0</v>
      </c>
      <c r="BT144" s="820">
        <v>0</v>
      </c>
    </row>
    <row r="145" spans="2:72">
      <c r="B145" s="814"/>
      <c r="C145" s="814"/>
      <c r="D145" s="814" t="s">
        <v>898</v>
      </c>
      <c r="E145" s="814" t="s">
        <v>856</v>
      </c>
      <c r="F145" s="814" t="s">
        <v>29</v>
      </c>
      <c r="G145" s="814" t="s">
        <v>858</v>
      </c>
      <c r="H145" s="814">
        <v>2015</v>
      </c>
      <c r="I145" s="629" t="s">
        <v>575</v>
      </c>
      <c r="J145" s="629" t="s">
        <v>859</v>
      </c>
      <c r="K145" s="50"/>
      <c r="L145" s="818"/>
      <c r="M145" s="819"/>
      <c r="N145" s="819"/>
      <c r="O145" s="819"/>
      <c r="P145" s="819">
        <v>0</v>
      </c>
      <c r="Q145" s="819">
        <v>0</v>
      </c>
      <c r="R145" s="819">
        <v>0</v>
      </c>
      <c r="S145" s="819">
        <v>0</v>
      </c>
      <c r="T145" s="819">
        <v>0</v>
      </c>
      <c r="U145" s="819">
        <v>0</v>
      </c>
      <c r="V145" s="819">
        <v>0</v>
      </c>
      <c r="W145" s="819">
        <v>0</v>
      </c>
      <c r="X145" s="819">
        <v>0</v>
      </c>
      <c r="Y145" s="819">
        <v>0</v>
      </c>
      <c r="Z145" s="819">
        <v>0</v>
      </c>
      <c r="AA145" s="819">
        <v>0</v>
      </c>
      <c r="AB145" s="819">
        <v>0</v>
      </c>
      <c r="AC145" s="819">
        <v>0</v>
      </c>
      <c r="AD145" s="819">
        <v>0</v>
      </c>
      <c r="AE145" s="819">
        <v>0</v>
      </c>
      <c r="AF145" s="819">
        <v>0</v>
      </c>
      <c r="AG145" s="819">
        <v>0</v>
      </c>
      <c r="AH145" s="819">
        <v>0</v>
      </c>
      <c r="AI145" s="819">
        <v>0</v>
      </c>
      <c r="AJ145" s="819">
        <v>0</v>
      </c>
      <c r="AK145" s="819">
        <v>0</v>
      </c>
      <c r="AL145" s="819">
        <v>0</v>
      </c>
      <c r="AM145" s="819">
        <v>0</v>
      </c>
      <c r="AN145" s="819">
        <v>0</v>
      </c>
      <c r="AO145" s="820">
        <v>0</v>
      </c>
      <c r="AP145" s="50"/>
      <c r="AQ145" s="818"/>
      <c r="AR145" s="819"/>
      <c r="AS145" s="819"/>
      <c r="AT145" s="819"/>
      <c r="AU145" s="819">
        <v>0</v>
      </c>
      <c r="AV145" s="819">
        <v>0</v>
      </c>
      <c r="AW145" s="819">
        <v>0</v>
      </c>
      <c r="AX145" s="819">
        <v>0</v>
      </c>
      <c r="AY145" s="819">
        <v>0</v>
      </c>
      <c r="AZ145" s="819">
        <v>0</v>
      </c>
      <c r="BA145" s="819">
        <v>0</v>
      </c>
      <c r="BB145" s="819">
        <v>0</v>
      </c>
      <c r="BC145" s="819">
        <v>0</v>
      </c>
      <c r="BD145" s="819">
        <v>0</v>
      </c>
      <c r="BE145" s="819">
        <v>0</v>
      </c>
      <c r="BF145" s="819">
        <v>0</v>
      </c>
      <c r="BG145" s="819">
        <v>0</v>
      </c>
      <c r="BH145" s="819">
        <v>0</v>
      </c>
      <c r="BI145" s="819">
        <v>0</v>
      </c>
      <c r="BJ145" s="819">
        <v>0</v>
      </c>
      <c r="BK145" s="819">
        <v>0</v>
      </c>
      <c r="BL145" s="819">
        <v>0</v>
      </c>
      <c r="BM145" s="819">
        <v>0</v>
      </c>
      <c r="BN145" s="819">
        <v>0</v>
      </c>
      <c r="BO145" s="819">
        <v>0</v>
      </c>
      <c r="BP145" s="819">
        <v>0</v>
      </c>
      <c r="BQ145" s="819">
        <v>0</v>
      </c>
      <c r="BR145" s="819">
        <v>0</v>
      </c>
      <c r="BS145" s="819">
        <v>0</v>
      </c>
      <c r="BT145" s="820">
        <v>0</v>
      </c>
    </row>
    <row r="146" spans="2:72">
      <c r="B146" s="814"/>
      <c r="C146" s="814"/>
      <c r="D146" s="814" t="s">
        <v>899</v>
      </c>
      <c r="E146" s="814" t="s">
        <v>856</v>
      </c>
      <c r="F146" s="814" t="s">
        <v>29</v>
      </c>
      <c r="G146" s="814" t="s">
        <v>858</v>
      </c>
      <c r="H146" s="814">
        <v>2015</v>
      </c>
      <c r="I146" s="629" t="s">
        <v>575</v>
      </c>
      <c r="J146" s="629" t="s">
        <v>859</v>
      </c>
      <c r="K146" s="50"/>
      <c r="L146" s="818"/>
      <c r="M146" s="819"/>
      <c r="N146" s="819"/>
      <c r="O146" s="819"/>
      <c r="P146" s="819">
        <v>0</v>
      </c>
      <c r="Q146" s="819">
        <v>0</v>
      </c>
      <c r="R146" s="819">
        <v>0</v>
      </c>
      <c r="S146" s="819">
        <v>0</v>
      </c>
      <c r="T146" s="819">
        <v>0</v>
      </c>
      <c r="U146" s="819">
        <v>0</v>
      </c>
      <c r="V146" s="819">
        <v>0</v>
      </c>
      <c r="W146" s="819">
        <v>0</v>
      </c>
      <c r="X146" s="819">
        <v>0</v>
      </c>
      <c r="Y146" s="819">
        <v>0</v>
      </c>
      <c r="Z146" s="819">
        <v>0</v>
      </c>
      <c r="AA146" s="819">
        <v>0</v>
      </c>
      <c r="AB146" s="819">
        <v>0</v>
      </c>
      <c r="AC146" s="819">
        <v>0</v>
      </c>
      <c r="AD146" s="819">
        <v>0</v>
      </c>
      <c r="AE146" s="819">
        <v>0</v>
      </c>
      <c r="AF146" s="819">
        <v>0</v>
      </c>
      <c r="AG146" s="819">
        <v>0</v>
      </c>
      <c r="AH146" s="819">
        <v>0</v>
      </c>
      <c r="AI146" s="819">
        <v>0</v>
      </c>
      <c r="AJ146" s="819">
        <v>0</v>
      </c>
      <c r="AK146" s="819">
        <v>0</v>
      </c>
      <c r="AL146" s="819">
        <v>0</v>
      </c>
      <c r="AM146" s="819">
        <v>0</v>
      </c>
      <c r="AN146" s="819">
        <v>0</v>
      </c>
      <c r="AO146" s="820">
        <v>0</v>
      </c>
      <c r="AP146" s="50"/>
      <c r="AQ146" s="818"/>
      <c r="AR146" s="819"/>
      <c r="AS146" s="819"/>
      <c r="AT146" s="819"/>
      <c r="AU146" s="819">
        <v>0</v>
      </c>
      <c r="AV146" s="819">
        <v>0</v>
      </c>
      <c r="AW146" s="819">
        <v>0</v>
      </c>
      <c r="AX146" s="819">
        <v>0</v>
      </c>
      <c r="AY146" s="819">
        <v>0</v>
      </c>
      <c r="AZ146" s="819">
        <v>0</v>
      </c>
      <c r="BA146" s="819">
        <v>0</v>
      </c>
      <c r="BB146" s="819">
        <v>0</v>
      </c>
      <c r="BC146" s="819">
        <v>0</v>
      </c>
      <c r="BD146" s="819">
        <v>0</v>
      </c>
      <c r="BE146" s="819">
        <v>0</v>
      </c>
      <c r="BF146" s="819">
        <v>0</v>
      </c>
      <c r="BG146" s="819">
        <v>0</v>
      </c>
      <c r="BH146" s="819">
        <v>0</v>
      </c>
      <c r="BI146" s="819">
        <v>0</v>
      </c>
      <c r="BJ146" s="819">
        <v>0</v>
      </c>
      <c r="BK146" s="819">
        <v>0</v>
      </c>
      <c r="BL146" s="819">
        <v>0</v>
      </c>
      <c r="BM146" s="819">
        <v>0</v>
      </c>
      <c r="BN146" s="819">
        <v>0</v>
      </c>
      <c r="BO146" s="819">
        <v>0</v>
      </c>
      <c r="BP146" s="819">
        <v>0</v>
      </c>
      <c r="BQ146" s="819">
        <v>0</v>
      </c>
      <c r="BR146" s="819">
        <v>0</v>
      </c>
      <c r="BS146" s="819">
        <v>0</v>
      </c>
      <c r="BT146" s="820">
        <v>0</v>
      </c>
    </row>
    <row r="147" spans="2:72">
      <c r="B147" s="814"/>
      <c r="C147" s="814"/>
      <c r="D147" s="814" t="s">
        <v>900</v>
      </c>
      <c r="E147" s="814" t="s">
        <v>856</v>
      </c>
      <c r="F147" s="814" t="s">
        <v>29</v>
      </c>
      <c r="G147" s="814" t="s">
        <v>858</v>
      </c>
      <c r="H147" s="814">
        <v>2015</v>
      </c>
      <c r="I147" s="629" t="s">
        <v>575</v>
      </c>
      <c r="J147" s="629" t="s">
        <v>859</v>
      </c>
      <c r="K147" s="50"/>
      <c r="L147" s="818"/>
      <c r="M147" s="819"/>
      <c r="N147" s="819"/>
      <c r="O147" s="819"/>
      <c r="P147" s="819">
        <v>0</v>
      </c>
      <c r="Q147" s="819">
        <v>0</v>
      </c>
      <c r="R147" s="819">
        <v>0</v>
      </c>
      <c r="S147" s="819">
        <v>0</v>
      </c>
      <c r="T147" s="819">
        <v>0</v>
      </c>
      <c r="U147" s="819">
        <v>0</v>
      </c>
      <c r="V147" s="819">
        <v>0</v>
      </c>
      <c r="W147" s="819">
        <v>0</v>
      </c>
      <c r="X147" s="819">
        <v>0</v>
      </c>
      <c r="Y147" s="819">
        <v>0</v>
      </c>
      <c r="Z147" s="819">
        <v>0</v>
      </c>
      <c r="AA147" s="819">
        <v>0</v>
      </c>
      <c r="AB147" s="819">
        <v>0</v>
      </c>
      <c r="AC147" s="819">
        <v>0</v>
      </c>
      <c r="AD147" s="819">
        <v>0</v>
      </c>
      <c r="AE147" s="819">
        <v>0</v>
      </c>
      <c r="AF147" s="819">
        <v>0</v>
      </c>
      <c r="AG147" s="819">
        <v>0</v>
      </c>
      <c r="AH147" s="819">
        <v>0</v>
      </c>
      <c r="AI147" s="819">
        <v>0</v>
      </c>
      <c r="AJ147" s="819">
        <v>0</v>
      </c>
      <c r="AK147" s="819">
        <v>0</v>
      </c>
      <c r="AL147" s="819">
        <v>0</v>
      </c>
      <c r="AM147" s="819">
        <v>0</v>
      </c>
      <c r="AN147" s="819">
        <v>0</v>
      </c>
      <c r="AO147" s="820">
        <v>0</v>
      </c>
      <c r="AP147" s="50"/>
      <c r="AQ147" s="818"/>
      <c r="AR147" s="819"/>
      <c r="AS147" s="819"/>
      <c r="AT147" s="819"/>
      <c r="AU147" s="819">
        <v>0</v>
      </c>
      <c r="AV147" s="819">
        <v>0</v>
      </c>
      <c r="AW147" s="819">
        <v>0</v>
      </c>
      <c r="AX147" s="819">
        <v>0</v>
      </c>
      <c r="AY147" s="819">
        <v>0</v>
      </c>
      <c r="AZ147" s="819">
        <v>0</v>
      </c>
      <c r="BA147" s="819">
        <v>0</v>
      </c>
      <c r="BB147" s="819">
        <v>0</v>
      </c>
      <c r="BC147" s="819">
        <v>0</v>
      </c>
      <c r="BD147" s="819">
        <v>0</v>
      </c>
      <c r="BE147" s="819">
        <v>0</v>
      </c>
      <c r="BF147" s="819">
        <v>0</v>
      </c>
      <c r="BG147" s="819">
        <v>0</v>
      </c>
      <c r="BH147" s="819">
        <v>0</v>
      </c>
      <c r="BI147" s="819">
        <v>0</v>
      </c>
      <c r="BJ147" s="819">
        <v>0</v>
      </c>
      <c r="BK147" s="819">
        <v>0</v>
      </c>
      <c r="BL147" s="819">
        <v>0</v>
      </c>
      <c r="BM147" s="819">
        <v>0</v>
      </c>
      <c r="BN147" s="819">
        <v>0</v>
      </c>
      <c r="BO147" s="819">
        <v>0</v>
      </c>
      <c r="BP147" s="819">
        <v>0</v>
      </c>
      <c r="BQ147" s="819">
        <v>0</v>
      </c>
      <c r="BR147" s="819">
        <v>0</v>
      </c>
      <c r="BS147" s="819">
        <v>0</v>
      </c>
      <c r="BT147" s="820">
        <v>0</v>
      </c>
    </row>
    <row r="148" spans="2:72">
      <c r="B148" s="814"/>
      <c r="C148" s="814"/>
      <c r="D148" s="814" t="s">
        <v>901</v>
      </c>
      <c r="E148" s="814" t="s">
        <v>856</v>
      </c>
      <c r="F148" s="814" t="s">
        <v>29</v>
      </c>
      <c r="G148" s="814" t="s">
        <v>858</v>
      </c>
      <c r="H148" s="814">
        <v>2015</v>
      </c>
      <c r="I148" s="629" t="s">
        <v>575</v>
      </c>
      <c r="J148" s="629" t="s">
        <v>859</v>
      </c>
      <c r="K148" s="50"/>
      <c r="L148" s="818"/>
      <c r="M148" s="819"/>
      <c r="N148" s="819"/>
      <c r="O148" s="819"/>
      <c r="P148" s="819">
        <v>0</v>
      </c>
      <c r="Q148" s="819">
        <v>0</v>
      </c>
      <c r="R148" s="819">
        <v>0</v>
      </c>
      <c r="S148" s="819">
        <v>0</v>
      </c>
      <c r="T148" s="819">
        <v>0</v>
      </c>
      <c r="U148" s="819">
        <v>0</v>
      </c>
      <c r="V148" s="819">
        <v>0</v>
      </c>
      <c r="W148" s="819">
        <v>0</v>
      </c>
      <c r="X148" s="819">
        <v>0</v>
      </c>
      <c r="Y148" s="819">
        <v>0</v>
      </c>
      <c r="Z148" s="819">
        <v>0</v>
      </c>
      <c r="AA148" s="819">
        <v>0</v>
      </c>
      <c r="AB148" s="819">
        <v>0</v>
      </c>
      <c r="AC148" s="819">
        <v>0</v>
      </c>
      <c r="AD148" s="819">
        <v>0</v>
      </c>
      <c r="AE148" s="819">
        <v>0</v>
      </c>
      <c r="AF148" s="819">
        <v>0</v>
      </c>
      <c r="AG148" s="819">
        <v>0</v>
      </c>
      <c r="AH148" s="819">
        <v>0</v>
      </c>
      <c r="AI148" s="819">
        <v>0</v>
      </c>
      <c r="AJ148" s="819">
        <v>0</v>
      </c>
      <c r="AK148" s="819">
        <v>0</v>
      </c>
      <c r="AL148" s="819">
        <v>0</v>
      </c>
      <c r="AM148" s="819">
        <v>0</v>
      </c>
      <c r="AN148" s="819">
        <v>0</v>
      </c>
      <c r="AO148" s="820">
        <v>0</v>
      </c>
      <c r="AP148" s="50"/>
      <c r="AQ148" s="818"/>
      <c r="AR148" s="819"/>
      <c r="AS148" s="819"/>
      <c r="AT148" s="819"/>
      <c r="AU148" s="819">
        <v>0</v>
      </c>
      <c r="AV148" s="819">
        <v>0</v>
      </c>
      <c r="AW148" s="819">
        <v>0</v>
      </c>
      <c r="AX148" s="819">
        <v>0</v>
      </c>
      <c r="AY148" s="819">
        <v>0</v>
      </c>
      <c r="AZ148" s="819">
        <v>0</v>
      </c>
      <c r="BA148" s="819">
        <v>0</v>
      </c>
      <c r="BB148" s="819">
        <v>0</v>
      </c>
      <c r="BC148" s="819">
        <v>0</v>
      </c>
      <c r="BD148" s="819">
        <v>0</v>
      </c>
      <c r="BE148" s="819">
        <v>0</v>
      </c>
      <c r="BF148" s="819">
        <v>0</v>
      </c>
      <c r="BG148" s="819">
        <v>0</v>
      </c>
      <c r="BH148" s="819">
        <v>0</v>
      </c>
      <c r="BI148" s="819">
        <v>0</v>
      </c>
      <c r="BJ148" s="819">
        <v>0</v>
      </c>
      <c r="BK148" s="819">
        <v>0</v>
      </c>
      <c r="BL148" s="819">
        <v>0</v>
      </c>
      <c r="BM148" s="819">
        <v>0</v>
      </c>
      <c r="BN148" s="819">
        <v>0</v>
      </c>
      <c r="BO148" s="819">
        <v>0</v>
      </c>
      <c r="BP148" s="819">
        <v>0</v>
      </c>
      <c r="BQ148" s="819">
        <v>0</v>
      </c>
      <c r="BR148" s="819">
        <v>0</v>
      </c>
      <c r="BS148" s="819">
        <v>0</v>
      </c>
      <c r="BT148" s="820">
        <v>0</v>
      </c>
    </row>
    <row r="149" spans="2:72">
      <c r="B149" s="814"/>
      <c r="C149" s="814"/>
      <c r="D149" s="814" t="s">
        <v>902</v>
      </c>
      <c r="E149" s="814" t="s">
        <v>856</v>
      </c>
      <c r="F149" s="814" t="s">
        <v>29</v>
      </c>
      <c r="G149" s="814" t="s">
        <v>858</v>
      </c>
      <c r="H149" s="814">
        <v>2015</v>
      </c>
      <c r="I149" s="629" t="s">
        <v>575</v>
      </c>
      <c r="J149" s="629" t="s">
        <v>859</v>
      </c>
      <c r="K149" s="50"/>
      <c r="L149" s="818"/>
      <c r="M149" s="819"/>
      <c r="N149" s="819"/>
      <c r="O149" s="819"/>
      <c r="P149" s="819">
        <v>0</v>
      </c>
      <c r="Q149" s="819">
        <v>0</v>
      </c>
      <c r="R149" s="819">
        <v>0</v>
      </c>
      <c r="S149" s="819">
        <v>0</v>
      </c>
      <c r="T149" s="819">
        <v>0</v>
      </c>
      <c r="U149" s="819">
        <v>0</v>
      </c>
      <c r="V149" s="819">
        <v>0</v>
      </c>
      <c r="W149" s="819">
        <v>0</v>
      </c>
      <c r="X149" s="819">
        <v>0</v>
      </c>
      <c r="Y149" s="819">
        <v>0</v>
      </c>
      <c r="Z149" s="819">
        <v>0</v>
      </c>
      <c r="AA149" s="819">
        <v>0</v>
      </c>
      <c r="AB149" s="819">
        <v>0</v>
      </c>
      <c r="AC149" s="819">
        <v>0</v>
      </c>
      <c r="AD149" s="819">
        <v>0</v>
      </c>
      <c r="AE149" s="819">
        <v>0</v>
      </c>
      <c r="AF149" s="819">
        <v>0</v>
      </c>
      <c r="AG149" s="819">
        <v>0</v>
      </c>
      <c r="AH149" s="819">
        <v>0</v>
      </c>
      <c r="AI149" s="819">
        <v>0</v>
      </c>
      <c r="AJ149" s="819">
        <v>0</v>
      </c>
      <c r="AK149" s="819">
        <v>0</v>
      </c>
      <c r="AL149" s="819">
        <v>0</v>
      </c>
      <c r="AM149" s="819">
        <v>0</v>
      </c>
      <c r="AN149" s="819">
        <v>0</v>
      </c>
      <c r="AO149" s="820">
        <v>0</v>
      </c>
      <c r="AP149" s="50"/>
      <c r="AQ149" s="818"/>
      <c r="AR149" s="819"/>
      <c r="AS149" s="819"/>
      <c r="AT149" s="819"/>
      <c r="AU149" s="819">
        <v>0</v>
      </c>
      <c r="AV149" s="819">
        <v>0</v>
      </c>
      <c r="AW149" s="819">
        <v>0</v>
      </c>
      <c r="AX149" s="819">
        <v>0</v>
      </c>
      <c r="AY149" s="819">
        <v>0</v>
      </c>
      <c r="AZ149" s="819">
        <v>0</v>
      </c>
      <c r="BA149" s="819">
        <v>0</v>
      </c>
      <c r="BB149" s="819">
        <v>0</v>
      </c>
      <c r="BC149" s="819">
        <v>0</v>
      </c>
      <c r="BD149" s="819">
        <v>0</v>
      </c>
      <c r="BE149" s="819">
        <v>0</v>
      </c>
      <c r="BF149" s="819">
        <v>0</v>
      </c>
      <c r="BG149" s="819">
        <v>0</v>
      </c>
      <c r="BH149" s="819">
        <v>0</v>
      </c>
      <c r="BI149" s="819">
        <v>0</v>
      </c>
      <c r="BJ149" s="819">
        <v>0</v>
      </c>
      <c r="BK149" s="819">
        <v>0</v>
      </c>
      <c r="BL149" s="819">
        <v>0</v>
      </c>
      <c r="BM149" s="819">
        <v>0</v>
      </c>
      <c r="BN149" s="819">
        <v>0</v>
      </c>
      <c r="BO149" s="819">
        <v>0</v>
      </c>
      <c r="BP149" s="819">
        <v>0</v>
      </c>
      <c r="BQ149" s="819">
        <v>0</v>
      </c>
      <c r="BR149" s="819">
        <v>0</v>
      </c>
      <c r="BS149" s="819">
        <v>0</v>
      </c>
      <c r="BT149" s="820">
        <v>0</v>
      </c>
    </row>
    <row r="150" spans="2:72">
      <c r="B150" s="814"/>
      <c r="C150" s="814"/>
      <c r="D150" s="814" t="s">
        <v>903</v>
      </c>
      <c r="E150" s="814" t="s">
        <v>856</v>
      </c>
      <c r="F150" s="814" t="s">
        <v>29</v>
      </c>
      <c r="G150" s="814" t="s">
        <v>858</v>
      </c>
      <c r="H150" s="814">
        <v>2015</v>
      </c>
      <c r="I150" s="629" t="s">
        <v>575</v>
      </c>
      <c r="J150" s="629" t="s">
        <v>859</v>
      </c>
      <c r="K150" s="50"/>
      <c r="L150" s="818"/>
      <c r="M150" s="819"/>
      <c r="N150" s="819"/>
      <c r="O150" s="819"/>
      <c r="P150" s="819">
        <v>0</v>
      </c>
      <c r="Q150" s="819">
        <v>0</v>
      </c>
      <c r="R150" s="819">
        <v>0</v>
      </c>
      <c r="S150" s="819">
        <v>0</v>
      </c>
      <c r="T150" s="819">
        <v>0</v>
      </c>
      <c r="U150" s="819">
        <v>0</v>
      </c>
      <c r="V150" s="819">
        <v>0</v>
      </c>
      <c r="W150" s="819">
        <v>0</v>
      </c>
      <c r="X150" s="819">
        <v>0</v>
      </c>
      <c r="Y150" s="819">
        <v>0</v>
      </c>
      <c r="Z150" s="819">
        <v>0</v>
      </c>
      <c r="AA150" s="819">
        <v>0</v>
      </c>
      <c r="AB150" s="819">
        <v>0</v>
      </c>
      <c r="AC150" s="819">
        <v>0</v>
      </c>
      <c r="AD150" s="819">
        <v>0</v>
      </c>
      <c r="AE150" s="819">
        <v>0</v>
      </c>
      <c r="AF150" s="819">
        <v>0</v>
      </c>
      <c r="AG150" s="819">
        <v>0</v>
      </c>
      <c r="AH150" s="819">
        <v>0</v>
      </c>
      <c r="AI150" s="819">
        <v>0</v>
      </c>
      <c r="AJ150" s="819">
        <v>0</v>
      </c>
      <c r="AK150" s="819">
        <v>0</v>
      </c>
      <c r="AL150" s="819">
        <v>0</v>
      </c>
      <c r="AM150" s="819">
        <v>0</v>
      </c>
      <c r="AN150" s="819">
        <v>0</v>
      </c>
      <c r="AO150" s="820">
        <v>0</v>
      </c>
      <c r="AP150" s="50"/>
      <c r="AQ150" s="818"/>
      <c r="AR150" s="819"/>
      <c r="AS150" s="819"/>
      <c r="AT150" s="819"/>
      <c r="AU150" s="819">
        <v>0</v>
      </c>
      <c r="AV150" s="819">
        <v>0</v>
      </c>
      <c r="AW150" s="819">
        <v>0</v>
      </c>
      <c r="AX150" s="819">
        <v>0</v>
      </c>
      <c r="AY150" s="819">
        <v>0</v>
      </c>
      <c r="AZ150" s="819">
        <v>0</v>
      </c>
      <c r="BA150" s="819">
        <v>0</v>
      </c>
      <c r="BB150" s="819">
        <v>0</v>
      </c>
      <c r="BC150" s="819">
        <v>0</v>
      </c>
      <c r="BD150" s="819">
        <v>0</v>
      </c>
      <c r="BE150" s="819">
        <v>0</v>
      </c>
      <c r="BF150" s="819">
        <v>0</v>
      </c>
      <c r="BG150" s="819">
        <v>0</v>
      </c>
      <c r="BH150" s="819">
        <v>0</v>
      </c>
      <c r="BI150" s="819">
        <v>0</v>
      </c>
      <c r="BJ150" s="819">
        <v>0</v>
      </c>
      <c r="BK150" s="819">
        <v>0</v>
      </c>
      <c r="BL150" s="819">
        <v>0</v>
      </c>
      <c r="BM150" s="819">
        <v>0</v>
      </c>
      <c r="BN150" s="819">
        <v>0</v>
      </c>
      <c r="BO150" s="819">
        <v>0</v>
      </c>
      <c r="BP150" s="819">
        <v>0</v>
      </c>
      <c r="BQ150" s="819">
        <v>0</v>
      </c>
      <c r="BR150" s="819">
        <v>0</v>
      </c>
      <c r="BS150" s="819">
        <v>0</v>
      </c>
      <c r="BT150" s="820">
        <v>0</v>
      </c>
    </row>
    <row r="151" spans="2:72">
      <c r="B151" s="814"/>
      <c r="C151" s="814"/>
      <c r="D151" s="814" t="s">
        <v>904</v>
      </c>
      <c r="E151" s="814" t="s">
        <v>856</v>
      </c>
      <c r="F151" s="814" t="s">
        <v>866</v>
      </c>
      <c r="G151" s="814" t="s">
        <v>858</v>
      </c>
      <c r="H151" s="814">
        <v>2015</v>
      </c>
      <c r="I151" s="629" t="s">
        <v>575</v>
      </c>
      <c r="J151" s="629" t="s">
        <v>859</v>
      </c>
      <c r="K151" s="50"/>
      <c r="L151" s="818"/>
      <c r="M151" s="819"/>
      <c r="N151" s="819"/>
      <c r="O151" s="819"/>
      <c r="P151" s="819">
        <v>0</v>
      </c>
      <c r="Q151" s="819">
        <v>0</v>
      </c>
      <c r="R151" s="819">
        <v>0</v>
      </c>
      <c r="S151" s="819">
        <v>0</v>
      </c>
      <c r="T151" s="819">
        <v>0</v>
      </c>
      <c r="U151" s="819">
        <v>0</v>
      </c>
      <c r="V151" s="819">
        <v>0</v>
      </c>
      <c r="W151" s="819">
        <v>0</v>
      </c>
      <c r="X151" s="819">
        <v>0</v>
      </c>
      <c r="Y151" s="819">
        <v>0</v>
      </c>
      <c r="Z151" s="819">
        <v>0</v>
      </c>
      <c r="AA151" s="819">
        <v>0</v>
      </c>
      <c r="AB151" s="819">
        <v>0</v>
      </c>
      <c r="AC151" s="819">
        <v>0</v>
      </c>
      <c r="AD151" s="819">
        <v>0</v>
      </c>
      <c r="AE151" s="819">
        <v>0</v>
      </c>
      <c r="AF151" s="819">
        <v>0</v>
      </c>
      <c r="AG151" s="819">
        <v>0</v>
      </c>
      <c r="AH151" s="819">
        <v>0</v>
      </c>
      <c r="AI151" s="819">
        <v>0</v>
      </c>
      <c r="AJ151" s="819">
        <v>0</v>
      </c>
      <c r="AK151" s="819">
        <v>0</v>
      </c>
      <c r="AL151" s="819">
        <v>0</v>
      </c>
      <c r="AM151" s="819">
        <v>0</v>
      </c>
      <c r="AN151" s="819">
        <v>0</v>
      </c>
      <c r="AO151" s="820">
        <v>0</v>
      </c>
      <c r="AP151" s="50"/>
      <c r="AQ151" s="818"/>
      <c r="AR151" s="819"/>
      <c r="AS151" s="819"/>
      <c r="AT151" s="819"/>
      <c r="AU151" s="819">
        <v>0</v>
      </c>
      <c r="AV151" s="819">
        <v>0</v>
      </c>
      <c r="AW151" s="819">
        <v>0</v>
      </c>
      <c r="AX151" s="819">
        <v>0</v>
      </c>
      <c r="AY151" s="819">
        <v>0</v>
      </c>
      <c r="AZ151" s="819">
        <v>0</v>
      </c>
      <c r="BA151" s="819">
        <v>0</v>
      </c>
      <c r="BB151" s="819">
        <v>0</v>
      </c>
      <c r="BC151" s="819">
        <v>0</v>
      </c>
      <c r="BD151" s="819">
        <v>0</v>
      </c>
      <c r="BE151" s="819">
        <v>0</v>
      </c>
      <c r="BF151" s="819">
        <v>0</v>
      </c>
      <c r="BG151" s="819">
        <v>0</v>
      </c>
      <c r="BH151" s="819">
        <v>0</v>
      </c>
      <c r="BI151" s="819">
        <v>0</v>
      </c>
      <c r="BJ151" s="819">
        <v>0</v>
      </c>
      <c r="BK151" s="819">
        <v>0</v>
      </c>
      <c r="BL151" s="819">
        <v>0</v>
      </c>
      <c r="BM151" s="819">
        <v>0</v>
      </c>
      <c r="BN151" s="819">
        <v>0</v>
      </c>
      <c r="BO151" s="819">
        <v>0</v>
      </c>
      <c r="BP151" s="819">
        <v>0</v>
      </c>
      <c r="BQ151" s="819">
        <v>0</v>
      </c>
      <c r="BR151" s="819">
        <v>0</v>
      </c>
      <c r="BS151" s="819">
        <v>0</v>
      </c>
      <c r="BT151" s="820">
        <v>0</v>
      </c>
    </row>
    <row r="152" spans="2:72">
      <c r="B152" s="814"/>
      <c r="C152" s="814"/>
      <c r="D152" s="814" t="s">
        <v>905</v>
      </c>
      <c r="E152" s="814" t="s">
        <v>856</v>
      </c>
      <c r="F152" s="814" t="s">
        <v>866</v>
      </c>
      <c r="G152" s="814" t="s">
        <v>858</v>
      </c>
      <c r="H152" s="814">
        <v>2015</v>
      </c>
      <c r="I152" s="629" t="s">
        <v>575</v>
      </c>
      <c r="J152" s="629" t="s">
        <v>859</v>
      </c>
      <c r="K152" s="50"/>
      <c r="L152" s="818"/>
      <c r="M152" s="819"/>
      <c r="N152" s="819"/>
      <c r="O152" s="819"/>
      <c r="P152" s="819">
        <v>0</v>
      </c>
      <c r="Q152" s="819">
        <v>0</v>
      </c>
      <c r="R152" s="819">
        <v>0</v>
      </c>
      <c r="S152" s="819">
        <v>0</v>
      </c>
      <c r="T152" s="819">
        <v>0</v>
      </c>
      <c r="U152" s="819">
        <v>0</v>
      </c>
      <c r="V152" s="819">
        <v>0</v>
      </c>
      <c r="W152" s="819">
        <v>0</v>
      </c>
      <c r="X152" s="819">
        <v>0</v>
      </c>
      <c r="Y152" s="819">
        <v>0</v>
      </c>
      <c r="Z152" s="819">
        <v>0</v>
      </c>
      <c r="AA152" s="819">
        <v>0</v>
      </c>
      <c r="AB152" s="819">
        <v>0</v>
      </c>
      <c r="AC152" s="819">
        <v>0</v>
      </c>
      <c r="AD152" s="819">
        <v>0</v>
      </c>
      <c r="AE152" s="819">
        <v>0</v>
      </c>
      <c r="AF152" s="819">
        <v>0</v>
      </c>
      <c r="AG152" s="819">
        <v>0</v>
      </c>
      <c r="AH152" s="819">
        <v>0</v>
      </c>
      <c r="AI152" s="819">
        <v>0</v>
      </c>
      <c r="AJ152" s="819">
        <v>0</v>
      </c>
      <c r="AK152" s="819">
        <v>0</v>
      </c>
      <c r="AL152" s="819">
        <v>0</v>
      </c>
      <c r="AM152" s="819">
        <v>0</v>
      </c>
      <c r="AN152" s="819">
        <v>0</v>
      </c>
      <c r="AO152" s="820">
        <v>0</v>
      </c>
      <c r="AP152" s="50"/>
      <c r="AQ152" s="818"/>
      <c r="AR152" s="819"/>
      <c r="AS152" s="819"/>
      <c r="AT152" s="819"/>
      <c r="AU152" s="819">
        <v>0</v>
      </c>
      <c r="AV152" s="819">
        <v>0</v>
      </c>
      <c r="AW152" s="819">
        <v>0</v>
      </c>
      <c r="AX152" s="819">
        <v>0</v>
      </c>
      <c r="AY152" s="819">
        <v>0</v>
      </c>
      <c r="AZ152" s="819">
        <v>0</v>
      </c>
      <c r="BA152" s="819">
        <v>0</v>
      </c>
      <c r="BB152" s="819">
        <v>0</v>
      </c>
      <c r="BC152" s="819">
        <v>0</v>
      </c>
      <c r="BD152" s="819">
        <v>0</v>
      </c>
      <c r="BE152" s="819">
        <v>0</v>
      </c>
      <c r="BF152" s="819">
        <v>0</v>
      </c>
      <c r="BG152" s="819">
        <v>0</v>
      </c>
      <c r="BH152" s="819">
        <v>0</v>
      </c>
      <c r="BI152" s="819">
        <v>0</v>
      </c>
      <c r="BJ152" s="819">
        <v>0</v>
      </c>
      <c r="BK152" s="819">
        <v>0</v>
      </c>
      <c r="BL152" s="819">
        <v>0</v>
      </c>
      <c r="BM152" s="819">
        <v>0</v>
      </c>
      <c r="BN152" s="819">
        <v>0</v>
      </c>
      <c r="BO152" s="819">
        <v>0</v>
      </c>
      <c r="BP152" s="819">
        <v>0</v>
      </c>
      <c r="BQ152" s="819">
        <v>0</v>
      </c>
      <c r="BR152" s="819">
        <v>0</v>
      </c>
      <c r="BS152" s="819">
        <v>0</v>
      </c>
      <c r="BT152" s="820">
        <v>0</v>
      </c>
    </row>
    <row r="153" spans="2:72">
      <c r="B153" s="814"/>
      <c r="C153" s="814"/>
      <c r="D153" s="814" t="s">
        <v>906</v>
      </c>
      <c r="E153" s="814" t="s">
        <v>856</v>
      </c>
      <c r="F153" s="814" t="s">
        <v>860</v>
      </c>
      <c r="G153" s="814" t="s">
        <v>858</v>
      </c>
      <c r="H153" s="814">
        <v>2015</v>
      </c>
      <c r="I153" s="629" t="s">
        <v>575</v>
      </c>
      <c r="J153" s="629" t="s">
        <v>859</v>
      </c>
      <c r="K153" s="50"/>
      <c r="L153" s="818"/>
      <c r="M153" s="819"/>
      <c r="N153" s="819"/>
      <c r="O153" s="819"/>
      <c r="P153" s="819">
        <v>0</v>
      </c>
      <c r="Q153" s="819">
        <v>0</v>
      </c>
      <c r="R153" s="819">
        <v>0</v>
      </c>
      <c r="S153" s="819">
        <v>0</v>
      </c>
      <c r="T153" s="819">
        <v>0</v>
      </c>
      <c r="U153" s="819">
        <v>0</v>
      </c>
      <c r="V153" s="819">
        <v>0</v>
      </c>
      <c r="W153" s="819">
        <v>0</v>
      </c>
      <c r="X153" s="819">
        <v>0</v>
      </c>
      <c r="Y153" s="819">
        <v>0</v>
      </c>
      <c r="Z153" s="819">
        <v>0</v>
      </c>
      <c r="AA153" s="819">
        <v>0</v>
      </c>
      <c r="AB153" s="819">
        <v>0</v>
      </c>
      <c r="AC153" s="819">
        <v>0</v>
      </c>
      <c r="AD153" s="819">
        <v>0</v>
      </c>
      <c r="AE153" s="819">
        <v>0</v>
      </c>
      <c r="AF153" s="819">
        <v>0</v>
      </c>
      <c r="AG153" s="819">
        <v>0</v>
      </c>
      <c r="AH153" s="819">
        <v>0</v>
      </c>
      <c r="AI153" s="819">
        <v>0</v>
      </c>
      <c r="AJ153" s="819">
        <v>0</v>
      </c>
      <c r="AK153" s="819">
        <v>0</v>
      </c>
      <c r="AL153" s="819">
        <v>0</v>
      </c>
      <c r="AM153" s="819">
        <v>0</v>
      </c>
      <c r="AN153" s="819">
        <v>0</v>
      </c>
      <c r="AO153" s="820">
        <v>0</v>
      </c>
      <c r="AP153" s="50"/>
      <c r="AQ153" s="818"/>
      <c r="AR153" s="819"/>
      <c r="AS153" s="819"/>
      <c r="AT153" s="819"/>
      <c r="AU153" s="819">
        <v>0</v>
      </c>
      <c r="AV153" s="819">
        <v>0</v>
      </c>
      <c r="AW153" s="819">
        <v>0</v>
      </c>
      <c r="AX153" s="819">
        <v>0</v>
      </c>
      <c r="AY153" s="819">
        <v>0</v>
      </c>
      <c r="AZ153" s="819">
        <v>0</v>
      </c>
      <c r="BA153" s="819">
        <v>0</v>
      </c>
      <c r="BB153" s="819">
        <v>0</v>
      </c>
      <c r="BC153" s="819">
        <v>0</v>
      </c>
      <c r="BD153" s="819">
        <v>0</v>
      </c>
      <c r="BE153" s="819">
        <v>0</v>
      </c>
      <c r="BF153" s="819">
        <v>0</v>
      </c>
      <c r="BG153" s="819">
        <v>0</v>
      </c>
      <c r="BH153" s="819">
        <v>0</v>
      </c>
      <c r="BI153" s="819">
        <v>0</v>
      </c>
      <c r="BJ153" s="819">
        <v>0</v>
      </c>
      <c r="BK153" s="819">
        <v>0</v>
      </c>
      <c r="BL153" s="819">
        <v>0</v>
      </c>
      <c r="BM153" s="819">
        <v>0</v>
      </c>
      <c r="BN153" s="819">
        <v>0</v>
      </c>
      <c r="BO153" s="819">
        <v>0</v>
      </c>
      <c r="BP153" s="819">
        <v>0</v>
      </c>
      <c r="BQ153" s="819">
        <v>0</v>
      </c>
      <c r="BR153" s="819">
        <v>0</v>
      </c>
      <c r="BS153" s="819">
        <v>0</v>
      </c>
      <c r="BT153" s="820">
        <v>0</v>
      </c>
    </row>
    <row r="154" spans="2:72">
      <c r="B154" s="814"/>
      <c r="C154" s="814"/>
      <c r="D154" s="814" t="s">
        <v>907</v>
      </c>
      <c r="E154" s="814" t="s">
        <v>856</v>
      </c>
      <c r="F154" s="814"/>
      <c r="G154" s="814" t="s">
        <v>858</v>
      </c>
      <c r="H154" s="814">
        <v>2015</v>
      </c>
      <c r="I154" s="629" t="s">
        <v>575</v>
      </c>
      <c r="J154" s="629" t="s">
        <v>859</v>
      </c>
      <c r="K154" s="50"/>
      <c r="L154" s="818"/>
      <c r="M154" s="819"/>
      <c r="N154" s="819"/>
      <c r="O154" s="819"/>
      <c r="P154" s="819">
        <v>0</v>
      </c>
      <c r="Q154" s="819">
        <v>0</v>
      </c>
      <c r="R154" s="819">
        <v>0</v>
      </c>
      <c r="S154" s="819">
        <v>0</v>
      </c>
      <c r="T154" s="819">
        <v>0</v>
      </c>
      <c r="U154" s="819">
        <v>0</v>
      </c>
      <c r="V154" s="819">
        <v>0</v>
      </c>
      <c r="W154" s="819">
        <v>0</v>
      </c>
      <c r="X154" s="819">
        <v>0</v>
      </c>
      <c r="Y154" s="819">
        <v>0</v>
      </c>
      <c r="Z154" s="819">
        <v>0</v>
      </c>
      <c r="AA154" s="819">
        <v>0</v>
      </c>
      <c r="AB154" s="819">
        <v>0</v>
      </c>
      <c r="AC154" s="819">
        <v>0</v>
      </c>
      <c r="AD154" s="819">
        <v>0</v>
      </c>
      <c r="AE154" s="819">
        <v>0</v>
      </c>
      <c r="AF154" s="819">
        <v>0</v>
      </c>
      <c r="AG154" s="819">
        <v>0</v>
      </c>
      <c r="AH154" s="819">
        <v>0</v>
      </c>
      <c r="AI154" s="819">
        <v>0</v>
      </c>
      <c r="AJ154" s="819">
        <v>0</v>
      </c>
      <c r="AK154" s="819">
        <v>0</v>
      </c>
      <c r="AL154" s="819">
        <v>0</v>
      </c>
      <c r="AM154" s="819">
        <v>0</v>
      </c>
      <c r="AN154" s="819">
        <v>0</v>
      </c>
      <c r="AO154" s="820">
        <v>0</v>
      </c>
      <c r="AP154" s="50"/>
      <c r="AQ154" s="818"/>
      <c r="AR154" s="819"/>
      <c r="AS154" s="819"/>
      <c r="AT154" s="819"/>
      <c r="AU154" s="819">
        <v>0</v>
      </c>
      <c r="AV154" s="819">
        <v>0</v>
      </c>
      <c r="AW154" s="819">
        <v>0</v>
      </c>
      <c r="AX154" s="819">
        <v>0</v>
      </c>
      <c r="AY154" s="819">
        <v>0</v>
      </c>
      <c r="AZ154" s="819">
        <v>0</v>
      </c>
      <c r="BA154" s="819">
        <v>0</v>
      </c>
      <c r="BB154" s="819">
        <v>0</v>
      </c>
      <c r="BC154" s="819">
        <v>0</v>
      </c>
      <c r="BD154" s="819">
        <v>0</v>
      </c>
      <c r="BE154" s="819">
        <v>0</v>
      </c>
      <c r="BF154" s="819">
        <v>0</v>
      </c>
      <c r="BG154" s="819">
        <v>0</v>
      </c>
      <c r="BH154" s="819">
        <v>0</v>
      </c>
      <c r="BI154" s="819">
        <v>0</v>
      </c>
      <c r="BJ154" s="819">
        <v>0</v>
      </c>
      <c r="BK154" s="819">
        <v>0</v>
      </c>
      <c r="BL154" s="819">
        <v>0</v>
      </c>
      <c r="BM154" s="819">
        <v>0</v>
      </c>
      <c r="BN154" s="819">
        <v>0</v>
      </c>
      <c r="BO154" s="819">
        <v>0</v>
      </c>
      <c r="BP154" s="819">
        <v>0</v>
      </c>
      <c r="BQ154" s="819">
        <v>0</v>
      </c>
      <c r="BR154" s="819">
        <v>0</v>
      </c>
      <c r="BS154" s="819">
        <v>0</v>
      </c>
      <c r="BT154" s="820">
        <v>0</v>
      </c>
    </row>
    <row r="155" spans="2:72">
      <c r="B155" s="814"/>
      <c r="C155" s="814"/>
      <c r="D155" s="814" t="s">
        <v>908</v>
      </c>
      <c r="E155" s="814" t="s">
        <v>856</v>
      </c>
      <c r="F155" s="814"/>
      <c r="G155" s="814" t="s">
        <v>858</v>
      </c>
      <c r="H155" s="814">
        <v>2015</v>
      </c>
      <c r="I155" s="629" t="s">
        <v>575</v>
      </c>
      <c r="J155" s="629" t="s">
        <v>859</v>
      </c>
      <c r="K155" s="50"/>
      <c r="L155" s="818"/>
      <c r="M155" s="819"/>
      <c r="N155" s="819"/>
      <c r="O155" s="819"/>
      <c r="P155" s="819">
        <v>0</v>
      </c>
      <c r="Q155" s="819">
        <v>0</v>
      </c>
      <c r="R155" s="819">
        <v>0</v>
      </c>
      <c r="S155" s="819">
        <v>0</v>
      </c>
      <c r="T155" s="819">
        <v>0</v>
      </c>
      <c r="U155" s="819">
        <v>0</v>
      </c>
      <c r="V155" s="819">
        <v>0</v>
      </c>
      <c r="W155" s="819">
        <v>0</v>
      </c>
      <c r="X155" s="819">
        <v>0</v>
      </c>
      <c r="Y155" s="819">
        <v>0</v>
      </c>
      <c r="Z155" s="819">
        <v>0</v>
      </c>
      <c r="AA155" s="819">
        <v>0</v>
      </c>
      <c r="AB155" s="819">
        <v>0</v>
      </c>
      <c r="AC155" s="819">
        <v>0</v>
      </c>
      <c r="AD155" s="819">
        <v>0</v>
      </c>
      <c r="AE155" s="819">
        <v>0</v>
      </c>
      <c r="AF155" s="819">
        <v>0</v>
      </c>
      <c r="AG155" s="819">
        <v>0</v>
      </c>
      <c r="AH155" s="819">
        <v>0</v>
      </c>
      <c r="AI155" s="819">
        <v>0</v>
      </c>
      <c r="AJ155" s="819">
        <v>0</v>
      </c>
      <c r="AK155" s="819">
        <v>0</v>
      </c>
      <c r="AL155" s="819">
        <v>0</v>
      </c>
      <c r="AM155" s="819">
        <v>0</v>
      </c>
      <c r="AN155" s="819">
        <v>0</v>
      </c>
      <c r="AO155" s="820">
        <v>0</v>
      </c>
      <c r="AP155" s="50"/>
      <c r="AQ155" s="818"/>
      <c r="AR155" s="819"/>
      <c r="AS155" s="819"/>
      <c r="AT155" s="819"/>
      <c r="AU155" s="819">
        <v>0</v>
      </c>
      <c r="AV155" s="819">
        <v>0</v>
      </c>
      <c r="AW155" s="819">
        <v>0</v>
      </c>
      <c r="AX155" s="819">
        <v>0</v>
      </c>
      <c r="AY155" s="819">
        <v>0</v>
      </c>
      <c r="AZ155" s="819">
        <v>0</v>
      </c>
      <c r="BA155" s="819">
        <v>0</v>
      </c>
      <c r="BB155" s="819">
        <v>0</v>
      </c>
      <c r="BC155" s="819">
        <v>0</v>
      </c>
      <c r="BD155" s="819">
        <v>0</v>
      </c>
      <c r="BE155" s="819">
        <v>0</v>
      </c>
      <c r="BF155" s="819">
        <v>0</v>
      </c>
      <c r="BG155" s="819">
        <v>0</v>
      </c>
      <c r="BH155" s="819">
        <v>0</v>
      </c>
      <c r="BI155" s="819">
        <v>0</v>
      </c>
      <c r="BJ155" s="819">
        <v>0</v>
      </c>
      <c r="BK155" s="819">
        <v>0</v>
      </c>
      <c r="BL155" s="819">
        <v>0</v>
      </c>
      <c r="BM155" s="819">
        <v>0</v>
      </c>
      <c r="BN155" s="819">
        <v>0</v>
      </c>
      <c r="BO155" s="819">
        <v>0</v>
      </c>
      <c r="BP155" s="819">
        <v>0</v>
      </c>
      <c r="BQ155" s="819">
        <v>0</v>
      </c>
      <c r="BR155" s="819">
        <v>0</v>
      </c>
      <c r="BS155" s="819">
        <v>0</v>
      </c>
      <c r="BT155" s="820">
        <v>0</v>
      </c>
    </row>
    <row r="156" spans="2:72">
      <c r="B156" s="814"/>
      <c r="C156" s="814"/>
      <c r="D156" s="814" t="s">
        <v>909</v>
      </c>
      <c r="E156" s="814" t="s">
        <v>856</v>
      </c>
      <c r="F156" s="814" t="s">
        <v>866</v>
      </c>
      <c r="G156" s="814" t="s">
        <v>858</v>
      </c>
      <c r="H156" s="814">
        <v>2015</v>
      </c>
      <c r="I156" s="629" t="s">
        <v>575</v>
      </c>
      <c r="J156" s="629" t="s">
        <v>859</v>
      </c>
      <c r="K156" s="50"/>
      <c r="L156" s="818"/>
      <c r="M156" s="819"/>
      <c r="N156" s="819"/>
      <c r="O156" s="819"/>
      <c r="P156" s="819">
        <v>0</v>
      </c>
      <c r="Q156" s="819">
        <v>0</v>
      </c>
      <c r="R156" s="819">
        <v>0</v>
      </c>
      <c r="S156" s="819">
        <v>0</v>
      </c>
      <c r="T156" s="819">
        <v>0</v>
      </c>
      <c r="U156" s="819">
        <v>0</v>
      </c>
      <c r="V156" s="819">
        <v>0</v>
      </c>
      <c r="W156" s="819">
        <v>0</v>
      </c>
      <c r="X156" s="819">
        <v>0</v>
      </c>
      <c r="Y156" s="819">
        <v>0</v>
      </c>
      <c r="Z156" s="819">
        <v>0</v>
      </c>
      <c r="AA156" s="819">
        <v>0</v>
      </c>
      <c r="AB156" s="819">
        <v>0</v>
      </c>
      <c r="AC156" s="819">
        <v>0</v>
      </c>
      <c r="AD156" s="819">
        <v>0</v>
      </c>
      <c r="AE156" s="819">
        <v>0</v>
      </c>
      <c r="AF156" s="819">
        <v>0</v>
      </c>
      <c r="AG156" s="819">
        <v>0</v>
      </c>
      <c r="AH156" s="819">
        <v>0</v>
      </c>
      <c r="AI156" s="819">
        <v>0</v>
      </c>
      <c r="AJ156" s="819">
        <v>0</v>
      </c>
      <c r="AK156" s="819">
        <v>0</v>
      </c>
      <c r="AL156" s="819">
        <v>0</v>
      </c>
      <c r="AM156" s="819">
        <v>0</v>
      </c>
      <c r="AN156" s="819">
        <v>0</v>
      </c>
      <c r="AO156" s="820">
        <v>0</v>
      </c>
      <c r="AP156" s="50"/>
      <c r="AQ156" s="818"/>
      <c r="AR156" s="819"/>
      <c r="AS156" s="819"/>
      <c r="AT156" s="819"/>
      <c r="AU156" s="819">
        <v>0</v>
      </c>
      <c r="AV156" s="819">
        <v>0</v>
      </c>
      <c r="AW156" s="819">
        <v>0</v>
      </c>
      <c r="AX156" s="819">
        <v>0</v>
      </c>
      <c r="AY156" s="819">
        <v>0</v>
      </c>
      <c r="AZ156" s="819">
        <v>0</v>
      </c>
      <c r="BA156" s="819">
        <v>0</v>
      </c>
      <c r="BB156" s="819">
        <v>0</v>
      </c>
      <c r="BC156" s="819">
        <v>0</v>
      </c>
      <c r="BD156" s="819">
        <v>0</v>
      </c>
      <c r="BE156" s="819">
        <v>0</v>
      </c>
      <c r="BF156" s="819">
        <v>0</v>
      </c>
      <c r="BG156" s="819">
        <v>0</v>
      </c>
      <c r="BH156" s="819">
        <v>0</v>
      </c>
      <c r="BI156" s="819">
        <v>0</v>
      </c>
      <c r="BJ156" s="819">
        <v>0</v>
      </c>
      <c r="BK156" s="819">
        <v>0</v>
      </c>
      <c r="BL156" s="819">
        <v>0</v>
      </c>
      <c r="BM156" s="819">
        <v>0</v>
      </c>
      <c r="BN156" s="819">
        <v>0</v>
      </c>
      <c r="BO156" s="819">
        <v>0</v>
      </c>
      <c r="BP156" s="819">
        <v>0</v>
      </c>
      <c r="BQ156" s="819">
        <v>0</v>
      </c>
      <c r="BR156" s="819">
        <v>0</v>
      </c>
      <c r="BS156" s="819">
        <v>0</v>
      </c>
      <c r="BT156" s="820">
        <v>0</v>
      </c>
    </row>
    <row r="157" spans="2:72">
      <c r="B157" s="814"/>
      <c r="C157" s="814"/>
      <c r="D157" s="814" t="s">
        <v>910</v>
      </c>
      <c r="E157" s="814" t="s">
        <v>856</v>
      </c>
      <c r="F157" s="814" t="s">
        <v>29</v>
      </c>
      <c r="G157" s="814" t="s">
        <v>858</v>
      </c>
      <c r="H157" s="814">
        <v>2015</v>
      </c>
      <c r="I157" s="629" t="s">
        <v>575</v>
      </c>
      <c r="J157" s="629" t="s">
        <v>859</v>
      </c>
      <c r="K157" s="50"/>
      <c r="L157" s="818"/>
      <c r="M157" s="819"/>
      <c r="N157" s="819"/>
      <c r="O157" s="819"/>
      <c r="P157" s="819">
        <v>0</v>
      </c>
      <c r="Q157" s="819">
        <v>0</v>
      </c>
      <c r="R157" s="819">
        <v>0</v>
      </c>
      <c r="S157" s="819">
        <v>0</v>
      </c>
      <c r="T157" s="819">
        <v>0</v>
      </c>
      <c r="U157" s="819">
        <v>0</v>
      </c>
      <c r="V157" s="819">
        <v>0</v>
      </c>
      <c r="W157" s="819">
        <v>0</v>
      </c>
      <c r="X157" s="819">
        <v>0</v>
      </c>
      <c r="Y157" s="819">
        <v>0</v>
      </c>
      <c r="Z157" s="819">
        <v>0</v>
      </c>
      <c r="AA157" s="819">
        <v>0</v>
      </c>
      <c r="AB157" s="819">
        <v>0</v>
      </c>
      <c r="AC157" s="819">
        <v>0</v>
      </c>
      <c r="AD157" s="819">
        <v>0</v>
      </c>
      <c r="AE157" s="819">
        <v>0</v>
      </c>
      <c r="AF157" s="819">
        <v>0</v>
      </c>
      <c r="AG157" s="819">
        <v>0</v>
      </c>
      <c r="AH157" s="819">
        <v>0</v>
      </c>
      <c r="AI157" s="819">
        <v>0</v>
      </c>
      <c r="AJ157" s="819">
        <v>0</v>
      </c>
      <c r="AK157" s="819">
        <v>0</v>
      </c>
      <c r="AL157" s="819">
        <v>0</v>
      </c>
      <c r="AM157" s="819">
        <v>0</v>
      </c>
      <c r="AN157" s="819">
        <v>0</v>
      </c>
      <c r="AO157" s="820">
        <v>0</v>
      </c>
      <c r="AP157" s="50"/>
      <c r="AQ157" s="818"/>
      <c r="AR157" s="819"/>
      <c r="AS157" s="819"/>
      <c r="AT157" s="819"/>
      <c r="AU157" s="819">
        <v>0</v>
      </c>
      <c r="AV157" s="819">
        <v>0</v>
      </c>
      <c r="AW157" s="819">
        <v>0</v>
      </c>
      <c r="AX157" s="819">
        <v>0</v>
      </c>
      <c r="AY157" s="819">
        <v>0</v>
      </c>
      <c r="AZ157" s="819">
        <v>0</v>
      </c>
      <c r="BA157" s="819">
        <v>0</v>
      </c>
      <c r="BB157" s="819">
        <v>0</v>
      </c>
      <c r="BC157" s="819">
        <v>0</v>
      </c>
      <c r="BD157" s="819">
        <v>0</v>
      </c>
      <c r="BE157" s="819">
        <v>0</v>
      </c>
      <c r="BF157" s="819">
        <v>0</v>
      </c>
      <c r="BG157" s="819">
        <v>0</v>
      </c>
      <c r="BH157" s="819">
        <v>0</v>
      </c>
      <c r="BI157" s="819">
        <v>0</v>
      </c>
      <c r="BJ157" s="819">
        <v>0</v>
      </c>
      <c r="BK157" s="819">
        <v>0</v>
      </c>
      <c r="BL157" s="819">
        <v>0</v>
      </c>
      <c r="BM157" s="819">
        <v>0</v>
      </c>
      <c r="BN157" s="819">
        <v>0</v>
      </c>
      <c r="BO157" s="819">
        <v>0</v>
      </c>
      <c r="BP157" s="819">
        <v>0</v>
      </c>
      <c r="BQ157" s="819">
        <v>0</v>
      </c>
      <c r="BR157" s="819">
        <v>0</v>
      </c>
      <c r="BS157" s="819">
        <v>0</v>
      </c>
      <c r="BT157" s="820">
        <v>0</v>
      </c>
    </row>
    <row r="158" spans="2:72">
      <c r="B158" s="814"/>
      <c r="C158" s="814"/>
      <c r="D158" s="814" t="s">
        <v>911</v>
      </c>
      <c r="E158" s="814" t="s">
        <v>856</v>
      </c>
      <c r="F158" s="814" t="s">
        <v>866</v>
      </c>
      <c r="G158" s="814" t="s">
        <v>858</v>
      </c>
      <c r="H158" s="814">
        <v>2015</v>
      </c>
      <c r="I158" s="629" t="s">
        <v>575</v>
      </c>
      <c r="J158" s="629" t="s">
        <v>859</v>
      </c>
      <c r="K158" s="50"/>
      <c r="L158" s="818"/>
      <c r="M158" s="819"/>
      <c r="N158" s="819"/>
      <c r="O158" s="819"/>
      <c r="P158" s="819">
        <v>0</v>
      </c>
      <c r="Q158" s="819">
        <v>0</v>
      </c>
      <c r="R158" s="819">
        <v>0</v>
      </c>
      <c r="S158" s="819">
        <v>0</v>
      </c>
      <c r="T158" s="819">
        <v>0</v>
      </c>
      <c r="U158" s="819">
        <v>0</v>
      </c>
      <c r="V158" s="819">
        <v>0</v>
      </c>
      <c r="W158" s="819">
        <v>0</v>
      </c>
      <c r="X158" s="819">
        <v>0</v>
      </c>
      <c r="Y158" s="819">
        <v>0</v>
      </c>
      <c r="Z158" s="819">
        <v>0</v>
      </c>
      <c r="AA158" s="819">
        <v>0</v>
      </c>
      <c r="AB158" s="819">
        <v>0</v>
      </c>
      <c r="AC158" s="819">
        <v>0</v>
      </c>
      <c r="AD158" s="819">
        <v>0</v>
      </c>
      <c r="AE158" s="819">
        <v>0</v>
      </c>
      <c r="AF158" s="819">
        <v>0</v>
      </c>
      <c r="AG158" s="819">
        <v>0</v>
      </c>
      <c r="AH158" s="819">
        <v>0</v>
      </c>
      <c r="AI158" s="819">
        <v>0</v>
      </c>
      <c r="AJ158" s="819">
        <v>0</v>
      </c>
      <c r="AK158" s="819">
        <v>0</v>
      </c>
      <c r="AL158" s="819">
        <v>0</v>
      </c>
      <c r="AM158" s="819">
        <v>0</v>
      </c>
      <c r="AN158" s="819">
        <v>0</v>
      </c>
      <c r="AO158" s="820">
        <v>0</v>
      </c>
      <c r="AP158" s="50"/>
      <c r="AQ158" s="818"/>
      <c r="AR158" s="819"/>
      <c r="AS158" s="819"/>
      <c r="AT158" s="819"/>
      <c r="AU158" s="819">
        <v>0</v>
      </c>
      <c r="AV158" s="819">
        <v>0</v>
      </c>
      <c r="AW158" s="819">
        <v>0</v>
      </c>
      <c r="AX158" s="819">
        <v>0</v>
      </c>
      <c r="AY158" s="819">
        <v>0</v>
      </c>
      <c r="AZ158" s="819">
        <v>0</v>
      </c>
      <c r="BA158" s="819">
        <v>0</v>
      </c>
      <c r="BB158" s="819">
        <v>0</v>
      </c>
      <c r="BC158" s="819">
        <v>0</v>
      </c>
      <c r="BD158" s="819">
        <v>0</v>
      </c>
      <c r="BE158" s="819">
        <v>0</v>
      </c>
      <c r="BF158" s="819">
        <v>0</v>
      </c>
      <c r="BG158" s="819">
        <v>0</v>
      </c>
      <c r="BH158" s="819">
        <v>0</v>
      </c>
      <c r="BI158" s="819">
        <v>0</v>
      </c>
      <c r="BJ158" s="819">
        <v>0</v>
      </c>
      <c r="BK158" s="819">
        <v>0</v>
      </c>
      <c r="BL158" s="819">
        <v>0</v>
      </c>
      <c r="BM158" s="819">
        <v>0</v>
      </c>
      <c r="BN158" s="819">
        <v>0</v>
      </c>
      <c r="BO158" s="819">
        <v>0</v>
      </c>
      <c r="BP158" s="819">
        <v>0</v>
      </c>
      <c r="BQ158" s="819">
        <v>0</v>
      </c>
      <c r="BR158" s="819">
        <v>0</v>
      </c>
      <c r="BS158" s="819">
        <v>0</v>
      </c>
      <c r="BT158" s="820">
        <v>0</v>
      </c>
    </row>
    <row r="159" spans="2:72">
      <c r="B159" s="814"/>
      <c r="C159" s="814"/>
      <c r="D159" s="814" t="s">
        <v>912</v>
      </c>
      <c r="E159" s="814" t="s">
        <v>856</v>
      </c>
      <c r="F159" s="814" t="s">
        <v>860</v>
      </c>
      <c r="G159" s="814" t="s">
        <v>858</v>
      </c>
      <c r="H159" s="814">
        <v>2015</v>
      </c>
      <c r="I159" s="629" t="s">
        <v>575</v>
      </c>
      <c r="J159" s="629" t="s">
        <v>859</v>
      </c>
      <c r="K159" s="50"/>
      <c r="L159" s="818"/>
      <c r="M159" s="819"/>
      <c r="N159" s="819"/>
      <c r="O159" s="819"/>
      <c r="P159" s="819">
        <v>0</v>
      </c>
      <c r="Q159" s="819">
        <v>0</v>
      </c>
      <c r="R159" s="819">
        <v>0</v>
      </c>
      <c r="S159" s="819">
        <v>0</v>
      </c>
      <c r="T159" s="819">
        <v>0</v>
      </c>
      <c r="U159" s="819">
        <v>0</v>
      </c>
      <c r="V159" s="819">
        <v>0</v>
      </c>
      <c r="W159" s="819">
        <v>0</v>
      </c>
      <c r="X159" s="819">
        <v>0</v>
      </c>
      <c r="Y159" s="819">
        <v>0</v>
      </c>
      <c r="Z159" s="819">
        <v>0</v>
      </c>
      <c r="AA159" s="819">
        <v>0</v>
      </c>
      <c r="AB159" s="819">
        <v>0</v>
      </c>
      <c r="AC159" s="819">
        <v>0</v>
      </c>
      <c r="AD159" s="819">
        <v>0</v>
      </c>
      <c r="AE159" s="819">
        <v>0</v>
      </c>
      <c r="AF159" s="819">
        <v>0</v>
      </c>
      <c r="AG159" s="819">
        <v>0</v>
      </c>
      <c r="AH159" s="819">
        <v>0</v>
      </c>
      <c r="AI159" s="819">
        <v>0</v>
      </c>
      <c r="AJ159" s="819">
        <v>0</v>
      </c>
      <c r="AK159" s="819">
        <v>0</v>
      </c>
      <c r="AL159" s="819">
        <v>0</v>
      </c>
      <c r="AM159" s="819">
        <v>0</v>
      </c>
      <c r="AN159" s="819">
        <v>0</v>
      </c>
      <c r="AO159" s="820">
        <v>0</v>
      </c>
      <c r="AP159" s="50"/>
      <c r="AQ159" s="818"/>
      <c r="AR159" s="819"/>
      <c r="AS159" s="819"/>
      <c r="AT159" s="819"/>
      <c r="AU159" s="819">
        <v>0</v>
      </c>
      <c r="AV159" s="819">
        <v>0</v>
      </c>
      <c r="AW159" s="819">
        <v>0</v>
      </c>
      <c r="AX159" s="819">
        <v>0</v>
      </c>
      <c r="AY159" s="819">
        <v>0</v>
      </c>
      <c r="AZ159" s="819">
        <v>0</v>
      </c>
      <c r="BA159" s="819">
        <v>0</v>
      </c>
      <c r="BB159" s="819">
        <v>0</v>
      </c>
      <c r="BC159" s="819">
        <v>0</v>
      </c>
      <c r="BD159" s="819">
        <v>0</v>
      </c>
      <c r="BE159" s="819">
        <v>0</v>
      </c>
      <c r="BF159" s="819">
        <v>0</v>
      </c>
      <c r="BG159" s="819">
        <v>0</v>
      </c>
      <c r="BH159" s="819">
        <v>0</v>
      </c>
      <c r="BI159" s="819">
        <v>0</v>
      </c>
      <c r="BJ159" s="819">
        <v>0</v>
      </c>
      <c r="BK159" s="819">
        <v>0</v>
      </c>
      <c r="BL159" s="819">
        <v>0</v>
      </c>
      <c r="BM159" s="819">
        <v>0</v>
      </c>
      <c r="BN159" s="819">
        <v>0</v>
      </c>
      <c r="BO159" s="819">
        <v>0</v>
      </c>
      <c r="BP159" s="819">
        <v>0</v>
      </c>
      <c r="BQ159" s="819">
        <v>0</v>
      </c>
      <c r="BR159" s="819">
        <v>0</v>
      </c>
      <c r="BS159" s="819">
        <v>0</v>
      </c>
      <c r="BT159" s="820">
        <v>0</v>
      </c>
    </row>
    <row r="160" spans="2:72">
      <c r="B160" s="814"/>
      <c r="C160" s="814"/>
      <c r="D160" s="814" t="s">
        <v>913</v>
      </c>
      <c r="E160" s="814" t="s">
        <v>856</v>
      </c>
      <c r="F160" s="814" t="s">
        <v>29</v>
      </c>
      <c r="G160" s="814" t="s">
        <v>858</v>
      </c>
      <c r="H160" s="814">
        <v>2015</v>
      </c>
      <c r="I160" s="629" t="s">
        <v>575</v>
      </c>
      <c r="J160" s="629" t="s">
        <v>859</v>
      </c>
      <c r="K160" s="50"/>
      <c r="L160" s="818"/>
      <c r="M160" s="819"/>
      <c r="N160" s="819"/>
      <c r="O160" s="819"/>
      <c r="P160" s="819">
        <v>0</v>
      </c>
      <c r="Q160" s="819">
        <v>0</v>
      </c>
      <c r="R160" s="819">
        <v>0</v>
      </c>
      <c r="S160" s="819">
        <v>0</v>
      </c>
      <c r="T160" s="819">
        <v>0</v>
      </c>
      <c r="U160" s="819">
        <v>0</v>
      </c>
      <c r="V160" s="819">
        <v>0</v>
      </c>
      <c r="W160" s="819">
        <v>0</v>
      </c>
      <c r="X160" s="819">
        <v>0</v>
      </c>
      <c r="Y160" s="819">
        <v>0</v>
      </c>
      <c r="Z160" s="819">
        <v>0</v>
      </c>
      <c r="AA160" s="819">
        <v>0</v>
      </c>
      <c r="AB160" s="819">
        <v>0</v>
      </c>
      <c r="AC160" s="819">
        <v>0</v>
      </c>
      <c r="AD160" s="819">
        <v>0</v>
      </c>
      <c r="AE160" s="819">
        <v>0</v>
      </c>
      <c r="AF160" s="819">
        <v>0</v>
      </c>
      <c r="AG160" s="819">
        <v>0</v>
      </c>
      <c r="AH160" s="819">
        <v>0</v>
      </c>
      <c r="AI160" s="819">
        <v>0</v>
      </c>
      <c r="AJ160" s="819">
        <v>0</v>
      </c>
      <c r="AK160" s="819">
        <v>0</v>
      </c>
      <c r="AL160" s="819">
        <v>0</v>
      </c>
      <c r="AM160" s="819">
        <v>0</v>
      </c>
      <c r="AN160" s="819">
        <v>0</v>
      </c>
      <c r="AO160" s="820">
        <v>0</v>
      </c>
      <c r="AP160" s="50"/>
      <c r="AQ160" s="818"/>
      <c r="AR160" s="819"/>
      <c r="AS160" s="819"/>
      <c r="AT160" s="819"/>
      <c r="AU160" s="819">
        <v>0</v>
      </c>
      <c r="AV160" s="819">
        <v>0</v>
      </c>
      <c r="AW160" s="819">
        <v>0</v>
      </c>
      <c r="AX160" s="819">
        <v>0</v>
      </c>
      <c r="AY160" s="819">
        <v>0</v>
      </c>
      <c r="AZ160" s="819">
        <v>0</v>
      </c>
      <c r="BA160" s="819">
        <v>0</v>
      </c>
      <c r="BB160" s="819">
        <v>0</v>
      </c>
      <c r="BC160" s="819">
        <v>0</v>
      </c>
      <c r="BD160" s="819">
        <v>0</v>
      </c>
      <c r="BE160" s="819">
        <v>0</v>
      </c>
      <c r="BF160" s="819">
        <v>0</v>
      </c>
      <c r="BG160" s="819">
        <v>0</v>
      </c>
      <c r="BH160" s="819">
        <v>0</v>
      </c>
      <c r="BI160" s="819">
        <v>0</v>
      </c>
      <c r="BJ160" s="819">
        <v>0</v>
      </c>
      <c r="BK160" s="819">
        <v>0</v>
      </c>
      <c r="BL160" s="819">
        <v>0</v>
      </c>
      <c r="BM160" s="819">
        <v>0</v>
      </c>
      <c r="BN160" s="819">
        <v>0</v>
      </c>
      <c r="BO160" s="819">
        <v>0</v>
      </c>
      <c r="BP160" s="819">
        <v>0</v>
      </c>
      <c r="BQ160" s="819">
        <v>0</v>
      </c>
      <c r="BR160" s="819">
        <v>0</v>
      </c>
      <c r="BS160" s="819">
        <v>0</v>
      </c>
      <c r="BT160" s="820">
        <v>0</v>
      </c>
    </row>
    <row r="161" spans="2:72">
      <c r="B161" s="814"/>
      <c r="C161" s="814"/>
      <c r="D161" s="814" t="s">
        <v>914</v>
      </c>
      <c r="E161" s="814" t="s">
        <v>856</v>
      </c>
      <c r="F161" s="814"/>
      <c r="G161" s="814" t="s">
        <v>858</v>
      </c>
      <c r="H161" s="814">
        <v>2015</v>
      </c>
      <c r="I161" s="629" t="s">
        <v>575</v>
      </c>
      <c r="J161" s="629" t="s">
        <v>859</v>
      </c>
      <c r="K161" s="50"/>
      <c r="L161" s="818"/>
      <c r="M161" s="819"/>
      <c r="N161" s="819"/>
      <c r="O161" s="819"/>
      <c r="P161" s="819">
        <v>0</v>
      </c>
      <c r="Q161" s="819">
        <v>0</v>
      </c>
      <c r="R161" s="819">
        <v>0</v>
      </c>
      <c r="S161" s="819">
        <v>0</v>
      </c>
      <c r="T161" s="819">
        <v>0</v>
      </c>
      <c r="U161" s="819">
        <v>0</v>
      </c>
      <c r="V161" s="819">
        <v>0</v>
      </c>
      <c r="W161" s="819">
        <v>0</v>
      </c>
      <c r="X161" s="819">
        <v>0</v>
      </c>
      <c r="Y161" s="819">
        <v>0</v>
      </c>
      <c r="Z161" s="819">
        <v>0</v>
      </c>
      <c r="AA161" s="819">
        <v>0</v>
      </c>
      <c r="AB161" s="819">
        <v>0</v>
      </c>
      <c r="AC161" s="819">
        <v>0</v>
      </c>
      <c r="AD161" s="819">
        <v>0</v>
      </c>
      <c r="AE161" s="819">
        <v>0</v>
      </c>
      <c r="AF161" s="819">
        <v>0</v>
      </c>
      <c r="AG161" s="819">
        <v>0</v>
      </c>
      <c r="AH161" s="819">
        <v>0</v>
      </c>
      <c r="AI161" s="819">
        <v>0</v>
      </c>
      <c r="AJ161" s="819">
        <v>0</v>
      </c>
      <c r="AK161" s="819">
        <v>0</v>
      </c>
      <c r="AL161" s="819">
        <v>0</v>
      </c>
      <c r="AM161" s="819">
        <v>0</v>
      </c>
      <c r="AN161" s="819">
        <v>0</v>
      </c>
      <c r="AO161" s="820">
        <v>0</v>
      </c>
      <c r="AP161" s="50"/>
      <c r="AQ161" s="818"/>
      <c r="AR161" s="819"/>
      <c r="AS161" s="819"/>
      <c r="AT161" s="819"/>
      <c r="AU161" s="819">
        <v>0</v>
      </c>
      <c r="AV161" s="819">
        <v>0</v>
      </c>
      <c r="AW161" s="819">
        <v>0</v>
      </c>
      <c r="AX161" s="819">
        <v>0</v>
      </c>
      <c r="AY161" s="819">
        <v>0</v>
      </c>
      <c r="AZ161" s="819">
        <v>0</v>
      </c>
      <c r="BA161" s="819">
        <v>0</v>
      </c>
      <c r="BB161" s="819">
        <v>0</v>
      </c>
      <c r="BC161" s="819">
        <v>0</v>
      </c>
      <c r="BD161" s="819">
        <v>0</v>
      </c>
      <c r="BE161" s="819">
        <v>0</v>
      </c>
      <c r="BF161" s="819">
        <v>0</v>
      </c>
      <c r="BG161" s="819">
        <v>0</v>
      </c>
      <c r="BH161" s="819">
        <v>0</v>
      </c>
      <c r="BI161" s="819">
        <v>0</v>
      </c>
      <c r="BJ161" s="819">
        <v>0</v>
      </c>
      <c r="BK161" s="819">
        <v>0</v>
      </c>
      <c r="BL161" s="819">
        <v>0</v>
      </c>
      <c r="BM161" s="819">
        <v>0</v>
      </c>
      <c r="BN161" s="819">
        <v>0</v>
      </c>
      <c r="BO161" s="819">
        <v>0</v>
      </c>
      <c r="BP161" s="819">
        <v>0</v>
      </c>
      <c r="BQ161" s="819">
        <v>0</v>
      </c>
      <c r="BR161" s="819">
        <v>0</v>
      </c>
      <c r="BS161" s="819">
        <v>0</v>
      </c>
      <c r="BT161" s="820">
        <v>0</v>
      </c>
    </row>
    <row r="162" spans="2:72">
      <c r="B162" s="814"/>
      <c r="C162" s="814"/>
      <c r="D162" s="814" t="s">
        <v>97</v>
      </c>
      <c r="E162" s="814" t="s">
        <v>856</v>
      </c>
      <c r="F162" s="814" t="s">
        <v>29</v>
      </c>
      <c r="G162" s="814" t="s">
        <v>858</v>
      </c>
      <c r="H162" s="814">
        <v>2015</v>
      </c>
      <c r="I162" s="629" t="s">
        <v>575</v>
      </c>
      <c r="J162" s="629" t="s">
        <v>859</v>
      </c>
      <c r="K162" s="50"/>
      <c r="L162" s="818"/>
      <c r="M162" s="819"/>
      <c r="N162" s="819"/>
      <c r="O162" s="819"/>
      <c r="P162" s="819">
        <v>7</v>
      </c>
      <c r="Q162" s="819">
        <v>7</v>
      </c>
      <c r="R162" s="819">
        <v>7</v>
      </c>
      <c r="S162" s="819">
        <v>7</v>
      </c>
      <c r="T162" s="819">
        <v>4</v>
      </c>
      <c r="U162" s="819">
        <v>0</v>
      </c>
      <c r="V162" s="819">
        <v>0</v>
      </c>
      <c r="W162" s="819">
        <v>0</v>
      </c>
      <c r="X162" s="819">
        <v>0</v>
      </c>
      <c r="Y162" s="819">
        <v>0</v>
      </c>
      <c r="Z162" s="819">
        <v>0</v>
      </c>
      <c r="AA162" s="819">
        <v>0</v>
      </c>
      <c r="AB162" s="819">
        <v>0</v>
      </c>
      <c r="AC162" s="819">
        <v>0</v>
      </c>
      <c r="AD162" s="819">
        <v>0</v>
      </c>
      <c r="AE162" s="819">
        <v>0</v>
      </c>
      <c r="AF162" s="819">
        <v>0</v>
      </c>
      <c r="AG162" s="819">
        <v>0</v>
      </c>
      <c r="AH162" s="819">
        <v>0</v>
      </c>
      <c r="AI162" s="819">
        <v>0</v>
      </c>
      <c r="AJ162" s="819">
        <v>0</v>
      </c>
      <c r="AK162" s="819">
        <v>0</v>
      </c>
      <c r="AL162" s="819">
        <v>0</v>
      </c>
      <c r="AM162" s="819">
        <v>0</v>
      </c>
      <c r="AN162" s="819">
        <v>0</v>
      </c>
      <c r="AO162" s="820">
        <v>0</v>
      </c>
      <c r="AP162" s="50"/>
      <c r="AQ162" s="818"/>
      <c r="AR162" s="819"/>
      <c r="AS162" s="819"/>
      <c r="AT162" s="819"/>
      <c r="AU162" s="819">
        <v>45924</v>
      </c>
      <c r="AV162" s="819">
        <v>45924</v>
      </c>
      <c r="AW162" s="819">
        <v>45924</v>
      </c>
      <c r="AX162" s="819">
        <v>45402</v>
      </c>
      <c r="AY162" s="819">
        <v>27267</v>
      </c>
      <c r="AZ162" s="819">
        <v>0</v>
      </c>
      <c r="BA162" s="819">
        <v>0</v>
      </c>
      <c r="BB162" s="819">
        <v>0</v>
      </c>
      <c r="BC162" s="819">
        <v>0</v>
      </c>
      <c r="BD162" s="819">
        <v>0</v>
      </c>
      <c r="BE162" s="819">
        <v>0</v>
      </c>
      <c r="BF162" s="819">
        <v>0</v>
      </c>
      <c r="BG162" s="819">
        <v>0</v>
      </c>
      <c r="BH162" s="819">
        <v>0</v>
      </c>
      <c r="BI162" s="819">
        <v>0</v>
      </c>
      <c r="BJ162" s="819">
        <v>0</v>
      </c>
      <c r="BK162" s="819">
        <v>0</v>
      </c>
      <c r="BL162" s="819">
        <v>0</v>
      </c>
      <c r="BM162" s="819">
        <v>0</v>
      </c>
      <c r="BN162" s="819">
        <v>0</v>
      </c>
      <c r="BO162" s="819">
        <v>0</v>
      </c>
      <c r="BP162" s="819">
        <v>0</v>
      </c>
      <c r="BQ162" s="819">
        <v>0</v>
      </c>
      <c r="BR162" s="819">
        <v>0</v>
      </c>
      <c r="BS162" s="819">
        <v>0</v>
      </c>
      <c r="BT162" s="820">
        <v>0</v>
      </c>
    </row>
    <row r="163" spans="2:72">
      <c r="B163" s="814"/>
      <c r="C163" s="814"/>
      <c r="D163" s="814" t="s">
        <v>95</v>
      </c>
      <c r="E163" s="814" t="s">
        <v>856</v>
      </c>
      <c r="F163" s="814" t="s">
        <v>29</v>
      </c>
      <c r="G163" s="814" t="s">
        <v>858</v>
      </c>
      <c r="H163" s="814">
        <v>2015</v>
      </c>
      <c r="I163" s="629" t="s">
        <v>575</v>
      </c>
      <c r="J163" s="629" t="s">
        <v>859</v>
      </c>
      <c r="K163" s="50"/>
      <c r="L163" s="818"/>
      <c r="M163" s="819"/>
      <c r="N163" s="819"/>
      <c r="O163" s="819"/>
      <c r="P163" s="819">
        <v>12</v>
      </c>
      <c r="Q163" s="819">
        <v>12</v>
      </c>
      <c r="R163" s="819">
        <v>12</v>
      </c>
      <c r="S163" s="819">
        <v>12</v>
      </c>
      <c r="T163" s="819">
        <v>12</v>
      </c>
      <c r="U163" s="819">
        <v>12</v>
      </c>
      <c r="V163" s="819">
        <v>12</v>
      </c>
      <c r="W163" s="819">
        <v>12</v>
      </c>
      <c r="X163" s="819">
        <v>12</v>
      </c>
      <c r="Y163" s="819">
        <v>12</v>
      </c>
      <c r="Z163" s="819">
        <v>10</v>
      </c>
      <c r="AA163" s="819">
        <v>10</v>
      </c>
      <c r="AB163" s="819">
        <v>10</v>
      </c>
      <c r="AC163" s="819">
        <v>10</v>
      </c>
      <c r="AD163" s="819">
        <v>10</v>
      </c>
      <c r="AE163" s="819">
        <v>10</v>
      </c>
      <c r="AF163" s="819">
        <v>4</v>
      </c>
      <c r="AG163" s="819">
        <v>4</v>
      </c>
      <c r="AH163" s="819">
        <v>4</v>
      </c>
      <c r="AI163" s="819">
        <v>4</v>
      </c>
      <c r="AJ163" s="819">
        <v>0</v>
      </c>
      <c r="AK163" s="819">
        <v>0</v>
      </c>
      <c r="AL163" s="819">
        <v>0</v>
      </c>
      <c r="AM163" s="819">
        <v>0</v>
      </c>
      <c r="AN163" s="819">
        <v>0</v>
      </c>
      <c r="AO163" s="820">
        <v>0</v>
      </c>
      <c r="AP163" s="50"/>
      <c r="AQ163" s="818"/>
      <c r="AR163" s="819"/>
      <c r="AS163" s="819"/>
      <c r="AT163" s="819"/>
      <c r="AU163" s="819">
        <v>179690</v>
      </c>
      <c r="AV163" s="819">
        <v>178075</v>
      </c>
      <c r="AW163" s="819">
        <v>178075</v>
      </c>
      <c r="AX163" s="819">
        <v>178075</v>
      </c>
      <c r="AY163" s="819">
        <v>178075</v>
      </c>
      <c r="AZ163" s="819">
        <v>178075</v>
      </c>
      <c r="BA163" s="819">
        <v>178075</v>
      </c>
      <c r="BB163" s="819">
        <v>178038</v>
      </c>
      <c r="BC163" s="819">
        <v>178038</v>
      </c>
      <c r="BD163" s="819">
        <v>178038</v>
      </c>
      <c r="BE163" s="819">
        <v>164088</v>
      </c>
      <c r="BF163" s="819">
        <v>163508</v>
      </c>
      <c r="BG163" s="819">
        <v>163508</v>
      </c>
      <c r="BH163" s="819">
        <v>162957</v>
      </c>
      <c r="BI163" s="819">
        <v>162957</v>
      </c>
      <c r="BJ163" s="819">
        <v>162889</v>
      </c>
      <c r="BK163" s="819">
        <v>59919</v>
      </c>
      <c r="BL163" s="819">
        <v>59919</v>
      </c>
      <c r="BM163" s="819">
        <v>59919</v>
      </c>
      <c r="BN163" s="819">
        <v>59919</v>
      </c>
      <c r="BO163" s="819">
        <v>0</v>
      </c>
      <c r="BP163" s="819">
        <v>0</v>
      </c>
      <c r="BQ163" s="819">
        <v>0</v>
      </c>
      <c r="BR163" s="819">
        <v>0</v>
      </c>
      <c r="BS163" s="819">
        <v>0</v>
      </c>
      <c r="BT163" s="820">
        <v>0</v>
      </c>
    </row>
    <row r="164" spans="2:72">
      <c r="B164" s="814"/>
      <c r="C164" s="814"/>
      <c r="D164" s="814" t="s">
        <v>96</v>
      </c>
      <c r="E164" s="814" t="s">
        <v>856</v>
      </c>
      <c r="F164" s="814" t="s">
        <v>29</v>
      </c>
      <c r="G164" s="814" t="s">
        <v>858</v>
      </c>
      <c r="H164" s="814">
        <v>2015</v>
      </c>
      <c r="I164" s="629" t="s">
        <v>575</v>
      </c>
      <c r="J164" s="629" t="s">
        <v>859</v>
      </c>
      <c r="K164" s="50"/>
      <c r="L164" s="818"/>
      <c r="M164" s="819"/>
      <c r="N164" s="819"/>
      <c r="O164" s="819"/>
      <c r="P164" s="819">
        <v>22</v>
      </c>
      <c r="Q164" s="819">
        <v>21</v>
      </c>
      <c r="R164" s="819">
        <v>21</v>
      </c>
      <c r="S164" s="819">
        <v>21</v>
      </c>
      <c r="T164" s="819">
        <v>21</v>
      </c>
      <c r="U164" s="819">
        <v>21</v>
      </c>
      <c r="V164" s="819">
        <v>21</v>
      </c>
      <c r="W164" s="819">
        <v>21</v>
      </c>
      <c r="X164" s="819">
        <v>21</v>
      </c>
      <c r="Y164" s="819">
        <v>21</v>
      </c>
      <c r="Z164" s="819">
        <v>18</v>
      </c>
      <c r="AA164" s="819">
        <v>17</v>
      </c>
      <c r="AB164" s="819">
        <v>17</v>
      </c>
      <c r="AC164" s="819">
        <v>17</v>
      </c>
      <c r="AD164" s="819">
        <v>17</v>
      </c>
      <c r="AE164" s="819">
        <v>17</v>
      </c>
      <c r="AF164" s="819">
        <v>6</v>
      </c>
      <c r="AG164" s="819">
        <v>6</v>
      </c>
      <c r="AH164" s="819">
        <v>6</v>
      </c>
      <c r="AI164" s="819">
        <v>6</v>
      </c>
      <c r="AJ164" s="819">
        <v>0</v>
      </c>
      <c r="AK164" s="819">
        <v>0</v>
      </c>
      <c r="AL164" s="819">
        <v>0</v>
      </c>
      <c r="AM164" s="819">
        <v>0</v>
      </c>
      <c r="AN164" s="819">
        <v>0</v>
      </c>
      <c r="AO164" s="820">
        <v>0</v>
      </c>
      <c r="AP164" s="50"/>
      <c r="AQ164" s="818"/>
      <c r="AR164" s="819"/>
      <c r="AS164" s="819"/>
      <c r="AT164" s="819"/>
      <c r="AU164" s="819">
        <v>322796</v>
      </c>
      <c r="AV164" s="819">
        <v>317059</v>
      </c>
      <c r="AW164" s="819">
        <v>317059</v>
      </c>
      <c r="AX164" s="819">
        <v>317059</v>
      </c>
      <c r="AY164" s="819">
        <v>317059</v>
      </c>
      <c r="AZ164" s="819">
        <v>317059</v>
      </c>
      <c r="BA164" s="819">
        <v>317059</v>
      </c>
      <c r="BB164" s="819">
        <v>316893</v>
      </c>
      <c r="BC164" s="819">
        <v>316893</v>
      </c>
      <c r="BD164" s="819">
        <v>316893</v>
      </c>
      <c r="BE164" s="819">
        <v>292221</v>
      </c>
      <c r="BF164" s="819">
        <v>277174</v>
      </c>
      <c r="BG164" s="819">
        <v>277174</v>
      </c>
      <c r="BH164" s="819">
        <v>271212</v>
      </c>
      <c r="BI164" s="819">
        <v>271212</v>
      </c>
      <c r="BJ164" s="819">
        <v>270580</v>
      </c>
      <c r="BK164" s="819">
        <v>100240</v>
      </c>
      <c r="BL164" s="819">
        <v>100240</v>
      </c>
      <c r="BM164" s="819">
        <v>100240</v>
      </c>
      <c r="BN164" s="819">
        <v>100240</v>
      </c>
      <c r="BO164" s="819">
        <v>0</v>
      </c>
      <c r="BP164" s="819">
        <v>0</v>
      </c>
      <c r="BQ164" s="819">
        <v>0</v>
      </c>
      <c r="BR164" s="819">
        <v>0</v>
      </c>
      <c r="BS164" s="819">
        <v>0</v>
      </c>
      <c r="BT164" s="820">
        <v>0</v>
      </c>
    </row>
    <row r="165" spans="2:72">
      <c r="B165" s="814"/>
      <c r="C165" s="814"/>
      <c r="D165" s="814" t="s">
        <v>676</v>
      </c>
      <c r="E165" s="814" t="s">
        <v>856</v>
      </c>
      <c r="F165" s="814" t="s">
        <v>29</v>
      </c>
      <c r="G165" s="814" t="s">
        <v>858</v>
      </c>
      <c r="H165" s="814">
        <v>2015</v>
      </c>
      <c r="I165" s="629" t="s">
        <v>575</v>
      </c>
      <c r="J165" s="629" t="s">
        <v>859</v>
      </c>
      <c r="K165" s="50"/>
      <c r="L165" s="818"/>
      <c r="M165" s="819"/>
      <c r="N165" s="819"/>
      <c r="O165" s="819"/>
      <c r="P165" s="819">
        <v>107</v>
      </c>
      <c r="Q165" s="819">
        <v>107</v>
      </c>
      <c r="R165" s="819">
        <v>107</v>
      </c>
      <c r="S165" s="819">
        <v>107</v>
      </c>
      <c r="T165" s="819">
        <v>107</v>
      </c>
      <c r="U165" s="819">
        <v>107</v>
      </c>
      <c r="V165" s="819">
        <v>107</v>
      </c>
      <c r="W165" s="819">
        <v>107</v>
      </c>
      <c r="X165" s="819">
        <v>107</v>
      </c>
      <c r="Y165" s="819">
        <v>107</v>
      </c>
      <c r="Z165" s="819">
        <v>107</v>
      </c>
      <c r="AA165" s="819">
        <v>107</v>
      </c>
      <c r="AB165" s="819">
        <v>107</v>
      </c>
      <c r="AC165" s="819">
        <v>107</v>
      </c>
      <c r="AD165" s="819">
        <v>107</v>
      </c>
      <c r="AE165" s="819">
        <v>107</v>
      </c>
      <c r="AF165" s="819">
        <v>107</v>
      </c>
      <c r="AG165" s="819">
        <v>107</v>
      </c>
      <c r="AH165" s="819">
        <v>100</v>
      </c>
      <c r="AI165" s="819">
        <v>0</v>
      </c>
      <c r="AJ165" s="819">
        <v>0</v>
      </c>
      <c r="AK165" s="819">
        <v>0</v>
      </c>
      <c r="AL165" s="819">
        <v>0</v>
      </c>
      <c r="AM165" s="819">
        <v>0</v>
      </c>
      <c r="AN165" s="819">
        <v>0</v>
      </c>
      <c r="AO165" s="820">
        <v>0</v>
      </c>
      <c r="AP165" s="50"/>
      <c r="AQ165" s="818"/>
      <c r="AR165" s="819"/>
      <c r="AS165" s="819"/>
      <c r="AT165" s="819"/>
      <c r="AU165" s="819">
        <v>206697</v>
      </c>
      <c r="AV165" s="819">
        <v>206697</v>
      </c>
      <c r="AW165" s="819">
        <v>206697</v>
      </c>
      <c r="AX165" s="819">
        <v>206697</v>
      </c>
      <c r="AY165" s="819">
        <v>206697</v>
      </c>
      <c r="AZ165" s="819">
        <v>206697</v>
      </c>
      <c r="BA165" s="819">
        <v>206697</v>
      </c>
      <c r="BB165" s="819">
        <v>206697</v>
      </c>
      <c r="BC165" s="819">
        <v>206697</v>
      </c>
      <c r="BD165" s="819">
        <v>206697</v>
      </c>
      <c r="BE165" s="819">
        <v>206697</v>
      </c>
      <c r="BF165" s="819">
        <v>206697</v>
      </c>
      <c r="BG165" s="819">
        <v>206697</v>
      </c>
      <c r="BH165" s="819">
        <v>206697</v>
      </c>
      <c r="BI165" s="819">
        <v>206697</v>
      </c>
      <c r="BJ165" s="819">
        <v>206697</v>
      </c>
      <c r="BK165" s="819">
        <v>206697</v>
      </c>
      <c r="BL165" s="819">
        <v>206697</v>
      </c>
      <c r="BM165" s="819">
        <v>200497</v>
      </c>
      <c r="BN165" s="819">
        <v>0</v>
      </c>
      <c r="BO165" s="819">
        <v>0</v>
      </c>
      <c r="BP165" s="819">
        <v>0</v>
      </c>
      <c r="BQ165" s="819">
        <v>0</v>
      </c>
      <c r="BR165" s="819">
        <v>0</v>
      </c>
      <c r="BS165" s="819">
        <v>0</v>
      </c>
      <c r="BT165" s="820">
        <v>0</v>
      </c>
    </row>
    <row r="166" spans="2:72">
      <c r="B166" s="814"/>
      <c r="C166" s="814"/>
      <c r="D166" s="814" t="s">
        <v>98</v>
      </c>
      <c r="E166" s="814" t="s">
        <v>856</v>
      </c>
      <c r="F166" s="814" t="s">
        <v>29</v>
      </c>
      <c r="G166" s="814" t="s">
        <v>858</v>
      </c>
      <c r="H166" s="814">
        <v>2015</v>
      </c>
      <c r="I166" s="629" t="s">
        <v>575</v>
      </c>
      <c r="J166" s="629" t="s">
        <v>859</v>
      </c>
      <c r="K166" s="50"/>
      <c r="L166" s="818"/>
      <c r="M166" s="819"/>
      <c r="N166" s="819"/>
      <c r="O166" s="819"/>
      <c r="P166" s="819">
        <v>0</v>
      </c>
      <c r="Q166" s="819">
        <v>0</v>
      </c>
      <c r="R166" s="819">
        <v>0</v>
      </c>
      <c r="S166" s="819">
        <v>0</v>
      </c>
      <c r="T166" s="819">
        <v>0</v>
      </c>
      <c r="U166" s="819">
        <v>0</v>
      </c>
      <c r="V166" s="819">
        <v>0</v>
      </c>
      <c r="W166" s="819">
        <v>0</v>
      </c>
      <c r="X166" s="819">
        <v>0</v>
      </c>
      <c r="Y166" s="819">
        <v>0</v>
      </c>
      <c r="Z166" s="819">
        <v>0</v>
      </c>
      <c r="AA166" s="819">
        <v>0</v>
      </c>
      <c r="AB166" s="819">
        <v>0</v>
      </c>
      <c r="AC166" s="819">
        <v>0</v>
      </c>
      <c r="AD166" s="819">
        <v>0</v>
      </c>
      <c r="AE166" s="819">
        <v>0</v>
      </c>
      <c r="AF166" s="819">
        <v>0</v>
      </c>
      <c r="AG166" s="819">
        <v>0</v>
      </c>
      <c r="AH166" s="819">
        <v>0</v>
      </c>
      <c r="AI166" s="819">
        <v>0</v>
      </c>
      <c r="AJ166" s="819">
        <v>0</v>
      </c>
      <c r="AK166" s="819">
        <v>0</v>
      </c>
      <c r="AL166" s="819">
        <v>0</v>
      </c>
      <c r="AM166" s="819">
        <v>0</v>
      </c>
      <c r="AN166" s="819">
        <v>0</v>
      </c>
      <c r="AO166" s="820">
        <v>0</v>
      </c>
      <c r="AP166" s="50"/>
      <c r="AQ166" s="818"/>
      <c r="AR166" s="819"/>
      <c r="AS166" s="819"/>
      <c r="AT166" s="819"/>
      <c r="AU166" s="819">
        <v>0</v>
      </c>
      <c r="AV166" s="819">
        <v>0</v>
      </c>
      <c r="AW166" s="819">
        <v>0</v>
      </c>
      <c r="AX166" s="819">
        <v>0</v>
      </c>
      <c r="AY166" s="819">
        <v>0</v>
      </c>
      <c r="AZ166" s="819">
        <v>0</v>
      </c>
      <c r="BA166" s="819">
        <v>0</v>
      </c>
      <c r="BB166" s="819">
        <v>0</v>
      </c>
      <c r="BC166" s="819">
        <v>0</v>
      </c>
      <c r="BD166" s="819">
        <v>0</v>
      </c>
      <c r="BE166" s="819">
        <v>0</v>
      </c>
      <c r="BF166" s="819">
        <v>0</v>
      </c>
      <c r="BG166" s="819">
        <v>0</v>
      </c>
      <c r="BH166" s="819">
        <v>0</v>
      </c>
      <c r="BI166" s="819">
        <v>0</v>
      </c>
      <c r="BJ166" s="819">
        <v>0</v>
      </c>
      <c r="BK166" s="819">
        <v>0</v>
      </c>
      <c r="BL166" s="819">
        <v>0</v>
      </c>
      <c r="BM166" s="819">
        <v>0</v>
      </c>
      <c r="BN166" s="819">
        <v>0</v>
      </c>
      <c r="BO166" s="819">
        <v>0</v>
      </c>
      <c r="BP166" s="819">
        <v>0</v>
      </c>
      <c r="BQ166" s="819">
        <v>0</v>
      </c>
      <c r="BR166" s="819">
        <v>0</v>
      </c>
      <c r="BS166" s="819">
        <v>0</v>
      </c>
      <c r="BT166" s="820">
        <v>0</v>
      </c>
    </row>
    <row r="167" spans="2:72">
      <c r="B167" s="814"/>
      <c r="C167" s="814"/>
      <c r="D167" s="814" t="s">
        <v>99</v>
      </c>
      <c r="E167" s="814" t="s">
        <v>856</v>
      </c>
      <c r="F167" s="814" t="s">
        <v>866</v>
      </c>
      <c r="G167" s="814" t="s">
        <v>858</v>
      </c>
      <c r="H167" s="814">
        <v>2015</v>
      </c>
      <c r="I167" s="629" t="s">
        <v>575</v>
      </c>
      <c r="J167" s="629" t="s">
        <v>859</v>
      </c>
      <c r="K167" s="50"/>
      <c r="L167" s="818"/>
      <c r="M167" s="819"/>
      <c r="N167" s="819"/>
      <c r="O167" s="819"/>
      <c r="P167" s="819">
        <v>168</v>
      </c>
      <c r="Q167" s="819">
        <v>168</v>
      </c>
      <c r="R167" s="819">
        <v>168</v>
      </c>
      <c r="S167" s="819">
        <v>168</v>
      </c>
      <c r="T167" s="819">
        <v>0</v>
      </c>
      <c r="U167" s="819">
        <v>0</v>
      </c>
      <c r="V167" s="819">
        <v>0</v>
      </c>
      <c r="W167" s="819">
        <v>0</v>
      </c>
      <c r="X167" s="819">
        <v>0</v>
      </c>
      <c r="Y167" s="819">
        <v>0</v>
      </c>
      <c r="Z167" s="819">
        <v>0</v>
      </c>
      <c r="AA167" s="819">
        <v>0</v>
      </c>
      <c r="AB167" s="819">
        <v>0</v>
      </c>
      <c r="AC167" s="819">
        <v>0</v>
      </c>
      <c r="AD167" s="819">
        <v>0</v>
      </c>
      <c r="AE167" s="819">
        <v>0</v>
      </c>
      <c r="AF167" s="819">
        <v>0</v>
      </c>
      <c r="AG167" s="819">
        <v>0</v>
      </c>
      <c r="AH167" s="819">
        <v>0</v>
      </c>
      <c r="AI167" s="819">
        <v>0</v>
      </c>
      <c r="AJ167" s="819">
        <v>0</v>
      </c>
      <c r="AK167" s="819">
        <v>0</v>
      </c>
      <c r="AL167" s="819">
        <v>0</v>
      </c>
      <c r="AM167" s="819">
        <v>0</v>
      </c>
      <c r="AN167" s="819">
        <v>0</v>
      </c>
      <c r="AO167" s="820">
        <v>0</v>
      </c>
      <c r="AP167" s="50"/>
      <c r="AQ167" s="818"/>
      <c r="AR167" s="819"/>
      <c r="AS167" s="819"/>
      <c r="AT167" s="819"/>
      <c r="AU167" s="819">
        <v>783976</v>
      </c>
      <c r="AV167" s="819">
        <v>783976</v>
      </c>
      <c r="AW167" s="819">
        <v>783976</v>
      </c>
      <c r="AX167" s="819">
        <v>783976</v>
      </c>
      <c r="AY167" s="819">
        <v>0</v>
      </c>
      <c r="AZ167" s="819">
        <v>0</v>
      </c>
      <c r="BA167" s="819">
        <v>0</v>
      </c>
      <c r="BB167" s="819">
        <v>0</v>
      </c>
      <c r="BC167" s="819">
        <v>0</v>
      </c>
      <c r="BD167" s="819">
        <v>0</v>
      </c>
      <c r="BE167" s="819">
        <v>0</v>
      </c>
      <c r="BF167" s="819">
        <v>0</v>
      </c>
      <c r="BG167" s="819">
        <v>0</v>
      </c>
      <c r="BH167" s="819">
        <v>0</v>
      </c>
      <c r="BI167" s="819">
        <v>0</v>
      </c>
      <c r="BJ167" s="819">
        <v>0</v>
      </c>
      <c r="BK167" s="819">
        <v>0</v>
      </c>
      <c r="BL167" s="819">
        <v>0</v>
      </c>
      <c r="BM167" s="819">
        <v>0</v>
      </c>
      <c r="BN167" s="819">
        <v>0</v>
      </c>
      <c r="BO167" s="819">
        <v>0</v>
      </c>
      <c r="BP167" s="819">
        <v>0</v>
      </c>
      <c r="BQ167" s="819">
        <v>0</v>
      </c>
      <c r="BR167" s="819">
        <v>0</v>
      </c>
      <c r="BS167" s="819">
        <v>0</v>
      </c>
      <c r="BT167" s="820">
        <v>0</v>
      </c>
    </row>
    <row r="168" spans="2:72">
      <c r="B168" s="814"/>
      <c r="C168" s="814"/>
      <c r="D168" s="814" t="s">
        <v>100</v>
      </c>
      <c r="E168" s="814" t="s">
        <v>856</v>
      </c>
      <c r="F168" s="814" t="s">
        <v>866</v>
      </c>
      <c r="G168" s="814" t="s">
        <v>858</v>
      </c>
      <c r="H168" s="814">
        <v>2015</v>
      </c>
      <c r="I168" s="629" t="s">
        <v>575</v>
      </c>
      <c r="J168" s="629" t="s">
        <v>859</v>
      </c>
      <c r="K168" s="50"/>
      <c r="L168" s="818"/>
      <c r="M168" s="819"/>
      <c r="N168" s="819"/>
      <c r="O168" s="819"/>
      <c r="P168" s="819">
        <v>375</v>
      </c>
      <c r="Q168" s="819">
        <v>375</v>
      </c>
      <c r="R168" s="819">
        <v>375</v>
      </c>
      <c r="S168" s="819">
        <v>375</v>
      </c>
      <c r="T168" s="819">
        <v>375</v>
      </c>
      <c r="U168" s="819">
        <v>375</v>
      </c>
      <c r="V168" s="819">
        <v>359</v>
      </c>
      <c r="W168" s="819">
        <v>359</v>
      </c>
      <c r="X168" s="819">
        <v>353</v>
      </c>
      <c r="Y168" s="819">
        <v>300</v>
      </c>
      <c r="Z168" s="819">
        <v>161</v>
      </c>
      <c r="AA168" s="819">
        <v>150</v>
      </c>
      <c r="AB168" s="819">
        <v>113</v>
      </c>
      <c r="AC168" s="819">
        <v>113</v>
      </c>
      <c r="AD168" s="819">
        <v>113</v>
      </c>
      <c r="AE168" s="819">
        <v>90</v>
      </c>
      <c r="AF168" s="819">
        <v>58</v>
      </c>
      <c r="AG168" s="819">
        <v>58</v>
      </c>
      <c r="AH168" s="819">
        <v>58</v>
      </c>
      <c r="AI168" s="819">
        <v>58</v>
      </c>
      <c r="AJ168" s="819">
        <v>0</v>
      </c>
      <c r="AK168" s="819">
        <v>0</v>
      </c>
      <c r="AL168" s="819">
        <v>0</v>
      </c>
      <c r="AM168" s="819">
        <v>0</v>
      </c>
      <c r="AN168" s="819">
        <v>0</v>
      </c>
      <c r="AO168" s="820">
        <v>0</v>
      </c>
      <c r="AP168" s="50"/>
      <c r="AQ168" s="818"/>
      <c r="AR168" s="819"/>
      <c r="AS168" s="819"/>
      <c r="AT168" s="819"/>
      <c r="AU168" s="819">
        <v>3940655</v>
      </c>
      <c r="AV168" s="819">
        <v>3940655</v>
      </c>
      <c r="AW168" s="819">
        <v>3939670</v>
      </c>
      <c r="AX168" s="819">
        <v>3939670</v>
      </c>
      <c r="AY168" s="819">
        <v>3939670</v>
      </c>
      <c r="AZ168" s="819">
        <v>3939670</v>
      </c>
      <c r="BA168" s="819">
        <v>3832812</v>
      </c>
      <c r="BB168" s="819">
        <v>3832812</v>
      </c>
      <c r="BC168" s="819">
        <v>3796141</v>
      </c>
      <c r="BD168" s="819">
        <v>3434812</v>
      </c>
      <c r="BE168" s="819">
        <v>2478658</v>
      </c>
      <c r="BF168" s="819">
        <v>2387873</v>
      </c>
      <c r="BG168" s="819">
        <v>1129809</v>
      </c>
      <c r="BH168" s="819">
        <v>1129809</v>
      </c>
      <c r="BI168" s="819">
        <v>1129809</v>
      </c>
      <c r="BJ168" s="819">
        <v>816121</v>
      </c>
      <c r="BK168" s="819">
        <v>184467</v>
      </c>
      <c r="BL168" s="819">
        <v>184467</v>
      </c>
      <c r="BM168" s="819">
        <v>184467</v>
      </c>
      <c r="BN168" s="819">
        <v>184467</v>
      </c>
      <c r="BO168" s="819">
        <v>0</v>
      </c>
      <c r="BP168" s="819">
        <v>0</v>
      </c>
      <c r="BQ168" s="819">
        <v>0</v>
      </c>
      <c r="BR168" s="819">
        <v>0</v>
      </c>
      <c r="BS168" s="819">
        <v>0</v>
      </c>
      <c r="BT168" s="820">
        <v>0</v>
      </c>
    </row>
    <row r="169" spans="2:72">
      <c r="B169" s="814"/>
      <c r="C169" s="814"/>
      <c r="D169" s="814" t="s">
        <v>101</v>
      </c>
      <c r="E169" s="814" t="s">
        <v>856</v>
      </c>
      <c r="F169" s="814" t="s">
        <v>866</v>
      </c>
      <c r="G169" s="814" t="s">
        <v>858</v>
      </c>
      <c r="H169" s="814">
        <v>2015</v>
      </c>
      <c r="I169" s="629" t="s">
        <v>575</v>
      </c>
      <c r="J169" s="629" t="s">
        <v>859</v>
      </c>
      <c r="K169" s="50"/>
      <c r="L169" s="818"/>
      <c r="M169" s="819"/>
      <c r="N169" s="819"/>
      <c r="O169" s="819"/>
      <c r="P169" s="819">
        <v>73</v>
      </c>
      <c r="Q169" s="819">
        <v>66</v>
      </c>
      <c r="R169" s="819">
        <v>38</v>
      </c>
      <c r="S169" s="819">
        <v>38</v>
      </c>
      <c r="T169" s="819">
        <v>38</v>
      </c>
      <c r="U169" s="819">
        <v>38</v>
      </c>
      <c r="V169" s="819">
        <v>38</v>
      </c>
      <c r="W169" s="819">
        <v>38</v>
      </c>
      <c r="X169" s="819">
        <v>38</v>
      </c>
      <c r="Y169" s="819">
        <v>38</v>
      </c>
      <c r="Z169" s="819">
        <v>37</v>
      </c>
      <c r="AA169" s="819">
        <v>17</v>
      </c>
      <c r="AB169" s="819">
        <v>0</v>
      </c>
      <c r="AC169" s="819">
        <v>0</v>
      </c>
      <c r="AD169" s="819">
        <v>0</v>
      </c>
      <c r="AE169" s="819">
        <v>0</v>
      </c>
      <c r="AF169" s="819">
        <v>0</v>
      </c>
      <c r="AG169" s="819">
        <v>0</v>
      </c>
      <c r="AH169" s="819">
        <v>0</v>
      </c>
      <c r="AI169" s="819">
        <v>0</v>
      </c>
      <c r="AJ169" s="819">
        <v>0</v>
      </c>
      <c r="AK169" s="819">
        <v>0</v>
      </c>
      <c r="AL169" s="819">
        <v>0</v>
      </c>
      <c r="AM169" s="819">
        <v>0</v>
      </c>
      <c r="AN169" s="819">
        <v>0</v>
      </c>
      <c r="AO169" s="820">
        <v>0</v>
      </c>
      <c r="AP169" s="50"/>
      <c r="AQ169" s="818"/>
      <c r="AR169" s="819"/>
      <c r="AS169" s="819"/>
      <c r="AT169" s="819"/>
      <c r="AU169" s="819">
        <v>296859</v>
      </c>
      <c r="AV169" s="819">
        <v>268411</v>
      </c>
      <c r="AW169" s="819">
        <v>163636</v>
      </c>
      <c r="AX169" s="819">
        <v>163636</v>
      </c>
      <c r="AY169" s="819">
        <v>163636</v>
      </c>
      <c r="AZ169" s="819">
        <v>163636</v>
      </c>
      <c r="BA169" s="819">
        <v>163636</v>
      </c>
      <c r="BB169" s="819">
        <v>163636</v>
      </c>
      <c r="BC169" s="819">
        <v>163636</v>
      </c>
      <c r="BD169" s="819">
        <v>163636</v>
      </c>
      <c r="BE169" s="819">
        <v>156322</v>
      </c>
      <c r="BF169" s="819">
        <v>67549</v>
      </c>
      <c r="BG169" s="819">
        <v>0</v>
      </c>
      <c r="BH169" s="819">
        <v>0</v>
      </c>
      <c r="BI169" s="819">
        <v>0</v>
      </c>
      <c r="BJ169" s="819">
        <v>0</v>
      </c>
      <c r="BK169" s="819">
        <v>0</v>
      </c>
      <c r="BL169" s="819">
        <v>0</v>
      </c>
      <c r="BM169" s="819">
        <v>0</v>
      </c>
      <c r="BN169" s="819">
        <v>0</v>
      </c>
      <c r="BO169" s="819">
        <v>0</v>
      </c>
      <c r="BP169" s="819">
        <v>0</v>
      </c>
      <c r="BQ169" s="819">
        <v>0</v>
      </c>
      <c r="BR169" s="819">
        <v>0</v>
      </c>
      <c r="BS169" s="819">
        <v>0</v>
      </c>
      <c r="BT169" s="820">
        <v>0</v>
      </c>
    </row>
    <row r="170" spans="2:72">
      <c r="B170" s="814"/>
      <c r="C170" s="814"/>
      <c r="D170" s="814" t="s">
        <v>102</v>
      </c>
      <c r="E170" s="814" t="s">
        <v>856</v>
      </c>
      <c r="F170" s="814" t="s">
        <v>866</v>
      </c>
      <c r="G170" s="814" t="s">
        <v>858</v>
      </c>
      <c r="H170" s="814">
        <v>2015</v>
      </c>
      <c r="I170" s="629" t="s">
        <v>575</v>
      </c>
      <c r="J170" s="629" t="s">
        <v>859</v>
      </c>
      <c r="K170" s="50"/>
      <c r="L170" s="818"/>
      <c r="M170" s="819"/>
      <c r="N170" s="819"/>
      <c r="O170" s="819"/>
      <c r="P170" s="819">
        <v>0</v>
      </c>
      <c r="Q170" s="819">
        <v>0</v>
      </c>
      <c r="R170" s="819">
        <v>0</v>
      </c>
      <c r="S170" s="819">
        <v>0</v>
      </c>
      <c r="T170" s="819">
        <v>0</v>
      </c>
      <c r="U170" s="819">
        <v>0</v>
      </c>
      <c r="V170" s="819">
        <v>0</v>
      </c>
      <c r="W170" s="819">
        <v>0</v>
      </c>
      <c r="X170" s="819">
        <v>0</v>
      </c>
      <c r="Y170" s="819">
        <v>0</v>
      </c>
      <c r="Z170" s="819">
        <v>0</v>
      </c>
      <c r="AA170" s="819">
        <v>0</v>
      </c>
      <c r="AB170" s="819">
        <v>0</v>
      </c>
      <c r="AC170" s="819">
        <v>0</v>
      </c>
      <c r="AD170" s="819">
        <v>0</v>
      </c>
      <c r="AE170" s="819">
        <v>0</v>
      </c>
      <c r="AF170" s="819">
        <v>0</v>
      </c>
      <c r="AG170" s="819">
        <v>0</v>
      </c>
      <c r="AH170" s="819">
        <v>0</v>
      </c>
      <c r="AI170" s="819">
        <v>0</v>
      </c>
      <c r="AJ170" s="819">
        <v>0</v>
      </c>
      <c r="AK170" s="819">
        <v>0</v>
      </c>
      <c r="AL170" s="819">
        <v>0</v>
      </c>
      <c r="AM170" s="819">
        <v>0</v>
      </c>
      <c r="AN170" s="819">
        <v>0</v>
      </c>
      <c r="AO170" s="820">
        <v>0</v>
      </c>
      <c r="AP170" s="50"/>
      <c r="AQ170" s="818"/>
      <c r="AR170" s="819"/>
      <c r="AS170" s="819"/>
      <c r="AT170" s="819"/>
      <c r="AU170" s="819">
        <v>0</v>
      </c>
      <c r="AV170" s="819">
        <v>0</v>
      </c>
      <c r="AW170" s="819">
        <v>0</v>
      </c>
      <c r="AX170" s="819">
        <v>0</v>
      </c>
      <c r="AY170" s="819">
        <v>0</v>
      </c>
      <c r="AZ170" s="819">
        <v>0</v>
      </c>
      <c r="BA170" s="819">
        <v>0</v>
      </c>
      <c r="BB170" s="819">
        <v>0</v>
      </c>
      <c r="BC170" s="819">
        <v>0</v>
      </c>
      <c r="BD170" s="819">
        <v>0</v>
      </c>
      <c r="BE170" s="819">
        <v>0</v>
      </c>
      <c r="BF170" s="819">
        <v>0</v>
      </c>
      <c r="BG170" s="819">
        <v>0</v>
      </c>
      <c r="BH170" s="819">
        <v>0</v>
      </c>
      <c r="BI170" s="819">
        <v>0</v>
      </c>
      <c r="BJ170" s="819">
        <v>0</v>
      </c>
      <c r="BK170" s="819">
        <v>0</v>
      </c>
      <c r="BL170" s="819">
        <v>0</v>
      </c>
      <c r="BM170" s="819">
        <v>0</v>
      </c>
      <c r="BN170" s="819">
        <v>0</v>
      </c>
      <c r="BO170" s="819">
        <v>0</v>
      </c>
      <c r="BP170" s="819">
        <v>0</v>
      </c>
      <c r="BQ170" s="819">
        <v>0</v>
      </c>
      <c r="BR170" s="819">
        <v>0</v>
      </c>
      <c r="BS170" s="819">
        <v>0</v>
      </c>
      <c r="BT170" s="820">
        <v>0</v>
      </c>
    </row>
    <row r="171" spans="2:72">
      <c r="B171" s="814"/>
      <c r="C171" s="814"/>
      <c r="D171" s="814" t="s">
        <v>103</v>
      </c>
      <c r="E171" s="814" t="s">
        <v>856</v>
      </c>
      <c r="F171" s="814" t="s">
        <v>866</v>
      </c>
      <c r="G171" s="814" t="s">
        <v>858</v>
      </c>
      <c r="H171" s="814">
        <v>2015</v>
      </c>
      <c r="I171" s="629" t="s">
        <v>575</v>
      </c>
      <c r="J171" s="629" t="s">
        <v>859</v>
      </c>
      <c r="K171" s="50"/>
      <c r="L171" s="818"/>
      <c r="M171" s="819"/>
      <c r="N171" s="819"/>
      <c r="O171" s="819"/>
      <c r="P171" s="819">
        <v>0</v>
      </c>
      <c r="Q171" s="819">
        <v>0</v>
      </c>
      <c r="R171" s="819">
        <v>0</v>
      </c>
      <c r="S171" s="819">
        <v>0</v>
      </c>
      <c r="T171" s="819">
        <v>0</v>
      </c>
      <c r="U171" s="819">
        <v>0</v>
      </c>
      <c r="V171" s="819">
        <v>0</v>
      </c>
      <c r="W171" s="819">
        <v>0</v>
      </c>
      <c r="X171" s="819">
        <v>0</v>
      </c>
      <c r="Y171" s="819">
        <v>0</v>
      </c>
      <c r="Z171" s="819">
        <v>0</v>
      </c>
      <c r="AA171" s="819">
        <v>0</v>
      </c>
      <c r="AB171" s="819">
        <v>0</v>
      </c>
      <c r="AC171" s="819">
        <v>0</v>
      </c>
      <c r="AD171" s="819">
        <v>0</v>
      </c>
      <c r="AE171" s="819">
        <v>0</v>
      </c>
      <c r="AF171" s="819">
        <v>0</v>
      </c>
      <c r="AG171" s="819">
        <v>0</v>
      </c>
      <c r="AH171" s="819">
        <v>0</v>
      </c>
      <c r="AI171" s="819">
        <v>0</v>
      </c>
      <c r="AJ171" s="819">
        <v>0</v>
      </c>
      <c r="AK171" s="819">
        <v>0</v>
      </c>
      <c r="AL171" s="819">
        <v>0</v>
      </c>
      <c r="AM171" s="819">
        <v>0</v>
      </c>
      <c r="AN171" s="819">
        <v>0</v>
      </c>
      <c r="AO171" s="820">
        <v>0</v>
      </c>
      <c r="AP171" s="50"/>
      <c r="AQ171" s="818"/>
      <c r="AR171" s="819"/>
      <c r="AS171" s="819"/>
      <c r="AT171" s="819"/>
      <c r="AU171" s="819">
        <v>0</v>
      </c>
      <c r="AV171" s="819">
        <v>0</v>
      </c>
      <c r="AW171" s="819">
        <v>0</v>
      </c>
      <c r="AX171" s="819">
        <v>0</v>
      </c>
      <c r="AY171" s="819">
        <v>0</v>
      </c>
      <c r="AZ171" s="819">
        <v>0</v>
      </c>
      <c r="BA171" s="819">
        <v>0</v>
      </c>
      <c r="BB171" s="819">
        <v>0</v>
      </c>
      <c r="BC171" s="819">
        <v>0</v>
      </c>
      <c r="BD171" s="819">
        <v>0</v>
      </c>
      <c r="BE171" s="819">
        <v>0</v>
      </c>
      <c r="BF171" s="819">
        <v>0</v>
      </c>
      <c r="BG171" s="819">
        <v>0</v>
      </c>
      <c r="BH171" s="819">
        <v>0</v>
      </c>
      <c r="BI171" s="819">
        <v>0</v>
      </c>
      <c r="BJ171" s="819">
        <v>0</v>
      </c>
      <c r="BK171" s="819">
        <v>0</v>
      </c>
      <c r="BL171" s="819">
        <v>0</v>
      </c>
      <c r="BM171" s="819">
        <v>0</v>
      </c>
      <c r="BN171" s="819">
        <v>0</v>
      </c>
      <c r="BO171" s="819">
        <v>0</v>
      </c>
      <c r="BP171" s="819">
        <v>0</v>
      </c>
      <c r="BQ171" s="819">
        <v>0</v>
      </c>
      <c r="BR171" s="819">
        <v>0</v>
      </c>
      <c r="BS171" s="819">
        <v>0</v>
      </c>
      <c r="BT171" s="820">
        <v>0</v>
      </c>
    </row>
    <row r="172" spans="2:72">
      <c r="B172" s="814"/>
      <c r="C172" s="814"/>
      <c r="D172" s="814" t="s">
        <v>104</v>
      </c>
      <c r="E172" s="814" t="s">
        <v>856</v>
      </c>
      <c r="F172" s="814" t="s">
        <v>860</v>
      </c>
      <c r="G172" s="814" t="s">
        <v>858</v>
      </c>
      <c r="H172" s="814">
        <v>2015</v>
      </c>
      <c r="I172" s="629" t="s">
        <v>575</v>
      </c>
      <c r="J172" s="629" t="s">
        <v>859</v>
      </c>
      <c r="K172" s="50"/>
      <c r="L172" s="818"/>
      <c r="M172" s="819"/>
      <c r="N172" s="819"/>
      <c r="O172" s="819"/>
      <c r="P172" s="819">
        <v>0</v>
      </c>
      <c r="Q172" s="819">
        <v>0</v>
      </c>
      <c r="R172" s="819">
        <v>0</v>
      </c>
      <c r="S172" s="819">
        <v>0</v>
      </c>
      <c r="T172" s="819">
        <v>0</v>
      </c>
      <c r="U172" s="819">
        <v>0</v>
      </c>
      <c r="V172" s="819">
        <v>0</v>
      </c>
      <c r="W172" s="819">
        <v>0</v>
      </c>
      <c r="X172" s="819">
        <v>0</v>
      </c>
      <c r="Y172" s="819">
        <v>0</v>
      </c>
      <c r="Z172" s="819">
        <v>0</v>
      </c>
      <c r="AA172" s="819">
        <v>0</v>
      </c>
      <c r="AB172" s="819">
        <v>0</v>
      </c>
      <c r="AC172" s="819">
        <v>0</v>
      </c>
      <c r="AD172" s="819">
        <v>0</v>
      </c>
      <c r="AE172" s="819">
        <v>0</v>
      </c>
      <c r="AF172" s="819">
        <v>0</v>
      </c>
      <c r="AG172" s="819">
        <v>0</v>
      </c>
      <c r="AH172" s="819">
        <v>0</v>
      </c>
      <c r="AI172" s="819">
        <v>0</v>
      </c>
      <c r="AJ172" s="819">
        <v>0</v>
      </c>
      <c r="AK172" s="819">
        <v>0</v>
      </c>
      <c r="AL172" s="819">
        <v>0</v>
      </c>
      <c r="AM172" s="819">
        <v>0</v>
      </c>
      <c r="AN172" s="819">
        <v>0</v>
      </c>
      <c r="AO172" s="820">
        <v>0</v>
      </c>
      <c r="AP172" s="50"/>
      <c r="AQ172" s="818"/>
      <c r="AR172" s="819"/>
      <c r="AS172" s="819"/>
      <c r="AT172" s="819"/>
      <c r="AU172" s="819">
        <v>0</v>
      </c>
      <c r="AV172" s="819">
        <v>0</v>
      </c>
      <c r="AW172" s="819">
        <v>0</v>
      </c>
      <c r="AX172" s="819">
        <v>0</v>
      </c>
      <c r="AY172" s="819">
        <v>0</v>
      </c>
      <c r="AZ172" s="819">
        <v>0</v>
      </c>
      <c r="BA172" s="819">
        <v>0</v>
      </c>
      <c r="BB172" s="819">
        <v>0</v>
      </c>
      <c r="BC172" s="819">
        <v>0</v>
      </c>
      <c r="BD172" s="819">
        <v>0</v>
      </c>
      <c r="BE172" s="819">
        <v>0</v>
      </c>
      <c r="BF172" s="819">
        <v>0</v>
      </c>
      <c r="BG172" s="819">
        <v>0</v>
      </c>
      <c r="BH172" s="819">
        <v>0</v>
      </c>
      <c r="BI172" s="819">
        <v>0</v>
      </c>
      <c r="BJ172" s="819">
        <v>0</v>
      </c>
      <c r="BK172" s="819">
        <v>0</v>
      </c>
      <c r="BL172" s="819">
        <v>0</v>
      </c>
      <c r="BM172" s="819">
        <v>0</v>
      </c>
      <c r="BN172" s="819">
        <v>0</v>
      </c>
      <c r="BO172" s="819">
        <v>0</v>
      </c>
      <c r="BP172" s="819">
        <v>0</v>
      </c>
      <c r="BQ172" s="819">
        <v>0</v>
      </c>
      <c r="BR172" s="819">
        <v>0</v>
      </c>
      <c r="BS172" s="819">
        <v>0</v>
      </c>
      <c r="BT172" s="820">
        <v>0</v>
      </c>
    </row>
    <row r="173" spans="2:72">
      <c r="B173" s="814"/>
      <c r="C173" s="814"/>
      <c r="D173" s="814" t="s">
        <v>106</v>
      </c>
      <c r="E173" s="814" t="s">
        <v>856</v>
      </c>
      <c r="F173" s="814" t="s">
        <v>860</v>
      </c>
      <c r="G173" s="814" t="s">
        <v>858</v>
      </c>
      <c r="H173" s="814">
        <v>2015</v>
      </c>
      <c r="I173" s="629" t="s">
        <v>575</v>
      </c>
      <c r="J173" s="629" t="s">
        <v>859</v>
      </c>
      <c r="K173" s="50"/>
      <c r="L173" s="818"/>
      <c r="M173" s="819"/>
      <c r="N173" s="819"/>
      <c r="O173" s="819"/>
      <c r="P173" s="819">
        <v>0</v>
      </c>
      <c r="Q173" s="819">
        <v>0</v>
      </c>
      <c r="R173" s="819">
        <v>0</v>
      </c>
      <c r="S173" s="819">
        <v>0</v>
      </c>
      <c r="T173" s="819">
        <v>0</v>
      </c>
      <c r="U173" s="819">
        <v>0</v>
      </c>
      <c r="V173" s="819">
        <v>0</v>
      </c>
      <c r="W173" s="819">
        <v>0</v>
      </c>
      <c r="X173" s="819">
        <v>0</v>
      </c>
      <c r="Y173" s="819">
        <v>0</v>
      </c>
      <c r="Z173" s="819">
        <v>0</v>
      </c>
      <c r="AA173" s="819">
        <v>0</v>
      </c>
      <c r="AB173" s="819">
        <v>0</v>
      </c>
      <c r="AC173" s="819">
        <v>0</v>
      </c>
      <c r="AD173" s="819">
        <v>0</v>
      </c>
      <c r="AE173" s="819">
        <v>0</v>
      </c>
      <c r="AF173" s="819">
        <v>0</v>
      </c>
      <c r="AG173" s="819">
        <v>0</v>
      </c>
      <c r="AH173" s="819">
        <v>0</v>
      </c>
      <c r="AI173" s="819">
        <v>0</v>
      </c>
      <c r="AJ173" s="819">
        <v>0</v>
      </c>
      <c r="AK173" s="819">
        <v>0</v>
      </c>
      <c r="AL173" s="819">
        <v>0</v>
      </c>
      <c r="AM173" s="819">
        <v>0</v>
      </c>
      <c r="AN173" s="819">
        <v>0</v>
      </c>
      <c r="AO173" s="820">
        <v>0</v>
      </c>
      <c r="AP173" s="50"/>
      <c r="AQ173" s="818"/>
      <c r="AR173" s="819"/>
      <c r="AS173" s="819"/>
      <c r="AT173" s="819"/>
      <c r="AU173" s="819">
        <v>0</v>
      </c>
      <c r="AV173" s="819">
        <v>0</v>
      </c>
      <c r="AW173" s="819">
        <v>0</v>
      </c>
      <c r="AX173" s="819">
        <v>0</v>
      </c>
      <c r="AY173" s="819">
        <v>0</v>
      </c>
      <c r="AZ173" s="819">
        <v>0</v>
      </c>
      <c r="BA173" s="819">
        <v>0</v>
      </c>
      <c r="BB173" s="819">
        <v>0</v>
      </c>
      <c r="BC173" s="819">
        <v>0</v>
      </c>
      <c r="BD173" s="819">
        <v>0</v>
      </c>
      <c r="BE173" s="819">
        <v>0</v>
      </c>
      <c r="BF173" s="819">
        <v>0</v>
      </c>
      <c r="BG173" s="819">
        <v>0</v>
      </c>
      <c r="BH173" s="819">
        <v>0</v>
      </c>
      <c r="BI173" s="819">
        <v>0</v>
      </c>
      <c r="BJ173" s="819">
        <v>0</v>
      </c>
      <c r="BK173" s="819">
        <v>0</v>
      </c>
      <c r="BL173" s="819">
        <v>0</v>
      </c>
      <c r="BM173" s="819">
        <v>0</v>
      </c>
      <c r="BN173" s="819">
        <v>0</v>
      </c>
      <c r="BO173" s="819">
        <v>0</v>
      </c>
      <c r="BP173" s="819">
        <v>0</v>
      </c>
      <c r="BQ173" s="819">
        <v>0</v>
      </c>
      <c r="BR173" s="819">
        <v>0</v>
      </c>
      <c r="BS173" s="819">
        <v>0</v>
      </c>
      <c r="BT173" s="820">
        <v>0</v>
      </c>
    </row>
    <row r="174" spans="2:72">
      <c r="B174" s="814"/>
      <c r="C174" s="814"/>
      <c r="D174" s="814" t="s">
        <v>105</v>
      </c>
      <c r="E174" s="814" t="s">
        <v>856</v>
      </c>
      <c r="F174" s="814" t="s">
        <v>860</v>
      </c>
      <c r="G174" s="814" t="s">
        <v>858</v>
      </c>
      <c r="H174" s="814">
        <v>2015</v>
      </c>
      <c r="I174" s="629" t="s">
        <v>575</v>
      </c>
      <c r="J174" s="629" t="s">
        <v>859</v>
      </c>
      <c r="K174" s="50"/>
      <c r="L174" s="818"/>
      <c r="M174" s="819"/>
      <c r="N174" s="819"/>
      <c r="O174" s="819"/>
      <c r="P174" s="819">
        <v>0</v>
      </c>
      <c r="Q174" s="819">
        <v>0</v>
      </c>
      <c r="R174" s="819">
        <v>0</v>
      </c>
      <c r="S174" s="819">
        <v>0</v>
      </c>
      <c r="T174" s="819">
        <v>0</v>
      </c>
      <c r="U174" s="819">
        <v>0</v>
      </c>
      <c r="V174" s="819">
        <v>0</v>
      </c>
      <c r="W174" s="819">
        <v>0</v>
      </c>
      <c r="X174" s="819">
        <v>0</v>
      </c>
      <c r="Y174" s="819">
        <v>0</v>
      </c>
      <c r="Z174" s="819">
        <v>0</v>
      </c>
      <c r="AA174" s="819">
        <v>0</v>
      </c>
      <c r="AB174" s="819">
        <v>0</v>
      </c>
      <c r="AC174" s="819">
        <v>0</v>
      </c>
      <c r="AD174" s="819">
        <v>0</v>
      </c>
      <c r="AE174" s="819">
        <v>0</v>
      </c>
      <c r="AF174" s="819">
        <v>0</v>
      </c>
      <c r="AG174" s="819">
        <v>0</v>
      </c>
      <c r="AH174" s="819">
        <v>0</v>
      </c>
      <c r="AI174" s="819">
        <v>0</v>
      </c>
      <c r="AJ174" s="819">
        <v>0</v>
      </c>
      <c r="AK174" s="819">
        <v>0</v>
      </c>
      <c r="AL174" s="819">
        <v>0</v>
      </c>
      <c r="AM174" s="819">
        <v>0</v>
      </c>
      <c r="AN174" s="819">
        <v>0</v>
      </c>
      <c r="AO174" s="820">
        <v>0</v>
      </c>
      <c r="AP174" s="50"/>
      <c r="AQ174" s="818"/>
      <c r="AR174" s="819"/>
      <c r="AS174" s="819"/>
      <c r="AT174" s="819"/>
      <c r="AU174" s="819">
        <v>0</v>
      </c>
      <c r="AV174" s="819">
        <v>0</v>
      </c>
      <c r="AW174" s="819">
        <v>0</v>
      </c>
      <c r="AX174" s="819">
        <v>0</v>
      </c>
      <c r="AY174" s="819">
        <v>0</v>
      </c>
      <c r="AZ174" s="819">
        <v>0</v>
      </c>
      <c r="BA174" s="819">
        <v>0</v>
      </c>
      <c r="BB174" s="819">
        <v>0</v>
      </c>
      <c r="BC174" s="819">
        <v>0</v>
      </c>
      <c r="BD174" s="819">
        <v>0</v>
      </c>
      <c r="BE174" s="819">
        <v>0</v>
      </c>
      <c r="BF174" s="819">
        <v>0</v>
      </c>
      <c r="BG174" s="819">
        <v>0</v>
      </c>
      <c r="BH174" s="819">
        <v>0</v>
      </c>
      <c r="BI174" s="819">
        <v>0</v>
      </c>
      <c r="BJ174" s="819">
        <v>0</v>
      </c>
      <c r="BK174" s="819">
        <v>0</v>
      </c>
      <c r="BL174" s="819">
        <v>0</v>
      </c>
      <c r="BM174" s="819">
        <v>0</v>
      </c>
      <c r="BN174" s="819">
        <v>0</v>
      </c>
      <c r="BO174" s="819">
        <v>0</v>
      </c>
      <c r="BP174" s="819">
        <v>0</v>
      </c>
      <c r="BQ174" s="819">
        <v>0</v>
      </c>
      <c r="BR174" s="819">
        <v>0</v>
      </c>
      <c r="BS174" s="819">
        <v>0</v>
      </c>
      <c r="BT174" s="820">
        <v>0</v>
      </c>
    </row>
    <row r="175" spans="2:72">
      <c r="B175" s="814"/>
      <c r="C175" s="814"/>
      <c r="D175" s="814" t="s">
        <v>108</v>
      </c>
      <c r="E175" s="814" t="s">
        <v>856</v>
      </c>
      <c r="F175" s="814" t="s">
        <v>29</v>
      </c>
      <c r="G175" s="814" t="s">
        <v>858</v>
      </c>
      <c r="H175" s="814">
        <v>2015</v>
      </c>
      <c r="I175" s="629" t="s">
        <v>575</v>
      </c>
      <c r="J175" s="629" t="s">
        <v>859</v>
      </c>
      <c r="K175" s="50"/>
      <c r="L175" s="818"/>
      <c r="M175" s="819"/>
      <c r="N175" s="819"/>
      <c r="O175" s="819"/>
      <c r="P175" s="819">
        <v>2</v>
      </c>
      <c r="Q175" s="819">
        <v>2</v>
      </c>
      <c r="R175" s="819">
        <v>2</v>
      </c>
      <c r="S175" s="819">
        <v>2</v>
      </c>
      <c r="T175" s="819">
        <v>2</v>
      </c>
      <c r="U175" s="819">
        <v>2</v>
      </c>
      <c r="V175" s="819">
        <v>2</v>
      </c>
      <c r="W175" s="819">
        <v>2</v>
      </c>
      <c r="X175" s="819">
        <v>2</v>
      </c>
      <c r="Y175" s="819">
        <v>1</v>
      </c>
      <c r="Z175" s="819">
        <v>1</v>
      </c>
      <c r="AA175" s="819">
        <v>1</v>
      </c>
      <c r="AB175" s="819">
        <v>1</v>
      </c>
      <c r="AC175" s="819">
        <v>1</v>
      </c>
      <c r="AD175" s="819">
        <v>0</v>
      </c>
      <c r="AE175" s="819">
        <v>0</v>
      </c>
      <c r="AF175" s="819">
        <v>0</v>
      </c>
      <c r="AG175" s="819">
        <v>0</v>
      </c>
      <c r="AH175" s="819">
        <v>0</v>
      </c>
      <c r="AI175" s="819">
        <v>0</v>
      </c>
      <c r="AJ175" s="819">
        <v>0</v>
      </c>
      <c r="AK175" s="819">
        <v>0</v>
      </c>
      <c r="AL175" s="819">
        <v>0</v>
      </c>
      <c r="AM175" s="819">
        <v>0</v>
      </c>
      <c r="AN175" s="819">
        <v>0</v>
      </c>
      <c r="AO175" s="820">
        <v>0</v>
      </c>
      <c r="AP175" s="50"/>
      <c r="AQ175" s="818"/>
      <c r="AR175" s="819"/>
      <c r="AS175" s="819"/>
      <c r="AT175" s="819"/>
      <c r="AU175" s="819">
        <v>24600</v>
      </c>
      <c r="AV175" s="819">
        <v>19743</v>
      </c>
      <c r="AW175" s="819">
        <v>18763</v>
      </c>
      <c r="AX175" s="819">
        <v>17786</v>
      </c>
      <c r="AY175" s="819">
        <v>17717</v>
      </c>
      <c r="AZ175" s="819">
        <v>17717</v>
      </c>
      <c r="BA175" s="819">
        <v>17428</v>
      </c>
      <c r="BB175" s="819">
        <v>17028</v>
      </c>
      <c r="BC175" s="819">
        <v>10022</v>
      </c>
      <c r="BD175" s="819">
        <v>9698</v>
      </c>
      <c r="BE175" s="819">
        <v>9593</v>
      </c>
      <c r="BF175" s="819">
        <v>9593</v>
      </c>
      <c r="BG175" s="819">
        <v>9362</v>
      </c>
      <c r="BH175" s="819">
        <v>9362</v>
      </c>
      <c r="BI175" s="819">
        <v>2366</v>
      </c>
      <c r="BJ175" s="819">
        <v>2366</v>
      </c>
      <c r="BK175" s="819">
        <v>2366</v>
      </c>
      <c r="BL175" s="819">
        <v>2366</v>
      </c>
      <c r="BM175" s="819">
        <v>2366</v>
      </c>
      <c r="BN175" s="819">
        <v>2366</v>
      </c>
      <c r="BO175" s="819">
        <v>2366</v>
      </c>
      <c r="BP175" s="819">
        <v>0</v>
      </c>
      <c r="BQ175" s="819">
        <v>0</v>
      </c>
      <c r="BR175" s="819">
        <v>0</v>
      </c>
      <c r="BS175" s="819">
        <v>0</v>
      </c>
      <c r="BT175" s="820">
        <v>0</v>
      </c>
    </row>
    <row r="176" spans="2:72">
      <c r="B176" s="814"/>
      <c r="C176" s="814"/>
      <c r="D176" s="814" t="s">
        <v>496</v>
      </c>
      <c r="E176" s="814" t="s">
        <v>856</v>
      </c>
      <c r="F176" s="814" t="s">
        <v>29</v>
      </c>
      <c r="G176" s="814" t="s">
        <v>858</v>
      </c>
      <c r="H176" s="814">
        <v>2015</v>
      </c>
      <c r="I176" s="629" t="s">
        <v>575</v>
      </c>
      <c r="J176" s="629" t="s">
        <v>859</v>
      </c>
      <c r="K176" s="50"/>
      <c r="L176" s="818"/>
      <c r="M176" s="819"/>
      <c r="N176" s="819"/>
      <c r="O176" s="819"/>
      <c r="P176" s="819">
        <v>0</v>
      </c>
      <c r="Q176" s="819">
        <v>0</v>
      </c>
      <c r="R176" s="819">
        <v>0</v>
      </c>
      <c r="S176" s="819">
        <v>0</v>
      </c>
      <c r="T176" s="819">
        <v>0</v>
      </c>
      <c r="U176" s="819">
        <v>0</v>
      </c>
      <c r="V176" s="819">
        <v>0</v>
      </c>
      <c r="W176" s="819">
        <v>0</v>
      </c>
      <c r="X176" s="819">
        <v>0</v>
      </c>
      <c r="Y176" s="819">
        <v>0</v>
      </c>
      <c r="Z176" s="819">
        <v>0</v>
      </c>
      <c r="AA176" s="819">
        <v>0</v>
      </c>
      <c r="AB176" s="819">
        <v>0</v>
      </c>
      <c r="AC176" s="819">
        <v>0</v>
      </c>
      <c r="AD176" s="819">
        <v>0</v>
      </c>
      <c r="AE176" s="819">
        <v>0</v>
      </c>
      <c r="AF176" s="819">
        <v>0</v>
      </c>
      <c r="AG176" s="819">
        <v>0</v>
      </c>
      <c r="AH176" s="819">
        <v>0</v>
      </c>
      <c r="AI176" s="819">
        <v>0</v>
      </c>
      <c r="AJ176" s="819">
        <v>0</v>
      </c>
      <c r="AK176" s="819">
        <v>0</v>
      </c>
      <c r="AL176" s="819">
        <v>0</v>
      </c>
      <c r="AM176" s="819">
        <v>0</v>
      </c>
      <c r="AN176" s="819">
        <v>0</v>
      </c>
      <c r="AO176" s="820">
        <v>0</v>
      </c>
      <c r="AP176" s="50"/>
      <c r="AQ176" s="818"/>
      <c r="AR176" s="819"/>
      <c r="AS176" s="819"/>
      <c r="AT176" s="819"/>
      <c r="AU176" s="819">
        <v>0</v>
      </c>
      <c r="AV176" s="819">
        <v>0</v>
      </c>
      <c r="AW176" s="819">
        <v>0</v>
      </c>
      <c r="AX176" s="819">
        <v>0</v>
      </c>
      <c r="AY176" s="819">
        <v>0</v>
      </c>
      <c r="AZ176" s="819">
        <v>0</v>
      </c>
      <c r="BA176" s="819">
        <v>0</v>
      </c>
      <c r="BB176" s="819">
        <v>0</v>
      </c>
      <c r="BC176" s="819">
        <v>0</v>
      </c>
      <c r="BD176" s="819">
        <v>0</v>
      </c>
      <c r="BE176" s="819">
        <v>0</v>
      </c>
      <c r="BF176" s="819">
        <v>0</v>
      </c>
      <c r="BG176" s="819">
        <v>0</v>
      </c>
      <c r="BH176" s="819">
        <v>0</v>
      </c>
      <c r="BI176" s="819">
        <v>0</v>
      </c>
      <c r="BJ176" s="819">
        <v>0</v>
      </c>
      <c r="BK176" s="819">
        <v>0</v>
      </c>
      <c r="BL176" s="819">
        <v>0</v>
      </c>
      <c r="BM176" s="819">
        <v>0</v>
      </c>
      <c r="BN176" s="819">
        <v>0</v>
      </c>
      <c r="BO176" s="819">
        <v>0</v>
      </c>
      <c r="BP176" s="819">
        <v>0</v>
      </c>
      <c r="BQ176" s="819">
        <v>0</v>
      </c>
      <c r="BR176" s="819">
        <v>0</v>
      </c>
      <c r="BS176" s="819">
        <v>0</v>
      </c>
      <c r="BT176" s="820">
        <v>0</v>
      </c>
    </row>
    <row r="177" spans="2:72">
      <c r="B177" s="814"/>
      <c r="C177" s="814"/>
      <c r="D177" s="814" t="s">
        <v>492</v>
      </c>
      <c r="E177" s="814" t="s">
        <v>856</v>
      </c>
      <c r="F177" s="814" t="s">
        <v>866</v>
      </c>
      <c r="G177" s="814" t="s">
        <v>858</v>
      </c>
      <c r="H177" s="814">
        <v>2015</v>
      </c>
      <c r="I177" s="629" t="s">
        <v>575</v>
      </c>
      <c r="J177" s="629" t="s">
        <v>859</v>
      </c>
      <c r="K177" s="50"/>
      <c r="L177" s="818"/>
      <c r="M177" s="819"/>
      <c r="N177" s="819"/>
      <c r="O177" s="819"/>
      <c r="P177" s="819">
        <v>0</v>
      </c>
      <c r="Q177" s="819">
        <v>0</v>
      </c>
      <c r="R177" s="819">
        <v>0</v>
      </c>
      <c r="S177" s="819">
        <v>0</v>
      </c>
      <c r="T177" s="819">
        <v>0</v>
      </c>
      <c r="U177" s="819">
        <v>0</v>
      </c>
      <c r="V177" s="819">
        <v>0</v>
      </c>
      <c r="W177" s="819">
        <v>0</v>
      </c>
      <c r="X177" s="819">
        <v>0</v>
      </c>
      <c r="Y177" s="819">
        <v>0</v>
      </c>
      <c r="Z177" s="819">
        <v>0</v>
      </c>
      <c r="AA177" s="819">
        <v>0</v>
      </c>
      <c r="AB177" s="819">
        <v>0</v>
      </c>
      <c r="AC177" s="819">
        <v>0</v>
      </c>
      <c r="AD177" s="819">
        <v>0</v>
      </c>
      <c r="AE177" s="819">
        <v>0</v>
      </c>
      <c r="AF177" s="819">
        <v>0</v>
      </c>
      <c r="AG177" s="819">
        <v>0</v>
      </c>
      <c r="AH177" s="819">
        <v>0</v>
      </c>
      <c r="AI177" s="819">
        <v>0</v>
      </c>
      <c r="AJ177" s="819">
        <v>0</v>
      </c>
      <c r="AK177" s="819">
        <v>0</v>
      </c>
      <c r="AL177" s="819">
        <v>0</v>
      </c>
      <c r="AM177" s="819">
        <v>0</v>
      </c>
      <c r="AN177" s="819">
        <v>0</v>
      </c>
      <c r="AO177" s="820">
        <v>0</v>
      </c>
      <c r="AP177" s="50"/>
      <c r="AQ177" s="818"/>
      <c r="AR177" s="819"/>
      <c r="AS177" s="819"/>
      <c r="AT177" s="819"/>
      <c r="AU177" s="819">
        <v>0</v>
      </c>
      <c r="AV177" s="819">
        <v>0</v>
      </c>
      <c r="AW177" s="819">
        <v>0</v>
      </c>
      <c r="AX177" s="819">
        <v>0</v>
      </c>
      <c r="AY177" s="819">
        <v>0</v>
      </c>
      <c r="AZ177" s="819">
        <v>0</v>
      </c>
      <c r="BA177" s="819">
        <v>0</v>
      </c>
      <c r="BB177" s="819">
        <v>0</v>
      </c>
      <c r="BC177" s="819">
        <v>0</v>
      </c>
      <c r="BD177" s="819">
        <v>0</v>
      </c>
      <c r="BE177" s="819">
        <v>0</v>
      </c>
      <c r="BF177" s="819">
        <v>0</v>
      </c>
      <c r="BG177" s="819">
        <v>0</v>
      </c>
      <c r="BH177" s="819">
        <v>0</v>
      </c>
      <c r="BI177" s="819">
        <v>0</v>
      </c>
      <c r="BJ177" s="819">
        <v>0</v>
      </c>
      <c r="BK177" s="819">
        <v>0</v>
      </c>
      <c r="BL177" s="819">
        <v>0</v>
      </c>
      <c r="BM177" s="819">
        <v>0</v>
      </c>
      <c r="BN177" s="819">
        <v>0</v>
      </c>
      <c r="BO177" s="819">
        <v>0</v>
      </c>
      <c r="BP177" s="819">
        <v>0</v>
      </c>
      <c r="BQ177" s="819">
        <v>0</v>
      </c>
      <c r="BR177" s="819">
        <v>0</v>
      </c>
      <c r="BS177" s="819">
        <v>0</v>
      </c>
      <c r="BT177" s="820">
        <v>0</v>
      </c>
    </row>
    <row r="178" spans="2:72">
      <c r="B178" s="814"/>
      <c r="C178" s="814"/>
      <c r="D178" s="814" t="s">
        <v>113</v>
      </c>
      <c r="E178" s="814" t="s">
        <v>856</v>
      </c>
      <c r="F178" s="814" t="s">
        <v>29</v>
      </c>
      <c r="G178" s="814" t="s">
        <v>858</v>
      </c>
      <c r="H178" s="814">
        <v>2015</v>
      </c>
      <c r="I178" s="629" t="s">
        <v>576</v>
      </c>
      <c r="J178" s="629" t="s">
        <v>582</v>
      </c>
      <c r="K178" s="50"/>
      <c r="L178" s="818"/>
      <c r="M178" s="819"/>
      <c r="N178" s="819"/>
      <c r="O178" s="819"/>
      <c r="P178" s="819">
        <v>0</v>
      </c>
      <c r="Q178" s="819">
        <v>0</v>
      </c>
      <c r="R178" s="819">
        <v>0</v>
      </c>
      <c r="S178" s="819">
        <v>0</v>
      </c>
      <c r="T178" s="819">
        <v>0</v>
      </c>
      <c r="U178" s="819">
        <v>0</v>
      </c>
      <c r="V178" s="819">
        <v>0</v>
      </c>
      <c r="W178" s="819">
        <v>0</v>
      </c>
      <c r="X178" s="819">
        <v>0</v>
      </c>
      <c r="Y178" s="819">
        <v>0</v>
      </c>
      <c r="Z178" s="819">
        <v>0</v>
      </c>
      <c r="AA178" s="819">
        <v>0</v>
      </c>
      <c r="AB178" s="819">
        <v>0</v>
      </c>
      <c r="AC178" s="819">
        <v>0</v>
      </c>
      <c r="AD178" s="819">
        <v>0</v>
      </c>
      <c r="AE178" s="819">
        <v>0</v>
      </c>
      <c r="AF178" s="819">
        <v>0</v>
      </c>
      <c r="AG178" s="819">
        <v>0</v>
      </c>
      <c r="AH178" s="819">
        <v>0</v>
      </c>
      <c r="AI178" s="819">
        <v>0</v>
      </c>
      <c r="AJ178" s="819">
        <v>0</v>
      </c>
      <c r="AK178" s="819">
        <v>0</v>
      </c>
      <c r="AL178" s="819">
        <v>0</v>
      </c>
      <c r="AM178" s="819">
        <v>0</v>
      </c>
      <c r="AN178" s="819">
        <v>0</v>
      </c>
      <c r="AO178" s="820">
        <v>0</v>
      </c>
      <c r="AP178" s="50"/>
      <c r="AQ178" s="818"/>
      <c r="AR178" s="819"/>
      <c r="AS178" s="819"/>
      <c r="AT178" s="819"/>
      <c r="AU178" s="819">
        <v>0</v>
      </c>
      <c r="AV178" s="819">
        <v>0</v>
      </c>
      <c r="AW178" s="819">
        <v>0</v>
      </c>
      <c r="AX178" s="819">
        <v>0</v>
      </c>
      <c r="AY178" s="819">
        <v>0</v>
      </c>
      <c r="AZ178" s="819">
        <v>0</v>
      </c>
      <c r="BA178" s="819">
        <v>0</v>
      </c>
      <c r="BB178" s="819">
        <v>0</v>
      </c>
      <c r="BC178" s="819">
        <v>0</v>
      </c>
      <c r="BD178" s="819">
        <v>0</v>
      </c>
      <c r="BE178" s="819">
        <v>0</v>
      </c>
      <c r="BF178" s="819">
        <v>0</v>
      </c>
      <c r="BG178" s="819">
        <v>0</v>
      </c>
      <c r="BH178" s="819">
        <v>0</v>
      </c>
      <c r="BI178" s="819">
        <v>0</v>
      </c>
      <c r="BJ178" s="819">
        <v>0</v>
      </c>
      <c r="BK178" s="819">
        <v>0</v>
      </c>
      <c r="BL178" s="819">
        <v>0</v>
      </c>
      <c r="BM178" s="819">
        <v>0</v>
      </c>
      <c r="BN178" s="819">
        <v>0</v>
      </c>
      <c r="BO178" s="819">
        <v>0</v>
      </c>
      <c r="BP178" s="819">
        <v>0</v>
      </c>
      <c r="BQ178" s="819">
        <v>0</v>
      </c>
      <c r="BR178" s="819">
        <v>0</v>
      </c>
      <c r="BS178" s="819">
        <v>0</v>
      </c>
      <c r="BT178" s="820">
        <v>0</v>
      </c>
    </row>
    <row r="179" spans="2:72">
      <c r="B179" s="814"/>
      <c r="C179" s="814"/>
      <c r="D179" s="814" t="s">
        <v>869</v>
      </c>
      <c r="E179" s="814" t="s">
        <v>856</v>
      </c>
      <c r="F179" s="814" t="s">
        <v>29</v>
      </c>
      <c r="G179" s="814" t="s">
        <v>858</v>
      </c>
      <c r="H179" s="814">
        <v>2015</v>
      </c>
      <c r="I179" s="629" t="s">
        <v>576</v>
      </c>
      <c r="J179" s="629" t="s">
        <v>582</v>
      </c>
      <c r="K179" s="50"/>
      <c r="L179" s="818"/>
      <c r="M179" s="819"/>
      <c r="N179" s="819"/>
      <c r="O179" s="819"/>
      <c r="P179" s="819">
        <v>0</v>
      </c>
      <c r="Q179" s="819">
        <v>0</v>
      </c>
      <c r="R179" s="819">
        <v>0</v>
      </c>
      <c r="S179" s="819">
        <v>0</v>
      </c>
      <c r="T179" s="819">
        <v>0</v>
      </c>
      <c r="U179" s="819">
        <v>0</v>
      </c>
      <c r="V179" s="819">
        <v>0</v>
      </c>
      <c r="W179" s="819">
        <v>0</v>
      </c>
      <c r="X179" s="819">
        <v>0</v>
      </c>
      <c r="Y179" s="819">
        <v>0</v>
      </c>
      <c r="Z179" s="819">
        <v>0</v>
      </c>
      <c r="AA179" s="819">
        <v>0</v>
      </c>
      <c r="AB179" s="819">
        <v>0</v>
      </c>
      <c r="AC179" s="819">
        <v>0</v>
      </c>
      <c r="AD179" s="819">
        <v>0</v>
      </c>
      <c r="AE179" s="819">
        <v>0</v>
      </c>
      <c r="AF179" s="819">
        <v>0</v>
      </c>
      <c r="AG179" s="819">
        <v>0</v>
      </c>
      <c r="AH179" s="819">
        <v>0</v>
      </c>
      <c r="AI179" s="819">
        <v>0</v>
      </c>
      <c r="AJ179" s="819">
        <v>0</v>
      </c>
      <c r="AK179" s="819">
        <v>0</v>
      </c>
      <c r="AL179" s="819">
        <v>0</v>
      </c>
      <c r="AM179" s="819">
        <v>0</v>
      </c>
      <c r="AN179" s="819">
        <v>0</v>
      </c>
      <c r="AO179" s="820">
        <v>0</v>
      </c>
      <c r="AP179" s="50"/>
      <c r="AQ179" s="818"/>
      <c r="AR179" s="819"/>
      <c r="AS179" s="819"/>
      <c r="AT179" s="819"/>
      <c r="AU179" s="819">
        <v>0</v>
      </c>
      <c r="AV179" s="819">
        <v>0</v>
      </c>
      <c r="AW179" s="819">
        <v>0</v>
      </c>
      <c r="AX179" s="819">
        <v>0</v>
      </c>
      <c r="AY179" s="819">
        <v>0</v>
      </c>
      <c r="AZ179" s="819">
        <v>0</v>
      </c>
      <c r="BA179" s="819">
        <v>0</v>
      </c>
      <c r="BB179" s="819">
        <v>0</v>
      </c>
      <c r="BC179" s="819">
        <v>0</v>
      </c>
      <c r="BD179" s="819">
        <v>0</v>
      </c>
      <c r="BE179" s="819">
        <v>0</v>
      </c>
      <c r="BF179" s="819">
        <v>0</v>
      </c>
      <c r="BG179" s="819">
        <v>0</v>
      </c>
      <c r="BH179" s="819">
        <v>0</v>
      </c>
      <c r="BI179" s="819">
        <v>0</v>
      </c>
      <c r="BJ179" s="819">
        <v>0</v>
      </c>
      <c r="BK179" s="819">
        <v>0</v>
      </c>
      <c r="BL179" s="819">
        <v>0</v>
      </c>
      <c r="BM179" s="819">
        <v>0</v>
      </c>
      <c r="BN179" s="819">
        <v>0</v>
      </c>
      <c r="BO179" s="819">
        <v>0</v>
      </c>
      <c r="BP179" s="819">
        <v>0</v>
      </c>
      <c r="BQ179" s="819">
        <v>0</v>
      </c>
      <c r="BR179" s="819">
        <v>0</v>
      </c>
      <c r="BS179" s="819">
        <v>0</v>
      </c>
      <c r="BT179" s="820">
        <v>0</v>
      </c>
    </row>
    <row r="180" spans="2:72">
      <c r="B180" s="814"/>
      <c r="C180" s="814"/>
      <c r="D180" s="814" t="s">
        <v>115</v>
      </c>
      <c r="E180" s="814" t="s">
        <v>856</v>
      </c>
      <c r="F180" s="814" t="s">
        <v>29</v>
      </c>
      <c r="G180" s="814" t="s">
        <v>858</v>
      </c>
      <c r="H180" s="814">
        <v>2015</v>
      </c>
      <c r="I180" s="629" t="s">
        <v>576</v>
      </c>
      <c r="J180" s="629" t="s">
        <v>582</v>
      </c>
      <c r="K180" s="50"/>
      <c r="L180" s="818"/>
      <c r="M180" s="819"/>
      <c r="N180" s="819"/>
      <c r="O180" s="819"/>
      <c r="P180" s="819">
        <v>0</v>
      </c>
      <c r="Q180" s="819">
        <v>0</v>
      </c>
      <c r="R180" s="819">
        <v>0</v>
      </c>
      <c r="S180" s="819">
        <v>0</v>
      </c>
      <c r="T180" s="819">
        <v>0</v>
      </c>
      <c r="U180" s="819">
        <v>0</v>
      </c>
      <c r="V180" s="819">
        <v>0</v>
      </c>
      <c r="W180" s="819">
        <v>0</v>
      </c>
      <c r="X180" s="819">
        <v>0</v>
      </c>
      <c r="Y180" s="819">
        <v>0</v>
      </c>
      <c r="Z180" s="819">
        <v>0</v>
      </c>
      <c r="AA180" s="819">
        <v>0</v>
      </c>
      <c r="AB180" s="819">
        <v>0</v>
      </c>
      <c r="AC180" s="819">
        <v>0</v>
      </c>
      <c r="AD180" s="819">
        <v>0</v>
      </c>
      <c r="AE180" s="819">
        <v>0</v>
      </c>
      <c r="AF180" s="819">
        <v>0</v>
      </c>
      <c r="AG180" s="819">
        <v>0</v>
      </c>
      <c r="AH180" s="819">
        <v>0</v>
      </c>
      <c r="AI180" s="819">
        <v>0</v>
      </c>
      <c r="AJ180" s="819">
        <v>0</v>
      </c>
      <c r="AK180" s="819">
        <v>0</v>
      </c>
      <c r="AL180" s="819">
        <v>0</v>
      </c>
      <c r="AM180" s="819">
        <v>0</v>
      </c>
      <c r="AN180" s="819">
        <v>0</v>
      </c>
      <c r="AO180" s="820">
        <v>0</v>
      </c>
      <c r="AP180" s="50"/>
      <c r="AQ180" s="818"/>
      <c r="AR180" s="819"/>
      <c r="AS180" s="819"/>
      <c r="AT180" s="819"/>
      <c r="AU180" s="819">
        <v>0</v>
      </c>
      <c r="AV180" s="819">
        <v>0</v>
      </c>
      <c r="AW180" s="819">
        <v>0</v>
      </c>
      <c r="AX180" s="819">
        <v>0</v>
      </c>
      <c r="AY180" s="819">
        <v>0</v>
      </c>
      <c r="AZ180" s="819">
        <v>0</v>
      </c>
      <c r="BA180" s="819">
        <v>0</v>
      </c>
      <c r="BB180" s="819">
        <v>0</v>
      </c>
      <c r="BC180" s="819">
        <v>0</v>
      </c>
      <c r="BD180" s="819">
        <v>0</v>
      </c>
      <c r="BE180" s="819">
        <v>0</v>
      </c>
      <c r="BF180" s="819">
        <v>0</v>
      </c>
      <c r="BG180" s="819">
        <v>0</v>
      </c>
      <c r="BH180" s="819">
        <v>0</v>
      </c>
      <c r="BI180" s="819">
        <v>0</v>
      </c>
      <c r="BJ180" s="819">
        <v>0</v>
      </c>
      <c r="BK180" s="819">
        <v>0</v>
      </c>
      <c r="BL180" s="819">
        <v>0</v>
      </c>
      <c r="BM180" s="819">
        <v>0</v>
      </c>
      <c r="BN180" s="819">
        <v>0</v>
      </c>
      <c r="BO180" s="819">
        <v>0</v>
      </c>
      <c r="BP180" s="819">
        <v>0</v>
      </c>
      <c r="BQ180" s="819">
        <v>0</v>
      </c>
      <c r="BR180" s="819">
        <v>0</v>
      </c>
      <c r="BS180" s="819">
        <v>0</v>
      </c>
      <c r="BT180" s="820">
        <v>0</v>
      </c>
    </row>
    <row r="181" spans="2:72">
      <c r="B181" s="814"/>
      <c r="C181" s="814"/>
      <c r="D181" s="814" t="s">
        <v>116</v>
      </c>
      <c r="E181" s="814" t="s">
        <v>856</v>
      </c>
      <c r="F181" s="814" t="s">
        <v>29</v>
      </c>
      <c r="G181" s="814" t="s">
        <v>858</v>
      </c>
      <c r="H181" s="814">
        <v>2015</v>
      </c>
      <c r="I181" s="629" t="s">
        <v>576</v>
      </c>
      <c r="J181" s="629" t="s">
        <v>582</v>
      </c>
      <c r="K181" s="50"/>
      <c r="L181" s="818"/>
      <c r="M181" s="819"/>
      <c r="N181" s="819"/>
      <c r="O181" s="819"/>
      <c r="P181" s="819">
        <v>0</v>
      </c>
      <c r="Q181" s="819">
        <v>0</v>
      </c>
      <c r="R181" s="819">
        <v>0</v>
      </c>
      <c r="S181" s="819">
        <v>0</v>
      </c>
      <c r="T181" s="819">
        <v>0</v>
      </c>
      <c r="U181" s="819">
        <v>0</v>
      </c>
      <c r="V181" s="819">
        <v>0</v>
      </c>
      <c r="W181" s="819">
        <v>0</v>
      </c>
      <c r="X181" s="819">
        <v>0</v>
      </c>
      <c r="Y181" s="819">
        <v>0</v>
      </c>
      <c r="Z181" s="819">
        <v>0</v>
      </c>
      <c r="AA181" s="819">
        <v>0</v>
      </c>
      <c r="AB181" s="819">
        <v>0</v>
      </c>
      <c r="AC181" s="819">
        <v>0</v>
      </c>
      <c r="AD181" s="819">
        <v>0</v>
      </c>
      <c r="AE181" s="819">
        <v>0</v>
      </c>
      <c r="AF181" s="819">
        <v>0</v>
      </c>
      <c r="AG181" s="819">
        <v>0</v>
      </c>
      <c r="AH181" s="819">
        <v>0</v>
      </c>
      <c r="AI181" s="819">
        <v>0</v>
      </c>
      <c r="AJ181" s="819">
        <v>0</v>
      </c>
      <c r="AK181" s="819">
        <v>0</v>
      </c>
      <c r="AL181" s="819">
        <v>0</v>
      </c>
      <c r="AM181" s="819">
        <v>0</v>
      </c>
      <c r="AN181" s="819">
        <v>0</v>
      </c>
      <c r="AO181" s="820">
        <v>0</v>
      </c>
      <c r="AP181" s="50"/>
      <c r="AQ181" s="818"/>
      <c r="AR181" s="819"/>
      <c r="AS181" s="819"/>
      <c r="AT181" s="819"/>
      <c r="AU181" s="819">
        <v>0</v>
      </c>
      <c r="AV181" s="819">
        <v>0</v>
      </c>
      <c r="AW181" s="819">
        <v>0</v>
      </c>
      <c r="AX181" s="819">
        <v>0</v>
      </c>
      <c r="AY181" s="819">
        <v>0</v>
      </c>
      <c r="AZ181" s="819">
        <v>0</v>
      </c>
      <c r="BA181" s="819">
        <v>0</v>
      </c>
      <c r="BB181" s="819">
        <v>0</v>
      </c>
      <c r="BC181" s="819">
        <v>0</v>
      </c>
      <c r="BD181" s="819">
        <v>0</v>
      </c>
      <c r="BE181" s="819">
        <v>0</v>
      </c>
      <c r="BF181" s="819">
        <v>0</v>
      </c>
      <c r="BG181" s="819">
        <v>0</v>
      </c>
      <c r="BH181" s="819">
        <v>0</v>
      </c>
      <c r="BI181" s="819">
        <v>0</v>
      </c>
      <c r="BJ181" s="819">
        <v>0</v>
      </c>
      <c r="BK181" s="819">
        <v>0</v>
      </c>
      <c r="BL181" s="819">
        <v>0</v>
      </c>
      <c r="BM181" s="819">
        <v>0</v>
      </c>
      <c r="BN181" s="819">
        <v>0</v>
      </c>
      <c r="BO181" s="819">
        <v>0</v>
      </c>
      <c r="BP181" s="819">
        <v>0</v>
      </c>
      <c r="BQ181" s="819">
        <v>0</v>
      </c>
      <c r="BR181" s="819">
        <v>0</v>
      </c>
      <c r="BS181" s="819">
        <v>0</v>
      </c>
      <c r="BT181" s="820">
        <v>0</v>
      </c>
    </row>
    <row r="182" spans="2:72">
      <c r="B182" s="814"/>
      <c r="C182" s="814"/>
      <c r="D182" s="814" t="s">
        <v>117</v>
      </c>
      <c r="E182" s="814" t="s">
        <v>856</v>
      </c>
      <c r="F182" s="814" t="s">
        <v>866</v>
      </c>
      <c r="G182" s="814" t="s">
        <v>858</v>
      </c>
      <c r="H182" s="814">
        <v>2015</v>
      </c>
      <c r="I182" s="629" t="s">
        <v>576</v>
      </c>
      <c r="J182" s="629" t="s">
        <v>582</v>
      </c>
      <c r="K182" s="50"/>
      <c r="L182" s="818"/>
      <c r="M182" s="819"/>
      <c r="N182" s="819"/>
      <c r="O182" s="819"/>
      <c r="P182" s="819">
        <v>0</v>
      </c>
      <c r="Q182" s="819">
        <v>0</v>
      </c>
      <c r="R182" s="819">
        <v>0</v>
      </c>
      <c r="S182" s="819">
        <v>0</v>
      </c>
      <c r="T182" s="819">
        <v>0</v>
      </c>
      <c r="U182" s="819">
        <v>0</v>
      </c>
      <c r="V182" s="819">
        <v>0</v>
      </c>
      <c r="W182" s="819">
        <v>0</v>
      </c>
      <c r="X182" s="819">
        <v>0</v>
      </c>
      <c r="Y182" s="819">
        <v>0</v>
      </c>
      <c r="Z182" s="819">
        <v>0</v>
      </c>
      <c r="AA182" s="819">
        <v>0</v>
      </c>
      <c r="AB182" s="819">
        <v>0</v>
      </c>
      <c r="AC182" s="819">
        <v>0</v>
      </c>
      <c r="AD182" s="819">
        <v>0</v>
      </c>
      <c r="AE182" s="819">
        <v>0</v>
      </c>
      <c r="AF182" s="819">
        <v>0</v>
      </c>
      <c r="AG182" s="819">
        <v>0</v>
      </c>
      <c r="AH182" s="819">
        <v>0</v>
      </c>
      <c r="AI182" s="819">
        <v>0</v>
      </c>
      <c r="AJ182" s="819">
        <v>0</v>
      </c>
      <c r="AK182" s="819">
        <v>0</v>
      </c>
      <c r="AL182" s="819">
        <v>0</v>
      </c>
      <c r="AM182" s="819">
        <v>0</v>
      </c>
      <c r="AN182" s="819">
        <v>0</v>
      </c>
      <c r="AO182" s="820">
        <v>0</v>
      </c>
      <c r="AP182" s="50"/>
      <c r="AQ182" s="818"/>
      <c r="AR182" s="819"/>
      <c r="AS182" s="819"/>
      <c r="AT182" s="819"/>
      <c r="AU182" s="819">
        <v>0</v>
      </c>
      <c r="AV182" s="819">
        <v>0</v>
      </c>
      <c r="AW182" s="819">
        <v>0</v>
      </c>
      <c r="AX182" s="819">
        <v>0</v>
      </c>
      <c r="AY182" s="819">
        <v>0</v>
      </c>
      <c r="AZ182" s="819">
        <v>0</v>
      </c>
      <c r="BA182" s="819">
        <v>0</v>
      </c>
      <c r="BB182" s="819">
        <v>0</v>
      </c>
      <c r="BC182" s="819">
        <v>0</v>
      </c>
      <c r="BD182" s="819">
        <v>0</v>
      </c>
      <c r="BE182" s="819">
        <v>0</v>
      </c>
      <c r="BF182" s="819">
        <v>0</v>
      </c>
      <c r="BG182" s="819">
        <v>0</v>
      </c>
      <c r="BH182" s="819">
        <v>0</v>
      </c>
      <c r="BI182" s="819">
        <v>0</v>
      </c>
      <c r="BJ182" s="819">
        <v>0</v>
      </c>
      <c r="BK182" s="819">
        <v>0</v>
      </c>
      <c r="BL182" s="819">
        <v>0</v>
      </c>
      <c r="BM182" s="819">
        <v>0</v>
      </c>
      <c r="BN182" s="819">
        <v>0</v>
      </c>
      <c r="BO182" s="819">
        <v>0</v>
      </c>
      <c r="BP182" s="819">
        <v>0</v>
      </c>
      <c r="BQ182" s="819">
        <v>0</v>
      </c>
      <c r="BR182" s="819">
        <v>0</v>
      </c>
      <c r="BS182" s="819">
        <v>0</v>
      </c>
      <c r="BT182" s="820">
        <v>0</v>
      </c>
    </row>
    <row r="183" spans="2:72">
      <c r="B183" s="814"/>
      <c r="C183" s="814"/>
      <c r="D183" s="814" t="s">
        <v>118</v>
      </c>
      <c r="E183" s="814" t="s">
        <v>856</v>
      </c>
      <c r="F183" s="814" t="s">
        <v>866</v>
      </c>
      <c r="G183" s="814" t="s">
        <v>858</v>
      </c>
      <c r="H183" s="814">
        <v>2015</v>
      </c>
      <c r="I183" s="629" t="s">
        <v>576</v>
      </c>
      <c r="J183" s="629" t="s">
        <v>582</v>
      </c>
      <c r="K183" s="50"/>
      <c r="L183" s="818"/>
      <c r="M183" s="819"/>
      <c r="N183" s="819"/>
      <c r="O183" s="819"/>
      <c r="P183" s="819">
        <v>0</v>
      </c>
      <c r="Q183" s="819">
        <v>0</v>
      </c>
      <c r="R183" s="819">
        <v>0</v>
      </c>
      <c r="S183" s="819">
        <v>0</v>
      </c>
      <c r="T183" s="819">
        <v>0</v>
      </c>
      <c r="U183" s="819">
        <v>0</v>
      </c>
      <c r="V183" s="819">
        <v>0</v>
      </c>
      <c r="W183" s="819">
        <v>0</v>
      </c>
      <c r="X183" s="819">
        <v>0</v>
      </c>
      <c r="Y183" s="819">
        <v>0</v>
      </c>
      <c r="Z183" s="819">
        <v>0</v>
      </c>
      <c r="AA183" s="819">
        <v>0</v>
      </c>
      <c r="AB183" s="819">
        <v>0</v>
      </c>
      <c r="AC183" s="819">
        <v>0</v>
      </c>
      <c r="AD183" s="819">
        <v>0</v>
      </c>
      <c r="AE183" s="819">
        <v>0</v>
      </c>
      <c r="AF183" s="819">
        <v>0</v>
      </c>
      <c r="AG183" s="819">
        <v>0</v>
      </c>
      <c r="AH183" s="819">
        <v>0</v>
      </c>
      <c r="AI183" s="819">
        <v>0</v>
      </c>
      <c r="AJ183" s="819">
        <v>0</v>
      </c>
      <c r="AK183" s="819">
        <v>0</v>
      </c>
      <c r="AL183" s="819">
        <v>0</v>
      </c>
      <c r="AM183" s="819">
        <v>0</v>
      </c>
      <c r="AN183" s="819">
        <v>0</v>
      </c>
      <c r="AO183" s="820">
        <v>0</v>
      </c>
      <c r="AP183" s="50"/>
      <c r="AQ183" s="818"/>
      <c r="AR183" s="819"/>
      <c r="AS183" s="819"/>
      <c r="AT183" s="819"/>
      <c r="AU183" s="819">
        <v>803</v>
      </c>
      <c r="AV183" s="819">
        <v>803</v>
      </c>
      <c r="AW183" s="819">
        <v>803</v>
      </c>
      <c r="AX183" s="819">
        <v>803</v>
      </c>
      <c r="AY183" s="819">
        <v>803</v>
      </c>
      <c r="AZ183" s="819">
        <v>803</v>
      </c>
      <c r="BA183" s="819">
        <v>803</v>
      </c>
      <c r="BB183" s="819">
        <v>803</v>
      </c>
      <c r="BC183" s="819">
        <v>803</v>
      </c>
      <c r="BD183" s="819">
        <v>803</v>
      </c>
      <c r="BE183" s="819">
        <v>803</v>
      </c>
      <c r="BF183" s="819">
        <v>803</v>
      </c>
      <c r="BG183" s="819">
        <v>0</v>
      </c>
      <c r="BH183" s="819">
        <v>0</v>
      </c>
      <c r="BI183" s="819">
        <v>0</v>
      </c>
      <c r="BJ183" s="819">
        <v>0</v>
      </c>
      <c r="BK183" s="819">
        <v>0</v>
      </c>
      <c r="BL183" s="819">
        <v>0</v>
      </c>
      <c r="BM183" s="819">
        <v>0</v>
      </c>
      <c r="BN183" s="819">
        <v>0</v>
      </c>
      <c r="BO183" s="819">
        <v>0</v>
      </c>
      <c r="BP183" s="819">
        <v>0</v>
      </c>
      <c r="BQ183" s="819">
        <v>0</v>
      </c>
      <c r="BR183" s="819">
        <v>0</v>
      </c>
      <c r="BS183" s="819">
        <v>0</v>
      </c>
      <c r="BT183" s="820">
        <v>0</v>
      </c>
    </row>
    <row r="184" spans="2:72">
      <c r="B184" s="814"/>
      <c r="C184" s="814"/>
      <c r="D184" s="814" t="s">
        <v>119</v>
      </c>
      <c r="E184" s="814" t="s">
        <v>856</v>
      </c>
      <c r="F184" s="814" t="s">
        <v>866</v>
      </c>
      <c r="G184" s="814" t="s">
        <v>858</v>
      </c>
      <c r="H184" s="814">
        <v>2015</v>
      </c>
      <c r="I184" s="629" t="s">
        <v>576</v>
      </c>
      <c r="J184" s="629" t="s">
        <v>582</v>
      </c>
      <c r="K184" s="50"/>
      <c r="L184" s="818"/>
      <c r="M184" s="819"/>
      <c r="N184" s="819"/>
      <c r="O184" s="819"/>
      <c r="P184" s="819">
        <v>0</v>
      </c>
      <c r="Q184" s="819">
        <v>0</v>
      </c>
      <c r="R184" s="819">
        <v>0</v>
      </c>
      <c r="S184" s="819">
        <v>0</v>
      </c>
      <c r="T184" s="819">
        <v>0</v>
      </c>
      <c r="U184" s="819">
        <v>0</v>
      </c>
      <c r="V184" s="819">
        <v>0</v>
      </c>
      <c r="W184" s="819">
        <v>0</v>
      </c>
      <c r="X184" s="819">
        <v>0</v>
      </c>
      <c r="Y184" s="819">
        <v>0</v>
      </c>
      <c r="Z184" s="819">
        <v>0</v>
      </c>
      <c r="AA184" s="819">
        <v>0</v>
      </c>
      <c r="AB184" s="819">
        <v>0</v>
      </c>
      <c r="AC184" s="819">
        <v>0</v>
      </c>
      <c r="AD184" s="819">
        <v>0</v>
      </c>
      <c r="AE184" s="819">
        <v>0</v>
      </c>
      <c r="AF184" s="819">
        <v>0</v>
      </c>
      <c r="AG184" s="819">
        <v>0</v>
      </c>
      <c r="AH184" s="819">
        <v>0</v>
      </c>
      <c r="AI184" s="819">
        <v>0</v>
      </c>
      <c r="AJ184" s="819">
        <v>0</v>
      </c>
      <c r="AK184" s="819">
        <v>0</v>
      </c>
      <c r="AL184" s="819">
        <v>0</v>
      </c>
      <c r="AM184" s="819">
        <v>0</v>
      </c>
      <c r="AN184" s="819">
        <v>0</v>
      </c>
      <c r="AO184" s="820">
        <v>0</v>
      </c>
      <c r="AP184" s="50"/>
      <c r="AQ184" s="818"/>
      <c r="AR184" s="819"/>
      <c r="AS184" s="819"/>
      <c r="AT184" s="819"/>
      <c r="AU184" s="819">
        <v>0</v>
      </c>
      <c r="AV184" s="819">
        <v>0</v>
      </c>
      <c r="AW184" s="819">
        <v>0</v>
      </c>
      <c r="AX184" s="819">
        <v>0</v>
      </c>
      <c r="AY184" s="819">
        <v>0</v>
      </c>
      <c r="AZ184" s="819">
        <v>0</v>
      </c>
      <c r="BA184" s="819">
        <v>0</v>
      </c>
      <c r="BB184" s="819">
        <v>0</v>
      </c>
      <c r="BC184" s="819">
        <v>0</v>
      </c>
      <c r="BD184" s="819">
        <v>0</v>
      </c>
      <c r="BE184" s="819">
        <v>0</v>
      </c>
      <c r="BF184" s="819">
        <v>0</v>
      </c>
      <c r="BG184" s="819">
        <v>0</v>
      </c>
      <c r="BH184" s="819">
        <v>0</v>
      </c>
      <c r="BI184" s="819">
        <v>0</v>
      </c>
      <c r="BJ184" s="819">
        <v>0</v>
      </c>
      <c r="BK184" s="819">
        <v>0</v>
      </c>
      <c r="BL184" s="819">
        <v>0</v>
      </c>
      <c r="BM184" s="819">
        <v>0</v>
      </c>
      <c r="BN184" s="819">
        <v>0</v>
      </c>
      <c r="BO184" s="819">
        <v>0</v>
      </c>
      <c r="BP184" s="819">
        <v>0</v>
      </c>
      <c r="BQ184" s="819">
        <v>0</v>
      </c>
      <c r="BR184" s="819">
        <v>0</v>
      </c>
      <c r="BS184" s="819">
        <v>0</v>
      </c>
      <c r="BT184" s="820">
        <v>0</v>
      </c>
    </row>
    <row r="185" spans="2:72">
      <c r="B185" s="814"/>
      <c r="C185" s="814"/>
      <c r="D185" s="814" t="s">
        <v>120</v>
      </c>
      <c r="E185" s="814" t="s">
        <v>856</v>
      </c>
      <c r="F185" s="814" t="s">
        <v>866</v>
      </c>
      <c r="G185" s="814" t="s">
        <v>858</v>
      </c>
      <c r="H185" s="814">
        <v>2015</v>
      </c>
      <c r="I185" s="629" t="s">
        <v>576</v>
      </c>
      <c r="J185" s="629" t="s">
        <v>582</v>
      </c>
      <c r="K185" s="50"/>
      <c r="L185" s="818"/>
      <c r="M185" s="819"/>
      <c r="N185" s="819"/>
      <c r="O185" s="819"/>
      <c r="P185" s="819">
        <v>0</v>
      </c>
      <c r="Q185" s="819">
        <v>0</v>
      </c>
      <c r="R185" s="819">
        <v>0</v>
      </c>
      <c r="S185" s="819">
        <v>0</v>
      </c>
      <c r="T185" s="819">
        <v>0</v>
      </c>
      <c r="U185" s="819">
        <v>0</v>
      </c>
      <c r="V185" s="819">
        <v>0</v>
      </c>
      <c r="W185" s="819">
        <v>0</v>
      </c>
      <c r="X185" s="819">
        <v>0</v>
      </c>
      <c r="Y185" s="819">
        <v>0</v>
      </c>
      <c r="Z185" s="819">
        <v>0</v>
      </c>
      <c r="AA185" s="819">
        <v>0</v>
      </c>
      <c r="AB185" s="819">
        <v>0</v>
      </c>
      <c r="AC185" s="819">
        <v>0</v>
      </c>
      <c r="AD185" s="819">
        <v>0</v>
      </c>
      <c r="AE185" s="819">
        <v>0</v>
      </c>
      <c r="AF185" s="819">
        <v>0</v>
      </c>
      <c r="AG185" s="819">
        <v>0</v>
      </c>
      <c r="AH185" s="819">
        <v>0</v>
      </c>
      <c r="AI185" s="819">
        <v>0</v>
      </c>
      <c r="AJ185" s="819">
        <v>0</v>
      </c>
      <c r="AK185" s="819">
        <v>0</v>
      </c>
      <c r="AL185" s="819">
        <v>0</v>
      </c>
      <c r="AM185" s="819">
        <v>0</v>
      </c>
      <c r="AN185" s="819">
        <v>0</v>
      </c>
      <c r="AO185" s="820">
        <v>0</v>
      </c>
      <c r="AP185" s="50"/>
      <c r="AQ185" s="818"/>
      <c r="AR185" s="819"/>
      <c r="AS185" s="819"/>
      <c r="AT185" s="819"/>
      <c r="AU185" s="819">
        <v>0</v>
      </c>
      <c r="AV185" s="819">
        <v>0</v>
      </c>
      <c r="AW185" s="819">
        <v>0</v>
      </c>
      <c r="AX185" s="819">
        <v>0</v>
      </c>
      <c r="AY185" s="819">
        <v>0</v>
      </c>
      <c r="AZ185" s="819">
        <v>0</v>
      </c>
      <c r="BA185" s="819">
        <v>0</v>
      </c>
      <c r="BB185" s="819">
        <v>0</v>
      </c>
      <c r="BC185" s="819">
        <v>0</v>
      </c>
      <c r="BD185" s="819">
        <v>0</v>
      </c>
      <c r="BE185" s="819">
        <v>0</v>
      </c>
      <c r="BF185" s="819">
        <v>0</v>
      </c>
      <c r="BG185" s="819">
        <v>0</v>
      </c>
      <c r="BH185" s="819">
        <v>0</v>
      </c>
      <c r="BI185" s="819">
        <v>0</v>
      </c>
      <c r="BJ185" s="819">
        <v>0</v>
      </c>
      <c r="BK185" s="819">
        <v>0</v>
      </c>
      <c r="BL185" s="819">
        <v>0</v>
      </c>
      <c r="BM185" s="819">
        <v>0</v>
      </c>
      <c r="BN185" s="819">
        <v>0</v>
      </c>
      <c r="BO185" s="819">
        <v>0</v>
      </c>
      <c r="BP185" s="819">
        <v>0</v>
      </c>
      <c r="BQ185" s="819">
        <v>0</v>
      </c>
      <c r="BR185" s="819">
        <v>0</v>
      </c>
      <c r="BS185" s="819">
        <v>0</v>
      </c>
      <c r="BT185" s="820">
        <v>0</v>
      </c>
    </row>
    <row r="186" spans="2:72">
      <c r="B186" s="814"/>
      <c r="C186" s="814"/>
      <c r="D186" s="814" t="s">
        <v>121</v>
      </c>
      <c r="E186" s="814" t="s">
        <v>856</v>
      </c>
      <c r="F186" s="814" t="s">
        <v>866</v>
      </c>
      <c r="G186" s="814" t="s">
        <v>858</v>
      </c>
      <c r="H186" s="814">
        <v>2015</v>
      </c>
      <c r="I186" s="629" t="s">
        <v>576</v>
      </c>
      <c r="J186" s="629" t="s">
        <v>582</v>
      </c>
      <c r="K186" s="50"/>
      <c r="L186" s="818"/>
      <c r="M186" s="819"/>
      <c r="N186" s="819"/>
      <c r="O186" s="819"/>
      <c r="P186" s="819">
        <v>0</v>
      </c>
      <c r="Q186" s="819">
        <v>0</v>
      </c>
      <c r="R186" s="819">
        <v>0</v>
      </c>
      <c r="S186" s="819">
        <v>0</v>
      </c>
      <c r="T186" s="819">
        <v>0</v>
      </c>
      <c r="U186" s="819">
        <v>0</v>
      </c>
      <c r="V186" s="819">
        <v>0</v>
      </c>
      <c r="W186" s="819">
        <v>0</v>
      </c>
      <c r="X186" s="819">
        <v>0</v>
      </c>
      <c r="Y186" s="819">
        <v>0</v>
      </c>
      <c r="Z186" s="819">
        <v>0</v>
      </c>
      <c r="AA186" s="819">
        <v>0</v>
      </c>
      <c r="AB186" s="819">
        <v>0</v>
      </c>
      <c r="AC186" s="819">
        <v>0</v>
      </c>
      <c r="AD186" s="819">
        <v>0</v>
      </c>
      <c r="AE186" s="819">
        <v>0</v>
      </c>
      <c r="AF186" s="819">
        <v>0</v>
      </c>
      <c r="AG186" s="819">
        <v>0</v>
      </c>
      <c r="AH186" s="819">
        <v>0</v>
      </c>
      <c r="AI186" s="819">
        <v>0</v>
      </c>
      <c r="AJ186" s="819">
        <v>0</v>
      </c>
      <c r="AK186" s="819">
        <v>0</v>
      </c>
      <c r="AL186" s="819">
        <v>0</v>
      </c>
      <c r="AM186" s="819">
        <v>0</v>
      </c>
      <c r="AN186" s="819">
        <v>0</v>
      </c>
      <c r="AO186" s="820">
        <v>0</v>
      </c>
      <c r="AP186" s="50"/>
      <c r="AQ186" s="818"/>
      <c r="AR186" s="819"/>
      <c r="AS186" s="819"/>
      <c r="AT186" s="819"/>
      <c r="AU186" s="819">
        <v>0</v>
      </c>
      <c r="AV186" s="819">
        <v>0</v>
      </c>
      <c r="AW186" s="819">
        <v>0</v>
      </c>
      <c r="AX186" s="819">
        <v>0</v>
      </c>
      <c r="AY186" s="819">
        <v>0</v>
      </c>
      <c r="AZ186" s="819">
        <v>0</v>
      </c>
      <c r="BA186" s="819">
        <v>0</v>
      </c>
      <c r="BB186" s="819">
        <v>0</v>
      </c>
      <c r="BC186" s="819">
        <v>0</v>
      </c>
      <c r="BD186" s="819">
        <v>0</v>
      </c>
      <c r="BE186" s="819">
        <v>0</v>
      </c>
      <c r="BF186" s="819">
        <v>0</v>
      </c>
      <c r="BG186" s="819">
        <v>0</v>
      </c>
      <c r="BH186" s="819">
        <v>0</v>
      </c>
      <c r="BI186" s="819">
        <v>0</v>
      </c>
      <c r="BJ186" s="819">
        <v>0</v>
      </c>
      <c r="BK186" s="819">
        <v>0</v>
      </c>
      <c r="BL186" s="819">
        <v>0</v>
      </c>
      <c r="BM186" s="819">
        <v>0</v>
      </c>
      <c r="BN186" s="819">
        <v>0</v>
      </c>
      <c r="BO186" s="819">
        <v>0</v>
      </c>
      <c r="BP186" s="819">
        <v>0</v>
      </c>
      <c r="BQ186" s="819">
        <v>0</v>
      </c>
      <c r="BR186" s="819">
        <v>0</v>
      </c>
      <c r="BS186" s="819">
        <v>0</v>
      </c>
      <c r="BT186" s="820">
        <v>0</v>
      </c>
    </row>
    <row r="187" spans="2:72">
      <c r="B187" s="814"/>
      <c r="C187" s="814"/>
      <c r="D187" s="814" t="s">
        <v>122</v>
      </c>
      <c r="E187" s="814" t="s">
        <v>856</v>
      </c>
      <c r="F187" s="814" t="s">
        <v>860</v>
      </c>
      <c r="G187" s="814" t="s">
        <v>858</v>
      </c>
      <c r="H187" s="814">
        <v>2015</v>
      </c>
      <c r="I187" s="629" t="s">
        <v>576</v>
      </c>
      <c r="J187" s="629" t="s">
        <v>582</v>
      </c>
      <c r="K187" s="50"/>
      <c r="L187" s="818"/>
      <c r="M187" s="819"/>
      <c r="N187" s="819"/>
      <c r="O187" s="819"/>
      <c r="P187" s="819">
        <v>0</v>
      </c>
      <c r="Q187" s="819">
        <v>0</v>
      </c>
      <c r="R187" s="819">
        <v>0</v>
      </c>
      <c r="S187" s="819">
        <v>0</v>
      </c>
      <c r="T187" s="819">
        <v>0</v>
      </c>
      <c r="U187" s="819">
        <v>0</v>
      </c>
      <c r="V187" s="819">
        <v>0</v>
      </c>
      <c r="W187" s="819">
        <v>0</v>
      </c>
      <c r="X187" s="819">
        <v>0</v>
      </c>
      <c r="Y187" s="819">
        <v>0</v>
      </c>
      <c r="Z187" s="819">
        <v>0</v>
      </c>
      <c r="AA187" s="819">
        <v>0</v>
      </c>
      <c r="AB187" s="819">
        <v>0</v>
      </c>
      <c r="AC187" s="819">
        <v>0</v>
      </c>
      <c r="AD187" s="819">
        <v>0</v>
      </c>
      <c r="AE187" s="819">
        <v>0</v>
      </c>
      <c r="AF187" s="819">
        <v>0</v>
      </c>
      <c r="AG187" s="819">
        <v>0</v>
      </c>
      <c r="AH187" s="819">
        <v>0</v>
      </c>
      <c r="AI187" s="819">
        <v>0</v>
      </c>
      <c r="AJ187" s="819">
        <v>0</v>
      </c>
      <c r="AK187" s="819">
        <v>0</v>
      </c>
      <c r="AL187" s="819">
        <v>0</v>
      </c>
      <c r="AM187" s="819">
        <v>0</v>
      </c>
      <c r="AN187" s="819">
        <v>0</v>
      </c>
      <c r="AO187" s="820">
        <v>0</v>
      </c>
      <c r="AP187" s="50"/>
      <c r="AQ187" s="818"/>
      <c r="AR187" s="819"/>
      <c r="AS187" s="819"/>
      <c r="AT187" s="819"/>
      <c r="AU187" s="819">
        <v>0</v>
      </c>
      <c r="AV187" s="819">
        <v>0</v>
      </c>
      <c r="AW187" s="819">
        <v>0</v>
      </c>
      <c r="AX187" s="819">
        <v>0</v>
      </c>
      <c r="AY187" s="819">
        <v>0</v>
      </c>
      <c r="AZ187" s="819">
        <v>0</v>
      </c>
      <c r="BA187" s="819">
        <v>0</v>
      </c>
      <c r="BB187" s="819">
        <v>0</v>
      </c>
      <c r="BC187" s="819">
        <v>0</v>
      </c>
      <c r="BD187" s="819">
        <v>0</v>
      </c>
      <c r="BE187" s="819">
        <v>0</v>
      </c>
      <c r="BF187" s="819">
        <v>0</v>
      </c>
      <c r="BG187" s="819">
        <v>0</v>
      </c>
      <c r="BH187" s="819">
        <v>0</v>
      </c>
      <c r="BI187" s="819">
        <v>0</v>
      </c>
      <c r="BJ187" s="819">
        <v>0</v>
      </c>
      <c r="BK187" s="819">
        <v>0</v>
      </c>
      <c r="BL187" s="819">
        <v>0</v>
      </c>
      <c r="BM187" s="819">
        <v>0</v>
      </c>
      <c r="BN187" s="819">
        <v>0</v>
      </c>
      <c r="BO187" s="819">
        <v>0</v>
      </c>
      <c r="BP187" s="819">
        <v>0</v>
      </c>
      <c r="BQ187" s="819">
        <v>0</v>
      </c>
      <c r="BR187" s="819">
        <v>0</v>
      </c>
      <c r="BS187" s="819">
        <v>0</v>
      </c>
      <c r="BT187" s="820">
        <v>0</v>
      </c>
    </row>
    <row r="188" spans="2:72">
      <c r="B188" s="814"/>
      <c r="C188" s="814"/>
      <c r="D188" s="814" t="s">
        <v>124</v>
      </c>
      <c r="E188" s="814" t="s">
        <v>856</v>
      </c>
      <c r="F188" s="814" t="s">
        <v>860</v>
      </c>
      <c r="G188" s="814" t="s">
        <v>858</v>
      </c>
      <c r="H188" s="814">
        <v>2015</v>
      </c>
      <c r="I188" s="629" t="s">
        <v>576</v>
      </c>
      <c r="J188" s="629" t="s">
        <v>582</v>
      </c>
      <c r="K188" s="50"/>
      <c r="L188" s="818"/>
      <c r="M188" s="819"/>
      <c r="N188" s="819"/>
      <c r="O188" s="819"/>
      <c r="P188" s="819">
        <v>0</v>
      </c>
      <c r="Q188" s="819">
        <v>0</v>
      </c>
      <c r="R188" s="819">
        <v>0</v>
      </c>
      <c r="S188" s="819">
        <v>0</v>
      </c>
      <c r="T188" s="819">
        <v>0</v>
      </c>
      <c r="U188" s="819">
        <v>0</v>
      </c>
      <c r="V188" s="819">
        <v>0</v>
      </c>
      <c r="W188" s="819">
        <v>0</v>
      </c>
      <c r="X188" s="819">
        <v>0</v>
      </c>
      <c r="Y188" s="819">
        <v>0</v>
      </c>
      <c r="Z188" s="819">
        <v>0</v>
      </c>
      <c r="AA188" s="819">
        <v>0</v>
      </c>
      <c r="AB188" s="819">
        <v>0</v>
      </c>
      <c r="AC188" s="819">
        <v>0</v>
      </c>
      <c r="AD188" s="819">
        <v>0</v>
      </c>
      <c r="AE188" s="819">
        <v>0</v>
      </c>
      <c r="AF188" s="819">
        <v>0</v>
      </c>
      <c r="AG188" s="819">
        <v>0</v>
      </c>
      <c r="AH188" s="819">
        <v>0</v>
      </c>
      <c r="AI188" s="819">
        <v>0</v>
      </c>
      <c r="AJ188" s="819">
        <v>0</v>
      </c>
      <c r="AK188" s="819">
        <v>0</v>
      </c>
      <c r="AL188" s="819">
        <v>0</v>
      </c>
      <c r="AM188" s="819">
        <v>0</v>
      </c>
      <c r="AN188" s="819">
        <v>0</v>
      </c>
      <c r="AO188" s="820">
        <v>0</v>
      </c>
      <c r="AP188" s="50"/>
      <c r="AQ188" s="818"/>
      <c r="AR188" s="819"/>
      <c r="AS188" s="819"/>
      <c r="AT188" s="819"/>
      <c r="AU188" s="819">
        <v>0</v>
      </c>
      <c r="AV188" s="819">
        <v>0</v>
      </c>
      <c r="AW188" s="819">
        <v>0</v>
      </c>
      <c r="AX188" s="819">
        <v>0</v>
      </c>
      <c r="AY188" s="819">
        <v>0</v>
      </c>
      <c r="AZ188" s="819">
        <v>0</v>
      </c>
      <c r="BA188" s="819">
        <v>0</v>
      </c>
      <c r="BB188" s="819">
        <v>0</v>
      </c>
      <c r="BC188" s="819">
        <v>0</v>
      </c>
      <c r="BD188" s="819">
        <v>0</v>
      </c>
      <c r="BE188" s="819">
        <v>0</v>
      </c>
      <c r="BF188" s="819">
        <v>0</v>
      </c>
      <c r="BG188" s="819">
        <v>0</v>
      </c>
      <c r="BH188" s="819">
        <v>0</v>
      </c>
      <c r="BI188" s="819">
        <v>0</v>
      </c>
      <c r="BJ188" s="819">
        <v>0</v>
      </c>
      <c r="BK188" s="819">
        <v>0</v>
      </c>
      <c r="BL188" s="819">
        <v>0</v>
      </c>
      <c r="BM188" s="819">
        <v>0</v>
      </c>
      <c r="BN188" s="819">
        <v>0</v>
      </c>
      <c r="BO188" s="819">
        <v>0</v>
      </c>
      <c r="BP188" s="819">
        <v>0</v>
      </c>
      <c r="BQ188" s="819">
        <v>0</v>
      </c>
      <c r="BR188" s="819">
        <v>0</v>
      </c>
      <c r="BS188" s="819">
        <v>0</v>
      </c>
      <c r="BT188" s="820">
        <v>0</v>
      </c>
    </row>
    <row r="189" spans="2:72">
      <c r="B189" s="814"/>
      <c r="C189" s="814"/>
      <c r="D189" s="814" t="s">
        <v>123</v>
      </c>
      <c r="E189" s="814" t="s">
        <v>856</v>
      </c>
      <c r="F189" s="814" t="s">
        <v>860</v>
      </c>
      <c r="G189" s="814" t="s">
        <v>858</v>
      </c>
      <c r="H189" s="814">
        <v>2015</v>
      </c>
      <c r="I189" s="629" t="s">
        <v>576</v>
      </c>
      <c r="J189" s="629" t="s">
        <v>582</v>
      </c>
      <c r="K189" s="50"/>
      <c r="L189" s="818"/>
      <c r="M189" s="819"/>
      <c r="N189" s="819"/>
      <c r="O189" s="819"/>
      <c r="P189" s="819">
        <v>0</v>
      </c>
      <c r="Q189" s="819">
        <v>0</v>
      </c>
      <c r="R189" s="819">
        <v>0</v>
      </c>
      <c r="S189" s="819">
        <v>0</v>
      </c>
      <c r="T189" s="819">
        <v>0</v>
      </c>
      <c r="U189" s="819">
        <v>0</v>
      </c>
      <c r="V189" s="819">
        <v>0</v>
      </c>
      <c r="W189" s="819">
        <v>0</v>
      </c>
      <c r="X189" s="819">
        <v>0</v>
      </c>
      <c r="Y189" s="819">
        <v>0</v>
      </c>
      <c r="Z189" s="819">
        <v>0</v>
      </c>
      <c r="AA189" s="819">
        <v>0</v>
      </c>
      <c r="AB189" s="819">
        <v>0</v>
      </c>
      <c r="AC189" s="819">
        <v>0</v>
      </c>
      <c r="AD189" s="819">
        <v>0</v>
      </c>
      <c r="AE189" s="819">
        <v>0</v>
      </c>
      <c r="AF189" s="819">
        <v>0</v>
      </c>
      <c r="AG189" s="819">
        <v>0</v>
      </c>
      <c r="AH189" s="819">
        <v>0</v>
      </c>
      <c r="AI189" s="819">
        <v>0</v>
      </c>
      <c r="AJ189" s="819">
        <v>0</v>
      </c>
      <c r="AK189" s="819">
        <v>0</v>
      </c>
      <c r="AL189" s="819">
        <v>0</v>
      </c>
      <c r="AM189" s="819">
        <v>0</v>
      </c>
      <c r="AN189" s="819">
        <v>0</v>
      </c>
      <c r="AO189" s="820">
        <v>0</v>
      </c>
      <c r="AP189" s="50"/>
      <c r="AQ189" s="818"/>
      <c r="AR189" s="819"/>
      <c r="AS189" s="819"/>
      <c r="AT189" s="819"/>
      <c r="AU189" s="819">
        <v>0</v>
      </c>
      <c r="AV189" s="819">
        <v>0</v>
      </c>
      <c r="AW189" s="819">
        <v>0</v>
      </c>
      <c r="AX189" s="819">
        <v>0</v>
      </c>
      <c r="AY189" s="819">
        <v>0</v>
      </c>
      <c r="AZ189" s="819">
        <v>0</v>
      </c>
      <c r="BA189" s="819">
        <v>0</v>
      </c>
      <c r="BB189" s="819">
        <v>0</v>
      </c>
      <c r="BC189" s="819">
        <v>0</v>
      </c>
      <c r="BD189" s="819">
        <v>0</v>
      </c>
      <c r="BE189" s="819">
        <v>0</v>
      </c>
      <c r="BF189" s="819">
        <v>0</v>
      </c>
      <c r="BG189" s="819">
        <v>0</v>
      </c>
      <c r="BH189" s="819">
        <v>0</v>
      </c>
      <c r="BI189" s="819">
        <v>0</v>
      </c>
      <c r="BJ189" s="819">
        <v>0</v>
      </c>
      <c r="BK189" s="819">
        <v>0</v>
      </c>
      <c r="BL189" s="819">
        <v>0</v>
      </c>
      <c r="BM189" s="819">
        <v>0</v>
      </c>
      <c r="BN189" s="819">
        <v>0</v>
      </c>
      <c r="BO189" s="819">
        <v>0</v>
      </c>
      <c r="BP189" s="819">
        <v>0</v>
      </c>
      <c r="BQ189" s="819">
        <v>0</v>
      </c>
      <c r="BR189" s="819">
        <v>0</v>
      </c>
      <c r="BS189" s="819">
        <v>0</v>
      </c>
      <c r="BT189" s="820">
        <v>0</v>
      </c>
    </row>
    <row r="190" spans="2:72">
      <c r="B190" s="814"/>
      <c r="C190" s="814"/>
      <c r="D190" s="814" t="s">
        <v>871</v>
      </c>
      <c r="E190" s="814" t="s">
        <v>856</v>
      </c>
      <c r="F190" s="814" t="s">
        <v>866</v>
      </c>
      <c r="G190" s="814" t="s">
        <v>858</v>
      </c>
      <c r="H190" s="814">
        <v>2015</v>
      </c>
      <c r="I190" s="629" t="s">
        <v>576</v>
      </c>
      <c r="J190" s="629" t="s">
        <v>582</v>
      </c>
      <c r="K190" s="50"/>
      <c r="L190" s="818"/>
      <c r="M190" s="819"/>
      <c r="N190" s="819"/>
      <c r="O190" s="819"/>
      <c r="P190" s="819">
        <v>0</v>
      </c>
      <c r="Q190" s="819">
        <v>0</v>
      </c>
      <c r="R190" s="819">
        <v>0</v>
      </c>
      <c r="S190" s="819">
        <v>0</v>
      </c>
      <c r="T190" s="819">
        <v>0</v>
      </c>
      <c r="U190" s="819">
        <v>0</v>
      </c>
      <c r="V190" s="819">
        <v>0</v>
      </c>
      <c r="W190" s="819">
        <v>0</v>
      </c>
      <c r="X190" s="819">
        <v>0</v>
      </c>
      <c r="Y190" s="819">
        <v>0</v>
      </c>
      <c r="Z190" s="819">
        <v>0</v>
      </c>
      <c r="AA190" s="819">
        <v>0</v>
      </c>
      <c r="AB190" s="819">
        <v>0</v>
      </c>
      <c r="AC190" s="819">
        <v>0</v>
      </c>
      <c r="AD190" s="819">
        <v>0</v>
      </c>
      <c r="AE190" s="819">
        <v>0</v>
      </c>
      <c r="AF190" s="819">
        <v>0</v>
      </c>
      <c r="AG190" s="819">
        <v>0</v>
      </c>
      <c r="AH190" s="819">
        <v>0</v>
      </c>
      <c r="AI190" s="819">
        <v>0</v>
      </c>
      <c r="AJ190" s="819">
        <v>0</v>
      </c>
      <c r="AK190" s="819">
        <v>0</v>
      </c>
      <c r="AL190" s="819">
        <v>0</v>
      </c>
      <c r="AM190" s="819">
        <v>0</v>
      </c>
      <c r="AN190" s="819">
        <v>0</v>
      </c>
      <c r="AO190" s="820">
        <v>0</v>
      </c>
      <c r="AP190" s="50"/>
      <c r="AQ190" s="818"/>
      <c r="AR190" s="819"/>
      <c r="AS190" s="819"/>
      <c r="AT190" s="819"/>
      <c r="AU190" s="819">
        <v>0</v>
      </c>
      <c r="AV190" s="819">
        <v>0</v>
      </c>
      <c r="AW190" s="819">
        <v>0</v>
      </c>
      <c r="AX190" s="819">
        <v>0</v>
      </c>
      <c r="AY190" s="819">
        <v>0</v>
      </c>
      <c r="AZ190" s="819">
        <v>0</v>
      </c>
      <c r="BA190" s="819">
        <v>0</v>
      </c>
      <c r="BB190" s="819">
        <v>0</v>
      </c>
      <c r="BC190" s="819">
        <v>0</v>
      </c>
      <c r="BD190" s="819">
        <v>0</v>
      </c>
      <c r="BE190" s="819">
        <v>0</v>
      </c>
      <c r="BF190" s="819">
        <v>0</v>
      </c>
      <c r="BG190" s="819">
        <v>0</v>
      </c>
      <c r="BH190" s="819">
        <v>0</v>
      </c>
      <c r="BI190" s="819">
        <v>0</v>
      </c>
      <c r="BJ190" s="819">
        <v>0</v>
      </c>
      <c r="BK190" s="819">
        <v>0</v>
      </c>
      <c r="BL190" s="819">
        <v>0</v>
      </c>
      <c r="BM190" s="819">
        <v>0</v>
      </c>
      <c r="BN190" s="819">
        <v>0</v>
      </c>
      <c r="BO190" s="819">
        <v>0</v>
      </c>
      <c r="BP190" s="819">
        <v>0</v>
      </c>
      <c r="BQ190" s="819">
        <v>0</v>
      </c>
      <c r="BR190" s="819">
        <v>0</v>
      </c>
      <c r="BS190" s="819">
        <v>0</v>
      </c>
      <c r="BT190" s="820">
        <v>0</v>
      </c>
    </row>
    <row r="191" spans="2:72">
      <c r="B191" s="814"/>
      <c r="C191" s="814"/>
      <c r="D191" s="814" t="s">
        <v>872</v>
      </c>
      <c r="E191" s="814" t="s">
        <v>856</v>
      </c>
      <c r="F191" s="814" t="s">
        <v>860</v>
      </c>
      <c r="G191" s="814" t="s">
        <v>858</v>
      </c>
      <c r="H191" s="814">
        <v>2015</v>
      </c>
      <c r="I191" s="629" t="s">
        <v>576</v>
      </c>
      <c r="J191" s="629" t="s">
        <v>582</v>
      </c>
      <c r="K191" s="50"/>
      <c r="L191" s="818"/>
      <c r="M191" s="819"/>
      <c r="N191" s="819"/>
      <c r="O191" s="819"/>
      <c r="P191" s="819">
        <v>0</v>
      </c>
      <c r="Q191" s="819">
        <v>0</v>
      </c>
      <c r="R191" s="819">
        <v>0</v>
      </c>
      <c r="S191" s="819">
        <v>0</v>
      </c>
      <c r="T191" s="819">
        <v>0</v>
      </c>
      <c r="U191" s="819">
        <v>0</v>
      </c>
      <c r="V191" s="819">
        <v>0</v>
      </c>
      <c r="W191" s="819">
        <v>0</v>
      </c>
      <c r="X191" s="819">
        <v>0</v>
      </c>
      <c r="Y191" s="819">
        <v>0</v>
      </c>
      <c r="Z191" s="819">
        <v>0</v>
      </c>
      <c r="AA191" s="819">
        <v>0</v>
      </c>
      <c r="AB191" s="819">
        <v>0</v>
      </c>
      <c r="AC191" s="819">
        <v>0</v>
      </c>
      <c r="AD191" s="819">
        <v>0</v>
      </c>
      <c r="AE191" s="819">
        <v>0</v>
      </c>
      <c r="AF191" s="819">
        <v>0</v>
      </c>
      <c r="AG191" s="819">
        <v>0</v>
      </c>
      <c r="AH191" s="819">
        <v>0</v>
      </c>
      <c r="AI191" s="819">
        <v>0</v>
      </c>
      <c r="AJ191" s="819">
        <v>0</v>
      </c>
      <c r="AK191" s="819">
        <v>0</v>
      </c>
      <c r="AL191" s="819">
        <v>0</v>
      </c>
      <c r="AM191" s="819">
        <v>0</v>
      </c>
      <c r="AN191" s="819">
        <v>0</v>
      </c>
      <c r="AO191" s="820">
        <v>0</v>
      </c>
      <c r="AP191" s="50"/>
      <c r="AQ191" s="818"/>
      <c r="AR191" s="819"/>
      <c r="AS191" s="819"/>
      <c r="AT191" s="819"/>
      <c r="AU191" s="819">
        <v>0</v>
      </c>
      <c r="AV191" s="819">
        <v>0</v>
      </c>
      <c r="AW191" s="819">
        <v>0</v>
      </c>
      <c r="AX191" s="819">
        <v>0</v>
      </c>
      <c r="AY191" s="819">
        <v>0</v>
      </c>
      <c r="AZ191" s="819">
        <v>0</v>
      </c>
      <c r="BA191" s="819">
        <v>0</v>
      </c>
      <c r="BB191" s="819">
        <v>0</v>
      </c>
      <c r="BC191" s="819">
        <v>0</v>
      </c>
      <c r="BD191" s="819">
        <v>0</v>
      </c>
      <c r="BE191" s="819">
        <v>0</v>
      </c>
      <c r="BF191" s="819">
        <v>0</v>
      </c>
      <c r="BG191" s="819">
        <v>0</v>
      </c>
      <c r="BH191" s="819">
        <v>0</v>
      </c>
      <c r="BI191" s="819">
        <v>0</v>
      </c>
      <c r="BJ191" s="819">
        <v>0</v>
      </c>
      <c r="BK191" s="819">
        <v>0</v>
      </c>
      <c r="BL191" s="819">
        <v>0</v>
      </c>
      <c r="BM191" s="819">
        <v>0</v>
      </c>
      <c r="BN191" s="819">
        <v>0</v>
      </c>
      <c r="BO191" s="819">
        <v>0</v>
      </c>
      <c r="BP191" s="819">
        <v>0</v>
      </c>
      <c r="BQ191" s="819">
        <v>0</v>
      </c>
      <c r="BR191" s="819">
        <v>0</v>
      </c>
      <c r="BS191" s="819">
        <v>0</v>
      </c>
      <c r="BT191" s="820">
        <v>0</v>
      </c>
    </row>
    <row r="192" spans="2:72">
      <c r="B192" s="814"/>
      <c r="C192" s="814"/>
      <c r="D192" s="814" t="s">
        <v>873</v>
      </c>
      <c r="E192" s="814" t="s">
        <v>856</v>
      </c>
      <c r="F192" s="814" t="s">
        <v>29</v>
      </c>
      <c r="G192" s="814" t="s">
        <v>858</v>
      </c>
      <c r="H192" s="814">
        <v>2015</v>
      </c>
      <c r="I192" s="629" t="s">
        <v>576</v>
      </c>
      <c r="J192" s="629" t="s">
        <v>582</v>
      </c>
      <c r="K192" s="50"/>
      <c r="L192" s="818"/>
      <c r="M192" s="819"/>
      <c r="N192" s="819"/>
      <c r="O192" s="819"/>
      <c r="P192" s="819">
        <v>0</v>
      </c>
      <c r="Q192" s="819">
        <v>0</v>
      </c>
      <c r="R192" s="819">
        <v>0</v>
      </c>
      <c r="S192" s="819">
        <v>0</v>
      </c>
      <c r="T192" s="819">
        <v>0</v>
      </c>
      <c r="U192" s="819">
        <v>0</v>
      </c>
      <c r="V192" s="819">
        <v>0</v>
      </c>
      <c r="W192" s="819">
        <v>0</v>
      </c>
      <c r="X192" s="819">
        <v>0</v>
      </c>
      <c r="Y192" s="819">
        <v>0</v>
      </c>
      <c r="Z192" s="819">
        <v>0</v>
      </c>
      <c r="AA192" s="819">
        <v>0</v>
      </c>
      <c r="AB192" s="819">
        <v>0</v>
      </c>
      <c r="AC192" s="819">
        <v>0</v>
      </c>
      <c r="AD192" s="819">
        <v>0</v>
      </c>
      <c r="AE192" s="819">
        <v>0</v>
      </c>
      <c r="AF192" s="819">
        <v>0</v>
      </c>
      <c r="AG192" s="819">
        <v>0</v>
      </c>
      <c r="AH192" s="819">
        <v>0</v>
      </c>
      <c r="AI192" s="819">
        <v>0</v>
      </c>
      <c r="AJ192" s="819">
        <v>0</v>
      </c>
      <c r="AK192" s="819">
        <v>0</v>
      </c>
      <c r="AL192" s="819">
        <v>0</v>
      </c>
      <c r="AM192" s="819">
        <v>0</v>
      </c>
      <c r="AN192" s="819">
        <v>0</v>
      </c>
      <c r="AO192" s="820">
        <v>0</v>
      </c>
      <c r="AP192" s="50"/>
      <c r="AQ192" s="818"/>
      <c r="AR192" s="819"/>
      <c r="AS192" s="819"/>
      <c r="AT192" s="819"/>
      <c r="AU192" s="819">
        <v>0</v>
      </c>
      <c r="AV192" s="819">
        <v>0</v>
      </c>
      <c r="AW192" s="819">
        <v>0</v>
      </c>
      <c r="AX192" s="819">
        <v>0</v>
      </c>
      <c r="AY192" s="819">
        <v>0</v>
      </c>
      <c r="AZ192" s="819">
        <v>0</v>
      </c>
      <c r="BA192" s="819">
        <v>0</v>
      </c>
      <c r="BB192" s="819">
        <v>0</v>
      </c>
      <c r="BC192" s="819">
        <v>0</v>
      </c>
      <c r="BD192" s="819">
        <v>0</v>
      </c>
      <c r="BE192" s="819">
        <v>0</v>
      </c>
      <c r="BF192" s="819">
        <v>0</v>
      </c>
      <c r="BG192" s="819">
        <v>0</v>
      </c>
      <c r="BH192" s="819">
        <v>0</v>
      </c>
      <c r="BI192" s="819">
        <v>0</v>
      </c>
      <c r="BJ192" s="819">
        <v>0</v>
      </c>
      <c r="BK192" s="819">
        <v>0</v>
      </c>
      <c r="BL192" s="819">
        <v>0</v>
      </c>
      <c r="BM192" s="819">
        <v>0</v>
      </c>
      <c r="BN192" s="819">
        <v>0</v>
      </c>
      <c r="BO192" s="819">
        <v>0</v>
      </c>
      <c r="BP192" s="819">
        <v>0</v>
      </c>
      <c r="BQ192" s="819">
        <v>0</v>
      </c>
      <c r="BR192" s="819">
        <v>0</v>
      </c>
      <c r="BS192" s="819">
        <v>0</v>
      </c>
      <c r="BT192" s="820">
        <v>0</v>
      </c>
    </row>
    <row r="193" spans="2:72">
      <c r="B193" s="814"/>
      <c r="C193" s="814"/>
      <c r="D193" s="814" t="s">
        <v>874</v>
      </c>
      <c r="E193" s="814" t="s">
        <v>856</v>
      </c>
      <c r="F193" s="814" t="s">
        <v>866</v>
      </c>
      <c r="G193" s="814" t="s">
        <v>858</v>
      </c>
      <c r="H193" s="814">
        <v>2015</v>
      </c>
      <c r="I193" s="629" t="s">
        <v>576</v>
      </c>
      <c r="J193" s="629" t="s">
        <v>582</v>
      </c>
      <c r="K193" s="50"/>
      <c r="L193" s="818"/>
      <c r="M193" s="819"/>
      <c r="N193" s="819"/>
      <c r="O193" s="819"/>
      <c r="P193" s="819">
        <v>0</v>
      </c>
      <c r="Q193" s="819">
        <v>0</v>
      </c>
      <c r="R193" s="819">
        <v>0</v>
      </c>
      <c r="S193" s="819">
        <v>0</v>
      </c>
      <c r="T193" s="819">
        <v>0</v>
      </c>
      <c r="U193" s="819">
        <v>0</v>
      </c>
      <c r="V193" s="819">
        <v>0</v>
      </c>
      <c r="W193" s="819">
        <v>0</v>
      </c>
      <c r="X193" s="819">
        <v>0</v>
      </c>
      <c r="Y193" s="819">
        <v>0</v>
      </c>
      <c r="Z193" s="819">
        <v>0</v>
      </c>
      <c r="AA193" s="819">
        <v>0</v>
      </c>
      <c r="AB193" s="819">
        <v>0</v>
      </c>
      <c r="AC193" s="819">
        <v>0</v>
      </c>
      <c r="AD193" s="819">
        <v>0</v>
      </c>
      <c r="AE193" s="819">
        <v>0</v>
      </c>
      <c r="AF193" s="819">
        <v>0</v>
      </c>
      <c r="AG193" s="819">
        <v>0</v>
      </c>
      <c r="AH193" s="819">
        <v>0</v>
      </c>
      <c r="AI193" s="819">
        <v>0</v>
      </c>
      <c r="AJ193" s="819">
        <v>0</v>
      </c>
      <c r="AK193" s="819">
        <v>0</v>
      </c>
      <c r="AL193" s="819">
        <v>0</v>
      </c>
      <c r="AM193" s="819">
        <v>0</v>
      </c>
      <c r="AN193" s="819">
        <v>0</v>
      </c>
      <c r="AO193" s="820">
        <v>0</v>
      </c>
      <c r="AP193" s="50"/>
      <c r="AQ193" s="818"/>
      <c r="AR193" s="819"/>
      <c r="AS193" s="819"/>
      <c r="AT193" s="819"/>
      <c r="AU193" s="819">
        <v>0</v>
      </c>
      <c r="AV193" s="819">
        <v>0</v>
      </c>
      <c r="AW193" s="819">
        <v>0</v>
      </c>
      <c r="AX193" s="819">
        <v>0</v>
      </c>
      <c r="AY193" s="819">
        <v>0</v>
      </c>
      <c r="AZ193" s="819">
        <v>0</v>
      </c>
      <c r="BA193" s="819">
        <v>0</v>
      </c>
      <c r="BB193" s="819">
        <v>0</v>
      </c>
      <c r="BC193" s="819">
        <v>0</v>
      </c>
      <c r="BD193" s="819">
        <v>0</v>
      </c>
      <c r="BE193" s="819">
        <v>0</v>
      </c>
      <c r="BF193" s="819">
        <v>0</v>
      </c>
      <c r="BG193" s="819">
        <v>0</v>
      </c>
      <c r="BH193" s="819">
        <v>0</v>
      </c>
      <c r="BI193" s="819">
        <v>0</v>
      </c>
      <c r="BJ193" s="819">
        <v>0</v>
      </c>
      <c r="BK193" s="819">
        <v>0</v>
      </c>
      <c r="BL193" s="819">
        <v>0</v>
      </c>
      <c r="BM193" s="819">
        <v>0</v>
      </c>
      <c r="BN193" s="819">
        <v>0</v>
      </c>
      <c r="BO193" s="819">
        <v>0</v>
      </c>
      <c r="BP193" s="819">
        <v>0</v>
      </c>
      <c r="BQ193" s="819">
        <v>0</v>
      </c>
      <c r="BR193" s="819">
        <v>0</v>
      </c>
      <c r="BS193" s="819">
        <v>0</v>
      </c>
      <c r="BT193" s="820">
        <v>0</v>
      </c>
    </row>
    <row r="194" spans="2:72">
      <c r="B194" s="814"/>
      <c r="C194" s="814"/>
      <c r="D194" s="814" t="s">
        <v>875</v>
      </c>
      <c r="E194" s="814" t="s">
        <v>856</v>
      </c>
      <c r="F194" s="814" t="s">
        <v>29</v>
      </c>
      <c r="G194" s="814" t="s">
        <v>858</v>
      </c>
      <c r="H194" s="814">
        <v>2015</v>
      </c>
      <c r="I194" s="629" t="s">
        <v>576</v>
      </c>
      <c r="J194" s="629" t="s">
        <v>582</v>
      </c>
      <c r="K194" s="50"/>
      <c r="L194" s="818"/>
      <c r="M194" s="819"/>
      <c r="N194" s="819"/>
      <c r="O194" s="819"/>
      <c r="P194" s="819">
        <v>0</v>
      </c>
      <c r="Q194" s="819">
        <v>0</v>
      </c>
      <c r="R194" s="819">
        <v>0</v>
      </c>
      <c r="S194" s="819">
        <v>0</v>
      </c>
      <c r="T194" s="819">
        <v>0</v>
      </c>
      <c r="U194" s="819">
        <v>0</v>
      </c>
      <c r="V194" s="819">
        <v>0</v>
      </c>
      <c r="W194" s="819">
        <v>0</v>
      </c>
      <c r="X194" s="819">
        <v>0</v>
      </c>
      <c r="Y194" s="819">
        <v>0</v>
      </c>
      <c r="Z194" s="819">
        <v>0</v>
      </c>
      <c r="AA194" s="819">
        <v>0</v>
      </c>
      <c r="AB194" s="819">
        <v>0</v>
      </c>
      <c r="AC194" s="819">
        <v>0</v>
      </c>
      <c r="AD194" s="819">
        <v>0</v>
      </c>
      <c r="AE194" s="819">
        <v>0</v>
      </c>
      <c r="AF194" s="819">
        <v>0</v>
      </c>
      <c r="AG194" s="819">
        <v>0</v>
      </c>
      <c r="AH194" s="819">
        <v>0</v>
      </c>
      <c r="AI194" s="819">
        <v>0</v>
      </c>
      <c r="AJ194" s="819">
        <v>0</v>
      </c>
      <c r="AK194" s="819">
        <v>0</v>
      </c>
      <c r="AL194" s="819">
        <v>0</v>
      </c>
      <c r="AM194" s="819">
        <v>0</v>
      </c>
      <c r="AN194" s="819">
        <v>0</v>
      </c>
      <c r="AO194" s="820">
        <v>0</v>
      </c>
      <c r="AP194" s="50"/>
      <c r="AQ194" s="818"/>
      <c r="AR194" s="819"/>
      <c r="AS194" s="819"/>
      <c r="AT194" s="819"/>
      <c r="AU194" s="819">
        <v>0</v>
      </c>
      <c r="AV194" s="819">
        <v>0</v>
      </c>
      <c r="AW194" s="819">
        <v>0</v>
      </c>
      <c r="AX194" s="819">
        <v>0</v>
      </c>
      <c r="AY194" s="819">
        <v>0</v>
      </c>
      <c r="AZ194" s="819">
        <v>0</v>
      </c>
      <c r="BA194" s="819">
        <v>0</v>
      </c>
      <c r="BB194" s="819">
        <v>0</v>
      </c>
      <c r="BC194" s="819">
        <v>0</v>
      </c>
      <c r="BD194" s="819">
        <v>0</v>
      </c>
      <c r="BE194" s="819">
        <v>0</v>
      </c>
      <c r="BF194" s="819">
        <v>0</v>
      </c>
      <c r="BG194" s="819">
        <v>0</v>
      </c>
      <c r="BH194" s="819">
        <v>0</v>
      </c>
      <c r="BI194" s="819">
        <v>0</v>
      </c>
      <c r="BJ194" s="819">
        <v>0</v>
      </c>
      <c r="BK194" s="819">
        <v>0</v>
      </c>
      <c r="BL194" s="819">
        <v>0</v>
      </c>
      <c r="BM194" s="819">
        <v>0</v>
      </c>
      <c r="BN194" s="819">
        <v>0</v>
      </c>
      <c r="BO194" s="819">
        <v>0</v>
      </c>
      <c r="BP194" s="819">
        <v>0</v>
      </c>
      <c r="BQ194" s="819">
        <v>0</v>
      </c>
      <c r="BR194" s="819">
        <v>0</v>
      </c>
      <c r="BS194" s="819">
        <v>0</v>
      </c>
      <c r="BT194" s="820">
        <v>0</v>
      </c>
    </row>
    <row r="195" spans="2:72">
      <c r="B195" s="814"/>
      <c r="C195" s="814"/>
      <c r="D195" s="814" t="s">
        <v>876</v>
      </c>
      <c r="E195" s="814" t="s">
        <v>856</v>
      </c>
      <c r="F195" s="814" t="s">
        <v>866</v>
      </c>
      <c r="G195" s="814" t="s">
        <v>858</v>
      </c>
      <c r="H195" s="814">
        <v>2015</v>
      </c>
      <c r="I195" s="629" t="s">
        <v>576</v>
      </c>
      <c r="J195" s="629" t="s">
        <v>582</v>
      </c>
      <c r="K195" s="50"/>
      <c r="L195" s="818"/>
      <c r="M195" s="819"/>
      <c r="N195" s="819"/>
      <c r="O195" s="819"/>
      <c r="P195" s="819">
        <v>0</v>
      </c>
      <c r="Q195" s="819">
        <v>0</v>
      </c>
      <c r="R195" s="819">
        <v>0</v>
      </c>
      <c r="S195" s="819">
        <v>0</v>
      </c>
      <c r="T195" s="819">
        <v>0</v>
      </c>
      <c r="U195" s="819">
        <v>0</v>
      </c>
      <c r="V195" s="819">
        <v>0</v>
      </c>
      <c r="W195" s="819">
        <v>0</v>
      </c>
      <c r="X195" s="819">
        <v>0</v>
      </c>
      <c r="Y195" s="819">
        <v>0</v>
      </c>
      <c r="Z195" s="819">
        <v>0</v>
      </c>
      <c r="AA195" s="819">
        <v>0</v>
      </c>
      <c r="AB195" s="819">
        <v>0</v>
      </c>
      <c r="AC195" s="819">
        <v>0</v>
      </c>
      <c r="AD195" s="819">
        <v>0</v>
      </c>
      <c r="AE195" s="819">
        <v>0</v>
      </c>
      <c r="AF195" s="819">
        <v>0</v>
      </c>
      <c r="AG195" s="819">
        <v>0</v>
      </c>
      <c r="AH195" s="819">
        <v>0</v>
      </c>
      <c r="AI195" s="819">
        <v>0</v>
      </c>
      <c r="AJ195" s="819">
        <v>0</v>
      </c>
      <c r="AK195" s="819">
        <v>0</v>
      </c>
      <c r="AL195" s="819">
        <v>0</v>
      </c>
      <c r="AM195" s="819">
        <v>0</v>
      </c>
      <c r="AN195" s="819">
        <v>0</v>
      </c>
      <c r="AO195" s="820">
        <v>0</v>
      </c>
      <c r="AP195" s="50"/>
      <c r="AQ195" s="818"/>
      <c r="AR195" s="819"/>
      <c r="AS195" s="819"/>
      <c r="AT195" s="819"/>
      <c r="AU195" s="819">
        <v>0</v>
      </c>
      <c r="AV195" s="819">
        <v>0</v>
      </c>
      <c r="AW195" s="819">
        <v>0</v>
      </c>
      <c r="AX195" s="819">
        <v>0</v>
      </c>
      <c r="AY195" s="819">
        <v>0</v>
      </c>
      <c r="AZ195" s="819">
        <v>0</v>
      </c>
      <c r="BA195" s="819">
        <v>0</v>
      </c>
      <c r="BB195" s="819">
        <v>0</v>
      </c>
      <c r="BC195" s="819">
        <v>0</v>
      </c>
      <c r="BD195" s="819">
        <v>0</v>
      </c>
      <c r="BE195" s="819">
        <v>0</v>
      </c>
      <c r="BF195" s="819">
        <v>0</v>
      </c>
      <c r="BG195" s="819">
        <v>0</v>
      </c>
      <c r="BH195" s="819">
        <v>0</v>
      </c>
      <c r="BI195" s="819">
        <v>0</v>
      </c>
      <c r="BJ195" s="819">
        <v>0</v>
      </c>
      <c r="BK195" s="819">
        <v>0</v>
      </c>
      <c r="BL195" s="819">
        <v>0</v>
      </c>
      <c r="BM195" s="819">
        <v>0</v>
      </c>
      <c r="BN195" s="819">
        <v>0</v>
      </c>
      <c r="BO195" s="819">
        <v>0</v>
      </c>
      <c r="BP195" s="819">
        <v>0</v>
      </c>
      <c r="BQ195" s="819">
        <v>0</v>
      </c>
      <c r="BR195" s="819">
        <v>0</v>
      </c>
      <c r="BS195" s="819">
        <v>0</v>
      </c>
      <c r="BT195" s="820">
        <v>0</v>
      </c>
    </row>
    <row r="196" spans="2:72">
      <c r="B196" s="814"/>
      <c r="C196" s="814"/>
      <c r="D196" s="814" t="s">
        <v>877</v>
      </c>
      <c r="E196" s="814" t="s">
        <v>856</v>
      </c>
      <c r="F196" s="814" t="s">
        <v>29</v>
      </c>
      <c r="G196" s="814" t="s">
        <v>858</v>
      </c>
      <c r="H196" s="814">
        <v>2015</v>
      </c>
      <c r="I196" s="629" t="s">
        <v>576</v>
      </c>
      <c r="J196" s="629" t="s">
        <v>582</v>
      </c>
      <c r="K196" s="50"/>
      <c r="L196" s="818"/>
      <c r="M196" s="819"/>
      <c r="N196" s="819"/>
      <c r="O196" s="819"/>
      <c r="P196" s="819">
        <v>0</v>
      </c>
      <c r="Q196" s="819">
        <v>0</v>
      </c>
      <c r="R196" s="819">
        <v>0</v>
      </c>
      <c r="S196" s="819">
        <v>0</v>
      </c>
      <c r="T196" s="819">
        <v>0</v>
      </c>
      <c r="U196" s="819">
        <v>0</v>
      </c>
      <c r="V196" s="819">
        <v>0</v>
      </c>
      <c r="W196" s="819">
        <v>0</v>
      </c>
      <c r="X196" s="819">
        <v>0</v>
      </c>
      <c r="Y196" s="819">
        <v>0</v>
      </c>
      <c r="Z196" s="819">
        <v>0</v>
      </c>
      <c r="AA196" s="819">
        <v>0</v>
      </c>
      <c r="AB196" s="819">
        <v>0</v>
      </c>
      <c r="AC196" s="819">
        <v>0</v>
      </c>
      <c r="AD196" s="819">
        <v>0</v>
      </c>
      <c r="AE196" s="819">
        <v>0</v>
      </c>
      <c r="AF196" s="819">
        <v>0</v>
      </c>
      <c r="AG196" s="819">
        <v>0</v>
      </c>
      <c r="AH196" s="819">
        <v>0</v>
      </c>
      <c r="AI196" s="819">
        <v>0</v>
      </c>
      <c r="AJ196" s="819">
        <v>0</v>
      </c>
      <c r="AK196" s="819">
        <v>0</v>
      </c>
      <c r="AL196" s="819">
        <v>0</v>
      </c>
      <c r="AM196" s="819">
        <v>0</v>
      </c>
      <c r="AN196" s="819">
        <v>0</v>
      </c>
      <c r="AO196" s="820">
        <v>0</v>
      </c>
      <c r="AP196" s="50"/>
      <c r="AQ196" s="818"/>
      <c r="AR196" s="819"/>
      <c r="AS196" s="819"/>
      <c r="AT196" s="819"/>
      <c r="AU196" s="819">
        <v>0</v>
      </c>
      <c r="AV196" s="819">
        <v>0</v>
      </c>
      <c r="AW196" s="819">
        <v>0</v>
      </c>
      <c r="AX196" s="819">
        <v>0</v>
      </c>
      <c r="AY196" s="819">
        <v>0</v>
      </c>
      <c r="AZ196" s="819">
        <v>0</v>
      </c>
      <c r="BA196" s="819">
        <v>0</v>
      </c>
      <c r="BB196" s="819">
        <v>0</v>
      </c>
      <c r="BC196" s="819">
        <v>0</v>
      </c>
      <c r="BD196" s="819">
        <v>0</v>
      </c>
      <c r="BE196" s="819">
        <v>0</v>
      </c>
      <c r="BF196" s="819">
        <v>0</v>
      </c>
      <c r="BG196" s="819">
        <v>0</v>
      </c>
      <c r="BH196" s="819">
        <v>0</v>
      </c>
      <c r="BI196" s="819">
        <v>0</v>
      </c>
      <c r="BJ196" s="819">
        <v>0</v>
      </c>
      <c r="BK196" s="819">
        <v>0</v>
      </c>
      <c r="BL196" s="819">
        <v>0</v>
      </c>
      <c r="BM196" s="819">
        <v>0</v>
      </c>
      <c r="BN196" s="819">
        <v>0</v>
      </c>
      <c r="BO196" s="819">
        <v>0</v>
      </c>
      <c r="BP196" s="819">
        <v>0</v>
      </c>
      <c r="BQ196" s="819">
        <v>0</v>
      </c>
      <c r="BR196" s="819">
        <v>0</v>
      </c>
      <c r="BS196" s="819">
        <v>0</v>
      </c>
      <c r="BT196" s="820">
        <v>0</v>
      </c>
    </row>
    <row r="197" spans="2:72">
      <c r="B197" s="814"/>
      <c r="C197" s="814"/>
      <c r="D197" s="814" t="s">
        <v>878</v>
      </c>
      <c r="E197" s="814" t="s">
        <v>856</v>
      </c>
      <c r="F197" s="814" t="s">
        <v>866</v>
      </c>
      <c r="G197" s="814" t="s">
        <v>858</v>
      </c>
      <c r="H197" s="814">
        <v>2015</v>
      </c>
      <c r="I197" s="629" t="s">
        <v>576</v>
      </c>
      <c r="J197" s="629" t="s">
        <v>582</v>
      </c>
      <c r="K197" s="50"/>
      <c r="L197" s="818"/>
      <c r="M197" s="819"/>
      <c r="N197" s="819"/>
      <c r="O197" s="819"/>
      <c r="P197" s="819">
        <v>0</v>
      </c>
      <c r="Q197" s="819">
        <v>0</v>
      </c>
      <c r="R197" s="819">
        <v>0</v>
      </c>
      <c r="S197" s="819">
        <v>0</v>
      </c>
      <c r="T197" s="819">
        <v>0</v>
      </c>
      <c r="U197" s="819">
        <v>0</v>
      </c>
      <c r="V197" s="819">
        <v>0</v>
      </c>
      <c r="W197" s="819">
        <v>0</v>
      </c>
      <c r="X197" s="819">
        <v>0</v>
      </c>
      <c r="Y197" s="819">
        <v>0</v>
      </c>
      <c r="Z197" s="819">
        <v>0</v>
      </c>
      <c r="AA197" s="819">
        <v>0</v>
      </c>
      <c r="AB197" s="819">
        <v>0</v>
      </c>
      <c r="AC197" s="819">
        <v>0</v>
      </c>
      <c r="AD197" s="819">
        <v>0</v>
      </c>
      <c r="AE197" s="819">
        <v>0</v>
      </c>
      <c r="AF197" s="819">
        <v>0</v>
      </c>
      <c r="AG197" s="819">
        <v>0</v>
      </c>
      <c r="AH197" s="819">
        <v>0</v>
      </c>
      <c r="AI197" s="819">
        <v>0</v>
      </c>
      <c r="AJ197" s="819">
        <v>0</v>
      </c>
      <c r="AK197" s="819">
        <v>0</v>
      </c>
      <c r="AL197" s="819">
        <v>0</v>
      </c>
      <c r="AM197" s="819">
        <v>0</v>
      </c>
      <c r="AN197" s="819">
        <v>0</v>
      </c>
      <c r="AO197" s="820">
        <v>0</v>
      </c>
      <c r="AP197" s="50"/>
      <c r="AQ197" s="818"/>
      <c r="AR197" s="819"/>
      <c r="AS197" s="819"/>
      <c r="AT197" s="819"/>
      <c r="AU197" s="819">
        <v>0</v>
      </c>
      <c r="AV197" s="819">
        <v>0</v>
      </c>
      <c r="AW197" s="819">
        <v>0</v>
      </c>
      <c r="AX197" s="819">
        <v>0</v>
      </c>
      <c r="AY197" s="819">
        <v>0</v>
      </c>
      <c r="AZ197" s="819">
        <v>0</v>
      </c>
      <c r="BA197" s="819">
        <v>0</v>
      </c>
      <c r="BB197" s="819">
        <v>0</v>
      </c>
      <c r="BC197" s="819">
        <v>0</v>
      </c>
      <c r="BD197" s="819">
        <v>0</v>
      </c>
      <c r="BE197" s="819">
        <v>0</v>
      </c>
      <c r="BF197" s="819">
        <v>0</v>
      </c>
      <c r="BG197" s="819">
        <v>0</v>
      </c>
      <c r="BH197" s="819">
        <v>0</v>
      </c>
      <c r="BI197" s="819">
        <v>0</v>
      </c>
      <c r="BJ197" s="819">
        <v>0</v>
      </c>
      <c r="BK197" s="819">
        <v>0</v>
      </c>
      <c r="BL197" s="819">
        <v>0</v>
      </c>
      <c r="BM197" s="819">
        <v>0</v>
      </c>
      <c r="BN197" s="819">
        <v>0</v>
      </c>
      <c r="BO197" s="819">
        <v>0</v>
      </c>
      <c r="BP197" s="819">
        <v>0</v>
      </c>
      <c r="BQ197" s="819">
        <v>0</v>
      </c>
      <c r="BR197" s="819">
        <v>0</v>
      </c>
      <c r="BS197" s="819">
        <v>0</v>
      </c>
      <c r="BT197" s="820">
        <v>0</v>
      </c>
    </row>
    <row r="198" spans="2:72">
      <c r="B198" s="814"/>
      <c r="C198" s="814"/>
      <c r="D198" s="814" t="s">
        <v>880</v>
      </c>
      <c r="E198" s="814" t="s">
        <v>856</v>
      </c>
      <c r="F198" s="814" t="s">
        <v>29</v>
      </c>
      <c r="G198" s="814" t="s">
        <v>858</v>
      </c>
      <c r="H198" s="814">
        <v>2015</v>
      </c>
      <c r="I198" s="629" t="s">
        <v>576</v>
      </c>
      <c r="J198" s="629" t="s">
        <v>582</v>
      </c>
      <c r="K198" s="50"/>
      <c r="L198" s="818"/>
      <c r="M198" s="819"/>
      <c r="N198" s="819"/>
      <c r="O198" s="819"/>
      <c r="P198" s="819">
        <v>0</v>
      </c>
      <c r="Q198" s="819">
        <v>0</v>
      </c>
      <c r="R198" s="819">
        <v>0</v>
      </c>
      <c r="S198" s="819">
        <v>0</v>
      </c>
      <c r="T198" s="819">
        <v>0</v>
      </c>
      <c r="U198" s="819">
        <v>0</v>
      </c>
      <c r="V198" s="819">
        <v>0</v>
      </c>
      <c r="W198" s="819">
        <v>0</v>
      </c>
      <c r="X198" s="819">
        <v>0</v>
      </c>
      <c r="Y198" s="819">
        <v>0</v>
      </c>
      <c r="Z198" s="819">
        <v>0</v>
      </c>
      <c r="AA198" s="819">
        <v>0</v>
      </c>
      <c r="AB198" s="819">
        <v>0</v>
      </c>
      <c r="AC198" s="819">
        <v>0</v>
      </c>
      <c r="AD198" s="819">
        <v>0</v>
      </c>
      <c r="AE198" s="819">
        <v>0</v>
      </c>
      <c r="AF198" s="819">
        <v>0</v>
      </c>
      <c r="AG198" s="819">
        <v>0</v>
      </c>
      <c r="AH198" s="819">
        <v>0</v>
      </c>
      <c r="AI198" s="819">
        <v>0</v>
      </c>
      <c r="AJ198" s="819">
        <v>0</v>
      </c>
      <c r="AK198" s="819">
        <v>0</v>
      </c>
      <c r="AL198" s="819">
        <v>0</v>
      </c>
      <c r="AM198" s="819">
        <v>0</v>
      </c>
      <c r="AN198" s="819">
        <v>0</v>
      </c>
      <c r="AO198" s="820">
        <v>0</v>
      </c>
      <c r="AP198" s="50"/>
      <c r="AQ198" s="818"/>
      <c r="AR198" s="819"/>
      <c r="AS198" s="819"/>
      <c r="AT198" s="819"/>
      <c r="AU198" s="819">
        <v>0</v>
      </c>
      <c r="AV198" s="819">
        <v>0</v>
      </c>
      <c r="AW198" s="819">
        <v>0</v>
      </c>
      <c r="AX198" s="819">
        <v>0</v>
      </c>
      <c r="AY198" s="819">
        <v>0</v>
      </c>
      <c r="AZ198" s="819">
        <v>0</v>
      </c>
      <c r="BA198" s="819">
        <v>0</v>
      </c>
      <c r="BB198" s="819">
        <v>0</v>
      </c>
      <c r="BC198" s="819">
        <v>0</v>
      </c>
      <c r="BD198" s="819">
        <v>0</v>
      </c>
      <c r="BE198" s="819">
        <v>0</v>
      </c>
      <c r="BF198" s="819">
        <v>0</v>
      </c>
      <c r="BG198" s="819">
        <v>0</v>
      </c>
      <c r="BH198" s="819">
        <v>0</v>
      </c>
      <c r="BI198" s="819">
        <v>0</v>
      </c>
      <c r="BJ198" s="819">
        <v>0</v>
      </c>
      <c r="BK198" s="819">
        <v>0</v>
      </c>
      <c r="BL198" s="819">
        <v>0</v>
      </c>
      <c r="BM198" s="819">
        <v>0</v>
      </c>
      <c r="BN198" s="819">
        <v>0</v>
      </c>
      <c r="BO198" s="819">
        <v>0</v>
      </c>
      <c r="BP198" s="819">
        <v>0</v>
      </c>
      <c r="BQ198" s="819">
        <v>0</v>
      </c>
      <c r="BR198" s="819">
        <v>0</v>
      </c>
      <c r="BS198" s="819">
        <v>0</v>
      </c>
      <c r="BT198" s="820">
        <v>0</v>
      </c>
    </row>
    <row r="199" spans="2:72">
      <c r="B199" s="814"/>
      <c r="C199" s="814"/>
      <c r="D199" s="814" t="s">
        <v>881</v>
      </c>
      <c r="E199" s="814" t="s">
        <v>856</v>
      </c>
      <c r="F199" s="814" t="s">
        <v>866</v>
      </c>
      <c r="G199" s="814" t="s">
        <v>858</v>
      </c>
      <c r="H199" s="814">
        <v>2015</v>
      </c>
      <c r="I199" s="629" t="s">
        <v>576</v>
      </c>
      <c r="J199" s="629" t="s">
        <v>582</v>
      </c>
      <c r="K199" s="50"/>
      <c r="L199" s="818"/>
      <c r="M199" s="819"/>
      <c r="N199" s="819"/>
      <c r="O199" s="819"/>
      <c r="P199" s="819">
        <v>0</v>
      </c>
      <c r="Q199" s="819">
        <v>0</v>
      </c>
      <c r="R199" s="819">
        <v>0</v>
      </c>
      <c r="S199" s="819">
        <v>0</v>
      </c>
      <c r="T199" s="819">
        <v>0</v>
      </c>
      <c r="U199" s="819">
        <v>0</v>
      </c>
      <c r="V199" s="819">
        <v>0</v>
      </c>
      <c r="W199" s="819">
        <v>0</v>
      </c>
      <c r="X199" s="819">
        <v>0</v>
      </c>
      <c r="Y199" s="819">
        <v>0</v>
      </c>
      <c r="Z199" s="819">
        <v>0</v>
      </c>
      <c r="AA199" s="819">
        <v>0</v>
      </c>
      <c r="AB199" s="819">
        <v>0</v>
      </c>
      <c r="AC199" s="819">
        <v>0</v>
      </c>
      <c r="AD199" s="819">
        <v>0</v>
      </c>
      <c r="AE199" s="819">
        <v>0</v>
      </c>
      <c r="AF199" s="819">
        <v>0</v>
      </c>
      <c r="AG199" s="819">
        <v>0</v>
      </c>
      <c r="AH199" s="819">
        <v>0</v>
      </c>
      <c r="AI199" s="819">
        <v>0</v>
      </c>
      <c r="AJ199" s="819">
        <v>0</v>
      </c>
      <c r="AK199" s="819">
        <v>0</v>
      </c>
      <c r="AL199" s="819">
        <v>0</v>
      </c>
      <c r="AM199" s="819">
        <v>0</v>
      </c>
      <c r="AN199" s="819">
        <v>0</v>
      </c>
      <c r="AO199" s="820">
        <v>0</v>
      </c>
      <c r="AP199" s="50"/>
      <c r="AQ199" s="818"/>
      <c r="AR199" s="819"/>
      <c r="AS199" s="819"/>
      <c r="AT199" s="819"/>
      <c r="AU199" s="819">
        <v>0</v>
      </c>
      <c r="AV199" s="819">
        <v>0</v>
      </c>
      <c r="AW199" s="819">
        <v>0</v>
      </c>
      <c r="AX199" s="819">
        <v>0</v>
      </c>
      <c r="AY199" s="819">
        <v>0</v>
      </c>
      <c r="AZ199" s="819">
        <v>0</v>
      </c>
      <c r="BA199" s="819">
        <v>0</v>
      </c>
      <c r="BB199" s="819">
        <v>0</v>
      </c>
      <c r="BC199" s="819">
        <v>0</v>
      </c>
      <c r="BD199" s="819">
        <v>0</v>
      </c>
      <c r="BE199" s="819">
        <v>0</v>
      </c>
      <c r="BF199" s="819">
        <v>0</v>
      </c>
      <c r="BG199" s="819">
        <v>0</v>
      </c>
      <c r="BH199" s="819">
        <v>0</v>
      </c>
      <c r="BI199" s="819">
        <v>0</v>
      </c>
      <c r="BJ199" s="819">
        <v>0</v>
      </c>
      <c r="BK199" s="819">
        <v>0</v>
      </c>
      <c r="BL199" s="819">
        <v>0</v>
      </c>
      <c r="BM199" s="819">
        <v>0</v>
      </c>
      <c r="BN199" s="819">
        <v>0</v>
      </c>
      <c r="BO199" s="819">
        <v>0</v>
      </c>
      <c r="BP199" s="819">
        <v>0</v>
      </c>
      <c r="BQ199" s="819">
        <v>0</v>
      </c>
      <c r="BR199" s="819">
        <v>0</v>
      </c>
      <c r="BS199" s="819">
        <v>0</v>
      </c>
      <c r="BT199" s="820">
        <v>0</v>
      </c>
    </row>
    <row r="200" spans="2:72">
      <c r="B200" s="814"/>
      <c r="C200" s="814"/>
      <c r="D200" s="814" t="s">
        <v>882</v>
      </c>
      <c r="E200" s="814" t="s">
        <v>856</v>
      </c>
      <c r="F200" s="814" t="s">
        <v>866</v>
      </c>
      <c r="G200" s="814" t="s">
        <v>858</v>
      </c>
      <c r="H200" s="814">
        <v>2015</v>
      </c>
      <c r="I200" s="629" t="s">
        <v>576</v>
      </c>
      <c r="J200" s="629" t="s">
        <v>582</v>
      </c>
      <c r="K200" s="50"/>
      <c r="L200" s="818"/>
      <c r="M200" s="819"/>
      <c r="N200" s="819"/>
      <c r="O200" s="819"/>
      <c r="P200" s="819">
        <v>0</v>
      </c>
      <c r="Q200" s="819">
        <v>0</v>
      </c>
      <c r="R200" s="819">
        <v>0</v>
      </c>
      <c r="S200" s="819">
        <v>0</v>
      </c>
      <c r="T200" s="819">
        <v>0</v>
      </c>
      <c r="U200" s="819">
        <v>0</v>
      </c>
      <c r="V200" s="819">
        <v>0</v>
      </c>
      <c r="W200" s="819">
        <v>0</v>
      </c>
      <c r="X200" s="819">
        <v>0</v>
      </c>
      <c r="Y200" s="819">
        <v>0</v>
      </c>
      <c r="Z200" s="819">
        <v>0</v>
      </c>
      <c r="AA200" s="819">
        <v>0</v>
      </c>
      <c r="AB200" s="819">
        <v>0</v>
      </c>
      <c r="AC200" s="819">
        <v>0</v>
      </c>
      <c r="AD200" s="819">
        <v>0</v>
      </c>
      <c r="AE200" s="819">
        <v>0</v>
      </c>
      <c r="AF200" s="819">
        <v>0</v>
      </c>
      <c r="AG200" s="819">
        <v>0</v>
      </c>
      <c r="AH200" s="819">
        <v>0</v>
      </c>
      <c r="AI200" s="819">
        <v>0</v>
      </c>
      <c r="AJ200" s="819">
        <v>0</v>
      </c>
      <c r="AK200" s="819">
        <v>0</v>
      </c>
      <c r="AL200" s="819">
        <v>0</v>
      </c>
      <c r="AM200" s="819">
        <v>0</v>
      </c>
      <c r="AN200" s="819">
        <v>0</v>
      </c>
      <c r="AO200" s="820">
        <v>0</v>
      </c>
      <c r="AP200" s="50"/>
      <c r="AQ200" s="818"/>
      <c r="AR200" s="819"/>
      <c r="AS200" s="819"/>
      <c r="AT200" s="819"/>
      <c r="AU200" s="819">
        <v>0</v>
      </c>
      <c r="AV200" s="819">
        <v>0</v>
      </c>
      <c r="AW200" s="819">
        <v>0</v>
      </c>
      <c r="AX200" s="819">
        <v>0</v>
      </c>
      <c r="AY200" s="819">
        <v>0</v>
      </c>
      <c r="AZ200" s="819">
        <v>0</v>
      </c>
      <c r="BA200" s="819">
        <v>0</v>
      </c>
      <c r="BB200" s="819">
        <v>0</v>
      </c>
      <c r="BC200" s="819">
        <v>0</v>
      </c>
      <c r="BD200" s="819">
        <v>0</v>
      </c>
      <c r="BE200" s="819">
        <v>0</v>
      </c>
      <c r="BF200" s="819">
        <v>0</v>
      </c>
      <c r="BG200" s="819">
        <v>0</v>
      </c>
      <c r="BH200" s="819">
        <v>0</v>
      </c>
      <c r="BI200" s="819">
        <v>0</v>
      </c>
      <c r="BJ200" s="819">
        <v>0</v>
      </c>
      <c r="BK200" s="819">
        <v>0</v>
      </c>
      <c r="BL200" s="819">
        <v>0</v>
      </c>
      <c r="BM200" s="819">
        <v>0</v>
      </c>
      <c r="BN200" s="819">
        <v>0</v>
      </c>
      <c r="BO200" s="819">
        <v>0</v>
      </c>
      <c r="BP200" s="819">
        <v>0</v>
      </c>
      <c r="BQ200" s="819">
        <v>0</v>
      </c>
      <c r="BR200" s="819">
        <v>0</v>
      </c>
      <c r="BS200" s="819">
        <v>0</v>
      </c>
      <c r="BT200" s="820">
        <v>0</v>
      </c>
    </row>
    <row r="201" spans="2:72">
      <c r="B201" s="814"/>
      <c r="C201" s="814"/>
      <c r="D201" s="814" t="s">
        <v>127</v>
      </c>
      <c r="E201" s="814" t="s">
        <v>856</v>
      </c>
      <c r="F201" s="814" t="s">
        <v>29</v>
      </c>
      <c r="G201" s="814" t="s">
        <v>858</v>
      </c>
      <c r="H201" s="814">
        <v>2015</v>
      </c>
      <c r="I201" s="629" t="s">
        <v>576</v>
      </c>
      <c r="J201" s="629" t="s">
        <v>582</v>
      </c>
      <c r="K201" s="50"/>
      <c r="L201" s="818"/>
      <c r="M201" s="819"/>
      <c r="N201" s="819"/>
      <c r="O201" s="819"/>
      <c r="P201" s="819">
        <v>0</v>
      </c>
      <c r="Q201" s="819">
        <v>0</v>
      </c>
      <c r="R201" s="819">
        <v>0</v>
      </c>
      <c r="S201" s="819">
        <v>0</v>
      </c>
      <c r="T201" s="819">
        <v>0</v>
      </c>
      <c r="U201" s="819">
        <v>0</v>
      </c>
      <c r="V201" s="819">
        <v>0</v>
      </c>
      <c r="W201" s="819">
        <v>0</v>
      </c>
      <c r="X201" s="819">
        <v>0</v>
      </c>
      <c r="Y201" s="819">
        <v>0</v>
      </c>
      <c r="Z201" s="819">
        <v>0</v>
      </c>
      <c r="AA201" s="819">
        <v>0</v>
      </c>
      <c r="AB201" s="819">
        <v>0</v>
      </c>
      <c r="AC201" s="819">
        <v>0</v>
      </c>
      <c r="AD201" s="819">
        <v>0</v>
      </c>
      <c r="AE201" s="819">
        <v>0</v>
      </c>
      <c r="AF201" s="819">
        <v>0</v>
      </c>
      <c r="AG201" s="819">
        <v>0</v>
      </c>
      <c r="AH201" s="819">
        <v>0</v>
      </c>
      <c r="AI201" s="819">
        <v>0</v>
      </c>
      <c r="AJ201" s="819">
        <v>0</v>
      </c>
      <c r="AK201" s="819">
        <v>0</v>
      </c>
      <c r="AL201" s="819">
        <v>0</v>
      </c>
      <c r="AM201" s="819">
        <v>0</v>
      </c>
      <c r="AN201" s="819">
        <v>0</v>
      </c>
      <c r="AO201" s="820">
        <v>0</v>
      </c>
      <c r="AP201" s="50"/>
      <c r="AQ201" s="818"/>
      <c r="AR201" s="819"/>
      <c r="AS201" s="819"/>
      <c r="AT201" s="819"/>
      <c r="AU201" s="819">
        <v>0</v>
      </c>
      <c r="AV201" s="819">
        <v>0</v>
      </c>
      <c r="AW201" s="819">
        <v>0</v>
      </c>
      <c r="AX201" s="819">
        <v>0</v>
      </c>
      <c r="AY201" s="819">
        <v>0</v>
      </c>
      <c r="AZ201" s="819">
        <v>0</v>
      </c>
      <c r="BA201" s="819">
        <v>0</v>
      </c>
      <c r="BB201" s="819">
        <v>0</v>
      </c>
      <c r="BC201" s="819">
        <v>0</v>
      </c>
      <c r="BD201" s="819">
        <v>0</v>
      </c>
      <c r="BE201" s="819">
        <v>0</v>
      </c>
      <c r="BF201" s="819">
        <v>0</v>
      </c>
      <c r="BG201" s="819">
        <v>0</v>
      </c>
      <c r="BH201" s="819">
        <v>0</v>
      </c>
      <c r="BI201" s="819">
        <v>0</v>
      </c>
      <c r="BJ201" s="819">
        <v>0</v>
      </c>
      <c r="BK201" s="819">
        <v>0</v>
      </c>
      <c r="BL201" s="819">
        <v>0</v>
      </c>
      <c r="BM201" s="819">
        <v>0</v>
      </c>
      <c r="BN201" s="819">
        <v>0</v>
      </c>
      <c r="BO201" s="819">
        <v>0</v>
      </c>
      <c r="BP201" s="819">
        <v>0</v>
      </c>
      <c r="BQ201" s="819">
        <v>0</v>
      </c>
      <c r="BR201" s="819">
        <v>0</v>
      </c>
      <c r="BS201" s="819">
        <v>0</v>
      </c>
      <c r="BT201" s="820">
        <v>0</v>
      </c>
    </row>
    <row r="202" spans="2:72">
      <c r="B202" s="814"/>
      <c r="C202" s="814"/>
      <c r="D202" s="814" t="s">
        <v>883</v>
      </c>
      <c r="E202" s="814" t="s">
        <v>856</v>
      </c>
      <c r="F202" s="814" t="s">
        <v>29</v>
      </c>
      <c r="G202" s="814" t="s">
        <v>858</v>
      </c>
      <c r="H202" s="814">
        <v>2015</v>
      </c>
      <c r="I202" s="629" t="s">
        <v>576</v>
      </c>
      <c r="J202" s="629" t="s">
        <v>582</v>
      </c>
      <c r="K202" s="50"/>
      <c r="L202" s="818"/>
      <c r="M202" s="819"/>
      <c r="N202" s="819"/>
      <c r="O202" s="819"/>
      <c r="P202" s="819">
        <v>0</v>
      </c>
      <c r="Q202" s="819">
        <v>0</v>
      </c>
      <c r="R202" s="819">
        <v>0</v>
      </c>
      <c r="S202" s="819">
        <v>0</v>
      </c>
      <c r="T202" s="819">
        <v>0</v>
      </c>
      <c r="U202" s="819">
        <v>0</v>
      </c>
      <c r="V202" s="819">
        <v>0</v>
      </c>
      <c r="W202" s="819">
        <v>0</v>
      </c>
      <c r="X202" s="819">
        <v>0</v>
      </c>
      <c r="Y202" s="819">
        <v>0</v>
      </c>
      <c r="Z202" s="819">
        <v>0</v>
      </c>
      <c r="AA202" s="819">
        <v>0</v>
      </c>
      <c r="AB202" s="819">
        <v>0</v>
      </c>
      <c r="AC202" s="819">
        <v>0</v>
      </c>
      <c r="AD202" s="819">
        <v>0</v>
      </c>
      <c r="AE202" s="819">
        <v>0</v>
      </c>
      <c r="AF202" s="819">
        <v>0</v>
      </c>
      <c r="AG202" s="819">
        <v>0</v>
      </c>
      <c r="AH202" s="819">
        <v>0</v>
      </c>
      <c r="AI202" s="819">
        <v>0</v>
      </c>
      <c r="AJ202" s="819">
        <v>0</v>
      </c>
      <c r="AK202" s="819">
        <v>0</v>
      </c>
      <c r="AL202" s="819">
        <v>0</v>
      </c>
      <c r="AM202" s="819">
        <v>0</v>
      </c>
      <c r="AN202" s="819">
        <v>0</v>
      </c>
      <c r="AO202" s="820">
        <v>0</v>
      </c>
      <c r="AP202" s="50"/>
      <c r="AQ202" s="818"/>
      <c r="AR202" s="819"/>
      <c r="AS202" s="819"/>
      <c r="AT202" s="819"/>
      <c r="AU202" s="819">
        <v>0</v>
      </c>
      <c r="AV202" s="819">
        <v>0</v>
      </c>
      <c r="AW202" s="819">
        <v>0</v>
      </c>
      <c r="AX202" s="819">
        <v>0</v>
      </c>
      <c r="AY202" s="819">
        <v>0</v>
      </c>
      <c r="AZ202" s="819">
        <v>0</v>
      </c>
      <c r="BA202" s="819">
        <v>0</v>
      </c>
      <c r="BB202" s="819">
        <v>0</v>
      </c>
      <c r="BC202" s="819">
        <v>0</v>
      </c>
      <c r="BD202" s="819">
        <v>0</v>
      </c>
      <c r="BE202" s="819">
        <v>0</v>
      </c>
      <c r="BF202" s="819">
        <v>0</v>
      </c>
      <c r="BG202" s="819">
        <v>0</v>
      </c>
      <c r="BH202" s="819">
        <v>0</v>
      </c>
      <c r="BI202" s="819">
        <v>0</v>
      </c>
      <c r="BJ202" s="819">
        <v>0</v>
      </c>
      <c r="BK202" s="819">
        <v>0</v>
      </c>
      <c r="BL202" s="819">
        <v>0</v>
      </c>
      <c r="BM202" s="819">
        <v>0</v>
      </c>
      <c r="BN202" s="819">
        <v>0</v>
      </c>
      <c r="BO202" s="819">
        <v>0</v>
      </c>
      <c r="BP202" s="819">
        <v>0</v>
      </c>
      <c r="BQ202" s="819">
        <v>0</v>
      </c>
      <c r="BR202" s="819">
        <v>0</v>
      </c>
      <c r="BS202" s="819">
        <v>0</v>
      </c>
      <c r="BT202" s="820">
        <v>0</v>
      </c>
    </row>
    <row r="203" spans="2:72">
      <c r="B203" s="814"/>
      <c r="C203" s="814"/>
      <c r="D203" s="814" t="s">
        <v>884</v>
      </c>
      <c r="E203" s="814" t="s">
        <v>856</v>
      </c>
      <c r="F203" s="814" t="s">
        <v>29</v>
      </c>
      <c r="G203" s="814" t="s">
        <v>858</v>
      </c>
      <c r="H203" s="814">
        <v>2015</v>
      </c>
      <c r="I203" s="629" t="s">
        <v>576</v>
      </c>
      <c r="J203" s="629" t="s">
        <v>582</v>
      </c>
      <c r="K203" s="50"/>
      <c r="L203" s="818"/>
      <c r="M203" s="819"/>
      <c r="N203" s="819"/>
      <c r="O203" s="819"/>
      <c r="P203" s="819">
        <v>0</v>
      </c>
      <c r="Q203" s="819">
        <v>0</v>
      </c>
      <c r="R203" s="819">
        <v>0</v>
      </c>
      <c r="S203" s="819">
        <v>0</v>
      </c>
      <c r="T203" s="819">
        <v>0</v>
      </c>
      <c r="U203" s="819">
        <v>0</v>
      </c>
      <c r="V203" s="819">
        <v>0</v>
      </c>
      <c r="W203" s="819">
        <v>0</v>
      </c>
      <c r="X203" s="819">
        <v>0</v>
      </c>
      <c r="Y203" s="819">
        <v>0</v>
      </c>
      <c r="Z203" s="819">
        <v>0</v>
      </c>
      <c r="AA203" s="819">
        <v>0</v>
      </c>
      <c r="AB203" s="819">
        <v>0</v>
      </c>
      <c r="AC203" s="819">
        <v>0</v>
      </c>
      <c r="AD203" s="819">
        <v>0</v>
      </c>
      <c r="AE203" s="819">
        <v>0</v>
      </c>
      <c r="AF203" s="819">
        <v>0</v>
      </c>
      <c r="AG203" s="819">
        <v>0</v>
      </c>
      <c r="AH203" s="819">
        <v>0</v>
      </c>
      <c r="AI203" s="819">
        <v>0</v>
      </c>
      <c r="AJ203" s="819">
        <v>0</v>
      </c>
      <c r="AK203" s="819">
        <v>0</v>
      </c>
      <c r="AL203" s="819">
        <v>0</v>
      </c>
      <c r="AM203" s="819">
        <v>0</v>
      </c>
      <c r="AN203" s="819">
        <v>0</v>
      </c>
      <c r="AO203" s="820">
        <v>0</v>
      </c>
      <c r="AP203" s="50"/>
      <c r="AQ203" s="818"/>
      <c r="AR203" s="819"/>
      <c r="AS203" s="819"/>
      <c r="AT203" s="819"/>
      <c r="AU203" s="819">
        <v>0</v>
      </c>
      <c r="AV203" s="819">
        <v>0</v>
      </c>
      <c r="AW203" s="819">
        <v>0</v>
      </c>
      <c r="AX203" s="819">
        <v>0</v>
      </c>
      <c r="AY203" s="819">
        <v>0</v>
      </c>
      <c r="AZ203" s="819">
        <v>0</v>
      </c>
      <c r="BA203" s="819">
        <v>0</v>
      </c>
      <c r="BB203" s="819">
        <v>0</v>
      </c>
      <c r="BC203" s="819">
        <v>0</v>
      </c>
      <c r="BD203" s="819">
        <v>0</v>
      </c>
      <c r="BE203" s="819">
        <v>0</v>
      </c>
      <c r="BF203" s="819">
        <v>0</v>
      </c>
      <c r="BG203" s="819">
        <v>0</v>
      </c>
      <c r="BH203" s="819">
        <v>0</v>
      </c>
      <c r="BI203" s="819">
        <v>0</v>
      </c>
      <c r="BJ203" s="819">
        <v>0</v>
      </c>
      <c r="BK203" s="819">
        <v>0</v>
      </c>
      <c r="BL203" s="819">
        <v>0</v>
      </c>
      <c r="BM203" s="819">
        <v>0</v>
      </c>
      <c r="BN203" s="819">
        <v>0</v>
      </c>
      <c r="BO203" s="819">
        <v>0</v>
      </c>
      <c r="BP203" s="819">
        <v>0</v>
      </c>
      <c r="BQ203" s="819">
        <v>0</v>
      </c>
      <c r="BR203" s="819">
        <v>0</v>
      </c>
      <c r="BS203" s="819">
        <v>0</v>
      </c>
      <c r="BT203" s="820">
        <v>0</v>
      </c>
    </row>
    <row r="204" spans="2:72">
      <c r="B204" s="814"/>
      <c r="C204" s="814"/>
      <c r="D204" s="814" t="s">
        <v>885</v>
      </c>
      <c r="E204" s="814" t="s">
        <v>856</v>
      </c>
      <c r="F204" s="814" t="s">
        <v>866</v>
      </c>
      <c r="G204" s="814" t="s">
        <v>858</v>
      </c>
      <c r="H204" s="814">
        <v>2015</v>
      </c>
      <c r="I204" s="629" t="s">
        <v>576</v>
      </c>
      <c r="J204" s="629" t="s">
        <v>582</v>
      </c>
      <c r="K204" s="50"/>
      <c r="L204" s="818"/>
      <c r="M204" s="819"/>
      <c r="N204" s="819"/>
      <c r="O204" s="819"/>
      <c r="P204" s="819">
        <v>0</v>
      </c>
      <c r="Q204" s="819">
        <v>0</v>
      </c>
      <c r="R204" s="819">
        <v>0</v>
      </c>
      <c r="S204" s="819">
        <v>0</v>
      </c>
      <c r="T204" s="819">
        <v>0</v>
      </c>
      <c r="U204" s="819">
        <v>0</v>
      </c>
      <c r="V204" s="819">
        <v>0</v>
      </c>
      <c r="W204" s="819">
        <v>0</v>
      </c>
      <c r="X204" s="819">
        <v>0</v>
      </c>
      <c r="Y204" s="819">
        <v>0</v>
      </c>
      <c r="Z204" s="819">
        <v>0</v>
      </c>
      <c r="AA204" s="819">
        <v>0</v>
      </c>
      <c r="AB204" s="819">
        <v>0</v>
      </c>
      <c r="AC204" s="819">
        <v>0</v>
      </c>
      <c r="AD204" s="819">
        <v>0</v>
      </c>
      <c r="AE204" s="819">
        <v>0</v>
      </c>
      <c r="AF204" s="819">
        <v>0</v>
      </c>
      <c r="AG204" s="819">
        <v>0</v>
      </c>
      <c r="AH204" s="819">
        <v>0</v>
      </c>
      <c r="AI204" s="819">
        <v>0</v>
      </c>
      <c r="AJ204" s="819">
        <v>0</v>
      </c>
      <c r="AK204" s="819">
        <v>0</v>
      </c>
      <c r="AL204" s="819">
        <v>0</v>
      </c>
      <c r="AM204" s="819">
        <v>0</v>
      </c>
      <c r="AN204" s="819">
        <v>0</v>
      </c>
      <c r="AO204" s="820">
        <v>0</v>
      </c>
      <c r="AP204" s="50"/>
      <c r="AQ204" s="818"/>
      <c r="AR204" s="819"/>
      <c r="AS204" s="819"/>
      <c r="AT204" s="819"/>
      <c r="AU204" s="819">
        <v>0</v>
      </c>
      <c r="AV204" s="819">
        <v>0</v>
      </c>
      <c r="AW204" s="819">
        <v>0</v>
      </c>
      <c r="AX204" s="819">
        <v>0</v>
      </c>
      <c r="AY204" s="819">
        <v>0</v>
      </c>
      <c r="AZ204" s="819">
        <v>0</v>
      </c>
      <c r="BA204" s="819">
        <v>0</v>
      </c>
      <c r="BB204" s="819">
        <v>0</v>
      </c>
      <c r="BC204" s="819">
        <v>0</v>
      </c>
      <c r="BD204" s="819">
        <v>0</v>
      </c>
      <c r="BE204" s="819">
        <v>0</v>
      </c>
      <c r="BF204" s="819">
        <v>0</v>
      </c>
      <c r="BG204" s="819">
        <v>0</v>
      </c>
      <c r="BH204" s="819">
        <v>0</v>
      </c>
      <c r="BI204" s="819">
        <v>0</v>
      </c>
      <c r="BJ204" s="819">
        <v>0</v>
      </c>
      <c r="BK204" s="819">
        <v>0</v>
      </c>
      <c r="BL204" s="819">
        <v>0</v>
      </c>
      <c r="BM204" s="819">
        <v>0</v>
      </c>
      <c r="BN204" s="819">
        <v>0</v>
      </c>
      <c r="BO204" s="819">
        <v>0</v>
      </c>
      <c r="BP204" s="819">
        <v>0</v>
      </c>
      <c r="BQ204" s="819">
        <v>0</v>
      </c>
      <c r="BR204" s="819">
        <v>0</v>
      </c>
      <c r="BS204" s="819">
        <v>0</v>
      </c>
      <c r="BT204" s="820">
        <v>0</v>
      </c>
    </row>
    <row r="205" spans="2:72">
      <c r="B205" s="814"/>
      <c r="C205" s="814"/>
      <c r="D205" s="814" t="s">
        <v>886</v>
      </c>
      <c r="E205" s="814" t="s">
        <v>856</v>
      </c>
      <c r="F205" s="814" t="s">
        <v>866</v>
      </c>
      <c r="G205" s="814" t="s">
        <v>858</v>
      </c>
      <c r="H205" s="814">
        <v>2015</v>
      </c>
      <c r="I205" s="629" t="s">
        <v>576</v>
      </c>
      <c r="J205" s="629" t="s">
        <v>582</v>
      </c>
      <c r="K205" s="50"/>
      <c r="L205" s="818"/>
      <c r="M205" s="819"/>
      <c r="N205" s="819"/>
      <c r="O205" s="819"/>
      <c r="P205" s="819">
        <v>0</v>
      </c>
      <c r="Q205" s="819">
        <v>0</v>
      </c>
      <c r="R205" s="819">
        <v>0</v>
      </c>
      <c r="S205" s="819">
        <v>0</v>
      </c>
      <c r="T205" s="819">
        <v>0</v>
      </c>
      <c r="U205" s="819">
        <v>0</v>
      </c>
      <c r="V205" s="819">
        <v>0</v>
      </c>
      <c r="W205" s="819">
        <v>0</v>
      </c>
      <c r="X205" s="819">
        <v>0</v>
      </c>
      <c r="Y205" s="819">
        <v>0</v>
      </c>
      <c r="Z205" s="819">
        <v>0</v>
      </c>
      <c r="AA205" s="819">
        <v>0</v>
      </c>
      <c r="AB205" s="819">
        <v>0</v>
      </c>
      <c r="AC205" s="819">
        <v>0</v>
      </c>
      <c r="AD205" s="819">
        <v>0</v>
      </c>
      <c r="AE205" s="819">
        <v>0</v>
      </c>
      <c r="AF205" s="819">
        <v>0</v>
      </c>
      <c r="AG205" s="819">
        <v>0</v>
      </c>
      <c r="AH205" s="819">
        <v>0</v>
      </c>
      <c r="AI205" s="819">
        <v>0</v>
      </c>
      <c r="AJ205" s="819">
        <v>0</v>
      </c>
      <c r="AK205" s="819">
        <v>0</v>
      </c>
      <c r="AL205" s="819">
        <v>0</v>
      </c>
      <c r="AM205" s="819">
        <v>0</v>
      </c>
      <c r="AN205" s="819">
        <v>0</v>
      </c>
      <c r="AO205" s="820">
        <v>0</v>
      </c>
      <c r="AP205" s="50"/>
      <c r="AQ205" s="818"/>
      <c r="AR205" s="819"/>
      <c r="AS205" s="819"/>
      <c r="AT205" s="819"/>
      <c r="AU205" s="819">
        <v>0</v>
      </c>
      <c r="AV205" s="819">
        <v>0</v>
      </c>
      <c r="AW205" s="819">
        <v>0</v>
      </c>
      <c r="AX205" s="819">
        <v>0</v>
      </c>
      <c r="AY205" s="819">
        <v>0</v>
      </c>
      <c r="AZ205" s="819">
        <v>0</v>
      </c>
      <c r="BA205" s="819">
        <v>0</v>
      </c>
      <c r="BB205" s="819">
        <v>0</v>
      </c>
      <c r="BC205" s="819">
        <v>0</v>
      </c>
      <c r="BD205" s="819">
        <v>0</v>
      </c>
      <c r="BE205" s="819">
        <v>0</v>
      </c>
      <c r="BF205" s="819">
        <v>0</v>
      </c>
      <c r="BG205" s="819">
        <v>0</v>
      </c>
      <c r="BH205" s="819">
        <v>0</v>
      </c>
      <c r="BI205" s="819">
        <v>0</v>
      </c>
      <c r="BJ205" s="819">
        <v>0</v>
      </c>
      <c r="BK205" s="819">
        <v>0</v>
      </c>
      <c r="BL205" s="819">
        <v>0</v>
      </c>
      <c r="BM205" s="819">
        <v>0</v>
      </c>
      <c r="BN205" s="819">
        <v>0</v>
      </c>
      <c r="BO205" s="819">
        <v>0</v>
      </c>
      <c r="BP205" s="819">
        <v>0</v>
      </c>
      <c r="BQ205" s="819">
        <v>0</v>
      </c>
      <c r="BR205" s="819">
        <v>0</v>
      </c>
      <c r="BS205" s="819">
        <v>0</v>
      </c>
      <c r="BT205" s="820">
        <v>0</v>
      </c>
    </row>
    <row r="206" spans="2:72">
      <c r="B206" s="814"/>
      <c r="C206" s="814"/>
      <c r="D206" s="814" t="s">
        <v>887</v>
      </c>
      <c r="E206" s="814" t="s">
        <v>856</v>
      </c>
      <c r="F206" s="814" t="s">
        <v>866</v>
      </c>
      <c r="G206" s="814" t="s">
        <v>858</v>
      </c>
      <c r="H206" s="814">
        <v>2015</v>
      </c>
      <c r="I206" s="629" t="s">
        <v>576</v>
      </c>
      <c r="J206" s="629" t="s">
        <v>582</v>
      </c>
      <c r="K206" s="50"/>
      <c r="L206" s="818"/>
      <c r="M206" s="819"/>
      <c r="N206" s="819"/>
      <c r="O206" s="819"/>
      <c r="P206" s="819">
        <v>0</v>
      </c>
      <c r="Q206" s="819">
        <v>0</v>
      </c>
      <c r="R206" s="819">
        <v>0</v>
      </c>
      <c r="S206" s="819">
        <v>0</v>
      </c>
      <c r="T206" s="819">
        <v>0</v>
      </c>
      <c r="U206" s="819">
        <v>0</v>
      </c>
      <c r="V206" s="819">
        <v>0</v>
      </c>
      <c r="W206" s="819">
        <v>0</v>
      </c>
      <c r="X206" s="819">
        <v>0</v>
      </c>
      <c r="Y206" s="819">
        <v>0</v>
      </c>
      <c r="Z206" s="819">
        <v>0</v>
      </c>
      <c r="AA206" s="819">
        <v>0</v>
      </c>
      <c r="AB206" s="819">
        <v>0</v>
      </c>
      <c r="AC206" s="819">
        <v>0</v>
      </c>
      <c r="AD206" s="819">
        <v>0</v>
      </c>
      <c r="AE206" s="819">
        <v>0</v>
      </c>
      <c r="AF206" s="819">
        <v>0</v>
      </c>
      <c r="AG206" s="819">
        <v>0</v>
      </c>
      <c r="AH206" s="819">
        <v>0</v>
      </c>
      <c r="AI206" s="819">
        <v>0</v>
      </c>
      <c r="AJ206" s="819">
        <v>0</v>
      </c>
      <c r="AK206" s="819">
        <v>0</v>
      </c>
      <c r="AL206" s="819">
        <v>0</v>
      </c>
      <c r="AM206" s="819">
        <v>0</v>
      </c>
      <c r="AN206" s="819">
        <v>0</v>
      </c>
      <c r="AO206" s="820">
        <v>0</v>
      </c>
      <c r="AP206" s="50"/>
      <c r="AQ206" s="818"/>
      <c r="AR206" s="819"/>
      <c r="AS206" s="819"/>
      <c r="AT206" s="819"/>
      <c r="AU206" s="819">
        <v>0</v>
      </c>
      <c r="AV206" s="819">
        <v>0</v>
      </c>
      <c r="AW206" s="819">
        <v>0</v>
      </c>
      <c r="AX206" s="819">
        <v>0</v>
      </c>
      <c r="AY206" s="819">
        <v>0</v>
      </c>
      <c r="AZ206" s="819">
        <v>0</v>
      </c>
      <c r="BA206" s="819">
        <v>0</v>
      </c>
      <c r="BB206" s="819">
        <v>0</v>
      </c>
      <c r="BC206" s="819">
        <v>0</v>
      </c>
      <c r="BD206" s="819">
        <v>0</v>
      </c>
      <c r="BE206" s="819">
        <v>0</v>
      </c>
      <c r="BF206" s="819">
        <v>0</v>
      </c>
      <c r="BG206" s="819">
        <v>0</v>
      </c>
      <c r="BH206" s="819">
        <v>0</v>
      </c>
      <c r="BI206" s="819">
        <v>0</v>
      </c>
      <c r="BJ206" s="819">
        <v>0</v>
      </c>
      <c r="BK206" s="819">
        <v>0</v>
      </c>
      <c r="BL206" s="819">
        <v>0</v>
      </c>
      <c r="BM206" s="819">
        <v>0</v>
      </c>
      <c r="BN206" s="819">
        <v>0</v>
      </c>
      <c r="BO206" s="819">
        <v>0</v>
      </c>
      <c r="BP206" s="819">
        <v>0</v>
      </c>
      <c r="BQ206" s="819">
        <v>0</v>
      </c>
      <c r="BR206" s="819">
        <v>0</v>
      </c>
      <c r="BS206" s="819">
        <v>0</v>
      </c>
      <c r="BT206" s="820">
        <v>0</v>
      </c>
    </row>
    <row r="207" spans="2:72">
      <c r="B207" s="814"/>
      <c r="C207" s="814"/>
      <c r="D207" s="814" t="s">
        <v>888</v>
      </c>
      <c r="E207" s="814" t="s">
        <v>856</v>
      </c>
      <c r="F207" s="814" t="s">
        <v>866</v>
      </c>
      <c r="G207" s="814" t="s">
        <v>858</v>
      </c>
      <c r="H207" s="814">
        <v>2015</v>
      </c>
      <c r="I207" s="629" t="s">
        <v>576</v>
      </c>
      <c r="J207" s="629" t="s">
        <v>582</v>
      </c>
      <c r="K207" s="50"/>
      <c r="L207" s="818"/>
      <c r="M207" s="819"/>
      <c r="N207" s="819"/>
      <c r="O207" s="819"/>
      <c r="P207" s="819">
        <v>0</v>
      </c>
      <c r="Q207" s="819">
        <v>0</v>
      </c>
      <c r="R207" s="819">
        <v>0</v>
      </c>
      <c r="S207" s="819">
        <v>0</v>
      </c>
      <c r="T207" s="819">
        <v>0</v>
      </c>
      <c r="U207" s="819">
        <v>0</v>
      </c>
      <c r="V207" s="819">
        <v>0</v>
      </c>
      <c r="W207" s="819">
        <v>0</v>
      </c>
      <c r="X207" s="819">
        <v>0</v>
      </c>
      <c r="Y207" s="819">
        <v>0</v>
      </c>
      <c r="Z207" s="819">
        <v>0</v>
      </c>
      <c r="AA207" s="819">
        <v>0</v>
      </c>
      <c r="AB207" s="819">
        <v>0</v>
      </c>
      <c r="AC207" s="819">
        <v>0</v>
      </c>
      <c r="AD207" s="819">
        <v>0</v>
      </c>
      <c r="AE207" s="819">
        <v>0</v>
      </c>
      <c r="AF207" s="819">
        <v>0</v>
      </c>
      <c r="AG207" s="819">
        <v>0</v>
      </c>
      <c r="AH207" s="819">
        <v>0</v>
      </c>
      <c r="AI207" s="819">
        <v>0</v>
      </c>
      <c r="AJ207" s="819">
        <v>0</v>
      </c>
      <c r="AK207" s="819">
        <v>0</v>
      </c>
      <c r="AL207" s="819">
        <v>0</v>
      </c>
      <c r="AM207" s="819">
        <v>0</v>
      </c>
      <c r="AN207" s="819">
        <v>0</v>
      </c>
      <c r="AO207" s="820">
        <v>0</v>
      </c>
      <c r="AP207" s="50"/>
      <c r="AQ207" s="818"/>
      <c r="AR207" s="819"/>
      <c r="AS207" s="819"/>
      <c r="AT207" s="819"/>
      <c r="AU207" s="819">
        <v>0</v>
      </c>
      <c r="AV207" s="819">
        <v>0</v>
      </c>
      <c r="AW207" s="819">
        <v>0</v>
      </c>
      <c r="AX207" s="819">
        <v>0</v>
      </c>
      <c r="AY207" s="819">
        <v>0</v>
      </c>
      <c r="AZ207" s="819">
        <v>0</v>
      </c>
      <c r="BA207" s="819">
        <v>0</v>
      </c>
      <c r="BB207" s="819">
        <v>0</v>
      </c>
      <c r="BC207" s="819">
        <v>0</v>
      </c>
      <c r="BD207" s="819">
        <v>0</v>
      </c>
      <c r="BE207" s="819">
        <v>0</v>
      </c>
      <c r="BF207" s="819">
        <v>0</v>
      </c>
      <c r="BG207" s="819">
        <v>0</v>
      </c>
      <c r="BH207" s="819">
        <v>0</v>
      </c>
      <c r="BI207" s="819">
        <v>0</v>
      </c>
      <c r="BJ207" s="819">
        <v>0</v>
      </c>
      <c r="BK207" s="819">
        <v>0</v>
      </c>
      <c r="BL207" s="819">
        <v>0</v>
      </c>
      <c r="BM207" s="819">
        <v>0</v>
      </c>
      <c r="BN207" s="819">
        <v>0</v>
      </c>
      <c r="BO207" s="819">
        <v>0</v>
      </c>
      <c r="BP207" s="819">
        <v>0</v>
      </c>
      <c r="BQ207" s="819">
        <v>0</v>
      </c>
      <c r="BR207" s="819">
        <v>0</v>
      </c>
      <c r="BS207" s="819">
        <v>0</v>
      </c>
      <c r="BT207" s="820">
        <v>0</v>
      </c>
    </row>
    <row r="208" spans="2:72">
      <c r="B208" s="814"/>
      <c r="C208" s="814"/>
      <c r="D208" s="814" t="s">
        <v>889</v>
      </c>
      <c r="E208" s="814" t="s">
        <v>856</v>
      </c>
      <c r="F208" s="814" t="s">
        <v>866</v>
      </c>
      <c r="G208" s="814" t="s">
        <v>858</v>
      </c>
      <c r="H208" s="814">
        <v>2015</v>
      </c>
      <c r="I208" s="629" t="s">
        <v>576</v>
      </c>
      <c r="J208" s="629" t="s">
        <v>582</v>
      </c>
      <c r="K208" s="50"/>
      <c r="L208" s="818"/>
      <c r="M208" s="819"/>
      <c r="N208" s="819"/>
      <c r="O208" s="819"/>
      <c r="P208" s="819">
        <v>0</v>
      </c>
      <c r="Q208" s="819">
        <v>0</v>
      </c>
      <c r="R208" s="819">
        <v>0</v>
      </c>
      <c r="S208" s="819">
        <v>0</v>
      </c>
      <c r="T208" s="819">
        <v>0</v>
      </c>
      <c r="U208" s="819">
        <v>0</v>
      </c>
      <c r="V208" s="819">
        <v>0</v>
      </c>
      <c r="W208" s="819">
        <v>0</v>
      </c>
      <c r="X208" s="819">
        <v>0</v>
      </c>
      <c r="Y208" s="819">
        <v>0</v>
      </c>
      <c r="Z208" s="819">
        <v>0</v>
      </c>
      <c r="AA208" s="819">
        <v>0</v>
      </c>
      <c r="AB208" s="819">
        <v>0</v>
      </c>
      <c r="AC208" s="819">
        <v>0</v>
      </c>
      <c r="AD208" s="819">
        <v>0</v>
      </c>
      <c r="AE208" s="819">
        <v>0</v>
      </c>
      <c r="AF208" s="819">
        <v>0</v>
      </c>
      <c r="AG208" s="819">
        <v>0</v>
      </c>
      <c r="AH208" s="819">
        <v>0</v>
      </c>
      <c r="AI208" s="819">
        <v>0</v>
      </c>
      <c r="AJ208" s="819">
        <v>0</v>
      </c>
      <c r="AK208" s="819">
        <v>0</v>
      </c>
      <c r="AL208" s="819">
        <v>0</v>
      </c>
      <c r="AM208" s="819">
        <v>0</v>
      </c>
      <c r="AN208" s="819">
        <v>0</v>
      </c>
      <c r="AO208" s="820">
        <v>0</v>
      </c>
      <c r="AP208" s="50"/>
      <c r="AQ208" s="818"/>
      <c r="AR208" s="819"/>
      <c r="AS208" s="819"/>
      <c r="AT208" s="819"/>
      <c r="AU208" s="819">
        <v>0</v>
      </c>
      <c r="AV208" s="819">
        <v>0</v>
      </c>
      <c r="AW208" s="819">
        <v>0</v>
      </c>
      <c r="AX208" s="819">
        <v>0</v>
      </c>
      <c r="AY208" s="819">
        <v>0</v>
      </c>
      <c r="AZ208" s="819">
        <v>0</v>
      </c>
      <c r="BA208" s="819">
        <v>0</v>
      </c>
      <c r="BB208" s="819">
        <v>0</v>
      </c>
      <c r="BC208" s="819">
        <v>0</v>
      </c>
      <c r="BD208" s="819">
        <v>0</v>
      </c>
      <c r="BE208" s="819">
        <v>0</v>
      </c>
      <c r="BF208" s="819">
        <v>0</v>
      </c>
      <c r="BG208" s="819">
        <v>0</v>
      </c>
      <c r="BH208" s="819">
        <v>0</v>
      </c>
      <c r="BI208" s="819">
        <v>0</v>
      </c>
      <c r="BJ208" s="819">
        <v>0</v>
      </c>
      <c r="BK208" s="819">
        <v>0</v>
      </c>
      <c r="BL208" s="819">
        <v>0</v>
      </c>
      <c r="BM208" s="819">
        <v>0</v>
      </c>
      <c r="BN208" s="819">
        <v>0</v>
      </c>
      <c r="BO208" s="819">
        <v>0</v>
      </c>
      <c r="BP208" s="819">
        <v>0</v>
      </c>
      <c r="BQ208" s="819">
        <v>0</v>
      </c>
      <c r="BR208" s="819">
        <v>0</v>
      </c>
      <c r="BS208" s="819">
        <v>0</v>
      </c>
      <c r="BT208" s="820">
        <v>0</v>
      </c>
    </row>
    <row r="209" spans="2:72">
      <c r="B209" s="814"/>
      <c r="C209" s="814"/>
      <c r="D209" s="814" t="s">
        <v>890</v>
      </c>
      <c r="E209" s="814" t="s">
        <v>856</v>
      </c>
      <c r="F209" s="814" t="s">
        <v>29</v>
      </c>
      <c r="G209" s="814" t="s">
        <v>858</v>
      </c>
      <c r="H209" s="814">
        <v>2015</v>
      </c>
      <c r="I209" s="629" t="s">
        <v>576</v>
      </c>
      <c r="J209" s="629" t="s">
        <v>582</v>
      </c>
      <c r="K209" s="50"/>
      <c r="L209" s="818"/>
      <c r="M209" s="819"/>
      <c r="N209" s="819"/>
      <c r="O209" s="819"/>
      <c r="P209" s="819">
        <v>0</v>
      </c>
      <c r="Q209" s="819">
        <v>0</v>
      </c>
      <c r="R209" s="819">
        <v>0</v>
      </c>
      <c r="S209" s="819">
        <v>0</v>
      </c>
      <c r="T209" s="819">
        <v>0</v>
      </c>
      <c r="U209" s="819">
        <v>0</v>
      </c>
      <c r="V209" s="819">
        <v>0</v>
      </c>
      <c r="W209" s="819">
        <v>0</v>
      </c>
      <c r="X209" s="819">
        <v>0</v>
      </c>
      <c r="Y209" s="819">
        <v>0</v>
      </c>
      <c r="Z209" s="819">
        <v>0</v>
      </c>
      <c r="AA209" s="819">
        <v>0</v>
      </c>
      <c r="AB209" s="819">
        <v>0</v>
      </c>
      <c r="AC209" s="819">
        <v>0</v>
      </c>
      <c r="AD209" s="819">
        <v>0</v>
      </c>
      <c r="AE209" s="819">
        <v>0</v>
      </c>
      <c r="AF209" s="819">
        <v>0</v>
      </c>
      <c r="AG209" s="819">
        <v>0</v>
      </c>
      <c r="AH209" s="819">
        <v>0</v>
      </c>
      <c r="AI209" s="819">
        <v>0</v>
      </c>
      <c r="AJ209" s="819">
        <v>0</v>
      </c>
      <c r="AK209" s="819">
        <v>0</v>
      </c>
      <c r="AL209" s="819">
        <v>0</v>
      </c>
      <c r="AM209" s="819">
        <v>0</v>
      </c>
      <c r="AN209" s="819">
        <v>0</v>
      </c>
      <c r="AO209" s="820">
        <v>0</v>
      </c>
      <c r="AP209" s="50"/>
      <c r="AQ209" s="818"/>
      <c r="AR209" s="819"/>
      <c r="AS209" s="819"/>
      <c r="AT209" s="819"/>
      <c r="AU209" s="819">
        <v>0</v>
      </c>
      <c r="AV209" s="819">
        <v>0</v>
      </c>
      <c r="AW209" s="819">
        <v>0</v>
      </c>
      <c r="AX209" s="819">
        <v>0</v>
      </c>
      <c r="AY209" s="819">
        <v>0</v>
      </c>
      <c r="AZ209" s="819">
        <v>0</v>
      </c>
      <c r="BA209" s="819">
        <v>0</v>
      </c>
      <c r="BB209" s="819">
        <v>0</v>
      </c>
      <c r="BC209" s="819">
        <v>0</v>
      </c>
      <c r="BD209" s="819">
        <v>0</v>
      </c>
      <c r="BE209" s="819">
        <v>0</v>
      </c>
      <c r="BF209" s="819">
        <v>0</v>
      </c>
      <c r="BG209" s="819">
        <v>0</v>
      </c>
      <c r="BH209" s="819">
        <v>0</v>
      </c>
      <c r="BI209" s="819">
        <v>0</v>
      </c>
      <c r="BJ209" s="819">
        <v>0</v>
      </c>
      <c r="BK209" s="819">
        <v>0</v>
      </c>
      <c r="BL209" s="819">
        <v>0</v>
      </c>
      <c r="BM209" s="819">
        <v>0</v>
      </c>
      <c r="BN209" s="819">
        <v>0</v>
      </c>
      <c r="BO209" s="819">
        <v>0</v>
      </c>
      <c r="BP209" s="819">
        <v>0</v>
      </c>
      <c r="BQ209" s="819">
        <v>0</v>
      </c>
      <c r="BR209" s="819">
        <v>0</v>
      </c>
      <c r="BS209" s="819">
        <v>0</v>
      </c>
      <c r="BT209" s="820">
        <v>0</v>
      </c>
    </row>
    <row r="210" spans="2:72">
      <c r="B210" s="814"/>
      <c r="C210" s="814"/>
      <c r="D210" s="814" t="s">
        <v>891</v>
      </c>
      <c r="E210" s="814" t="s">
        <v>856</v>
      </c>
      <c r="F210" s="814" t="s">
        <v>29</v>
      </c>
      <c r="G210" s="814" t="s">
        <v>858</v>
      </c>
      <c r="H210" s="814">
        <v>2015</v>
      </c>
      <c r="I210" s="629" t="s">
        <v>576</v>
      </c>
      <c r="J210" s="629" t="s">
        <v>582</v>
      </c>
      <c r="K210" s="50"/>
      <c r="L210" s="818"/>
      <c r="M210" s="819"/>
      <c r="N210" s="819"/>
      <c r="O210" s="819"/>
      <c r="P210" s="819">
        <v>0</v>
      </c>
      <c r="Q210" s="819">
        <v>0</v>
      </c>
      <c r="R210" s="819">
        <v>0</v>
      </c>
      <c r="S210" s="819">
        <v>0</v>
      </c>
      <c r="T210" s="819">
        <v>0</v>
      </c>
      <c r="U210" s="819">
        <v>0</v>
      </c>
      <c r="V210" s="819">
        <v>0</v>
      </c>
      <c r="W210" s="819">
        <v>0</v>
      </c>
      <c r="X210" s="819">
        <v>0</v>
      </c>
      <c r="Y210" s="819">
        <v>0</v>
      </c>
      <c r="Z210" s="819">
        <v>0</v>
      </c>
      <c r="AA210" s="819">
        <v>0</v>
      </c>
      <c r="AB210" s="819">
        <v>0</v>
      </c>
      <c r="AC210" s="819">
        <v>0</v>
      </c>
      <c r="AD210" s="819">
        <v>0</v>
      </c>
      <c r="AE210" s="819">
        <v>0</v>
      </c>
      <c r="AF210" s="819">
        <v>0</v>
      </c>
      <c r="AG210" s="819">
        <v>0</v>
      </c>
      <c r="AH210" s="819">
        <v>0</v>
      </c>
      <c r="AI210" s="819">
        <v>0</v>
      </c>
      <c r="AJ210" s="819">
        <v>0</v>
      </c>
      <c r="AK210" s="819">
        <v>0</v>
      </c>
      <c r="AL210" s="819">
        <v>0</v>
      </c>
      <c r="AM210" s="819">
        <v>0</v>
      </c>
      <c r="AN210" s="819">
        <v>0</v>
      </c>
      <c r="AO210" s="820">
        <v>0</v>
      </c>
      <c r="AP210" s="50"/>
      <c r="AQ210" s="818"/>
      <c r="AR210" s="819"/>
      <c r="AS210" s="819"/>
      <c r="AT210" s="819"/>
      <c r="AU210" s="819">
        <v>0</v>
      </c>
      <c r="AV210" s="819">
        <v>0</v>
      </c>
      <c r="AW210" s="819">
        <v>0</v>
      </c>
      <c r="AX210" s="819">
        <v>0</v>
      </c>
      <c r="AY210" s="819">
        <v>0</v>
      </c>
      <c r="AZ210" s="819">
        <v>0</v>
      </c>
      <c r="BA210" s="819">
        <v>0</v>
      </c>
      <c r="BB210" s="819">
        <v>0</v>
      </c>
      <c r="BC210" s="819">
        <v>0</v>
      </c>
      <c r="BD210" s="819">
        <v>0</v>
      </c>
      <c r="BE210" s="819">
        <v>0</v>
      </c>
      <c r="BF210" s="819">
        <v>0</v>
      </c>
      <c r="BG210" s="819">
        <v>0</v>
      </c>
      <c r="BH210" s="819">
        <v>0</v>
      </c>
      <c r="BI210" s="819">
        <v>0</v>
      </c>
      <c r="BJ210" s="819">
        <v>0</v>
      </c>
      <c r="BK210" s="819">
        <v>0</v>
      </c>
      <c r="BL210" s="819">
        <v>0</v>
      </c>
      <c r="BM210" s="819">
        <v>0</v>
      </c>
      <c r="BN210" s="819">
        <v>0</v>
      </c>
      <c r="BO210" s="819">
        <v>0</v>
      </c>
      <c r="BP210" s="819">
        <v>0</v>
      </c>
      <c r="BQ210" s="819">
        <v>0</v>
      </c>
      <c r="BR210" s="819">
        <v>0</v>
      </c>
      <c r="BS210" s="819">
        <v>0</v>
      </c>
      <c r="BT210" s="820">
        <v>0</v>
      </c>
    </row>
    <row r="211" spans="2:72">
      <c r="B211" s="814"/>
      <c r="C211" s="814"/>
      <c r="D211" s="814" t="s">
        <v>892</v>
      </c>
      <c r="E211" s="814" t="s">
        <v>856</v>
      </c>
      <c r="F211" s="814" t="s">
        <v>29</v>
      </c>
      <c r="G211" s="814" t="s">
        <v>858</v>
      </c>
      <c r="H211" s="814">
        <v>2015</v>
      </c>
      <c r="I211" s="629" t="s">
        <v>576</v>
      </c>
      <c r="J211" s="629" t="s">
        <v>582</v>
      </c>
      <c r="K211" s="50"/>
      <c r="L211" s="818"/>
      <c r="M211" s="819"/>
      <c r="N211" s="819"/>
      <c r="O211" s="819"/>
      <c r="P211" s="819">
        <v>0</v>
      </c>
      <c r="Q211" s="819">
        <v>0</v>
      </c>
      <c r="R211" s="819">
        <v>0</v>
      </c>
      <c r="S211" s="819">
        <v>0</v>
      </c>
      <c r="T211" s="819">
        <v>0</v>
      </c>
      <c r="U211" s="819">
        <v>0</v>
      </c>
      <c r="V211" s="819">
        <v>0</v>
      </c>
      <c r="W211" s="819">
        <v>0</v>
      </c>
      <c r="X211" s="819">
        <v>0</v>
      </c>
      <c r="Y211" s="819">
        <v>0</v>
      </c>
      <c r="Z211" s="819">
        <v>0</v>
      </c>
      <c r="AA211" s="819">
        <v>0</v>
      </c>
      <c r="AB211" s="819">
        <v>0</v>
      </c>
      <c r="AC211" s="819">
        <v>0</v>
      </c>
      <c r="AD211" s="819">
        <v>0</v>
      </c>
      <c r="AE211" s="819">
        <v>0</v>
      </c>
      <c r="AF211" s="819">
        <v>0</v>
      </c>
      <c r="AG211" s="819">
        <v>0</v>
      </c>
      <c r="AH211" s="819">
        <v>0</v>
      </c>
      <c r="AI211" s="819">
        <v>0</v>
      </c>
      <c r="AJ211" s="819">
        <v>0</v>
      </c>
      <c r="AK211" s="819">
        <v>0</v>
      </c>
      <c r="AL211" s="819">
        <v>0</v>
      </c>
      <c r="AM211" s="819">
        <v>0</v>
      </c>
      <c r="AN211" s="819">
        <v>0</v>
      </c>
      <c r="AO211" s="820">
        <v>0</v>
      </c>
      <c r="AP211" s="50"/>
      <c r="AQ211" s="818"/>
      <c r="AR211" s="819"/>
      <c r="AS211" s="819"/>
      <c r="AT211" s="819"/>
      <c r="AU211" s="819">
        <v>0</v>
      </c>
      <c r="AV211" s="819">
        <v>0</v>
      </c>
      <c r="AW211" s="819">
        <v>0</v>
      </c>
      <c r="AX211" s="819">
        <v>0</v>
      </c>
      <c r="AY211" s="819">
        <v>0</v>
      </c>
      <c r="AZ211" s="819">
        <v>0</v>
      </c>
      <c r="BA211" s="819">
        <v>0</v>
      </c>
      <c r="BB211" s="819">
        <v>0</v>
      </c>
      <c r="BC211" s="819">
        <v>0</v>
      </c>
      <c r="BD211" s="819">
        <v>0</v>
      </c>
      <c r="BE211" s="819">
        <v>0</v>
      </c>
      <c r="BF211" s="819">
        <v>0</v>
      </c>
      <c r="BG211" s="819">
        <v>0</v>
      </c>
      <c r="BH211" s="819">
        <v>0</v>
      </c>
      <c r="BI211" s="819">
        <v>0</v>
      </c>
      <c r="BJ211" s="819">
        <v>0</v>
      </c>
      <c r="BK211" s="819">
        <v>0</v>
      </c>
      <c r="BL211" s="819">
        <v>0</v>
      </c>
      <c r="BM211" s="819">
        <v>0</v>
      </c>
      <c r="BN211" s="819">
        <v>0</v>
      </c>
      <c r="BO211" s="819">
        <v>0</v>
      </c>
      <c r="BP211" s="819">
        <v>0</v>
      </c>
      <c r="BQ211" s="819">
        <v>0</v>
      </c>
      <c r="BR211" s="819">
        <v>0</v>
      </c>
      <c r="BS211" s="819">
        <v>0</v>
      </c>
      <c r="BT211" s="820">
        <v>0</v>
      </c>
    </row>
    <row r="212" spans="2:72">
      <c r="B212" s="814"/>
      <c r="C212" s="814"/>
      <c r="D212" s="814" t="s">
        <v>893</v>
      </c>
      <c r="E212" s="814" t="s">
        <v>856</v>
      </c>
      <c r="F212" s="814" t="s">
        <v>866</v>
      </c>
      <c r="G212" s="814" t="s">
        <v>858</v>
      </c>
      <c r="H212" s="814">
        <v>2015</v>
      </c>
      <c r="I212" s="629" t="s">
        <v>576</v>
      </c>
      <c r="J212" s="629" t="s">
        <v>582</v>
      </c>
      <c r="K212" s="50"/>
      <c r="L212" s="818"/>
      <c r="M212" s="819"/>
      <c r="N212" s="819"/>
      <c r="O212" s="819"/>
      <c r="P212" s="819">
        <v>0</v>
      </c>
      <c r="Q212" s="819">
        <v>0</v>
      </c>
      <c r="R212" s="819">
        <v>0</v>
      </c>
      <c r="S212" s="819">
        <v>0</v>
      </c>
      <c r="T212" s="819">
        <v>0</v>
      </c>
      <c r="U212" s="819">
        <v>0</v>
      </c>
      <c r="V212" s="819">
        <v>0</v>
      </c>
      <c r="W212" s="819">
        <v>0</v>
      </c>
      <c r="X212" s="819">
        <v>0</v>
      </c>
      <c r="Y212" s="819">
        <v>0</v>
      </c>
      <c r="Z212" s="819">
        <v>0</v>
      </c>
      <c r="AA212" s="819">
        <v>0</v>
      </c>
      <c r="AB212" s="819">
        <v>0</v>
      </c>
      <c r="AC212" s="819">
        <v>0</v>
      </c>
      <c r="AD212" s="819">
        <v>0</v>
      </c>
      <c r="AE212" s="819">
        <v>0</v>
      </c>
      <c r="AF212" s="819">
        <v>0</v>
      </c>
      <c r="AG212" s="819">
        <v>0</v>
      </c>
      <c r="AH212" s="819">
        <v>0</v>
      </c>
      <c r="AI212" s="819">
        <v>0</v>
      </c>
      <c r="AJ212" s="819">
        <v>0</v>
      </c>
      <c r="AK212" s="819">
        <v>0</v>
      </c>
      <c r="AL212" s="819">
        <v>0</v>
      </c>
      <c r="AM212" s="819">
        <v>0</v>
      </c>
      <c r="AN212" s="819">
        <v>0</v>
      </c>
      <c r="AO212" s="820">
        <v>0</v>
      </c>
      <c r="AP212" s="50"/>
      <c r="AQ212" s="818"/>
      <c r="AR212" s="819"/>
      <c r="AS212" s="819"/>
      <c r="AT212" s="819"/>
      <c r="AU212" s="819">
        <v>0</v>
      </c>
      <c r="AV212" s="819">
        <v>0</v>
      </c>
      <c r="AW212" s="819">
        <v>0</v>
      </c>
      <c r="AX212" s="819">
        <v>0</v>
      </c>
      <c r="AY212" s="819">
        <v>0</v>
      </c>
      <c r="AZ212" s="819">
        <v>0</v>
      </c>
      <c r="BA212" s="819">
        <v>0</v>
      </c>
      <c r="BB212" s="819">
        <v>0</v>
      </c>
      <c r="BC212" s="819">
        <v>0</v>
      </c>
      <c r="BD212" s="819">
        <v>0</v>
      </c>
      <c r="BE212" s="819">
        <v>0</v>
      </c>
      <c r="BF212" s="819">
        <v>0</v>
      </c>
      <c r="BG212" s="819">
        <v>0</v>
      </c>
      <c r="BH212" s="819">
        <v>0</v>
      </c>
      <c r="BI212" s="819">
        <v>0</v>
      </c>
      <c r="BJ212" s="819">
        <v>0</v>
      </c>
      <c r="BK212" s="819">
        <v>0</v>
      </c>
      <c r="BL212" s="819">
        <v>0</v>
      </c>
      <c r="BM212" s="819">
        <v>0</v>
      </c>
      <c r="BN212" s="819">
        <v>0</v>
      </c>
      <c r="BO212" s="819">
        <v>0</v>
      </c>
      <c r="BP212" s="819">
        <v>0</v>
      </c>
      <c r="BQ212" s="819">
        <v>0</v>
      </c>
      <c r="BR212" s="819">
        <v>0</v>
      </c>
      <c r="BS212" s="819">
        <v>0</v>
      </c>
      <c r="BT212" s="820">
        <v>0</v>
      </c>
    </row>
    <row r="213" spans="2:72">
      <c r="B213" s="814"/>
      <c r="C213" s="814"/>
      <c r="D213" s="814" t="s">
        <v>894</v>
      </c>
      <c r="E213" s="814" t="s">
        <v>856</v>
      </c>
      <c r="F213" s="814" t="s">
        <v>866</v>
      </c>
      <c r="G213" s="814" t="s">
        <v>858</v>
      </c>
      <c r="H213" s="814">
        <v>2015</v>
      </c>
      <c r="I213" s="629" t="s">
        <v>576</v>
      </c>
      <c r="J213" s="629" t="s">
        <v>582</v>
      </c>
      <c r="K213" s="50"/>
      <c r="L213" s="818"/>
      <c r="M213" s="819"/>
      <c r="N213" s="819"/>
      <c r="O213" s="819"/>
      <c r="P213" s="819">
        <v>0</v>
      </c>
      <c r="Q213" s="819">
        <v>0</v>
      </c>
      <c r="R213" s="819">
        <v>0</v>
      </c>
      <c r="S213" s="819">
        <v>0</v>
      </c>
      <c r="T213" s="819">
        <v>0</v>
      </c>
      <c r="U213" s="819">
        <v>0</v>
      </c>
      <c r="V213" s="819">
        <v>0</v>
      </c>
      <c r="W213" s="819">
        <v>0</v>
      </c>
      <c r="X213" s="819">
        <v>0</v>
      </c>
      <c r="Y213" s="819">
        <v>0</v>
      </c>
      <c r="Z213" s="819">
        <v>0</v>
      </c>
      <c r="AA213" s="819">
        <v>0</v>
      </c>
      <c r="AB213" s="819">
        <v>0</v>
      </c>
      <c r="AC213" s="819">
        <v>0</v>
      </c>
      <c r="AD213" s="819">
        <v>0</v>
      </c>
      <c r="AE213" s="819">
        <v>0</v>
      </c>
      <c r="AF213" s="819">
        <v>0</v>
      </c>
      <c r="AG213" s="819">
        <v>0</v>
      </c>
      <c r="AH213" s="819">
        <v>0</v>
      </c>
      <c r="AI213" s="819">
        <v>0</v>
      </c>
      <c r="AJ213" s="819">
        <v>0</v>
      </c>
      <c r="AK213" s="819">
        <v>0</v>
      </c>
      <c r="AL213" s="819">
        <v>0</v>
      </c>
      <c r="AM213" s="819">
        <v>0</v>
      </c>
      <c r="AN213" s="819">
        <v>0</v>
      </c>
      <c r="AO213" s="820">
        <v>0</v>
      </c>
      <c r="AP213" s="50"/>
      <c r="AQ213" s="818"/>
      <c r="AR213" s="819"/>
      <c r="AS213" s="819"/>
      <c r="AT213" s="819"/>
      <c r="AU213" s="819">
        <v>0</v>
      </c>
      <c r="AV213" s="819">
        <v>0</v>
      </c>
      <c r="AW213" s="819">
        <v>0</v>
      </c>
      <c r="AX213" s="819">
        <v>0</v>
      </c>
      <c r="AY213" s="819">
        <v>0</v>
      </c>
      <c r="AZ213" s="819">
        <v>0</v>
      </c>
      <c r="BA213" s="819">
        <v>0</v>
      </c>
      <c r="BB213" s="819">
        <v>0</v>
      </c>
      <c r="BC213" s="819">
        <v>0</v>
      </c>
      <c r="BD213" s="819">
        <v>0</v>
      </c>
      <c r="BE213" s="819">
        <v>0</v>
      </c>
      <c r="BF213" s="819">
        <v>0</v>
      </c>
      <c r="BG213" s="819">
        <v>0</v>
      </c>
      <c r="BH213" s="819">
        <v>0</v>
      </c>
      <c r="BI213" s="819">
        <v>0</v>
      </c>
      <c r="BJ213" s="819">
        <v>0</v>
      </c>
      <c r="BK213" s="819">
        <v>0</v>
      </c>
      <c r="BL213" s="819">
        <v>0</v>
      </c>
      <c r="BM213" s="819">
        <v>0</v>
      </c>
      <c r="BN213" s="819">
        <v>0</v>
      </c>
      <c r="BO213" s="819">
        <v>0</v>
      </c>
      <c r="BP213" s="819">
        <v>0</v>
      </c>
      <c r="BQ213" s="819">
        <v>0</v>
      </c>
      <c r="BR213" s="819">
        <v>0</v>
      </c>
      <c r="BS213" s="819">
        <v>0</v>
      </c>
      <c r="BT213" s="820">
        <v>0</v>
      </c>
    </row>
    <row r="214" spans="2:72">
      <c r="B214" s="814"/>
      <c r="C214" s="814"/>
      <c r="D214" s="814" t="s">
        <v>895</v>
      </c>
      <c r="E214" s="814" t="s">
        <v>856</v>
      </c>
      <c r="F214" s="814" t="s">
        <v>866</v>
      </c>
      <c r="G214" s="814" t="s">
        <v>858</v>
      </c>
      <c r="H214" s="814">
        <v>2015</v>
      </c>
      <c r="I214" s="629" t="s">
        <v>576</v>
      </c>
      <c r="J214" s="629" t="s">
        <v>582</v>
      </c>
      <c r="K214" s="50"/>
      <c r="L214" s="818"/>
      <c r="M214" s="819"/>
      <c r="N214" s="819"/>
      <c r="O214" s="819"/>
      <c r="P214" s="819">
        <v>0</v>
      </c>
      <c r="Q214" s="819">
        <v>0</v>
      </c>
      <c r="R214" s="819">
        <v>0</v>
      </c>
      <c r="S214" s="819">
        <v>0</v>
      </c>
      <c r="T214" s="819">
        <v>0</v>
      </c>
      <c r="U214" s="819">
        <v>0</v>
      </c>
      <c r="V214" s="819">
        <v>0</v>
      </c>
      <c r="W214" s="819">
        <v>0</v>
      </c>
      <c r="X214" s="819">
        <v>0</v>
      </c>
      <c r="Y214" s="819">
        <v>0</v>
      </c>
      <c r="Z214" s="819">
        <v>0</v>
      </c>
      <c r="AA214" s="819">
        <v>0</v>
      </c>
      <c r="AB214" s="819">
        <v>0</v>
      </c>
      <c r="AC214" s="819">
        <v>0</v>
      </c>
      <c r="AD214" s="819">
        <v>0</v>
      </c>
      <c r="AE214" s="819">
        <v>0</v>
      </c>
      <c r="AF214" s="819">
        <v>0</v>
      </c>
      <c r="AG214" s="819">
        <v>0</v>
      </c>
      <c r="AH214" s="819">
        <v>0</v>
      </c>
      <c r="AI214" s="819">
        <v>0</v>
      </c>
      <c r="AJ214" s="819">
        <v>0</v>
      </c>
      <c r="AK214" s="819">
        <v>0</v>
      </c>
      <c r="AL214" s="819">
        <v>0</v>
      </c>
      <c r="AM214" s="819">
        <v>0</v>
      </c>
      <c r="AN214" s="819">
        <v>0</v>
      </c>
      <c r="AO214" s="820">
        <v>0</v>
      </c>
      <c r="AP214" s="50"/>
      <c r="AQ214" s="818"/>
      <c r="AR214" s="819"/>
      <c r="AS214" s="819"/>
      <c r="AT214" s="819"/>
      <c r="AU214" s="819">
        <v>0</v>
      </c>
      <c r="AV214" s="819">
        <v>0</v>
      </c>
      <c r="AW214" s="819">
        <v>0</v>
      </c>
      <c r="AX214" s="819">
        <v>0</v>
      </c>
      <c r="AY214" s="819">
        <v>0</v>
      </c>
      <c r="AZ214" s="819">
        <v>0</v>
      </c>
      <c r="BA214" s="819">
        <v>0</v>
      </c>
      <c r="BB214" s="819">
        <v>0</v>
      </c>
      <c r="BC214" s="819">
        <v>0</v>
      </c>
      <c r="BD214" s="819">
        <v>0</v>
      </c>
      <c r="BE214" s="819">
        <v>0</v>
      </c>
      <c r="BF214" s="819">
        <v>0</v>
      </c>
      <c r="BG214" s="819">
        <v>0</v>
      </c>
      <c r="BH214" s="819">
        <v>0</v>
      </c>
      <c r="BI214" s="819">
        <v>0</v>
      </c>
      <c r="BJ214" s="819">
        <v>0</v>
      </c>
      <c r="BK214" s="819">
        <v>0</v>
      </c>
      <c r="BL214" s="819">
        <v>0</v>
      </c>
      <c r="BM214" s="819">
        <v>0</v>
      </c>
      <c r="BN214" s="819">
        <v>0</v>
      </c>
      <c r="BO214" s="819">
        <v>0</v>
      </c>
      <c r="BP214" s="819">
        <v>0</v>
      </c>
      <c r="BQ214" s="819">
        <v>0</v>
      </c>
      <c r="BR214" s="819">
        <v>0</v>
      </c>
      <c r="BS214" s="819">
        <v>0</v>
      </c>
      <c r="BT214" s="820">
        <v>0</v>
      </c>
    </row>
    <row r="215" spans="2:72">
      <c r="B215" s="814"/>
      <c r="C215" s="814"/>
      <c r="D215" s="814" t="s">
        <v>896</v>
      </c>
      <c r="E215" s="814" t="s">
        <v>856</v>
      </c>
      <c r="F215" s="814" t="s">
        <v>866</v>
      </c>
      <c r="G215" s="814" t="s">
        <v>858</v>
      </c>
      <c r="H215" s="814">
        <v>2015</v>
      </c>
      <c r="I215" s="629" t="s">
        <v>576</v>
      </c>
      <c r="J215" s="629" t="s">
        <v>582</v>
      </c>
      <c r="K215" s="50"/>
      <c r="L215" s="818"/>
      <c r="M215" s="819"/>
      <c r="N215" s="819"/>
      <c r="O215" s="819"/>
      <c r="P215" s="819">
        <v>0</v>
      </c>
      <c r="Q215" s="819">
        <v>0</v>
      </c>
      <c r="R215" s="819">
        <v>0</v>
      </c>
      <c r="S215" s="819">
        <v>0</v>
      </c>
      <c r="T215" s="819">
        <v>0</v>
      </c>
      <c r="U215" s="819">
        <v>0</v>
      </c>
      <c r="V215" s="819">
        <v>0</v>
      </c>
      <c r="W215" s="819">
        <v>0</v>
      </c>
      <c r="X215" s="819">
        <v>0</v>
      </c>
      <c r="Y215" s="819">
        <v>0</v>
      </c>
      <c r="Z215" s="819">
        <v>0</v>
      </c>
      <c r="AA215" s="819">
        <v>0</v>
      </c>
      <c r="AB215" s="819">
        <v>0</v>
      </c>
      <c r="AC215" s="819">
        <v>0</v>
      </c>
      <c r="AD215" s="819">
        <v>0</v>
      </c>
      <c r="AE215" s="819">
        <v>0</v>
      </c>
      <c r="AF215" s="819">
        <v>0</v>
      </c>
      <c r="AG215" s="819">
        <v>0</v>
      </c>
      <c r="AH215" s="819">
        <v>0</v>
      </c>
      <c r="AI215" s="819">
        <v>0</v>
      </c>
      <c r="AJ215" s="819">
        <v>0</v>
      </c>
      <c r="AK215" s="819">
        <v>0</v>
      </c>
      <c r="AL215" s="819">
        <v>0</v>
      </c>
      <c r="AM215" s="819">
        <v>0</v>
      </c>
      <c r="AN215" s="819">
        <v>0</v>
      </c>
      <c r="AO215" s="820">
        <v>0</v>
      </c>
      <c r="AP215" s="50"/>
      <c r="AQ215" s="818"/>
      <c r="AR215" s="819"/>
      <c r="AS215" s="819"/>
      <c r="AT215" s="819"/>
      <c r="AU215" s="819">
        <v>0</v>
      </c>
      <c r="AV215" s="819">
        <v>0</v>
      </c>
      <c r="AW215" s="819">
        <v>0</v>
      </c>
      <c r="AX215" s="819">
        <v>0</v>
      </c>
      <c r="AY215" s="819">
        <v>0</v>
      </c>
      <c r="AZ215" s="819">
        <v>0</v>
      </c>
      <c r="BA215" s="819">
        <v>0</v>
      </c>
      <c r="BB215" s="819">
        <v>0</v>
      </c>
      <c r="BC215" s="819">
        <v>0</v>
      </c>
      <c r="BD215" s="819">
        <v>0</v>
      </c>
      <c r="BE215" s="819">
        <v>0</v>
      </c>
      <c r="BF215" s="819">
        <v>0</v>
      </c>
      <c r="BG215" s="819">
        <v>0</v>
      </c>
      <c r="BH215" s="819">
        <v>0</v>
      </c>
      <c r="BI215" s="819">
        <v>0</v>
      </c>
      <c r="BJ215" s="819">
        <v>0</v>
      </c>
      <c r="BK215" s="819">
        <v>0</v>
      </c>
      <c r="BL215" s="819">
        <v>0</v>
      </c>
      <c r="BM215" s="819">
        <v>0</v>
      </c>
      <c r="BN215" s="819">
        <v>0</v>
      </c>
      <c r="BO215" s="819">
        <v>0</v>
      </c>
      <c r="BP215" s="819">
        <v>0</v>
      </c>
      <c r="BQ215" s="819">
        <v>0</v>
      </c>
      <c r="BR215" s="819">
        <v>0</v>
      </c>
      <c r="BS215" s="819">
        <v>0</v>
      </c>
      <c r="BT215" s="820">
        <v>0</v>
      </c>
    </row>
    <row r="216" spans="2:72">
      <c r="B216" s="814"/>
      <c r="C216" s="814"/>
      <c r="D216" s="814" t="s">
        <v>897</v>
      </c>
      <c r="E216" s="814" t="s">
        <v>856</v>
      </c>
      <c r="F216" s="814" t="s">
        <v>29</v>
      </c>
      <c r="G216" s="814" t="s">
        <v>858</v>
      </c>
      <c r="H216" s="814">
        <v>2015</v>
      </c>
      <c r="I216" s="629" t="s">
        <v>576</v>
      </c>
      <c r="J216" s="629" t="s">
        <v>582</v>
      </c>
      <c r="K216" s="50"/>
      <c r="L216" s="818"/>
      <c r="M216" s="819"/>
      <c r="N216" s="819"/>
      <c r="O216" s="819"/>
      <c r="P216" s="819">
        <v>0</v>
      </c>
      <c r="Q216" s="819">
        <v>0</v>
      </c>
      <c r="R216" s="819">
        <v>0</v>
      </c>
      <c r="S216" s="819">
        <v>0</v>
      </c>
      <c r="T216" s="819">
        <v>0</v>
      </c>
      <c r="U216" s="819">
        <v>0</v>
      </c>
      <c r="V216" s="819">
        <v>0</v>
      </c>
      <c r="W216" s="819">
        <v>0</v>
      </c>
      <c r="X216" s="819">
        <v>0</v>
      </c>
      <c r="Y216" s="819">
        <v>0</v>
      </c>
      <c r="Z216" s="819">
        <v>0</v>
      </c>
      <c r="AA216" s="819">
        <v>0</v>
      </c>
      <c r="AB216" s="819">
        <v>0</v>
      </c>
      <c r="AC216" s="819">
        <v>0</v>
      </c>
      <c r="AD216" s="819">
        <v>0</v>
      </c>
      <c r="AE216" s="819">
        <v>0</v>
      </c>
      <c r="AF216" s="819">
        <v>0</v>
      </c>
      <c r="AG216" s="819">
        <v>0</v>
      </c>
      <c r="AH216" s="819">
        <v>0</v>
      </c>
      <c r="AI216" s="819">
        <v>0</v>
      </c>
      <c r="AJ216" s="819">
        <v>0</v>
      </c>
      <c r="AK216" s="819">
        <v>0</v>
      </c>
      <c r="AL216" s="819">
        <v>0</v>
      </c>
      <c r="AM216" s="819">
        <v>0</v>
      </c>
      <c r="AN216" s="819">
        <v>0</v>
      </c>
      <c r="AO216" s="820">
        <v>0</v>
      </c>
      <c r="AP216" s="50"/>
      <c r="AQ216" s="818"/>
      <c r="AR216" s="819"/>
      <c r="AS216" s="819"/>
      <c r="AT216" s="819"/>
      <c r="AU216" s="819">
        <v>0</v>
      </c>
      <c r="AV216" s="819">
        <v>0</v>
      </c>
      <c r="AW216" s="819">
        <v>0</v>
      </c>
      <c r="AX216" s="819">
        <v>0</v>
      </c>
      <c r="AY216" s="819">
        <v>0</v>
      </c>
      <c r="AZ216" s="819">
        <v>0</v>
      </c>
      <c r="BA216" s="819">
        <v>0</v>
      </c>
      <c r="BB216" s="819">
        <v>0</v>
      </c>
      <c r="BC216" s="819">
        <v>0</v>
      </c>
      <c r="BD216" s="819">
        <v>0</v>
      </c>
      <c r="BE216" s="819">
        <v>0</v>
      </c>
      <c r="BF216" s="819">
        <v>0</v>
      </c>
      <c r="BG216" s="819">
        <v>0</v>
      </c>
      <c r="BH216" s="819">
        <v>0</v>
      </c>
      <c r="BI216" s="819">
        <v>0</v>
      </c>
      <c r="BJ216" s="819">
        <v>0</v>
      </c>
      <c r="BK216" s="819">
        <v>0</v>
      </c>
      <c r="BL216" s="819">
        <v>0</v>
      </c>
      <c r="BM216" s="819">
        <v>0</v>
      </c>
      <c r="BN216" s="819">
        <v>0</v>
      </c>
      <c r="BO216" s="819">
        <v>0</v>
      </c>
      <c r="BP216" s="819">
        <v>0</v>
      </c>
      <c r="BQ216" s="819">
        <v>0</v>
      </c>
      <c r="BR216" s="819">
        <v>0</v>
      </c>
      <c r="BS216" s="819">
        <v>0</v>
      </c>
      <c r="BT216" s="820">
        <v>0</v>
      </c>
    </row>
    <row r="217" spans="2:72">
      <c r="B217" s="814"/>
      <c r="C217" s="814"/>
      <c r="D217" s="814" t="s">
        <v>898</v>
      </c>
      <c r="E217" s="814" t="s">
        <v>856</v>
      </c>
      <c r="F217" s="814" t="s">
        <v>29</v>
      </c>
      <c r="G217" s="814" t="s">
        <v>858</v>
      </c>
      <c r="H217" s="814">
        <v>2015</v>
      </c>
      <c r="I217" s="629" t="s">
        <v>576</v>
      </c>
      <c r="J217" s="629" t="s">
        <v>582</v>
      </c>
      <c r="K217" s="50"/>
      <c r="L217" s="818"/>
      <c r="M217" s="819"/>
      <c r="N217" s="819"/>
      <c r="O217" s="819"/>
      <c r="P217" s="819">
        <v>0</v>
      </c>
      <c r="Q217" s="819">
        <v>0</v>
      </c>
      <c r="R217" s="819">
        <v>0</v>
      </c>
      <c r="S217" s="819">
        <v>0</v>
      </c>
      <c r="T217" s="819">
        <v>0</v>
      </c>
      <c r="U217" s="819">
        <v>0</v>
      </c>
      <c r="V217" s="819">
        <v>0</v>
      </c>
      <c r="W217" s="819">
        <v>0</v>
      </c>
      <c r="X217" s="819">
        <v>0</v>
      </c>
      <c r="Y217" s="819">
        <v>0</v>
      </c>
      <c r="Z217" s="819">
        <v>0</v>
      </c>
      <c r="AA217" s="819">
        <v>0</v>
      </c>
      <c r="AB217" s="819">
        <v>0</v>
      </c>
      <c r="AC217" s="819">
        <v>0</v>
      </c>
      <c r="AD217" s="819">
        <v>0</v>
      </c>
      <c r="AE217" s="819">
        <v>0</v>
      </c>
      <c r="AF217" s="819">
        <v>0</v>
      </c>
      <c r="AG217" s="819">
        <v>0</v>
      </c>
      <c r="AH217" s="819">
        <v>0</v>
      </c>
      <c r="AI217" s="819">
        <v>0</v>
      </c>
      <c r="AJ217" s="819">
        <v>0</v>
      </c>
      <c r="AK217" s="819">
        <v>0</v>
      </c>
      <c r="AL217" s="819">
        <v>0</v>
      </c>
      <c r="AM217" s="819">
        <v>0</v>
      </c>
      <c r="AN217" s="819">
        <v>0</v>
      </c>
      <c r="AO217" s="820">
        <v>0</v>
      </c>
      <c r="AP217" s="50"/>
      <c r="AQ217" s="818"/>
      <c r="AR217" s="819"/>
      <c r="AS217" s="819"/>
      <c r="AT217" s="819"/>
      <c r="AU217" s="819">
        <v>0</v>
      </c>
      <c r="AV217" s="819">
        <v>0</v>
      </c>
      <c r="AW217" s="819">
        <v>0</v>
      </c>
      <c r="AX217" s="819">
        <v>0</v>
      </c>
      <c r="AY217" s="819">
        <v>0</v>
      </c>
      <c r="AZ217" s="819">
        <v>0</v>
      </c>
      <c r="BA217" s="819">
        <v>0</v>
      </c>
      <c r="BB217" s="819">
        <v>0</v>
      </c>
      <c r="BC217" s="819">
        <v>0</v>
      </c>
      <c r="BD217" s="819">
        <v>0</v>
      </c>
      <c r="BE217" s="819">
        <v>0</v>
      </c>
      <c r="BF217" s="819">
        <v>0</v>
      </c>
      <c r="BG217" s="819">
        <v>0</v>
      </c>
      <c r="BH217" s="819">
        <v>0</v>
      </c>
      <c r="BI217" s="819">
        <v>0</v>
      </c>
      <c r="BJ217" s="819">
        <v>0</v>
      </c>
      <c r="BK217" s="819">
        <v>0</v>
      </c>
      <c r="BL217" s="819">
        <v>0</v>
      </c>
      <c r="BM217" s="819">
        <v>0</v>
      </c>
      <c r="BN217" s="819">
        <v>0</v>
      </c>
      <c r="BO217" s="819">
        <v>0</v>
      </c>
      <c r="BP217" s="819">
        <v>0</v>
      </c>
      <c r="BQ217" s="819">
        <v>0</v>
      </c>
      <c r="BR217" s="819">
        <v>0</v>
      </c>
      <c r="BS217" s="819">
        <v>0</v>
      </c>
      <c r="BT217" s="820">
        <v>0</v>
      </c>
    </row>
    <row r="218" spans="2:72">
      <c r="B218" s="814"/>
      <c r="C218" s="814"/>
      <c r="D218" s="814" t="s">
        <v>899</v>
      </c>
      <c r="E218" s="814" t="s">
        <v>856</v>
      </c>
      <c r="F218" s="814" t="s">
        <v>29</v>
      </c>
      <c r="G218" s="814" t="s">
        <v>858</v>
      </c>
      <c r="H218" s="814">
        <v>2015</v>
      </c>
      <c r="I218" s="629" t="s">
        <v>576</v>
      </c>
      <c r="J218" s="629" t="s">
        <v>582</v>
      </c>
      <c r="K218" s="50"/>
      <c r="L218" s="818"/>
      <c r="M218" s="819"/>
      <c r="N218" s="819"/>
      <c r="O218" s="819"/>
      <c r="P218" s="819">
        <v>0</v>
      </c>
      <c r="Q218" s="819">
        <v>0</v>
      </c>
      <c r="R218" s="819">
        <v>0</v>
      </c>
      <c r="S218" s="819">
        <v>0</v>
      </c>
      <c r="T218" s="819">
        <v>0</v>
      </c>
      <c r="U218" s="819">
        <v>0</v>
      </c>
      <c r="V218" s="819">
        <v>0</v>
      </c>
      <c r="W218" s="819">
        <v>0</v>
      </c>
      <c r="X218" s="819">
        <v>0</v>
      </c>
      <c r="Y218" s="819">
        <v>0</v>
      </c>
      <c r="Z218" s="819">
        <v>0</v>
      </c>
      <c r="AA218" s="819">
        <v>0</v>
      </c>
      <c r="AB218" s="819">
        <v>0</v>
      </c>
      <c r="AC218" s="819">
        <v>0</v>
      </c>
      <c r="AD218" s="819">
        <v>0</v>
      </c>
      <c r="AE218" s="819">
        <v>0</v>
      </c>
      <c r="AF218" s="819">
        <v>0</v>
      </c>
      <c r="AG218" s="819">
        <v>0</v>
      </c>
      <c r="AH218" s="819">
        <v>0</v>
      </c>
      <c r="AI218" s="819">
        <v>0</v>
      </c>
      <c r="AJ218" s="819">
        <v>0</v>
      </c>
      <c r="AK218" s="819">
        <v>0</v>
      </c>
      <c r="AL218" s="819">
        <v>0</v>
      </c>
      <c r="AM218" s="819">
        <v>0</v>
      </c>
      <c r="AN218" s="819">
        <v>0</v>
      </c>
      <c r="AO218" s="820">
        <v>0</v>
      </c>
      <c r="AP218" s="50"/>
      <c r="AQ218" s="818"/>
      <c r="AR218" s="819"/>
      <c r="AS218" s="819"/>
      <c r="AT218" s="819"/>
      <c r="AU218" s="819">
        <v>0</v>
      </c>
      <c r="AV218" s="819">
        <v>0</v>
      </c>
      <c r="AW218" s="819">
        <v>0</v>
      </c>
      <c r="AX218" s="819">
        <v>0</v>
      </c>
      <c r="AY218" s="819">
        <v>0</v>
      </c>
      <c r="AZ218" s="819">
        <v>0</v>
      </c>
      <c r="BA218" s="819">
        <v>0</v>
      </c>
      <c r="BB218" s="819">
        <v>0</v>
      </c>
      <c r="BC218" s="819">
        <v>0</v>
      </c>
      <c r="BD218" s="819">
        <v>0</v>
      </c>
      <c r="BE218" s="819">
        <v>0</v>
      </c>
      <c r="BF218" s="819">
        <v>0</v>
      </c>
      <c r="BG218" s="819">
        <v>0</v>
      </c>
      <c r="BH218" s="819">
        <v>0</v>
      </c>
      <c r="BI218" s="819">
        <v>0</v>
      </c>
      <c r="BJ218" s="819">
        <v>0</v>
      </c>
      <c r="BK218" s="819">
        <v>0</v>
      </c>
      <c r="BL218" s="819">
        <v>0</v>
      </c>
      <c r="BM218" s="819">
        <v>0</v>
      </c>
      <c r="BN218" s="819">
        <v>0</v>
      </c>
      <c r="BO218" s="819">
        <v>0</v>
      </c>
      <c r="BP218" s="819">
        <v>0</v>
      </c>
      <c r="BQ218" s="819">
        <v>0</v>
      </c>
      <c r="BR218" s="819">
        <v>0</v>
      </c>
      <c r="BS218" s="819">
        <v>0</v>
      </c>
      <c r="BT218" s="820">
        <v>0</v>
      </c>
    </row>
    <row r="219" spans="2:72">
      <c r="B219" s="814"/>
      <c r="C219" s="814"/>
      <c r="D219" s="814" t="s">
        <v>900</v>
      </c>
      <c r="E219" s="814" t="s">
        <v>856</v>
      </c>
      <c r="F219" s="814" t="s">
        <v>29</v>
      </c>
      <c r="G219" s="814" t="s">
        <v>858</v>
      </c>
      <c r="H219" s="814">
        <v>2015</v>
      </c>
      <c r="I219" s="629" t="s">
        <v>576</v>
      </c>
      <c r="J219" s="629" t="s">
        <v>582</v>
      </c>
      <c r="K219" s="50"/>
      <c r="L219" s="818"/>
      <c r="M219" s="819"/>
      <c r="N219" s="819"/>
      <c r="O219" s="819"/>
      <c r="P219" s="819">
        <v>0</v>
      </c>
      <c r="Q219" s="819">
        <v>0</v>
      </c>
      <c r="R219" s="819">
        <v>0</v>
      </c>
      <c r="S219" s="819">
        <v>0</v>
      </c>
      <c r="T219" s="819">
        <v>0</v>
      </c>
      <c r="U219" s="819">
        <v>0</v>
      </c>
      <c r="V219" s="819">
        <v>0</v>
      </c>
      <c r="W219" s="819">
        <v>0</v>
      </c>
      <c r="X219" s="819">
        <v>0</v>
      </c>
      <c r="Y219" s="819">
        <v>0</v>
      </c>
      <c r="Z219" s="819">
        <v>0</v>
      </c>
      <c r="AA219" s="819">
        <v>0</v>
      </c>
      <c r="AB219" s="819">
        <v>0</v>
      </c>
      <c r="AC219" s="819">
        <v>0</v>
      </c>
      <c r="AD219" s="819">
        <v>0</v>
      </c>
      <c r="AE219" s="819">
        <v>0</v>
      </c>
      <c r="AF219" s="819">
        <v>0</v>
      </c>
      <c r="AG219" s="819">
        <v>0</v>
      </c>
      <c r="AH219" s="819">
        <v>0</v>
      </c>
      <c r="AI219" s="819">
        <v>0</v>
      </c>
      <c r="AJ219" s="819">
        <v>0</v>
      </c>
      <c r="AK219" s="819">
        <v>0</v>
      </c>
      <c r="AL219" s="819">
        <v>0</v>
      </c>
      <c r="AM219" s="819">
        <v>0</v>
      </c>
      <c r="AN219" s="819">
        <v>0</v>
      </c>
      <c r="AO219" s="820">
        <v>0</v>
      </c>
      <c r="AP219" s="50"/>
      <c r="AQ219" s="818"/>
      <c r="AR219" s="819"/>
      <c r="AS219" s="819"/>
      <c r="AT219" s="819"/>
      <c r="AU219" s="819">
        <v>0</v>
      </c>
      <c r="AV219" s="819">
        <v>0</v>
      </c>
      <c r="AW219" s="819">
        <v>0</v>
      </c>
      <c r="AX219" s="819">
        <v>0</v>
      </c>
      <c r="AY219" s="819">
        <v>0</v>
      </c>
      <c r="AZ219" s="819">
        <v>0</v>
      </c>
      <c r="BA219" s="819">
        <v>0</v>
      </c>
      <c r="BB219" s="819">
        <v>0</v>
      </c>
      <c r="BC219" s="819">
        <v>0</v>
      </c>
      <c r="BD219" s="819">
        <v>0</v>
      </c>
      <c r="BE219" s="819">
        <v>0</v>
      </c>
      <c r="BF219" s="819">
        <v>0</v>
      </c>
      <c r="BG219" s="819">
        <v>0</v>
      </c>
      <c r="BH219" s="819">
        <v>0</v>
      </c>
      <c r="BI219" s="819">
        <v>0</v>
      </c>
      <c r="BJ219" s="819">
        <v>0</v>
      </c>
      <c r="BK219" s="819">
        <v>0</v>
      </c>
      <c r="BL219" s="819">
        <v>0</v>
      </c>
      <c r="BM219" s="819">
        <v>0</v>
      </c>
      <c r="BN219" s="819">
        <v>0</v>
      </c>
      <c r="BO219" s="819">
        <v>0</v>
      </c>
      <c r="BP219" s="819">
        <v>0</v>
      </c>
      <c r="BQ219" s="819">
        <v>0</v>
      </c>
      <c r="BR219" s="819">
        <v>0</v>
      </c>
      <c r="BS219" s="819">
        <v>0</v>
      </c>
      <c r="BT219" s="820">
        <v>0</v>
      </c>
    </row>
    <row r="220" spans="2:72">
      <c r="B220" s="814"/>
      <c r="C220" s="814"/>
      <c r="D220" s="814" t="s">
        <v>901</v>
      </c>
      <c r="E220" s="814" t="s">
        <v>856</v>
      </c>
      <c r="F220" s="814" t="s">
        <v>29</v>
      </c>
      <c r="G220" s="814" t="s">
        <v>858</v>
      </c>
      <c r="H220" s="814">
        <v>2015</v>
      </c>
      <c r="I220" s="629" t="s">
        <v>576</v>
      </c>
      <c r="J220" s="629" t="s">
        <v>582</v>
      </c>
      <c r="K220" s="50"/>
      <c r="L220" s="818"/>
      <c r="M220" s="819"/>
      <c r="N220" s="819"/>
      <c r="O220" s="819"/>
      <c r="P220" s="819">
        <v>0</v>
      </c>
      <c r="Q220" s="819">
        <v>0</v>
      </c>
      <c r="R220" s="819">
        <v>0</v>
      </c>
      <c r="S220" s="819">
        <v>0</v>
      </c>
      <c r="T220" s="819">
        <v>0</v>
      </c>
      <c r="U220" s="819">
        <v>0</v>
      </c>
      <c r="V220" s="819">
        <v>0</v>
      </c>
      <c r="W220" s="819">
        <v>0</v>
      </c>
      <c r="X220" s="819">
        <v>0</v>
      </c>
      <c r="Y220" s="819">
        <v>0</v>
      </c>
      <c r="Z220" s="819">
        <v>0</v>
      </c>
      <c r="AA220" s="819">
        <v>0</v>
      </c>
      <c r="AB220" s="819">
        <v>0</v>
      </c>
      <c r="AC220" s="819">
        <v>0</v>
      </c>
      <c r="AD220" s="819">
        <v>0</v>
      </c>
      <c r="AE220" s="819">
        <v>0</v>
      </c>
      <c r="AF220" s="819">
        <v>0</v>
      </c>
      <c r="AG220" s="819">
        <v>0</v>
      </c>
      <c r="AH220" s="819">
        <v>0</v>
      </c>
      <c r="AI220" s="819">
        <v>0</v>
      </c>
      <c r="AJ220" s="819">
        <v>0</v>
      </c>
      <c r="AK220" s="819">
        <v>0</v>
      </c>
      <c r="AL220" s="819">
        <v>0</v>
      </c>
      <c r="AM220" s="819">
        <v>0</v>
      </c>
      <c r="AN220" s="819">
        <v>0</v>
      </c>
      <c r="AO220" s="820">
        <v>0</v>
      </c>
      <c r="AP220" s="50"/>
      <c r="AQ220" s="818"/>
      <c r="AR220" s="819"/>
      <c r="AS220" s="819"/>
      <c r="AT220" s="819"/>
      <c r="AU220" s="819">
        <v>0</v>
      </c>
      <c r="AV220" s="819">
        <v>0</v>
      </c>
      <c r="AW220" s="819">
        <v>0</v>
      </c>
      <c r="AX220" s="819">
        <v>0</v>
      </c>
      <c r="AY220" s="819">
        <v>0</v>
      </c>
      <c r="AZ220" s="819">
        <v>0</v>
      </c>
      <c r="BA220" s="819">
        <v>0</v>
      </c>
      <c r="BB220" s="819">
        <v>0</v>
      </c>
      <c r="BC220" s="819">
        <v>0</v>
      </c>
      <c r="BD220" s="819">
        <v>0</v>
      </c>
      <c r="BE220" s="819">
        <v>0</v>
      </c>
      <c r="BF220" s="819">
        <v>0</v>
      </c>
      <c r="BG220" s="819">
        <v>0</v>
      </c>
      <c r="BH220" s="819">
        <v>0</v>
      </c>
      <c r="BI220" s="819">
        <v>0</v>
      </c>
      <c r="BJ220" s="819">
        <v>0</v>
      </c>
      <c r="BK220" s="819">
        <v>0</v>
      </c>
      <c r="BL220" s="819">
        <v>0</v>
      </c>
      <c r="BM220" s="819">
        <v>0</v>
      </c>
      <c r="BN220" s="819">
        <v>0</v>
      </c>
      <c r="BO220" s="819">
        <v>0</v>
      </c>
      <c r="BP220" s="819">
        <v>0</v>
      </c>
      <c r="BQ220" s="819">
        <v>0</v>
      </c>
      <c r="BR220" s="819">
        <v>0</v>
      </c>
      <c r="BS220" s="819">
        <v>0</v>
      </c>
      <c r="BT220" s="820">
        <v>0</v>
      </c>
    </row>
    <row r="221" spans="2:72">
      <c r="B221" s="814"/>
      <c r="C221" s="814"/>
      <c r="D221" s="814" t="s">
        <v>902</v>
      </c>
      <c r="E221" s="814" t="s">
        <v>856</v>
      </c>
      <c r="F221" s="814" t="s">
        <v>29</v>
      </c>
      <c r="G221" s="814" t="s">
        <v>858</v>
      </c>
      <c r="H221" s="814">
        <v>2015</v>
      </c>
      <c r="I221" s="629" t="s">
        <v>576</v>
      </c>
      <c r="J221" s="629" t="s">
        <v>582</v>
      </c>
      <c r="K221" s="50"/>
      <c r="L221" s="818"/>
      <c r="M221" s="819"/>
      <c r="N221" s="819"/>
      <c r="O221" s="819"/>
      <c r="P221" s="819">
        <v>0</v>
      </c>
      <c r="Q221" s="819">
        <v>0</v>
      </c>
      <c r="R221" s="819">
        <v>0</v>
      </c>
      <c r="S221" s="819">
        <v>0</v>
      </c>
      <c r="T221" s="819">
        <v>0</v>
      </c>
      <c r="U221" s="819">
        <v>0</v>
      </c>
      <c r="V221" s="819">
        <v>0</v>
      </c>
      <c r="W221" s="819">
        <v>0</v>
      </c>
      <c r="X221" s="819">
        <v>0</v>
      </c>
      <c r="Y221" s="819">
        <v>0</v>
      </c>
      <c r="Z221" s="819">
        <v>0</v>
      </c>
      <c r="AA221" s="819">
        <v>0</v>
      </c>
      <c r="AB221" s="819">
        <v>0</v>
      </c>
      <c r="AC221" s="819">
        <v>0</v>
      </c>
      <c r="AD221" s="819">
        <v>0</v>
      </c>
      <c r="AE221" s="819">
        <v>0</v>
      </c>
      <c r="AF221" s="819">
        <v>0</v>
      </c>
      <c r="AG221" s="819">
        <v>0</v>
      </c>
      <c r="AH221" s="819">
        <v>0</v>
      </c>
      <c r="AI221" s="819">
        <v>0</v>
      </c>
      <c r="AJ221" s="819">
        <v>0</v>
      </c>
      <c r="AK221" s="819">
        <v>0</v>
      </c>
      <c r="AL221" s="819">
        <v>0</v>
      </c>
      <c r="AM221" s="819">
        <v>0</v>
      </c>
      <c r="AN221" s="819">
        <v>0</v>
      </c>
      <c r="AO221" s="820">
        <v>0</v>
      </c>
      <c r="AP221" s="50"/>
      <c r="AQ221" s="818"/>
      <c r="AR221" s="819"/>
      <c r="AS221" s="819"/>
      <c r="AT221" s="819"/>
      <c r="AU221" s="819">
        <v>0</v>
      </c>
      <c r="AV221" s="819">
        <v>0</v>
      </c>
      <c r="AW221" s="819">
        <v>0</v>
      </c>
      <c r="AX221" s="819">
        <v>0</v>
      </c>
      <c r="AY221" s="819">
        <v>0</v>
      </c>
      <c r="AZ221" s="819">
        <v>0</v>
      </c>
      <c r="BA221" s="819">
        <v>0</v>
      </c>
      <c r="BB221" s="819">
        <v>0</v>
      </c>
      <c r="BC221" s="819">
        <v>0</v>
      </c>
      <c r="BD221" s="819">
        <v>0</v>
      </c>
      <c r="BE221" s="819">
        <v>0</v>
      </c>
      <c r="BF221" s="819">
        <v>0</v>
      </c>
      <c r="BG221" s="819">
        <v>0</v>
      </c>
      <c r="BH221" s="819">
        <v>0</v>
      </c>
      <c r="BI221" s="819">
        <v>0</v>
      </c>
      <c r="BJ221" s="819">
        <v>0</v>
      </c>
      <c r="BK221" s="819">
        <v>0</v>
      </c>
      <c r="BL221" s="819">
        <v>0</v>
      </c>
      <c r="BM221" s="819">
        <v>0</v>
      </c>
      <c r="BN221" s="819">
        <v>0</v>
      </c>
      <c r="BO221" s="819">
        <v>0</v>
      </c>
      <c r="BP221" s="819">
        <v>0</v>
      </c>
      <c r="BQ221" s="819">
        <v>0</v>
      </c>
      <c r="BR221" s="819">
        <v>0</v>
      </c>
      <c r="BS221" s="819">
        <v>0</v>
      </c>
      <c r="BT221" s="820">
        <v>0</v>
      </c>
    </row>
    <row r="222" spans="2:72">
      <c r="B222" s="814"/>
      <c r="C222" s="814"/>
      <c r="D222" s="814" t="s">
        <v>903</v>
      </c>
      <c r="E222" s="814" t="s">
        <v>856</v>
      </c>
      <c r="F222" s="814" t="s">
        <v>29</v>
      </c>
      <c r="G222" s="814" t="s">
        <v>858</v>
      </c>
      <c r="H222" s="814">
        <v>2015</v>
      </c>
      <c r="I222" s="629" t="s">
        <v>576</v>
      </c>
      <c r="J222" s="629" t="s">
        <v>582</v>
      </c>
      <c r="K222" s="50"/>
      <c r="L222" s="818"/>
      <c r="M222" s="819"/>
      <c r="N222" s="819"/>
      <c r="O222" s="819"/>
      <c r="P222" s="819">
        <v>0</v>
      </c>
      <c r="Q222" s="819">
        <v>0</v>
      </c>
      <c r="R222" s="819">
        <v>0</v>
      </c>
      <c r="S222" s="819">
        <v>0</v>
      </c>
      <c r="T222" s="819">
        <v>0</v>
      </c>
      <c r="U222" s="819">
        <v>0</v>
      </c>
      <c r="V222" s="819">
        <v>0</v>
      </c>
      <c r="W222" s="819">
        <v>0</v>
      </c>
      <c r="X222" s="819">
        <v>0</v>
      </c>
      <c r="Y222" s="819">
        <v>0</v>
      </c>
      <c r="Z222" s="819">
        <v>0</v>
      </c>
      <c r="AA222" s="819">
        <v>0</v>
      </c>
      <c r="AB222" s="819">
        <v>0</v>
      </c>
      <c r="AC222" s="819">
        <v>0</v>
      </c>
      <c r="AD222" s="819">
        <v>0</v>
      </c>
      <c r="AE222" s="819">
        <v>0</v>
      </c>
      <c r="AF222" s="819">
        <v>0</v>
      </c>
      <c r="AG222" s="819">
        <v>0</v>
      </c>
      <c r="AH222" s="819">
        <v>0</v>
      </c>
      <c r="AI222" s="819">
        <v>0</v>
      </c>
      <c r="AJ222" s="819">
        <v>0</v>
      </c>
      <c r="AK222" s="819">
        <v>0</v>
      </c>
      <c r="AL222" s="819">
        <v>0</v>
      </c>
      <c r="AM222" s="819">
        <v>0</v>
      </c>
      <c r="AN222" s="819">
        <v>0</v>
      </c>
      <c r="AO222" s="820">
        <v>0</v>
      </c>
      <c r="AP222" s="50"/>
      <c r="AQ222" s="818"/>
      <c r="AR222" s="819"/>
      <c r="AS222" s="819"/>
      <c r="AT222" s="819"/>
      <c r="AU222" s="819">
        <v>0</v>
      </c>
      <c r="AV222" s="819">
        <v>0</v>
      </c>
      <c r="AW222" s="819">
        <v>0</v>
      </c>
      <c r="AX222" s="819">
        <v>0</v>
      </c>
      <c r="AY222" s="819">
        <v>0</v>
      </c>
      <c r="AZ222" s="819">
        <v>0</v>
      </c>
      <c r="BA222" s="819">
        <v>0</v>
      </c>
      <c r="BB222" s="819">
        <v>0</v>
      </c>
      <c r="BC222" s="819">
        <v>0</v>
      </c>
      <c r="BD222" s="819">
        <v>0</v>
      </c>
      <c r="BE222" s="819">
        <v>0</v>
      </c>
      <c r="BF222" s="819">
        <v>0</v>
      </c>
      <c r="BG222" s="819">
        <v>0</v>
      </c>
      <c r="BH222" s="819">
        <v>0</v>
      </c>
      <c r="BI222" s="819">
        <v>0</v>
      </c>
      <c r="BJ222" s="819">
        <v>0</v>
      </c>
      <c r="BK222" s="819">
        <v>0</v>
      </c>
      <c r="BL222" s="819">
        <v>0</v>
      </c>
      <c r="BM222" s="819">
        <v>0</v>
      </c>
      <c r="BN222" s="819">
        <v>0</v>
      </c>
      <c r="BO222" s="819">
        <v>0</v>
      </c>
      <c r="BP222" s="819">
        <v>0</v>
      </c>
      <c r="BQ222" s="819">
        <v>0</v>
      </c>
      <c r="BR222" s="819">
        <v>0</v>
      </c>
      <c r="BS222" s="819">
        <v>0</v>
      </c>
      <c r="BT222" s="820">
        <v>0</v>
      </c>
    </row>
    <row r="223" spans="2:72">
      <c r="B223" s="814"/>
      <c r="C223" s="814"/>
      <c r="D223" s="814" t="s">
        <v>904</v>
      </c>
      <c r="E223" s="814" t="s">
        <v>856</v>
      </c>
      <c r="F223" s="814" t="s">
        <v>866</v>
      </c>
      <c r="G223" s="814" t="s">
        <v>858</v>
      </c>
      <c r="H223" s="814">
        <v>2015</v>
      </c>
      <c r="I223" s="629" t="s">
        <v>576</v>
      </c>
      <c r="J223" s="629" t="s">
        <v>582</v>
      </c>
      <c r="K223" s="50"/>
      <c r="L223" s="818"/>
      <c r="M223" s="819"/>
      <c r="N223" s="819"/>
      <c r="O223" s="819"/>
      <c r="P223" s="819">
        <v>0</v>
      </c>
      <c r="Q223" s="819">
        <v>0</v>
      </c>
      <c r="R223" s="819">
        <v>0</v>
      </c>
      <c r="S223" s="819">
        <v>0</v>
      </c>
      <c r="T223" s="819">
        <v>0</v>
      </c>
      <c r="U223" s="819">
        <v>0</v>
      </c>
      <c r="V223" s="819">
        <v>0</v>
      </c>
      <c r="W223" s="819">
        <v>0</v>
      </c>
      <c r="X223" s="819">
        <v>0</v>
      </c>
      <c r="Y223" s="819">
        <v>0</v>
      </c>
      <c r="Z223" s="819">
        <v>0</v>
      </c>
      <c r="AA223" s="819">
        <v>0</v>
      </c>
      <c r="AB223" s="819">
        <v>0</v>
      </c>
      <c r="AC223" s="819">
        <v>0</v>
      </c>
      <c r="AD223" s="819">
        <v>0</v>
      </c>
      <c r="AE223" s="819">
        <v>0</v>
      </c>
      <c r="AF223" s="819">
        <v>0</v>
      </c>
      <c r="AG223" s="819">
        <v>0</v>
      </c>
      <c r="AH223" s="819">
        <v>0</v>
      </c>
      <c r="AI223" s="819">
        <v>0</v>
      </c>
      <c r="AJ223" s="819">
        <v>0</v>
      </c>
      <c r="AK223" s="819">
        <v>0</v>
      </c>
      <c r="AL223" s="819">
        <v>0</v>
      </c>
      <c r="AM223" s="819">
        <v>0</v>
      </c>
      <c r="AN223" s="819">
        <v>0</v>
      </c>
      <c r="AO223" s="820">
        <v>0</v>
      </c>
      <c r="AP223" s="50"/>
      <c r="AQ223" s="818"/>
      <c r="AR223" s="819"/>
      <c r="AS223" s="819"/>
      <c r="AT223" s="819"/>
      <c r="AU223" s="819">
        <v>0</v>
      </c>
      <c r="AV223" s="819">
        <v>0</v>
      </c>
      <c r="AW223" s="819">
        <v>0</v>
      </c>
      <c r="AX223" s="819">
        <v>0</v>
      </c>
      <c r="AY223" s="819">
        <v>0</v>
      </c>
      <c r="AZ223" s="819">
        <v>0</v>
      </c>
      <c r="BA223" s="819">
        <v>0</v>
      </c>
      <c r="BB223" s="819">
        <v>0</v>
      </c>
      <c r="BC223" s="819">
        <v>0</v>
      </c>
      <c r="BD223" s="819">
        <v>0</v>
      </c>
      <c r="BE223" s="819">
        <v>0</v>
      </c>
      <c r="BF223" s="819">
        <v>0</v>
      </c>
      <c r="BG223" s="819">
        <v>0</v>
      </c>
      <c r="BH223" s="819">
        <v>0</v>
      </c>
      <c r="BI223" s="819">
        <v>0</v>
      </c>
      <c r="BJ223" s="819">
        <v>0</v>
      </c>
      <c r="BK223" s="819">
        <v>0</v>
      </c>
      <c r="BL223" s="819">
        <v>0</v>
      </c>
      <c r="BM223" s="819">
        <v>0</v>
      </c>
      <c r="BN223" s="819">
        <v>0</v>
      </c>
      <c r="BO223" s="819">
        <v>0</v>
      </c>
      <c r="BP223" s="819">
        <v>0</v>
      </c>
      <c r="BQ223" s="819">
        <v>0</v>
      </c>
      <c r="BR223" s="819">
        <v>0</v>
      </c>
      <c r="BS223" s="819">
        <v>0</v>
      </c>
      <c r="BT223" s="820">
        <v>0</v>
      </c>
    </row>
    <row r="224" spans="2:72">
      <c r="B224" s="814"/>
      <c r="C224" s="814"/>
      <c r="D224" s="814" t="s">
        <v>905</v>
      </c>
      <c r="E224" s="814" t="s">
        <v>856</v>
      </c>
      <c r="F224" s="814" t="s">
        <v>866</v>
      </c>
      <c r="G224" s="814" t="s">
        <v>858</v>
      </c>
      <c r="H224" s="814">
        <v>2015</v>
      </c>
      <c r="I224" s="629" t="s">
        <v>576</v>
      </c>
      <c r="J224" s="629" t="s">
        <v>582</v>
      </c>
      <c r="K224" s="50"/>
      <c r="L224" s="818"/>
      <c r="M224" s="819"/>
      <c r="N224" s="819"/>
      <c r="O224" s="819"/>
      <c r="P224" s="819">
        <v>0</v>
      </c>
      <c r="Q224" s="819">
        <v>0</v>
      </c>
      <c r="R224" s="819">
        <v>0</v>
      </c>
      <c r="S224" s="819">
        <v>0</v>
      </c>
      <c r="T224" s="819">
        <v>0</v>
      </c>
      <c r="U224" s="819">
        <v>0</v>
      </c>
      <c r="V224" s="819">
        <v>0</v>
      </c>
      <c r="W224" s="819">
        <v>0</v>
      </c>
      <c r="X224" s="819">
        <v>0</v>
      </c>
      <c r="Y224" s="819">
        <v>0</v>
      </c>
      <c r="Z224" s="819">
        <v>0</v>
      </c>
      <c r="AA224" s="819">
        <v>0</v>
      </c>
      <c r="AB224" s="819">
        <v>0</v>
      </c>
      <c r="AC224" s="819">
        <v>0</v>
      </c>
      <c r="AD224" s="819">
        <v>0</v>
      </c>
      <c r="AE224" s="819">
        <v>0</v>
      </c>
      <c r="AF224" s="819">
        <v>0</v>
      </c>
      <c r="AG224" s="819">
        <v>0</v>
      </c>
      <c r="AH224" s="819">
        <v>0</v>
      </c>
      <c r="AI224" s="819">
        <v>0</v>
      </c>
      <c r="AJ224" s="819">
        <v>0</v>
      </c>
      <c r="AK224" s="819">
        <v>0</v>
      </c>
      <c r="AL224" s="819">
        <v>0</v>
      </c>
      <c r="AM224" s="819">
        <v>0</v>
      </c>
      <c r="AN224" s="819">
        <v>0</v>
      </c>
      <c r="AO224" s="820">
        <v>0</v>
      </c>
      <c r="AP224" s="50"/>
      <c r="AQ224" s="818"/>
      <c r="AR224" s="819"/>
      <c r="AS224" s="819"/>
      <c r="AT224" s="819"/>
      <c r="AU224" s="819">
        <v>0</v>
      </c>
      <c r="AV224" s="819">
        <v>0</v>
      </c>
      <c r="AW224" s="819">
        <v>0</v>
      </c>
      <c r="AX224" s="819">
        <v>0</v>
      </c>
      <c r="AY224" s="819">
        <v>0</v>
      </c>
      <c r="AZ224" s="819">
        <v>0</v>
      </c>
      <c r="BA224" s="819">
        <v>0</v>
      </c>
      <c r="BB224" s="819">
        <v>0</v>
      </c>
      <c r="BC224" s="819">
        <v>0</v>
      </c>
      <c r="BD224" s="819">
        <v>0</v>
      </c>
      <c r="BE224" s="819">
        <v>0</v>
      </c>
      <c r="BF224" s="819">
        <v>0</v>
      </c>
      <c r="BG224" s="819">
        <v>0</v>
      </c>
      <c r="BH224" s="819">
        <v>0</v>
      </c>
      <c r="BI224" s="819">
        <v>0</v>
      </c>
      <c r="BJ224" s="819">
        <v>0</v>
      </c>
      <c r="BK224" s="819">
        <v>0</v>
      </c>
      <c r="BL224" s="819">
        <v>0</v>
      </c>
      <c r="BM224" s="819">
        <v>0</v>
      </c>
      <c r="BN224" s="819">
        <v>0</v>
      </c>
      <c r="BO224" s="819">
        <v>0</v>
      </c>
      <c r="BP224" s="819">
        <v>0</v>
      </c>
      <c r="BQ224" s="819">
        <v>0</v>
      </c>
      <c r="BR224" s="819">
        <v>0</v>
      </c>
      <c r="BS224" s="819">
        <v>0</v>
      </c>
      <c r="BT224" s="820">
        <v>0</v>
      </c>
    </row>
    <row r="225" spans="2:72">
      <c r="B225" s="814"/>
      <c r="C225" s="814"/>
      <c r="D225" s="814" t="s">
        <v>906</v>
      </c>
      <c r="E225" s="814" t="s">
        <v>856</v>
      </c>
      <c r="F225" s="814" t="s">
        <v>860</v>
      </c>
      <c r="G225" s="814" t="s">
        <v>858</v>
      </c>
      <c r="H225" s="814">
        <v>2015</v>
      </c>
      <c r="I225" s="629" t="s">
        <v>576</v>
      </c>
      <c r="J225" s="629" t="s">
        <v>582</v>
      </c>
      <c r="K225" s="50"/>
      <c r="L225" s="818"/>
      <c r="M225" s="819"/>
      <c r="N225" s="819"/>
      <c r="O225" s="819"/>
      <c r="P225" s="819">
        <v>0</v>
      </c>
      <c r="Q225" s="819">
        <v>0</v>
      </c>
      <c r="R225" s="819">
        <v>0</v>
      </c>
      <c r="S225" s="819">
        <v>0</v>
      </c>
      <c r="T225" s="819">
        <v>0</v>
      </c>
      <c r="U225" s="819">
        <v>0</v>
      </c>
      <c r="V225" s="819">
        <v>0</v>
      </c>
      <c r="W225" s="819">
        <v>0</v>
      </c>
      <c r="X225" s="819">
        <v>0</v>
      </c>
      <c r="Y225" s="819">
        <v>0</v>
      </c>
      <c r="Z225" s="819">
        <v>0</v>
      </c>
      <c r="AA225" s="819">
        <v>0</v>
      </c>
      <c r="AB225" s="819">
        <v>0</v>
      </c>
      <c r="AC225" s="819">
        <v>0</v>
      </c>
      <c r="AD225" s="819">
        <v>0</v>
      </c>
      <c r="AE225" s="819">
        <v>0</v>
      </c>
      <c r="AF225" s="819">
        <v>0</v>
      </c>
      <c r="AG225" s="819">
        <v>0</v>
      </c>
      <c r="AH225" s="819">
        <v>0</v>
      </c>
      <c r="AI225" s="819">
        <v>0</v>
      </c>
      <c r="AJ225" s="819">
        <v>0</v>
      </c>
      <c r="AK225" s="819">
        <v>0</v>
      </c>
      <c r="AL225" s="819">
        <v>0</v>
      </c>
      <c r="AM225" s="819">
        <v>0</v>
      </c>
      <c r="AN225" s="819">
        <v>0</v>
      </c>
      <c r="AO225" s="820">
        <v>0</v>
      </c>
      <c r="AP225" s="50"/>
      <c r="AQ225" s="818"/>
      <c r="AR225" s="819"/>
      <c r="AS225" s="819"/>
      <c r="AT225" s="819"/>
      <c r="AU225" s="819">
        <v>0</v>
      </c>
      <c r="AV225" s="819">
        <v>0</v>
      </c>
      <c r="AW225" s="819">
        <v>0</v>
      </c>
      <c r="AX225" s="819">
        <v>0</v>
      </c>
      <c r="AY225" s="819">
        <v>0</v>
      </c>
      <c r="AZ225" s="819">
        <v>0</v>
      </c>
      <c r="BA225" s="819">
        <v>0</v>
      </c>
      <c r="BB225" s="819">
        <v>0</v>
      </c>
      <c r="BC225" s="819">
        <v>0</v>
      </c>
      <c r="BD225" s="819">
        <v>0</v>
      </c>
      <c r="BE225" s="819">
        <v>0</v>
      </c>
      <c r="BF225" s="819">
        <v>0</v>
      </c>
      <c r="BG225" s="819">
        <v>0</v>
      </c>
      <c r="BH225" s="819">
        <v>0</v>
      </c>
      <c r="BI225" s="819">
        <v>0</v>
      </c>
      <c r="BJ225" s="819">
        <v>0</v>
      </c>
      <c r="BK225" s="819">
        <v>0</v>
      </c>
      <c r="BL225" s="819">
        <v>0</v>
      </c>
      <c r="BM225" s="819">
        <v>0</v>
      </c>
      <c r="BN225" s="819">
        <v>0</v>
      </c>
      <c r="BO225" s="819">
        <v>0</v>
      </c>
      <c r="BP225" s="819">
        <v>0</v>
      </c>
      <c r="BQ225" s="819">
        <v>0</v>
      </c>
      <c r="BR225" s="819">
        <v>0</v>
      </c>
      <c r="BS225" s="819">
        <v>0</v>
      </c>
      <c r="BT225" s="820">
        <v>0</v>
      </c>
    </row>
    <row r="226" spans="2:72">
      <c r="B226" s="814"/>
      <c r="C226" s="814"/>
      <c r="D226" s="814" t="s">
        <v>907</v>
      </c>
      <c r="E226" s="814" t="s">
        <v>856</v>
      </c>
      <c r="F226" s="814"/>
      <c r="G226" s="814" t="s">
        <v>858</v>
      </c>
      <c r="H226" s="814">
        <v>2015</v>
      </c>
      <c r="I226" s="629" t="s">
        <v>576</v>
      </c>
      <c r="J226" s="629" t="s">
        <v>582</v>
      </c>
      <c r="K226" s="50"/>
      <c r="L226" s="818"/>
      <c r="M226" s="819"/>
      <c r="N226" s="819"/>
      <c r="O226" s="819"/>
      <c r="P226" s="819">
        <v>0</v>
      </c>
      <c r="Q226" s="819">
        <v>0</v>
      </c>
      <c r="R226" s="819">
        <v>0</v>
      </c>
      <c r="S226" s="819">
        <v>0</v>
      </c>
      <c r="T226" s="819">
        <v>0</v>
      </c>
      <c r="U226" s="819">
        <v>0</v>
      </c>
      <c r="V226" s="819">
        <v>0</v>
      </c>
      <c r="W226" s="819">
        <v>0</v>
      </c>
      <c r="X226" s="819">
        <v>0</v>
      </c>
      <c r="Y226" s="819">
        <v>0</v>
      </c>
      <c r="Z226" s="819">
        <v>0</v>
      </c>
      <c r="AA226" s="819">
        <v>0</v>
      </c>
      <c r="AB226" s="819">
        <v>0</v>
      </c>
      <c r="AC226" s="819">
        <v>0</v>
      </c>
      <c r="AD226" s="819">
        <v>0</v>
      </c>
      <c r="AE226" s="819">
        <v>0</v>
      </c>
      <c r="AF226" s="819">
        <v>0</v>
      </c>
      <c r="AG226" s="819">
        <v>0</v>
      </c>
      <c r="AH226" s="819">
        <v>0</v>
      </c>
      <c r="AI226" s="819">
        <v>0</v>
      </c>
      <c r="AJ226" s="819">
        <v>0</v>
      </c>
      <c r="AK226" s="819">
        <v>0</v>
      </c>
      <c r="AL226" s="819">
        <v>0</v>
      </c>
      <c r="AM226" s="819">
        <v>0</v>
      </c>
      <c r="AN226" s="819">
        <v>0</v>
      </c>
      <c r="AO226" s="820">
        <v>0</v>
      </c>
      <c r="AP226" s="50"/>
      <c r="AQ226" s="818"/>
      <c r="AR226" s="819"/>
      <c r="AS226" s="819"/>
      <c r="AT226" s="819"/>
      <c r="AU226" s="819">
        <v>0</v>
      </c>
      <c r="AV226" s="819">
        <v>0</v>
      </c>
      <c r="AW226" s="819">
        <v>0</v>
      </c>
      <c r="AX226" s="819">
        <v>0</v>
      </c>
      <c r="AY226" s="819">
        <v>0</v>
      </c>
      <c r="AZ226" s="819">
        <v>0</v>
      </c>
      <c r="BA226" s="819">
        <v>0</v>
      </c>
      <c r="BB226" s="819">
        <v>0</v>
      </c>
      <c r="BC226" s="819">
        <v>0</v>
      </c>
      <c r="BD226" s="819">
        <v>0</v>
      </c>
      <c r="BE226" s="819">
        <v>0</v>
      </c>
      <c r="BF226" s="819">
        <v>0</v>
      </c>
      <c r="BG226" s="819">
        <v>0</v>
      </c>
      <c r="BH226" s="819">
        <v>0</v>
      </c>
      <c r="BI226" s="819">
        <v>0</v>
      </c>
      <c r="BJ226" s="819">
        <v>0</v>
      </c>
      <c r="BK226" s="819">
        <v>0</v>
      </c>
      <c r="BL226" s="819">
        <v>0</v>
      </c>
      <c r="BM226" s="819">
        <v>0</v>
      </c>
      <c r="BN226" s="819">
        <v>0</v>
      </c>
      <c r="BO226" s="819">
        <v>0</v>
      </c>
      <c r="BP226" s="819">
        <v>0</v>
      </c>
      <c r="BQ226" s="819">
        <v>0</v>
      </c>
      <c r="BR226" s="819">
        <v>0</v>
      </c>
      <c r="BS226" s="819">
        <v>0</v>
      </c>
      <c r="BT226" s="820">
        <v>0</v>
      </c>
    </row>
    <row r="227" spans="2:72">
      <c r="B227" s="814"/>
      <c r="C227" s="814"/>
      <c r="D227" s="814" t="s">
        <v>908</v>
      </c>
      <c r="E227" s="814" t="s">
        <v>856</v>
      </c>
      <c r="F227" s="814"/>
      <c r="G227" s="814" t="s">
        <v>858</v>
      </c>
      <c r="H227" s="814">
        <v>2015</v>
      </c>
      <c r="I227" s="629" t="s">
        <v>576</v>
      </c>
      <c r="J227" s="629" t="s">
        <v>582</v>
      </c>
      <c r="K227" s="50"/>
      <c r="L227" s="818"/>
      <c r="M227" s="819"/>
      <c r="N227" s="819"/>
      <c r="O227" s="819"/>
      <c r="P227" s="819">
        <v>0</v>
      </c>
      <c r="Q227" s="819">
        <v>0</v>
      </c>
      <c r="R227" s="819">
        <v>0</v>
      </c>
      <c r="S227" s="819">
        <v>0</v>
      </c>
      <c r="T227" s="819">
        <v>0</v>
      </c>
      <c r="U227" s="819">
        <v>0</v>
      </c>
      <c r="V227" s="819">
        <v>0</v>
      </c>
      <c r="W227" s="819">
        <v>0</v>
      </c>
      <c r="X227" s="819">
        <v>0</v>
      </c>
      <c r="Y227" s="819">
        <v>0</v>
      </c>
      <c r="Z227" s="819">
        <v>0</v>
      </c>
      <c r="AA227" s="819">
        <v>0</v>
      </c>
      <c r="AB227" s="819">
        <v>0</v>
      </c>
      <c r="AC227" s="819">
        <v>0</v>
      </c>
      <c r="AD227" s="819">
        <v>0</v>
      </c>
      <c r="AE227" s="819">
        <v>0</v>
      </c>
      <c r="AF227" s="819">
        <v>0</v>
      </c>
      <c r="AG227" s="819">
        <v>0</v>
      </c>
      <c r="AH227" s="819">
        <v>0</v>
      </c>
      <c r="AI227" s="819">
        <v>0</v>
      </c>
      <c r="AJ227" s="819">
        <v>0</v>
      </c>
      <c r="AK227" s="819">
        <v>0</v>
      </c>
      <c r="AL227" s="819">
        <v>0</v>
      </c>
      <c r="AM227" s="819">
        <v>0</v>
      </c>
      <c r="AN227" s="819">
        <v>0</v>
      </c>
      <c r="AO227" s="820">
        <v>0</v>
      </c>
      <c r="AP227" s="50"/>
      <c r="AQ227" s="818"/>
      <c r="AR227" s="819"/>
      <c r="AS227" s="819"/>
      <c r="AT227" s="819"/>
      <c r="AU227" s="819">
        <v>0</v>
      </c>
      <c r="AV227" s="819">
        <v>0</v>
      </c>
      <c r="AW227" s="819">
        <v>0</v>
      </c>
      <c r="AX227" s="819">
        <v>0</v>
      </c>
      <c r="AY227" s="819">
        <v>0</v>
      </c>
      <c r="AZ227" s="819">
        <v>0</v>
      </c>
      <c r="BA227" s="819">
        <v>0</v>
      </c>
      <c r="BB227" s="819">
        <v>0</v>
      </c>
      <c r="BC227" s="819">
        <v>0</v>
      </c>
      <c r="BD227" s="819">
        <v>0</v>
      </c>
      <c r="BE227" s="819">
        <v>0</v>
      </c>
      <c r="BF227" s="819">
        <v>0</v>
      </c>
      <c r="BG227" s="819">
        <v>0</v>
      </c>
      <c r="BH227" s="819">
        <v>0</v>
      </c>
      <c r="BI227" s="819">
        <v>0</v>
      </c>
      <c r="BJ227" s="819">
        <v>0</v>
      </c>
      <c r="BK227" s="819">
        <v>0</v>
      </c>
      <c r="BL227" s="819">
        <v>0</v>
      </c>
      <c r="BM227" s="819">
        <v>0</v>
      </c>
      <c r="BN227" s="819">
        <v>0</v>
      </c>
      <c r="BO227" s="819">
        <v>0</v>
      </c>
      <c r="BP227" s="819">
        <v>0</v>
      </c>
      <c r="BQ227" s="819">
        <v>0</v>
      </c>
      <c r="BR227" s="819">
        <v>0</v>
      </c>
      <c r="BS227" s="819">
        <v>0</v>
      </c>
      <c r="BT227" s="820">
        <v>0</v>
      </c>
    </row>
    <row r="228" spans="2:72">
      <c r="B228" s="814"/>
      <c r="C228" s="814"/>
      <c r="D228" s="814" t="s">
        <v>909</v>
      </c>
      <c r="E228" s="814" t="s">
        <v>856</v>
      </c>
      <c r="F228" s="814" t="s">
        <v>866</v>
      </c>
      <c r="G228" s="814" t="s">
        <v>858</v>
      </c>
      <c r="H228" s="814">
        <v>2015</v>
      </c>
      <c r="I228" s="629" t="s">
        <v>576</v>
      </c>
      <c r="J228" s="629" t="s">
        <v>582</v>
      </c>
      <c r="K228" s="50"/>
      <c r="L228" s="818"/>
      <c r="M228" s="819"/>
      <c r="N228" s="819"/>
      <c r="O228" s="819"/>
      <c r="P228" s="819">
        <v>0</v>
      </c>
      <c r="Q228" s="819">
        <v>0</v>
      </c>
      <c r="R228" s="819">
        <v>0</v>
      </c>
      <c r="S228" s="819">
        <v>0</v>
      </c>
      <c r="T228" s="819">
        <v>0</v>
      </c>
      <c r="U228" s="819">
        <v>0</v>
      </c>
      <c r="V228" s="819">
        <v>0</v>
      </c>
      <c r="W228" s="819">
        <v>0</v>
      </c>
      <c r="X228" s="819">
        <v>0</v>
      </c>
      <c r="Y228" s="819">
        <v>0</v>
      </c>
      <c r="Z228" s="819">
        <v>0</v>
      </c>
      <c r="AA228" s="819">
        <v>0</v>
      </c>
      <c r="AB228" s="819">
        <v>0</v>
      </c>
      <c r="AC228" s="819">
        <v>0</v>
      </c>
      <c r="AD228" s="819">
        <v>0</v>
      </c>
      <c r="AE228" s="819">
        <v>0</v>
      </c>
      <c r="AF228" s="819">
        <v>0</v>
      </c>
      <c r="AG228" s="819">
        <v>0</v>
      </c>
      <c r="AH228" s="819">
        <v>0</v>
      </c>
      <c r="AI228" s="819">
        <v>0</v>
      </c>
      <c r="AJ228" s="819">
        <v>0</v>
      </c>
      <c r="AK228" s="819">
        <v>0</v>
      </c>
      <c r="AL228" s="819">
        <v>0</v>
      </c>
      <c r="AM228" s="819">
        <v>0</v>
      </c>
      <c r="AN228" s="819">
        <v>0</v>
      </c>
      <c r="AO228" s="820">
        <v>0</v>
      </c>
      <c r="AP228" s="50"/>
      <c r="AQ228" s="818"/>
      <c r="AR228" s="819"/>
      <c r="AS228" s="819"/>
      <c r="AT228" s="819"/>
      <c r="AU228" s="819">
        <v>0</v>
      </c>
      <c r="AV228" s="819">
        <v>0</v>
      </c>
      <c r="AW228" s="819">
        <v>0</v>
      </c>
      <c r="AX228" s="819">
        <v>0</v>
      </c>
      <c r="AY228" s="819">
        <v>0</v>
      </c>
      <c r="AZ228" s="819">
        <v>0</v>
      </c>
      <c r="BA228" s="819">
        <v>0</v>
      </c>
      <c r="BB228" s="819">
        <v>0</v>
      </c>
      <c r="BC228" s="819">
        <v>0</v>
      </c>
      <c r="BD228" s="819">
        <v>0</v>
      </c>
      <c r="BE228" s="819">
        <v>0</v>
      </c>
      <c r="BF228" s="819">
        <v>0</v>
      </c>
      <c r="BG228" s="819">
        <v>0</v>
      </c>
      <c r="BH228" s="819">
        <v>0</v>
      </c>
      <c r="BI228" s="819">
        <v>0</v>
      </c>
      <c r="BJ228" s="819">
        <v>0</v>
      </c>
      <c r="BK228" s="819">
        <v>0</v>
      </c>
      <c r="BL228" s="819">
        <v>0</v>
      </c>
      <c r="BM228" s="819">
        <v>0</v>
      </c>
      <c r="BN228" s="819">
        <v>0</v>
      </c>
      <c r="BO228" s="819">
        <v>0</v>
      </c>
      <c r="BP228" s="819">
        <v>0</v>
      </c>
      <c r="BQ228" s="819">
        <v>0</v>
      </c>
      <c r="BR228" s="819">
        <v>0</v>
      </c>
      <c r="BS228" s="819">
        <v>0</v>
      </c>
      <c r="BT228" s="820">
        <v>0</v>
      </c>
    </row>
    <row r="229" spans="2:72">
      <c r="B229" s="814"/>
      <c r="C229" s="814"/>
      <c r="D229" s="814" t="s">
        <v>910</v>
      </c>
      <c r="E229" s="814" t="s">
        <v>856</v>
      </c>
      <c r="F229" s="814" t="s">
        <v>29</v>
      </c>
      <c r="G229" s="814" t="s">
        <v>858</v>
      </c>
      <c r="H229" s="814">
        <v>2015</v>
      </c>
      <c r="I229" s="629" t="s">
        <v>576</v>
      </c>
      <c r="J229" s="629" t="s">
        <v>582</v>
      </c>
      <c r="K229" s="50"/>
      <c r="L229" s="818"/>
      <c r="M229" s="819"/>
      <c r="N229" s="819"/>
      <c r="O229" s="819"/>
      <c r="P229" s="819">
        <v>0</v>
      </c>
      <c r="Q229" s="819">
        <v>0</v>
      </c>
      <c r="R229" s="819">
        <v>0</v>
      </c>
      <c r="S229" s="819">
        <v>0</v>
      </c>
      <c r="T229" s="819">
        <v>0</v>
      </c>
      <c r="U229" s="819">
        <v>0</v>
      </c>
      <c r="V229" s="819">
        <v>0</v>
      </c>
      <c r="W229" s="819">
        <v>0</v>
      </c>
      <c r="X229" s="819">
        <v>0</v>
      </c>
      <c r="Y229" s="819">
        <v>0</v>
      </c>
      <c r="Z229" s="819">
        <v>0</v>
      </c>
      <c r="AA229" s="819">
        <v>0</v>
      </c>
      <c r="AB229" s="819">
        <v>0</v>
      </c>
      <c r="AC229" s="819">
        <v>0</v>
      </c>
      <c r="AD229" s="819">
        <v>0</v>
      </c>
      <c r="AE229" s="819">
        <v>0</v>
      </c>
      <c r="AF229" s="819">
        <v>0</v>
      </c>
      <c r="AG229" s="819">
        <v>0</v>
      </c>
      <c r="AH229" s="819">
        <v>0</v>
      </c>
      <c r="AI229" s="819">
        <v>0</v>
      </c>
      <c r="AJ229" s="819">
        <v>0</v>
      </c>
      <c r="AK229" s="819">
        <v>0</v>
      </c>
      <c r="AL229" s="819">
        <v>0</v>
      </c>
      <c r="AM229" s="819">
        <v>0</v>
      </c>
      <c r="AN229" s="819">
        <v>0</v>
      </c>
      <c r="AO229" s="820">
        <v>0</v>
      </c>
      <c r="AP229" s="50"/>
      <c r="AQ229" s="818"/>
      <c r="AR229" s="819"/>
      <c r="AS229" s="819"/>
      <c r="AT229" s="819"/>
      <c r="AU229" s="819">
        <v>0</v>
      </c>
      <c r="AV229" s="819">
        <v>0</v>
      </c>
      <c r="AW229" s="819">
        <v>0</v>
      </c>
      <c r="AX229" s="819">
        <v>0</v>
      </c>
      <c r="AY229" s="819">
        <v>0</v>
      </c>
      <c r="AZ229" s="819">
        <v>0</v>
      </c>
      <c r="BA229" s="819">
        <v>0</v>
      </c>
      <c r="BB229" s="819">
        <v>0</v>
      </c>
      <c r="BC229" s="819">
        <v>0</v>
      </c>
      <c r="BD229" s="819">
        <v>0</v>
      </c>
      <c r="BE229" s="819">
        <v>0</v>
      </c>
      <c r="BF229" s="819">
        <v>0</v>
      </c>
      <c r="BG229" s="819">
        <v>0</v>
      </c>
      <c r="BH229" s="819">
        <v>0</v>
      </c>
      <c r="BI229" s="819">
        <v>0</v>
      </c>
      <c r="BJ229" s="819">
        <v>0</v>
      </c>
      <c r="BK229" s="819">
        <v>0</v>
      </c>
      <c r="BL229" s="819">
        <v>0</v>
      </c>
      <c r="BM229" s="819">
        <v>0</v>
      </c>
      <c r="BN229" s="819">
        <v>0</v>
      </c>
      <c r="BO229" s="819">
        <v>0</v>
      </c>
      <c r="BP229" s="819">
        <v>0</v>
      </c>
      <c r="BQ229" s="819">
        <v>0</v>
      </c>
      <c r="BR229" s="819">
        <v>0</v>
      </c>
      <c r="BS229" s="819">
        <v>0</v>
      </c>
      <c r="BT229" s="820">
        <v>0</v>
      </c>
    </row>
    <row r="230" spans="2:72">
      <c r="B230" s="814"/>
      <c r="C230" s="814"/>
      <c r="D230" s="814" t="s">
        <v>911</v>
      </c>
      <c r="E230" s="814" t="s">
        <v>856</v>
      </c>
      <c r="F230" s="814" t="s">
        <v>866</v>
      </c>
      <c r="G230" s="814" t="s">
        <v>858</v>
      </c>
      <c r="H230" s="814">
        <v>2015</v>
      </c>
      <c r="I230" s="629" t="s">
        <v>576</v>
      </c>
      <c r="J230" s="629" t="s">
        <v>582</v>
      </c>
      <c r="K230" s="50"/>
      <c r="L230" s="818"/>
      <c r="M230" s="819"/>
      <c r="N230" s="819"/>
      <c r="O230" s="819"/>
      <c r="P230" s="819">
        <v>0</v>
      </c>
      <c r="Q230" s="819">
        <v>0</v>
      </c>
      <c r="R230" s="819">
        <v>0</v>
      </c>
      <c r="S230" s="819">
        <v>0</v>
      </c>
      <c r="T230" s="819">
        <v>0</v>
      </c>
      <c r="U230" s="819">
        <v>0</v>
      </c>
      <c r="V230" s="819">
        <v>0</v>
      </c>
      <c r="W230" s="819">
        <v>0</v>
      </c>
      <c r="X230" s="819">
        <v>0</v>
      </c>
      <c r="Y230" s="819">
        <v>0</v>
      </c>
      <c r="Z230" s="819">
        <v>0</v>
      </c>
      <c r="AA230" s="819">
        <v>0</v>
      </c>
      <c r="AB230" s="819">
        <v>0</v>
      </c>
      <c r="AC230" s="819">
        <v>0</v>
      </c>
      <c r="AD230" s="819">
        <v>0</v>
      </c>
      <c r="AE230" s="819">
        <v>0</v>
      </c>
      <c r="AF230" s="819">
        <v>0</v>
      </c>
      <c r="AG230" s="819">
        <v>0</v>
      </c>
      <c r="AH230" s="819">
        <v>0</v>
      </c>
      <c r="AI230" s="819">
        <v>0</v>
      </c>
      <c r="AJ230" s="819">
        <v>0</v>
      </c>
      <c r="AK230" s="819">
        <v>0</v>
      </c>
      <c r="AL230" s="819">
        <v>0</v>
      </c>
      <c r="AM230" s="819">
        <v>0</v>
      </c>
      <c r="AN230" s="819">
        <v>0</v>
      </c>
      <c r="AO230" s="820">
        <v>0</v>
      </c>
      <c r="AP230" s="50"/>
      <c r="AQ230" s="818"/>
      <c r="AR230" s="819"/>
      <c r="AS230" s="819"/>
      <c r="AT230" s="819"/>
      <c r="AU230" s="819">
        <v>0</v>
      </c>
      <c r="AV230" s="819">
        <v>0</v>
      </c>
      <c r="AW230" s="819">
        <v>0</v>
      </c>
      <c r="AX230" s="819">
        <v>0</v>
      </c>
      <c r="AY230" s="819">
        <v>0</v>
      </c>
      <c r="AZ230" s="819">
        <v>0</v>
      </c>
      <c r="BA230" s="819">
        <v>0</v>
      </c>
      <c r="BB230" s="819">
        <v>0</v>
      </c>
      <c r="BC230" s="819">
        <v>0</v>
      </c>
      <c r="BD230" s="819">
        <v>0</v>
      </c>
      <c r="BE230" s="819">
        <v>0</v>
      </c>
      <c r="BF230" s="819">
        <v>0</v>
      </c>
      <c r="BG230" s="819">
        <v>0</v>
      </c>
      <c r="BH230" s="819">
        <v>0</v>
      </c>
      <c r="BI230" s="819">
        <v>0</v>
      </c>
      <c r="BJ230" s="819">
        <v>0</v>
      </c>
      <c r="BK230" s="819">
        <v>0</v>
      </c>
      <c r="BL230" s="819">
        <v>0</v>
      </c>
      <c r="BM230" s="819">
        <v>0</v>
      </c>
      <c r="BN230" s="819">
        <v>0</v>
      </c>
      <c r="BO230" s="819">
        <v>0</v>
      </c>
      <c r="BP230" s="819">
        <v>0</v>
      </c>
      <c r="BQ230" s="819">
        <v>0</v>
      </c>
      <c r="BR230" s="819">
        <v>0</v>
      </c>
      <c r="BS230" s="819">
        <v>0</v>
      </c>
      <c r="BT230" s="820">
        <v>0</v>
      </c>
    </row>
    <row r="231" spans="2:72">
      <c r="B231" s="814"/>
      <c r="C231" s="814"/>
      <c r="D231" s="814" t="s">
        <v>912</v>
      </c>
      <c r="E231" s="814" t="s">
        <v>856</v>
      </c>
      <c r="F231" s="814" t="s">
        <v>866</v>
      </c>
      <c r="G231" s="814" t="s">
        <v>858</v>
      </c>
      <c r="H231" s="814">
        <v>2015</v>
      </c>
      <c r="I231" s="629" t="s">
        <v>576</v>
      </c>
      <c r="J231" s="629" t="s">
        <v>582</v>
      </c>
      <c r="K231" s="50"/>
      <c r="L231" s="818"/>
      <c r="M231" s="819"/>
      <c r="N231" s="819"/>
      <c r="O231" s="819"/>
      <c r="P231" s="819">
        <v>0</v>
      </c>
      <c r="Q231" s="819">
        <v>0</v>
      </c>
      <c r="R231" s="819">
        <v>0</v>
      </c>
      <c r="S231" s="819">
        <v>0</v>
      </c>
      <c r="T231" s="819">
        <v>0</v>
      </c>
      <c r="U231" s="819">
        <v>0</v>
      </c>
      <c r="V231" s="819">
        <v>0</v>
      </c>
      <c r="W231" s="819">
        <v>0</v>
      </c>
      <c r="X231" s="819">
        <v>0</v>
      </c>
      <c r="Y231" s="819">
        <v>0</v>
      </c>
      <c r="Z231" s="819">
        <v>0</v>
      </c>
      <c r="AA231" s="819">
        <v>0</v>
      </c>
      <c r="AB231" s="819">
        <v>0</v>
      </c>
      <c r="AC231" s="819">
        <v>0</v>
      </c>
      <c r="AD231" s="819">
        <v>0</v>
      </c>
      <c r="AE231" s="819">
        <v>0</v>
      </c>
      <c r="AF231" s="819">
        <v>0</v>
      </c>
      <c r="AG231" s="819">
        <v>0</v>
      </c>
      <c r="AH231" s="819">
        <v>0</v>
      </c>
      <c r="AI231" s="819">
        <v>0</v>
      </c>
      <c r="AJ231" s="819">
        <v>0</v>
      </c>
      <c r="AK231" s="819">
        <v>0</v>
      </c>
      <c r="AL231" s="819">
        <v>0</v>
      </c>
      <c r="AM231" s="819">
        <v>0</v>
      </c>
      <c r="AN231" s="819">
        <v>0</v>
      </c>
      <c r="AO231" s="820">
        <v>0</v>
      </c>
      <c r="AP231" s="50"/>
      <c r="AQ231" s="818"/>
      <c r="AR231" s="819"/>
      <c r="AS231" s="819"/>
      <c r="AT231" s="819"/>
      <c r="AU231" s="819">
        <v>0</v>
      </c>
      <c r="AV231" s="819">
        <v>0</v>
      </c>
      <c r="AW231" s="819">
        <v>0</v>
      </c>
      <c r="AX231" s="819">
        <v>0</v>
      </c>
      <c r="AY231" s="819">
        <v>0</v>
      </c>
      <c r="AZ231" s="819">
        <v>0</v>
      </c>
      <c r="BA231" s="819">
        <v>0</v>
      </c>
      <c r="BB231" s="819">
        <v>0</v>
      </c>
      <c r="BC231" s="819">
        <v>0</v>
      </c>
      <c r="BD231" s="819">
        <v>0</v>
      </c>
      <c r="BE231" s="819">
        <v>0</v>
      </c>
      <c r="BF231" s="819">
        <v>0</v>
      </c>
      <c r="BG231" s="819">
        <v>0</v>
      </c>
      <c r="BH231" s="819">
        <v>0</v>
      </c>
      <c r="BI231" s="819">
        <v>0</v>
      </c>
      <c r="BJ231" s="819">
        <v>0</v>
      </c>
      <c r="BK231" s="819">
        <v>0</v>
      </c>
      <c r="BL231" s="819">
        <v>0</v>
      </c>
      <c r="BM231" s="819">
        <v>0</v>
      </c>
      <c r="BN231" s="819">
        <v>0</v>
      </c>
      <c r="BO231" s="819">
        <v>0</v>
      </c>
      <c r="BP231" s="819">
        <v>0</v>
      </c>
      <c r="BQ231" s="819">
        <v>0</v>
      </c>
      <c r="BR231" s="819">
        <v>0</v>
      </c>
      <c r="BS231" s="819">
        <v>0</v>
      </c>
      <c r="BT231" s="820">
        <v>0</v>
      </c>
    </row>
    <row r="232" spans="2:72">
      <c r="B232" s="814"/>
      <c r="C232" s="814"/>
      <c r="D232" s="814" t="s">
        <v>914</v>
      </c>
      <c r="E232" s="814" t="s">
        <v>856</v>
      </c>
      <c r="F232" s="814"/>
      <c r="G232" s="814" t="s">
        <v>858</v>
      </c>
      <c r="H232" s="814">
        <v>2015</v>
      </c>
      <c r="I232" s="629" t="s">
        <v>576</v>
      </c>
      <c r="J232" s="629" t="s">
        <v>582</v>
      </c>
      <c r="K232" s="50"/>
      <c r="L232" s="818"/>
      <c r="M232" s="819"/>
      <c r="N232" s="819"/>
      <c r="O232" s="819"/>
      <c r="P232" s="819">
        <v>0</v>
      </c>
      <c r="Q232" s="819">
        <v>0</v>
      </c>
      <c r="R232" s="819">
        <v>0</v>
      </c>
      <c r="S232" s="819">
        <v>0</v>
      </c>
      <c r="T232" s="819">
        <v>0</v>
      </c>
      <c r="U232" s="819">
        <v>0</v>
      </c>
      <c r="V232" s="819">
        <v>0</v>
      </c>
      <c r="W232" s="819">
        <v>0</v>
      </c>
      <c r="X232" s="819">
        <v>0</v>
      </c>
      <c r="Y232" s="819">
        <v>0</v>
      </c>
      <c r="Z232" s="819">
        <v>0</v>
      </c>
      <c r="AA232" s="819">
        <v>0</v>
      </c>
      <c r="AB232" s="819">
        <v>0</v>
      </c>
      <c r="AC232" s="819">
        <v>0</v>
      </c>
      <c r="AD232" s="819">
        <v>0</v>
      </c>
      <c r="AE232" s="819">
        <v>0</v>
      </c>
      <c r="AF232" s="819">
        <v>0</v>
      </c>
      <c r="AG232" s="819">
        <v>0</v>
      </c>
      <c r="AH232" s="819">
        <v>0</v>
      </c>
      <c r="AI232" s="819">
        <v>0</v>
      </c>
      <c r="AJ232" s="819">
        <v>0</v>
      </c>
      <c r="AK232" s="819">
        <v>0</v>
      </c>
      <c r="AL232" s="819">
        <v>0</v>
      </c>
      <c r="AM232" s="819">
        <v>0</v>
      </c>
      <c r="AN232" s="819">
        <v>0</v>
      </c>
      <c r="AO232" s="820">
        <v>0</v>
      </c>
      <c r="AP232" s="50"/>
      <c r="AQ232" s="818"/>
      <c r="AR232" s="819"/>
      <c r="AS232" s="819"/>
      <c r="AT232" s="819"/>
      <c r="AU232" s="819">
        <v>0</v>
      </c>
      <c r="AV232" s="819">
        <v>0</v>
      </c>
      <c r="AW232" s="819">
        <v>0</v>
      </c>
      <c r="AX232" s="819">
        <v>0</v>
      </c>
      <c r="AY232" s="819">
        <v>0</v>
      </c>
      <c r="AZ232" s="819">
        <v>0</v>
      </c>
      <c r="BA232" s="819">
        <v>0</v>
      </c>
      <c r="BB232" s="819">
        <v>0</v>
      </c>
      <c r="BC232" s="819">
        <v>0</v>
      </c>
      <c r="BD232" s="819">
        <v>0</v>
      </c>
      <c r="BE232" s="819">
        <v>0</v>
      </c>
      <c r="BF232" s="819">
        <v>0</v>
      </c>
      <c r="BG232" s="819">
        <v>0</v>
      </c>
      <c r="BH232" s="819">
        <v>0</v>
      </c>
      <c r="BI232" s="819">
        <v>0</v>
      </c>
      <c r="BJ232" s="819">
        <v>0</v>
      </c>
      <c r="BK232" s="819">
        <v>0</v>
      </c>
      <c r="BL232" s="819">
        <v>0</v>
      </c>
      <c r="BM232" s="819">
        <v>0</v>
      </c>
      <c r="BN232" s="819">
        <v>0</v>
      </c>
      <c r="BO232" s="819">
        <v>0</v>
      </c>
      <c r="BP232" s="819">
        <v>0</v>
      </c>
      <c r="BQ232" s="819">
        <v>0</v>
      </c>
      <c r="BR232" s="819">
        <v>0</v>
      </c>
      <c r="BS232" s="819">
        <v>0</v>
      </c>
      <c r="BT232" s="820">
        <v>0</v>
      </c>
    </row>
    <row r="233" spans="2:72">
      <c r="B233" s="814"/>
      <c r="C233" s="814"/>
      <c r="D233" s="814" t="s">
        <v>913</v>
      </c>
      <c r="E233" s="814" t="s">
        <v>856</v>
      </c>
      <c r="F233" s="814" t="s">
        <v>29</v>
      </c>
      <c r="G233" s="814" t="s">
        <v>858</v>
      </c>
      <c r="H233" s="814">
        <v>2015</v>
      </c>
      <c r="I233" s="629" t="s">
        <v>576</v>
      </c>
      <c r="J233" s="629" t="s">
        <v>582</v>
      </c>
      <c r="K233" s="50"/>
      <c r="L233" s="818"/>
      <c r="M233" s="819"/>
      <c r="N233" s="819"/>
      <c r="O233" s="819"/>
      <c r="P233" s="819">
        <v>0</v>
      </c>
      <c r="Q233" s="819">
        <v>0</v>
      </c>
      <c r="R233" s="819">
        <v>0</v>
      </c>
      <c r="S233" s="819">
        <v>0</v>
      </c>
      <c r="T233" s="819">
        <v>0</v>
      </c>
      <c r="U233" s="819">
        <v>0</v>
      </c>
      <c r="V233" s="819">
        <v>0</v>
      </c>
      <c r="W233" s="819">
        <v>0</v>
      </c>
      <c r="X233" s="819">
        <v>0</v>
      </c>
      <c r="Y233" s="819">
        <v>0</v>
      </c>
      <c r="Z233" s="819">
        <v>0</v>
      </c>
      <c r="AA233" s="819">
        <v>0</v>
      </c>
      <c r="AB233" s="819">
        <v>0</v>
      </c>
      <c r="AC233" s="819">
        <v>0</v>
      </c>
      <c r="AD233" s="819">
        <v>0</v>
      </c>
      <c r="AE233" s="819">
        <v>0</v>
      </c>
      <c r="AF233" s="819">
        <v>0</v>
      </c>
      <c r="AG233" s="819">
        <v>0</v>
      </c>
      <c r="AH233" s="819">
        <v>0</v>
      </c>
      <c r="AI233" s="819">
        <v>0</v>
      </c>
      <c r="AJ233" s="819">
        <v>0</v>
      </c>
      <c r="AK233" s="819">
        <v>0</v>
      </c>
      <c r="AL233" s="819">
        <v>0</v>
      </c>
      <c r="AM233" s="819">
        <v>0</v>
      </c>
      <c r="AN233" s="819">
        <v>0</v>
      </c>
      <c r="AO233" s="820">
        <v>0</v>
      </c>
      <c r="AP233" s="50"/>
      <c r="AQ233" s="818"/>
      <c r="AR233" s="819"/>
      <c r="AS233" s="819"/>
      <c r="AT233" s="819"/>
      <c r="AU233" s="819">
        <v>0</v>
      </c>
      <c r="AV233" s="819">
        <v>0</v>
      </c>
      <c r="AW233" s="819">
        <v>0</v>
      </c>
      <c r="AX233" s="819">
        <v>0</v>
      </c>
      <c r="AY233" s="819">
        <v>0</v>
      </c>
      <c r="AZ233" s="819">
        <v>0</v>
      </c>
      <c r="BA233" s="819">
        <v>0</v>
      </c>
      <c r="BB233" s="819">
        <v>0</v>
      </c>
      <c r="BC233" s="819">
        <v>0</v>
      </c>
      <c r="BD233" s="819">
        <v>0</v>
      </c>
      <c r="BE233" s="819">
        <v>0</v>
      </c>
      <c r="BF233" s="819">
        <v>0</v>
      </c>
      <c r="BG233" s="819">
        <v>0</v>
      </c>
      <c r="BH233" s="819">
        <v>0</v>
      </c>
      <c r="BI233" s="819">
        <v>0</v>
      </c>
      <c r="BJ233" s="819">
        <v>0</v>
      </c>
      <c r="BK233" s="819">
        <v>0</v>
      </c>
      <c r="BL233" s="819">
        <v>0</v>
      </c>
      <c r="BM233" s="819">
        <v>0</v>
      </c>
      <c r="BN233" s="819">
        <v>0</v>
      </c>
      <c r="BO233" s="819">
        <v>0</v>
      </c>
      <c r="BP233" s="819">
        <v>0</v>
      </c>
      <c r="BQ233" s="819">
        <v>0</v>
      </c>
      <c r="BR233" s="819">
        <v>0</v>
      </c>
      <c r="BS233" s="819">
        <v>0</v>
      </c>
      <c r="BT233" s="820">
        <v>0</v>
      </c>
    </row>
    <row r="234" spans="2:72">
      <c r="B234" s="814"/>
      <c r="C234" s="814"/>
      <c r="D234" s="814" t="s">
        <v>97</v>
      </c>
      <c r="E234" s="814" t="s">
        <v>856</v>
      </c>
      <c r="F234" s="814" t="s">
        <v>29</v>
      </c>
      <c r="G234" s="814" t="s">
        <v>858</v>
      </c>
      <c r="H234" s="814">
        <v>2015</v>
      </c>
      <c r="I234" s="629" t="s">
        <v>576</v>
      </c>
      <c r="J234" s="629" t="s">
        <v>582</v>
      </c>
      <c r="K234" s="50"/>
      <c r="L234" s="818"/>
      <c r="M234" s="819"/>
      <c r="N234" s="819"/>
      <c r="O234" s="819"/>
      <c r="P234" s="819">
        <v>0</v>
      </c>
      <c r="Q234" s="819">
        <v>0</v>
      </c>
      <c r="R234" s="819">
        <v>0</v>
      </c>
      <c r="S234" s="819">
        <v>0</v>
      </c>
      <c r="T234" s="819">
        <v>0</v>
      </c>
      <c r="U234" s="819">
        <v>0</v>
      </c>
      <c r="V234" s="819">
        <v>0</v>
      </c>
      <c r="W234" s="819">
        <v>0</v>
      </c>
      <c r="X234" s="819">
        <v>0</v>
      </c>
      <c r="Y234" s="819">
        <v>0</v>
      </c>
      <c r="Z234" s="819">
        <v>0</v>
      </c>
      <c r="AA234" s="819">
        <v>0</v>
      </c>
      <c r="AB234" s="819">
        <v>0</v>
      </c>
      <c r="AC234" s="819">
        <v>0</v>
      </c>
      <c r="AD234" s="819">
        <v>0</v>
      </c>
      <c r="AE234" s="819">
        <v>0</v>
      </c>
      <c r="AF234" s="819">
        <v>0</v>
      </c>
      <c r="AG234" s="819">
        <v>0</v>
      </c>
      <c r="AH234" s="819">
        <v>0</v>
      </c>
      <c r="AI234" s="819">
        <v>0</v>
      </c>
      <c r="AJ234" s="819">
        <v>0</v>
      </c>
      <c r="AK234" s="819">
        <v>0</v>
      </c>
      <c r="AL234" s="819">
        <v>0</v>
      </c>
      <c r="AM234" s="819">
        <v>0</v>
      </c>
      <c r="AN234" s="819">
        <v>0</v>
      </c>
      <c r="AO234" s="820">
        <v>0</v>
      </c>
      <c r="AP234" s="50"/>
      <c r="AQ234" s="818"/>
      <c r="AR234" s="819"/>
      <c r="AS234" s="819"/>
      <c r="AT234" s="819"/>
      <c r="AU234" s="819">
        <v>0</v>
      </c>
      <c r="AV234" s="819">
        <v>0</v>
      </c>
      <c r="AW234" s="819">
        <v>0</v>
      </c>
      <c r="AX234" s="819">
        <v>0</v>
      </c>
      <c r="AY234" s="819">
        <v>0</v>
      </c>
      <c r="AZ234" s="819">
        <v>0</v>
      </c>
      <c r="BA234" s="819">
        <v>0</v>
      </c>
      <c r="BB234" s="819">
        <v>0</v>
      </c>
      <c r="BC234" s="819">
        <v>0</v>
      </c>
      <c r="BD234" s="819">
        <v>0</v>
      </c>
      <c r="BE234" s="819">
        <v>0</v>
      </c>
      <c r="BF234" s="819">
        <v>0</v>
      </c>
      <c r="BG234" s="819">
        <v>0</v>
      </c>
      <c r="BH234" s="819">
        <v>0</v>
      </c>
      <c r="BI234" s="819">
        <v>0</v>
      </c>
      <c r="BJ234" s="819">
        <v>0</v>
      </c>
      <c r="BK234" s="819">
        <v>0</v>
      </c>
      <c r="BL234" s="819">
        <v>0</v>
      </c>
      <c r="BM234" s="819">
        <v>0</v>
      </c>
      <c r="BN234" s="819">
        <v>0</v>
      </c>
      <c r="BO234" s="819">
        <v>0</v>
      </c>
      <c r="BP234" s="819">
        <v>0</v>
      </c>
      <c r="BQ234" s="819">
        <v>0</v>
      </c>
      <c r="BR234" s="819">
        <v>0</v>
      </c>
      <c r="BS234" s="819">
        <v>0</v>
      </c>
      <c r="BT234" s="820">
        <v>0</v>
      </c>
    </row>
    <row r="235" spans="2:72">
      <c r="B235" s="814"/>
      <c r="C235" s="814"/>
      <c r="D235" s="814" t="s">
        <v>95</v>
      </c>
      <c r="E235" s="814" t="s">
        <v>856</v>
      </c>
      <c r="F235" s="814" t="s">
        <v>29</v>
      </c>
      <c r="G235" s="814" t="s">
        <v>858</v>
      </c>
      <c r="H235" s="814">
        <v>2015</v>
      </c>
      <c r="I235" s="629" t="s">
        <v>576</v>
      </c>
      <c r="J235" s="629" t="s">
        <v>582</v>
      </c>
      <c r="K235" s="50"/>
      <c r="L235" s="818"/>
      <c r="M235" s="819"/>
      <c r="N235" s="819"/>
      <c r="O235" s="819"/>
      <c r="P235" s="819">
        <v>3</v>
      </c>
      <c r="Q235" s="819">
        <v>3</v>
      </c>
      <c r="R235" s="819">
        <v>3</v>
      </c>
      <c r="S235" s="819">
        <v>3</v>
      </c>
      <c r="T235" s="819">
        <v>3</v>
      </c>
      <c r="U235" s="819">
        <v>3</v>
      </c>
      <c r="V235" s="819">
        <v>3</v>
      </c>
      <c r="W235" s="819">
        <v>3</v>
      </c>
      <c r="X235" s="819">
        <v>3</v>
      </c>
      <c r="Y235" s="819">
        <v>3</v>
      </c>
      <c r="Z235" s="819">
        <v>2</v>
      </c>
      <c r="AA235" s="819">
        <v>2</v>
      </c>
      <c r="AB235" s="819">
        <v>2</v>
      </c>
      <c r="AC235" s="819">
        <v>2</v>
      </c>
      <c r="AD235" s="819">
        <v>2</v>
      </c>
      <c r="AE235" s="819">
        <v>2</v>
      </c>
      <c r="AF235" s="819">
        <v>1</v>
      </c>
      <c r="AG235" s="819">
        <v>1</v>
      </c>
      <c r="AH235" s="819">
        <v>1</v>
      </c>
      <c r="AI235" s="819">
        <v>1</v>
      </c>
      <c r="AJ235" s="819">
        <v>0</v>
      </c>
      <c r="AK235" s="819">
        <v>0</v>
      </c>
      <c r="AL235" s="819">
        <v>0</v>
      </c>
      <c r="AM235" s="819">
        <v>0</v>
      </c>
      <c r="AN235" s="819">
        <v>0</v>
      </c>
      <c r="AO235" s="820">
        <v>0</v>
      </c>
      <c r="AP235" s="50"/>
      <c r="AQ235" s="818"/>
      <c r="AR235" s="819"/>
      <c r="AS235" s="819"/>
      <c r="AT235" s="819"/>
      <c r="AU235" s="819">
        <v>41579</v>
      </c>
      <c r="AV235" s="819">
        <v>41046</v>
      </c>
      <c r="AW235" s="819">
        <v>41046</v>
      </c>
      <c r="AX235" s="819">
        <v>41046</v>
      </c>
      <c r="AY235" s="819">
        <v>41046</v>
      </c>
      <c r="AZ235" s="819">
        <v>41046</v>
      </c>
      <c r="BA235" s="819">
        <v>41046</v>
      </c>
      <c r="BB235" s="819">
        <v>41034</v>
      </c>
      <c r="BC235" s="819">
        <v>41034</v>
      </c>
      <c r="BD235" s="819">
        <v>41034</v>
      </c>
      <c r="BE235" s="819">
        <v>39498</v>
      </c>
      <c r="BF235" s="819">
        <v>39467</v>
      </c>
      <c r="BG235" s="819">
        <v>39467</v>
      </c>
      <c r="BH235" s="819">
        <v>39403</v>
      </c>
      <c r="BI235" s="819">
        <v>39403</v>
      </c>
      <c r="BJ235" s="819">
        <v>39351</v>
      </c>
      <c r="BK235" s="819">
        <v>16796</v>
      </c>
      <c r="BL235" s="819">
        <v>16796</v>
      </c>
      <c r="BM235" s="819">
        <v>16796</v>
      </c>
      <c r="BN235" s="819">
        <v>16796</v>
      </c>
      <c r="BO235" s="819">
        <v>0</v>
      </c>
      <c r="BP235" s="819">
        <v>0</v>
      </c>
      <c r="BQ235" s="819">
        <v>0</v>
      </c>
      <c r="BR235" s="819">
        <v>0</v>
      </c>
      <c r="BS235" s="819">
        <v>0</v>
      </c>
      <c r="BT235" s="820">
        <v>0</v>
      </c>
    </row>
    <row r="236" spans="2:72">
      <c r="B236" s="814"/>
      <c r="C236" s="814"/>
      <c r="D236" s="814" t="s">
        <v>96</v>
      </c>
      <c r="E236" s="814" t="s">
        <v>856</v>
      </c>
      <c r="F236" s="814" t="s">
        <v>29</v>
      </c>
      <c r="G236" s="814" t="s">
        <v>858</v>
      </c>
      <c r="H236" s="814">
        <v>2015</v>
      </c>
      <c r="I236" s="629" t="s">
        <v>576</v>
      </c>
      <c r="J236" s="629" t="s">
        <v>582</v>
      </c>
      <c r="K236" s="50"/>
      <c r="L236" s="818"/>
      <c r="M236" s="819"/>
      <c r="N236" s="819"/>
      <c r="O236" s="819"/>
      <c r="P236" s="819">
        <v>0</v>
      </c>
      <c r="Q236" s="819">
        <v>0</v>
      </c>
      <c r="R236" s="819">
        <v>0</v>
      </c>
      <c r="S236" s="819">
        <v>0</v>
      </c>
      <c r="T236" s="819">
        <v>0</v>
      </c>
      <c r="U236" s="819">
        <v>0</v>
      </c>
      <c r="V236" s="819">
        <v>0</v>
      </c>
      <c r="W236" s="819">
        <v>0</v>
      </c>
      <c r="X236" s="819">
        <v>0</v>
      </c>
      <c r="Y236" s="819">
        <v>0</v>
      </c>
      <c r="Z236" s="819">
        <v>0</v>
      </c>
      <c r="AA236" s="819">
        <v>0</v>
      </c>
      <c r="AB236" s="819">
        <v>0</v>
      </c>
      <c r="AC236" s="819">
        <v>0</v>
      </c>
      <c r="AD236" s="819">
        <v>0</v>
      </c>
      <c r="AE236" s="819">
        <v>0</v>
      </c>
      <c r="AF236" s="819">
        <v>0</v>
      </c>
      <c r="AG236" s="819">
        <v>0</v>
      </c>
      <c r="AH236" s="819">
        <v>0</v>
      </c>
      <c r="AI236" s="819">
        <v>0</v>
      </c>
      <c r="AJ236" s="819">
        <v>0</v>
      </c>
      <c r="AK236" s="819">
        <v>0</v>
      </c>
      <c r="AL236" s="819">
        <v>0</v>
      </c>
      <c r="AM236" s="819">
        <v>0</v>
      </c>
      <c r="AN236" s="819">
        <v>0</v>
      </c>
      <c r="AO236" s="820">
        <v>0</v>
      </c>
      <c r="AP236" s="50"/>
      <c r="AQ236" s="818"/>
      <c r="AR236" s="819"/>
      <c r="AS236" s="819"/>
      <c r="AT236" s="819"/>
      <c r="AU236" s="819">
        <v>3339</v>
      </c>
      <c r="AV236" s="819">
        <v>3300</v>
      </c>
      <c r="AW236" s="819">
        <v>3300</v>
      </c>
      <c r="AX236" s="819">
        <v>3300</v>
      </c>
      <c r="AY236" s="819">
        <v>3300</v>
      </c>
      <c r="AZ236" s="819">
        <v>3300</v>
      </c>
      <c r="BA236" s="819">
        <v>3300</v>
      </c>
      <c r="BB236" s="819">
        <v>3291</v>
      </c>
      <c r="BC236" s="819">
        <v>3291</v>
      </c>
      <c r="BD236" s="819">
        <v>3291</v>
      </c>
      <c r="BE236" s="819">
        <v>2792</v>
      </c>
      <c r="BF236" s="819">
        <v>2769</v>
      </c>
      <c r="BG236" s="819">
        <v>2769</v>
      </c>
      <c r="BH236" s="819">
        <v>2684</v>
      </c>
      <c r="BI236" s="819">
        <v>2684</v>
      </c>
      <c r="BJ236" s="819">
        <v>2674</v>
      </c>
      <c r="BK236" s="819">
        <v>1117</v>
      </c>
      <c r="BL236" s="819">
        <v>1117</v>
      </c>
      <c r="BM236" s="819">
        <v>1117</v>
      </c>
      <c r="BN236" s="819">
        <v>1117</v>
      </c>
      <c r="BO236" s="819">
        <v>0</v>
      </c>
      <c r="BP236" s="819">
        <v>0</v>
      </c>
      <c r="BQ236" s="819">
        <v>0</v>
      </c>
      <c r="BR236" s="819">
        <v>0</v>
      </c>
      <c r="BS236" s="819">
        <v>0</v>
      </c>
      <c r="BT236" s="820">
        <v>0</v>
      </c>
    </row>
    <row r="237" spans="2:72">
      <c r="B237" s="814"/>
      <c r="C237" s="814"/>
      <c r="D237" s="814" t="s">
        <v>676</v>
      </c>
      <c r="E237" s="814" t="s">
        <v>856</v>
      </c>
      <c r="F237" s="814" t="s">
        <v>29</v>
      </c>
      <c r="G237" s="814" t="s">
        <v>858</v>
      </c>
      <c r="H237" s="814">
        <v>2015</v>
      </c>
      <c r="I237" s="629" t="s">
        <v>576</v>
      </c>
      <c r="J237" s="629" t="s">
        <v>582</v>
      </c>
      <c r="K237" s="50"/>
      <c r="L237" s="818"/>
      <c r="M237" s="819"/>
      <c r="N237" s="819"/>
      <c r="O237" s="819"/>
      <c r="P237" s="819">
        <v>3</v>
      </c>
      <c r="Q237" s="819">
        <v>3</v>
      </c>
      <c r="R237" s="819">
        <v>3</v>
      </c>
      <c r="S237" s="819">
        <v>3</v>
      </c>
      <c r="T237" s="819">
        <v>3</v>
      </c>
      <c r="U237" s="819">
        <v>3</v>
      </c>
      <c r="V237" s="819">
        <v>3</v>
      </c>
      <c r="W237" s="819">
        <v>3</v>
      </c>
      <c r="X237" s="819">
        <v>3</v>
      </c>
      <c r="Y237" s="819">
        <v>3</v>
      </c>
      <c r="Z237" s="819">
        <v>3</v>
      </c>
      <c r="AA237" s="819">
        <v>3</v>
      </c>
      <c r="AB237" s="819">
        <v>3</v>
      </c>
      <c r="AC237" s="819">
        <v>3</v>
      </c>
      <c r="AD237" s="819">
        <v>3</v>
      </c>
      <c r="AE237" s="819">
        <v>3</v>
      </c>
      <c r="AF237" s="819">
        <v>3</v>
      </c>
      <c r="AG237" s="819">
        <v>3</v>
      </c>
      <c r="AH237" s="819">
        <v>3</v>
      </c>
      <c r="AI237" s="819">
        <v>0</v>
      </c>
      <c r="AJ237" s="819">
        <v>0</v>
      </c>
      <c r="AK237" s="819">
        <v>0</v>
      </c>
      <c r="AL237" s="819">
        <v>0</v>
      </c>
      <c r="AM237" s="819">
        <v>0</v>
      </c>
      <c r="AN237" s="819">
        <v>0</v>
      </c>
      <c r="AO237" s="820">
        <v>0</v>
      </c>
      <c r="AP237" s="50"/>
      <c r="AQ237" s="818"/>
      <c r="AR237" s="819"/>
      <c r="AS237" s="819"/>
      <c r="AT237" s="819"/>
      <c r="AU237" s="819">
        <v>5200</v>
      </c>
      <c r="AV237" s="819">
        <v>5200</v>
      </c>
      <c r="AW237" s="819">
        <v>5200</v>
      </c>
      <c r="AX237" s="819">
        <v>5200</v>
      </c>
      <c r="AY237" s="819">
        <v>5200</v>
      </c>
      <c r="AZ237" s="819">
        <v>5200</v>
      </c>
      <c r="BA237" s="819">
        <v>5200</v>
      </c>
      <c r="BB237" s="819">
        <v>5200</v>
      </c>
      <c r="BC237" s="819">
        <v>5200</v>
      </c>
      <c r="BD237" s="819">
        <v>5200</v>
      </c>
      <c r="BE237" s="819">
        <v>5200</v>
      </c>
      <c r="BF237" s="819">
        <v>5200</v>
      </c>
      <c r="BG237" s="819">
        <v>5200</v>
      </c>
      <c r="BH237" s="819">
        <v>5200</v>
      </c>
      <c r="BI237" s="819">
        <v>5200</v>
      </c>
      <c r="BJ237" s="819">
        <v>5200</v>
      </c>
      <c r="BK237" s="819">
        <v>5200</v>
      </c>
      <c r="BL237" s="819">
        <v>5200</v>
      </c>
      <c r="BM237" s="819">
        <v>5157</v>
      </c>
      <c r="BN237" s="819">
        <v>0</v>
      </c>
      <c r="BO237" s="819">
        <v>0</v>
      </c>
      <c r="BP237" s="819">
        <v>0</v>
      </c>
      <c r="BQ237" s="819">
        <v>0</v>
      </c>
      <c r="BR237" s="819">
        <v>0</v>
      </c>
      <c r="BS237" s="819">
        <v>0</v>
      </c>
      <c r="BT237" s="820">
        <v>0</v>
      </c>
    </row>
    <row r="238" spans="2:72">
      <c r="B238" s="814"/>
      <c r="C238" s="814"/>
      <c r="D238" s="814" t="s">
        <v>98</v>
      </c>
      <c r="E238" s="814" t="s">
        <v>856</v>
      </c>
      <c r="F238" s="814" t="s">
        <v>29</v>
      </c>
      <c r="G238" s="814" t="s">
        <v>858</v>
      </c>
      <c r="H238" s="814">
        <v>2015</v>
      </c>
      <c r="I238" s="629" t="s">
        <v>576</v>
      </c>
      <c r="J238" s="629" t="s">
        <v>582</v>
      </c>
      <c r="K238" s="50"/>
      <c r="L238" s="818"/>
      <c r="M238" s="819"/>
      <c r="N238" s="819"/>
      <c r="O238" s="819"/>
      <c r="P238" s="819">
        <v>0</v>
      </c>
      <c r="Q238" s="819">
        <v>0</v>
      </c>
      <c r="R238" s="819">
        <v>0</v>
      </c>
      <c r="S238" s="819">
        <v>0</v>
      </c>
      <c r="T238" s="819">
        <v>0</v>
      </c>
      <c r="U238" s="819">
        <v>0</v>
      </c>
      <c r="V238" s="819">
        <v>0</v>
      </c>
      <c r="W238" s="819">
        <v>0</v>
      </c>
      <c r="X238" s="819">
        <v>0</v>
      </c>
      <c r="Y238" s="819">
        <v>0</v>
      </c>
      <c r="Z238" s="819">
        <v>0</v>
      </c>
      <c r="AA238" s="819">
        <v>0</v>
      </c>
      <c r="AB238" s="819">
        <v>0</v>
      </c>
      <c r="AC238" s="819">
        <v>0</v>
      </c>
      <c r="AD238" s="819">
        <v>0</v>
      </c>
      <c r="AE238" s="819">
        <v>0</v>
      </c>
      <c r="AF238" s="819">
        <v>0</v>
      </c>
      <c r="AG238" s="819">
        <v>0</v>
      </c>
      <c r="AH238" s="819">
        <v>0</v>
      </c>
      <c r="AI238" s="819">
        <v>0</v>
      </c>
      <c r="AJ238" s="819">
        <v>0</v>
      </c>
      <c r="AK238" s="819">
        <v>0</v>
      </c>
      <c r="AL238" s="819">
        <v>0</v>
      </c>
      <c r="AM238" s="819">
        <v>0</v>
      </c>
      <c r="AN238" s="819">
        <v>0</v>
      </c>
      <c r="AO238" s="820">
        <v>0</v>
      </c>
      <c r="AP238" s="50"/>
      <c r="AQ238" s="818"/>
      <c r="AR238" s="819"/>
      <c r="AS238" s="819"/>
      <c r="AT238" s="819"/>
      <c r="AU238" s="819">
        <v>3366</v>
      </c>
      <c r="AV238" s="819">
        <v>3366</v>
      </c>
      <c r="AW238" s="819">
        <v>3366</v>
      </c>
      <c r="AX238" s="819">
        <v>3366</v>
      </c>
      <c r="AY238" s="819">
        <v>3366</v>
      </c>
      <c r="AZ238" s="819">
        <v>3366</v>
      </c>
      <c r="BA238" s="819">
        <v>3366</v>
      </c>
      <c r="BB238" s="819">
        <v>3366</v>
      </c>
      <c r="BC238" s="819">
        <v>3366</v>
      </c>
      <c r="BD238" s="819">
        <v>3366</v>
      </c>
      <c r="BE238" s="819">
        <v>3366</v>
      </c>
      <c r="BF238" s="819">
        <v>3366</v>
      </c>
      <c r="BG238" s="819">
        <v>3366</v>
      </c>
      <c r="BH238" s="819">
        <v>3366</v>
      </c>
      <c r="BI238" s="819">
        <v>3366</v>
      </c>
      <c r="BJ238" s="819">
        <v>3366</v>
      </c>
      <c r="BK238" s="819">
        <v>3366</v>
      </c>
      <c r="BL238" s="819">
        <v>3366</v>
      </c>
      <c r="BM238" s="819">
        <v>3366</v>
      </c>
      <c r="BN238" s="819">
        <v>3366</v>
      </c>
      <c r="BO238" s="819">
        <v>3366</v>
      </c>
      <c r="BP238" s="819">
        <v>3366</v>
      </c>
      <c r="BQ238" s="819">
        <v>3366</v>
      </c>
      <c r="BR238" s="819">
        <v>0</v>
      </c>
      <c r="BS238" s="819">
        <v>0</v>
      </c>
      <c r="BT238" s="820">
        <v>0</v>
      </c>
    </row>
    <row r="239" spans="2:72">
      <c r="B239" s="814"/>
      <c r="C239" s="814"/>
      <c r="D239" s="814" t="s">
        <v>99</v>
      </c>
      <c r="E239" s="814" t="s">
        <v>856</v>
      </c>
      <c r="F239" s="814" t="s">
        <v>866</v>
      </c>
      <c r="G239" s="814" t="s">
        <v>858</v>
      </c>
      <c r="H239" s="814">
        <v>2015</v>
      </c>
      <c r="I239" s="629" t="s">
        <v>576</v>
      </c>
      <c r="J239" s="629" t="s">
        <v>582</v>
      </c>
      <c r="K239" s="50"/>
      <c r="L239" s="818"/>
      <c r="M239" s="819"/>
      <c r="N239" s="819"/>
      <c r="O239" s="819"/>
      <c r="P239" s="819">
        <v>11</v>
      </c>
      <c r="Q239" s="819">
        <v>11</v>
      </c>
      <c r="R239" s="819">
        <v>11</v>
      </c>
      <c r="S239" s="819">
        <v>11</v>
      </c>
      <c r="T239" s="819">
        <v>179</v>
      </c>
      <c r="U239" s="819">
        <v>179</v>
      </c>
      <c r="V239" s="819">
        <v>179</v>
      </c>
      <c r="W239" s="819">
        <v>179</v>
      </c>
      <c r="X239" s="819">
        <v>179</v>
      </c>
      <c r="Y239" s="819">
        <v>179</v>
      </c>
      <c r="Z239" s="819">
        <v>179</v>
      </c>
      <c r="AA239" s="819">
        <v>179</v>
      </c>
      <c r="AB239" s="819">
        <v>179</v>
      </c>
      <c r="AC239" s="819">
        <v>125</v>
      </c>
      <c r="AD239" s="819">
        <v>0</v>
      </c>
      <c r="AE239" s="819">
        <v>0</v>
      </c>
      <c r="AF239" s="819">
        <v>0</v>
      </c>
      <c r="AG239" s="819">
        <v>0</v>
      </c>
      <c r="AH239" s="819">
        <v>0</v>
      </c>
      <c r="AI239" s="819">
        <v>0</v>
      </c>
      <c r="AJ239" s="819">
        <v>0</v>
      </c>
      <c r="AK239" s="819">
        <v>0</v>
      </c>
      <c r="AL239" s="819">
        <v>0</v>
      </c>
      <c r="AM239" s="819">
        <v>0</v>
      </c>
      <c r="AN239" s="819">
        <v>0</v>
      </c>
      <c r="AO239" s="820">
        <v>0</v>
      </c>
      <c r="AP239" s="50"/>
      <c r="AQ239" s="818"/>
      <c r="AR239" s="819"/>
      <c r="AS239" s="819"/>
      <c r="AT239" s="819"/>
      <c r="AU239" s="819">
        <v>52755</v>
      </c>
      <c r="AV239" s="819">
        <v>52755</v>
      </c>
      <c r="AW239" s="819">
        <v>52755</v>
      </c>
      <c r="AX239" s="819">
        <v>52755</v>
      </c>
      <c r="AY239" s="819">
        <v>836732</v>
      </c>
      <c r="AZ239" s="819">
        <v>836732</v>
      </c>
      <c r="BA239" s="819">
        <v>836732</v>
      </c>
      <c r="BB239" s="819">
        <v>836732</v>
      </c>
      <c r="BC239" s="819">
        <v>836732</v>
      </c>
      <c r="BD239" s="819">
        <v>836732</v>
      </c>
      <c r="BE239" s="819">
        <v>836732</v>
      </c>
      <c r="BF239" s="819">
        <v>836732</v>
      </c>
      <c r="BG239" s="819">
        <v>836732</v>
      </c>
      <c r="BH239" s="819">
        <v>585712</v>
      </c>
      <c r="BI239" s="819">
        <v>0</v>
      </c>
      <c r="BJ239" s="819">
        <v>0</v>
      </c>
      <c r="BK239" s="819">
        <v>0</v>
      </c>
      <c r="BL239" s="819">
        <v>0</v>
      </c>
      <c r="BM239" s="819">
        <v>0</v>
      </c>
      <c r="BN239" s="819">
        <v>0</v>
      </c>
      <c r="BO239" s="819">
        <v>0</v>
      </c>
      <c r="BP239" s="819">
        <v>0</v>
      </c>
      <c r="BQ239" s="819">
        <v>0</v>
      </c>
      <c r="BR239" s="819">
        <v>0</v>
      </c>
      <c r="BS239" s="819">
        <v>0</v>
      </c>
      <c r="BT239" s="820">
        <v>0</v>
      </c>
    </row>
    <row r="240" spans="2:72">
      <c r="B240" s="814"/>
      <c r="C240" s="814"/>
      <c r="D240" s="814" t="s">
        <v>100</v>
      </c>
      <c r="E240" s="814" t="s">
        <v>856</v>
      </c>
      <c r="F240" s="814" t="s">
        <v>866</v>
      </c>
      <c r="G240" s="814" t="s">
        <v>858</v>
      </c>
      <c r="H240" s="814">
        <v>2015</v>
      </c>
      <c r="I240" s="629" t="s">
        <v>576</v>
      </c>
      <c r="J240" s="629" t="s">
        <v>582</v>
      </c>
      <c r="K240" s="50"/>
      <c r="L240" s="818"/>
      <c r="M240" s="819"/>
      <c r="N240" s="819"/>
      <c r="O240" s="819"/>
      <c r="P240" s="819">
        <v>115</v>
      </c>
      <c r="Q240" s="819">
        <v>115</v>
      </c>
      <c r="R240" s="819">
        <v>115</v>
      </c>
      <c r="S240" s="819">
        <v>115</v>
      </c>
      <c r="T240" s="819">
        <v>115</v>
      </c>
      <c r="U240" s="819">
        <v>115</v>
      </c>
      <c r="V240" s="819">
        <v>106</v>
      </c>
      <c r="W240" s="819">
        <v>106</v>
      </c>
      <c r="X240" s="819">
        <v>106</v>
      </c>
      <c r="Y240" s="819">
        <v>67</v>
      </c>
      <c r="Z240" s="819">
        <v>28</v>
      </c>
      <c r="AA240" s="819">
        <v>28</v>
      </c>
      <c r="AB240" s="819">
        <v>28</v>
      </c>
      <c r="AC240" s="819">
        <v>28</v>
      </c>
      <c r="AD240" s="819">
        <v>28</v>
      </c>
      <c r="AE240" s="819">
        <v>17</v>
      </c>
      <c r="AF240" s="819">
        <v>0</v>
      </c>
      <c r="AG240" s="819">
        <v>0</v>
      </c>
      <c r="AH240" s="819">
        <v>0</v>
      </c>
      <c r="AI240" s="819">
        <v>0</v>
      </c>
      <c r="AJ240" s="819">
        <v>0</v>
      </c>
      <c r="AK240" s="819">
        <v>0</v>
      </c>
      <c r="AL240" s="819">
        <v>0</v>
      </c>
      <c r="AM240" s="819">
        <v>0</v>
      </c>
      <c r="AN240" s="819">
        <v>0</v>
      </c>
      <c r="AO240" s="820">
        <v>0</v>
      </c>
      <c r="AP240" s="50"/>
      <c r="AQ240" s="818"/>
      <c r="AR240" s="819"/>
      <c r="AS240" s="819"/>
      <c r="AT240" s="819"/>
      <c r="AU240" s="819">
        <v>1162366</v>
      </c>
      <c r="AV240" s="819">
        <v>1162366</v>
      </c>
      <c r="AW240" s="819">
        <v>1162366</v>
      </c>
      <c r="AX240" s="819">
        <v>1162366</v>
      </c>
      <c r="AY240" s="819">
        <v>1162366</v>
      </c>
      <c r="AZ240" s="819">
        <v>1162366</v>
      </c>
      <c r="BA240" s="819">
        <v>1098188</v>
      </c>
      <c r="BB240" s="819">
        <v>1098188</v>
      </c>
      <c r="BC240" s="819">
        <v>1098188</v>
      </c>
      <c r="BD240" s="819">
        <v>826303</v>
      </c>
      <c r="BE240" s="819">
        <v>560206</v>
      </c>
      <c r="BF240" s="819">
        <v>560206</v>
      </c>
      <c r="BG240" s="819">
        <v>556680</v>
      </c>
      <c r="BH240" s="819">
        <v>556680</v>
      </c>
      <c r="BI240" s="819">
        <v>556680</v>
      </c>
      <c r="BJ240" s="819">
        <v>427178</v>
      </c>
      <c r="BK240" s="819">
        <v>0</v>
      </c>
      <c r="BL240" s="819">
        <v>0</v>
      </c>
      <c r="BM240" s="819">
        <v>0</v>
      </c>
      <c r="BN240" s="819">
        <v>0</v>
      </c>
      <c r="BO240" s="819">
        <v>0</v>
      </c>
      <c r="BP240" s="819">
        <v>0</v>
      </c>
      <c r="BQ240" s="819">
        <v>0</v>
      </c>
      <c r="BR240" s="819">
        <v>0</v>
      </c>
      <c r="BS240" s="819">
        <v>0</v>
      </c>
      <c r="BT240" s="820">
        <v>0</v>
      </c>
    </row>
    <row r="241" spans="2:72">
      <c r="B241" s="814"/>
      <c r="C241" s="814"/>
      <c r="D241" s="814" t="s">
        <v>101</v>
      </c>
      <c r="E241" s="814" t="s">
        <v>856</v>
      </c>
      <c r="F241" s="814" t="s">
        <v>866</v>
      </c>
      <c r="G241" s="814" t="s">
        <v>858</v>
      </c>
      <c r="H241" s="814">
        <v>2015</v>
      </c>
      <c r="I241" s="629" t="s">
        <v>576</v>
      </c>
      <c r="J241" s="629" t="s">
        <v>582</v>
      </c>
      <c r="K241" s="50"/>
      <c r="L241" s="818"/>
      <c r="M241" s="819"/>
      <c r="N241" s="819"/>
      <c r="O241" s="819"/>
      <c r="P241" s="819">
        <v>0</v>
      </c>
      <c r="Q241" s="819">
        <v>0</v>
      </c>
      <c r="R241" s="819">
        <v>0</v>
      </c>
      <c r="S241" s="819">
        <v>0</v>
      </c>
      <c r="T241" s="819">
        <v>0</v>
      </c>
      <c r="U241" s="819">
        <v>0</v>
      </c>
      <c r="V241" s="819">
        <v>0</v>
      </c>
      <c r="W241" s="819">
        <v>0</v>
      </c>
      <c r="X241" s="819">
        <v>0</v>
      </c>
      <c r="Y241" s="819">
        <v>0</v>
      </c>
      <c r="Z241" s="819">
        <v>0</v>
      </c>
      <c r="AA241" s="819">
        <v>0</v>
      </c>
      <c r="AB241" s="819">
        <v>0</v>
      </c>
      <c r="AC241" s="819">
        <v>0</v>
      </c>
      <c r="AD241" s="819">
        <v>0</v>
      </c>
      <c r="AE241" s="819">
        <v>0</v>
      </c>
      <c r="AF241" s="819">
        <v>0</v>
      </c>
      <c r="AG241" s="819">
        <v>0</v>
      </c>
      <c r="AH241" s="819">
        <v>0</v>
      </c>
      <c r="AI241" s="819">
        <v>0</v>
      </c>
      <c r="AJ241" s="819">
        <v>0</v>
      </c>
      <c r="AK241" s="819">
        <v>0</v>
      </c>
      <c r="AL241" s="819">
        <v>0</v>
      </c>
      <c r="AM241" s="819">
        <v>0</v>
      </c>
      <c r="AN241" s="819">
        <v>0</v>
      </c>
      <c r="AO241" s="820">
        <v>0</v>
      </c>
      <c r="AP241" s="50"/>
      <c r="AQ241" s="818"/>
      <c r="AR241" s="819"/>
      <c r="AS241" s="819"/>
      <c r="AT241" s="819"/>
      <c r="AU241" s="819">
        <v>0</v>
      </c>
      <c r="AV241" s="819">
        <v>0</v>
      </c>
      <c r="AW241" s="819">
        <v>0</v>
      </c>
      <c r="AX241" s="819">
        <v>0</v>
      </c>
      <c r="AY241" s="819">
        <v>0</v>
      </c>
      <c r="AZ241" s="819">
        <v>0</v>
      </c>
      <c r="BA241" s="819">
        <v>0</v>
      </c>
      <c r="BB241" s="819">
        <v>0</v>
      </c>
      <c r="BC241" s="819">
        <v>0</v>
      </c>
      <c r="BD241" s="819">
        <v>0</v>
      </c>
      <c r="BE241" s="819">
        <v>0</v>
      </c>
      <c r="BF241" s="819">
        <v>0</v>
      </c>
      <c r="BG241" s="819">
        <v>0</v>
      </c>
      <c r="BH241" s="819">
        <v>0</v>
      </c>
      <c r="BI241" s="819">
        <v>0</v>
      </c>
      <c r="BJ241" s="819">
        <v>0</v>
      </c>
      <c r="BK241" s="819">
        <v>0</v>
      </c>
      <c r="BL241" s="819">
        <v>0</v>
      </c>
      <c r="BM241" s="819">
        <v>0</v>
      </c>
      <c r="BN241" s="819">
        <v>0</v>
      </c>
      <c r="BO241" s="819">
        <v>0</v>
      </c>
      <c r="BP241" s="819">
        <v>0</v>
      </c>
      <c r="BQ241" s="819">
        <v>0</v>
      </c>
      <c r="BR241" s="819">
        <v>0</v>
      </c>
      <c r="BS241" s="819">
        <v>0</v>
      </c>
      <c r="BT241" s="820">
        <v>0</v>
      </c>
    </row>
    <row r="242" spans="2:72">
      <c r="B242" s="814"/>
      <c r="C242" s="814"/>
      <c r="D242" s="814" t="s">
        <v>102</v>
      </c>
      <c r="E242" s="814" t="s">
        <v>856</v>
      </c>
      <c r="F242" s="814" t="s">
        <v>866</v>
      </c>
      <c r="G242" s="814" t="s">
        <v>858</v>
      </c>
      <c r="H242" s="814">
        <v>2015</v>
      </c>
      <c r="I242" s="629" t="s">
        <v>576</v>
      </c>
      <c r="J242" s="629" t="s">
        <v>582</v>
      </c>
      <c r="K242" s="50"/>
      <c r="L242" s="818"/>
      <c r="M242" s="819"/>
      <c r="N242" s="819"/>
      <c r="O242" s="819"/>
      <c r="P242" s="819">
        <v>3</v>
      </c>
      <c r="Q242" s="819">
        <v>3</v>
      </c>
      <c r="R242" s="819">
        <v>3</v>
      </c>
      <c r="S242" s="819">
        <v>3</v>
      </c>
      <c r="T242" s="819">
        <v>3</v>
      </c>
      <c r="U242" s="819">
        <v>3</v>
      </c>
      <c r="V242" s="819">
        <v>3</v>
      </c>
      <c r="W242" s="819">
        <v>3</v>
      </c>
      <c r="X242" s="819">
        <v>3</v>
      </c>
      <c r="Y242" s="819">
        <v>3</v>
      </c>
      <c r="Z242" s="819">
        <v>3</v>
      </c>
      <c r="AA242" s="819">
        <v>3</v>
      </c>
      <c r="AB242" s="819">
        <v>3</v>
      </c>
      <c r="AC242" s="819">
        <v>3</v>
      </c>
      <c r="AD242" s="819">
        <v>1</v>
      </c>
      <c r="AE242" s="819">
        <v>0</v>
      </c>
      <c r="AF242" s="819">
        <v>0</v>
      </c>
      <c r="AG242" s="819">
        <v>0</v>
      </c>
      <c r="AH242" s="819">
        <v>0</v>
      </c>
      <c r="AI242" s="819">
        <v>0</v>
      </c>
      <c r="AJ242" s="819">
        <v>0</v>
      </c>
      <c r="AK242" s="819">
        <v>0</v>
      </c>
      <c r="AL242" s="819">
        <v>0</v>
      </c>
      <c r="AM242" s="819">
        <v>0</v>
      </c>
      <c r="AN242" s="819">
        <v>0</v>
      </c>
      <c r="AO242" s="820">
        <v>0</v>
      </c>
      <c r="AP242" s="50"/>
      <c r="AQ242" s="818"/>
      <c r="AR242" s="819"/>
      <c r="AS242" s="819"/>
      <c r="AT242" s="819"/>
      <c r="AU242" s="819">
        <v>36145</v>
      </c>
      <c r="AV242" s="819">
        <v>36145</v>
      </c>
      <c r="AW242" s="819">
        <v>36145</v>
      </c>
      <c r="AX242" s="819">
        <v>36145</v>
      </c>
      <c r="AY242" s="819">
        <v>36145</v>
      </c>
      <c r="AZ242" s="819">
        <v>36145</v>
      </c>
      <c r="BA242" s="819">
        <v>36145</v>
      </c>
      <c r="BB242" s="819">
        <v>36145</v>
      </c>
      <c r="BC242" s="819">
        <v>36145</v>
      </c>
      <c r="BD242" s="819">
        <v>36145</v>
      </c>
      <c r="BE242" s="819">
        <v>36145</v>
      </c>
      <c r="BF242" s="819">
        <v>36145</v>
      </c>
      <c r="BG242" s="819">
        <v>36145</v>
      </c>
      <c r="BH242" s="819">
        <v>36145</v>
      </c>
      <c r="BI242" s="819">
        <v>15684</v>
      </c>
      <c r="BJ242" s="819">
        <v>0</v>
      </c>
      <c r="BK242" s="819">
        <v>0</v>
      </c>
      <c r="BL242" s="819">
        <v>0</v>
      </c>
      <c r="BM242" s="819">
        <v>0</v>
      </c>
      <c r="BN242" s="819">
        <v>0</v>
      </c>
      <c r="BO242" s="819">
        <v>0</v>
      </c>
      <c r="BP242" s="819">
        <v>0</v>
      </c>
      <c r="BQ242" s="819">
        <v>0</v>
      </c>
      <c r="BR242" s="819">
        <v>0</v>
      </c>
      <c r="BS242" s="819">
        <v>0</v>
      </c>
      <c r="BT242" s="820">
        <v>0</v>
      </c>
    </row>
    <row r="243" spans="2:72">
      <c r="B243" s="814"/>
      <c r="C243" s="814"/>
      <c r="D243" s="814" t="s">
        <v>103</v>
      </c>
      <c r="E243" s="814" t="s">
        <v>856</v>
      </c>
      <c r="F243" s="814" t="s">
        <v>866</v>
      </c>
      <c r="G243" s="814" t="s">
        <v>858</v>
      </c>
      <c r="H243" s="814">
        <v>2015</v>
      </c>
      <c r="I243" s="629" t="s">
        <v>576</v>
      </c>
      <c r="J243" s="629" t="s">
        <v>582</v>
      </c>
      <c r="K243" s="50"/>
      <c r="L243" s="818"/>
      <c r="M243" s="819"/>
      <c r="N243" s="819"/>
      <c r="O243" s="819"/>
      <c r="P243" s="819">
        <v>0</v>
      </c>
      <c r="Q243" s="819">
        <v>0</v>
      </c>
      <c r="R243" s="819">
        <v>0</v>
      </c>
      <c r="S243" s="819">
        <v>0</v>
      </c>
      <c r="T243" s="819">
        <v>0</v>
      </c>
      <c r="U243" s="819">
        <v>0</v>
      </c>
      <c r="V243" s="819">
        <v>0</v>
      </c>
      <c r="W243" s="819">
        <v>0</v>
      </c>
      <c r="X243" s="819">
        <v>0</v>
      </c>
      <c r="Y243" s="819">
        <v>0</v>
      </c>
      <c r="Z243" s="819">
        <v>0</v>
      </c>
      <c r="AA243" s="819">
        <v>0</v>
      </c>
      <c r="AB243" s="819">
        <v>0</v>
      </c>
      <c r="AC243" s="819">
        <v>0</v>
      </c>
      <c r="AD243" s="819">
        <v>0</v>
      </c>
      <c r="AE243" s="819">
        <v>0</v>
      </c>
      <c r="AF243" s="819">
        <v>0</v>
      </c>
      <c r="AG243" s="819">
        <v>0</v>
      </c>
      <c r="AH243" s="819">
        <v>0</v>
      </c>
      <c r="AI243" s="819">
        <v>0</v>
      </c>
      <c r="AJ243" s="819">
        <v>0</v>
      </c>
      <c r="AK243" s="819">
        <v>0</v>
      </c>
      <c r="AL243" s="819">
        <v>0</v>
      </c>
      <c r="AM243" s="819">
        <v>0</v>
      </c>
      <c r="AN243" s="819">
        <v>0</v>
      </c>
      <c r="AO243" s="820">
        <v>0</v>
      </c>
      <c r="AP243" s="50"/>
      <c r="AQ243" s="818"/>
      <c r="AR243" s="819"/>
      <c r="AS243" s="819"/>
      <c r="AT243" s="819"/>
      <c r="AU243" s="819">
        <v>0</v>
      </c>
      <c r="AV243" s="819">
        <v>0</v>
      </c>
      <c r="AW243" s="819">
        <v>0</v>
      </c>
      <c r="AX243" s="819">
        <v>0</v>
      </c>
      <c r="AY243" s="819">
        <v>0</v>
      </c>
      <c r="AZ243" s="819">
        <v>0</v>
      </c>
      <c r="BA243" s="819">
        <v>0</v>
      </c>
      <c r="BB243" s="819">
        <v>0</v>
      </c>
      <c r="BC243" s="819">
        <v>0</v>
      </c>
      <c r="BD243" s="819">
        <v>0</v>
      </c>
      <c r="BE243" s="819">
        <v>0</v>
      </c>
      <c r="BF243" s="819">
        <v>0</v>
      </c>
      <c r="BG243" s="819">
        <v>0</v>
      </c>
      <c r="BH243" s="819">
        <v>0</v>
      </c>
      <c r="BI243" s="819">
        <v>0</v>
      </c>
      <c r="BJ243" s="819">
        <v>0</v>
      </c>
      <c r="BK243" s="819">
        <v>0</v>
      </c>
      <c r="BL243" s="819">
        <v>0</v>
      </c>
      <c r="BM243" s="819">
        <v>0</v>
      </c>
      <c r="BN243" s="819">
        <v>0</v>
      </c>
      <c r="BO243" s="819">
        <v>0</v>
      </c>
      <c r="BP243" s="819">
        <v>0</v>
      </c>
      <c r="BQ243" s="819">
        <v>0</v>
      </c>
      <c r="BR243" s="819">
        <v>0</v>
      </c>
      <c r="BS243" s="819">
        <v>0</v>
      </c>
      <c r="BT243" s="820">
        <v>0</v>
      </c>
    </row>
    <row r="244" spans="2:72">
      <c r="B244" s="814"/>
      <c r="C244" s="814"/>
      <c r="D244" s="814" t="s">
        <v>104</v>
      </c>
      <c r="E244" s="814" t="s">
        <v>856</v>
      </c>
      <c r="F244" s="814" t="s">
        <v>860</v>
      </c>
      <c r="G244" s="814" t="s">
        <v>858</v>
      </c>
      <c r="H244" s="814">
        <v>2015</v>
      </c>
      <c r="I244" s="629" t="s">
        <v>576</v>
      </c>
      <c r="J244" s="629" t="s">
        <v>582</v>
      </c>
      <c r="K244" s="50"/>
      <c r="L244" s="818"/>
      <c r="M244" s="819"/>
      <c r="N244" s="819"/>
      <c r="O244" s="819"/>
      <c r="P244" s="819">
        <v>0</v>
      </c>
      <c r="Q244" s="819">
        <v>0</v>
      </c>
      <c r="R244" s="819">
        <v>0</v>
      </c>
      <c r="S244" s="819">
        <v>0</v>
      </c>
      <c r="T244" s="819">
        <v>0</v>
      </c>
      <c r="U244" s="819">
        <v>0</v>
      </c>
      <c r="V244" s="819">
        <v>0</v>
      </c>
      <c r="W244" s="819">
        <v>0</v>
      </c>
      <c r="X244" s="819">
        <v>0</v>
      </c>
      <c r="Y244" s="819">
        <v>0</v>
      </c>
      <c r="Z244" s="819">
        <v>0</v>
      </c>
      <c r="AA244" s="819">
        <v>0</v>
      </c>
      <c r="AB244" s="819">
        <v>0</v>
      </c>
      <c r="AC244" s="819">
        <v>0</v>
      </c>
      <c r="AD244" s="819">
        <v>0</v>
      </c>
      <c r="AE244" s="819">
        <v>0</v>
      </c>
      <c r="AF244" s="819">
        <v>0</v>
      </c>
      <c r="AG244" s="819">
        <v>0</v>
      </c>
      <c r="AH244" s="819">
        <v>0</v>
      </c>
      <c r="AI244" s="819">
        <v>0</v>
      </c>
      <c r="AJ244" s="819">
        <v>0</v>
      </c>
      <c r="AK244" s="819">
        <v>0</v>
      </c>
      <c r="AL244" s="819">
        <v>0</v>
      </c>
      <c r="AM244" s="819">
        <v>0</v>
      </c>
      <c r="AN244" s="819">
        <v>0</v>
      </c>
      <c r="AO244" s="820">
        <v>0</v>
      </c>
      <c r="AP244" s="50"/>
      <c r="AQ244" s="818"/>
      <c r="AR244" s="819"/>
      <c r="AS244" s="819"/>
      <c r="AT244" s="819"/>
      <c r="AU244" s="819">
        <v>0</v>
      </c>
      <c r="AV244" s="819">
        <v>0</v>
      </c>
      <c r="AW244" s="819">
        <v>0</v>
      </c>
      <c r="AX244" s="819">
        <v>0</v>
      </c>
      <c r="AY244" s="819">
        <v>0</v>
      </c>
      <c r="AZ244" s="819">
        <v>0</v>
      </c>
      <c r="BA244" s="819">
        <v>0</v>
      </c>
      <c r="BB244" s="819">
        <v>0</v>
      </c>
      <c r="BC244" s="819">
        <v>0</v>
      </c>
      <c r="BD244" s="819">
        <v>0</v>
      </c>
      <c r="BE244" s="819">
        <v>0</v>
      </c>
      <c r="BF244" s="819">
        <v>0</v>
      </c>
      <c r="BG244" s="819">
        <v>0</v>
      </c>
      <c r="BH244" s="819">
        <v>0</v>
      </c>
      <c r="BI244" s="819">
        <v>0</v>
      </c>
      <c r="BJ244" s="819">
        <v>0</v>
      </c>
      <c r="BK244" s="819">
        <v>0</v>
      </c>
      <c r="BL244" s="819">
        <v>0</v>
      </c>
      <c r="BM244" s="819">
        <v>0</v>
      </c>
      <c r="BN244" s="819">
        <v>0</v>
      </c>
      <c r="BO244" s="819">
        <v>0</v>
      </c>
      <c r="BP244" s="819">
        <v>0</v>
      </c>
      <c r="BQ244" s="819">
        <v>0</v>
      </c>
      <c r="BR244" s="819">
        <v>0</v>
      </c>
      <c r="BS244" s="819">
        <v>0</v>
      </c>
      <c r="BT244" s="820">
        <v>0</v>
      </c>
    </row>
    <row r="245" spans="2:72">
      <c r="B245" s="814"/>
      <c r="C245" s="814"/>
      <c r="D245" s="814" t="s">
        <v>106</v>
      </c>
      <c r="E245" s="814" t="s">
        <v>856</v>
      </c>
      <c r="F245" s="814" t="s">
        <v>860</v>
      </c>
      <c r="G245" s="814" t="s">
        <v>858</v>
      </c>
      <c r="H245" s="814">
        <v>2015</v>
      </c>
      <c r="I245" s="629" t="s">
        <v>576</v>
      </c>
      <c r="J245" s="629" t="s">
        <v>582</v>
      </c>
      <c r="K245" s="50"/>
      <c r="L245" s="818"/>
      <c r="M245" s="819"/>
      <c r="N245" s="819"/>
      <c r="O245" s="819"/>
      <c r="P245" s="819">
        <v>0</v>
      </c>
      <c r="Q245" s="819">
        <v>0</v>
      </c>
      <c r="R245" s="819">
        <v>0</v>
      </c>
      <c r="S245" s="819">
        <v>0</v>
      </c>
      <c r="T245" s="819">
        <v>0</v>
      </c>
      <c r="U245" s="819">
        <v>0</v>
      </c>
      <c r="V245" s="819">
        <v>0</v>
      </c>
      <c r="W245" s="819">
        <v>0</v>
      </c>
      <c r="X245" s="819">
        <v>0</v>
      </c>
      <c r="Y245" s="819">
        <v>0</v>
      </c>
      <c r="Z245" s="819">
        <v>0</v>
      </c>
      <c r="AA245" s="819">
        <v>0</v>
      </c>
      <c r="AB245" s="819">
        <v>0</v>
      </c>
      <c r="AC245" s="819">
        <v>0</v>
      </c>
      <c r="AD245" s="819">
        <v>0</v>
      </c>
      <c r="AE245" s="819">
        <v>0</v>
      </c>
      <c r="AF245" s="819">
        <v>0</v>
      </c>
      <c r="AG245" s="819">
        <v>0</v>
      </c>
      <c r="AH245" s="819">
        <v>0</v>
      </c>
      <c r="AI245" s="819">
        <v>0</v>
      </c>
      <c r="AJ245" s="819">
        <v>0</v>
      </c>
      <c r="AK245" s="819">
        <v>0</v>
      </c>
      <c r="AL245" s="819">
        <v>0</v>
      </c>
      <c r="AM245" s="819">
        <v>0</v>
      </c>
      <c r="AN245" s="819">
        <v>0</v>
      </c>
      <c r="AO245" s="820">
        <v>0</v>
      </c>
      <c r="AP245" s="50"/>
      <c r="AQ245" s="818"/>
      <c r="AR245" s="819"/>
      <c r="AS245" s="819"/>
      <c r="AT245" s="819"/>
      <c r="AU245" s="819">
        <v>0</v>
      </c>
      <c r="AV245" s="819">
        <v>0</v>
      </c>
      <c r="AW245" s="819">
        <v>0</v>
      </c>
      <c r="AX245" s="819">
        <v>0</v>
      </c>
      <c r="AY245" s="819">
        <v>0</v>
      </c>
      <c r="AZ245" s="819">
        <v>0</v>
      </c>
      <c r="BA245" s="819">
        <v>0</v>
      </c>
      <c r="BB245" s="819">
        <v>0</v>
      </c>
      <c r="BC245" s="819">
        <v>0</v>
      </c>
      <c r="BD245" s="819">
        <v>0</v>
      </c>
      <c r="BE245" s="819">
        <v>0</v>
      </c>
      <c r="BF245" s="819">
        <v>0</v>
      </c>
      <c r="BG245" s="819">
        <v>0</v>
      </c>
      <c r="BH245" s="819">
        <v>0</v>
      </c>
      <c r="BI245" s="819">
        <v>0</v>
      </c>
      <c r="BJ245" s="819">
        <v>0</v>
      </c>
      <c r="BK245" s="819">
        <v>0</v>
      </c>
      <c r="BL245" s="819">
        <v>0</v>
      </c>
      <c r="BM245" s="819">
        <v>0</v>
      </c>
      <c r="BN245" s="819">
        <v>0</v>
      </c>
      <c r="BO245" s="819">
        <v>0</v>
      </c>
      <c r="BP245" s="819">
        <v>0</v>
      </c>
      <c r="BQ245" s="819">
        <v>0</v>
      </c>
      <c r="BR245" s="819">
        <v>0</v>
      </c>
      <c r="BS245" s="819">
        <v>0</v>
      </c>
      <c r="BT245" s="820">
        <v>0</v>
      </c>
    </row>
    <row r="246" spans="2:72">
      <c r="B246" s="814"/>
      <c r="C246" s="814"/>
      <c r="D246" s="814" t="s">
        <v>105</v>
      </c>
      <c r="E246" s="814" t="s">
        <v>856</v>
      </c>
      <c r="F246" s="814" t="s">
        <v>860</v>
      </c>
      <c r="G246" s="814" t="s">
        <v>858</v>
      </c>
      <c r="H246" s="814">
        <v>2015</v>
      </c>
      <c r="I246" s="629" t="s">
        <v>576</v>
      </c>
      <c r="J246" s="629" t="s">
        <v>582</v>
      </c>
      <c r="K246" s="50"/>
      <c r="L246" s="818"/>
      <c r="M246" s="819"/>
      <c r="N246" s="819"/>
      <c r="O246" s="819"/>
      <c r="P246" s="819">
        <v>0</v>
      </c>
      <c r="Q246" s="819">
        <v>0</v>
      </c>
      <c r="R246" s="819">
        <v>0</v>
      </c>
      <c r="S246" s="819">
        <v>0</v>
      </c>
      <c r="T246" s="819">
        <v>0</v>
      </c>
      <c r="U246" s="819">
        <v>0</v>
      </c>
      <c r="V246" s="819">
        <v>0</v>
      </c>
      <c r="W246" s="819">
        <v>0</v>
      </c>
      <c r="X246" s="819">
        <v>0</v>
      </c>
      <c r="Y246" s="819">
        <v>0</v>
      </c>
      <c r="Z246" s="819">
        <v>0</v>
      </c>
      <c r="AA246" s="819">
        <v>0</v>
      </c>
      <c r="AB246" s="819">
        <v>0</v>
      </c>
      <c r="AC246" s="819">
        <v>0</v>
      </c>
      <c r="AD246" s="819">
        <v>0</v>
      </c>
      <c r="AE246" s="819">
        <v>0</v>
      </c>
      <c r="AF246" s="819">
        <v>0</v>
      </c>
      <c r="AG246" s="819">
        <v>0</v>
      </c>
      <c r="AH246" s="819">
        <v>0</v>
      </c>
      <c r="AI246" s="819">
        <v>0</v>
      </c>
      <c r="AJ246" s="819">
        <v>0</v>
      </c>
      <c r="AK246" s="819">
        <v>0</v>
      </c>
      <c r="AL246" s="819">
        <v>0</v>
      </c>
      <c r="AM246" s="819">
        <v>0</v>
      </c>
      <c r="AN246" s="819">
        <v>0</v>
      </c>
      <c r="AO246" s="820">
        <v>0</v>
      </c>
      <c r="AP246" s="50"/>
      <c r="AQ246" s="818"/>
      <c r="AR246" s="819"/>
      <c r="AS246" s="819"/>
      <c r="AT246" s="819"/>
      <c r="AU246" s="819">
        <v>0</v>
      </c>
      <c r="AV246" s="819">
        <v>0</v>
      </c>
      <c r="AW246" s="819">
        <v>0</v>
      </c>
      <c r="AX246" s="819">
        <v>0</v>
      </c>
      <c r="AY246" s="819">
        <v>0</v>
      </c>
      <c r="AZ246" s="819">
        <v>0</v>
      </c>
      <c r="BA246" s="819">
        <v>0</v>
      </c>
      <c r="BB246" s="819">
        <v>0</v>
      </c>
      <c r="BC246" s="819">
        <v>0</v>
      </c>
      <c r="BD246" s="819">
        <v>0</v>
      </c>
      <c r="BE246" s="819">
        <v>0</v>
      </c>
      <c r="BF246" s="819">
        <v>0</v>
      </c>
      <c r="BG246" s="819">
        <v>0</v>
      </c>
      <c r="BH246" s="819">
        <v>0</v>
      </c>
      <c r="BI246" s="819">
        <v>0</v>
      </c>
      <c r="BJ246" s="819">
        <v>0</v>
      </c>
      <c r="BK246" s="819">
        <v>0</v>
      </c>
      <c r="BL246" s="819">
        <v>0</v>
      </c>
      <c r="BM246" s="819">
        <v>0</v>
      </c>
      <c r="BN246" s="819">
        <v>0</v>
      </c>
      <c r="BO246" s="819">
        <v>0</v>
      </c>
      <c r="BP246" s="819">
        <v>0</v>
      </c>
      <c r="BQ246" s="819">
        <v>0</v>
      </c>
      <c r="BR246" s="819">
        <v>0</v>
      </c>
      <c r="BS246" s="819">
        <v>0</v>
      </c>
      <c r="BT246" s="820">
        <v>0</v>
      </c>
    </row>
    <row r="247" spans="2:72">
      <c r="B247" s="814"/>
      <c r="C247" s="814"/>
      <c r="D247" s="814" t="s">
        <v>108</v>
      </c>
      <c r="E247" s="814" t="s">
        <v>856</v>
      </c>
      <c r="F247" s="814" t="s">
        <v>29</v>
      </c>
      <c r="G247" s="814" t="s">
        <v>858</v>
      </c>
      <c r="H247" s="814">
        <v>2015</v>
      </c>
      <c r="I247" s="629" t="s">
        <v>576</v>
      </c>
      <c r="J247" s="629" t="s">
        <v>582</v>
      </c>
      <c r="K247" s="50"/>
      <c r="L247" s="818"/>
      <c r="M247" s="819"/>
      <c r="N247" s="819"/>
      <c r="O247" s="819"/>
      <c r="P247" s="819">
        <v>0</v>
      </c>
      <c r="Q247" s="819">
        <v>0</v>
      </c>
      <c r="R247" s="819">
        <v>0</v>
      </c>
      <c r="S247" s="819">
        <v>0</v>
      </c>
      <c r="T247" s="819">
        <v>0</v>
      </c>
      <c r="U247" s="819">
        <v>0</v>
      </c>
      <c r="V247" s="819">
        <v>0</v>
      </c>
      <c r="W247" s="819">
        <v>0</v>
      </c>
      <c r="X247" s="819">
        <v>0</v>
      </c>
      <c r="Y247" s="819">
        <v>0</v>
      </c>
      <c r="Z247" s="819">
        <v>0</v>
      </c>
      <c r="AA247" s="819">
        <v>0</v>
      </c>
      <c r="AB247" s="819">
        <v>0</v>
      </c>
      <c r="AC247" s="819">
        <v>0</v>
      </c>
      <c r="AD247" s="819">
        <v>0</v>
      </c>
      <c r="AE247" s="819">
        <v>0</v>
      </c>
      <c r="AF247" s="819">
        <v>0</v>
      </c>
      <c r="AG247" s="819">
        <v>0</v>
      </c>
      <c r="AH247" s="819">
        <v>0</v>
      </c>
      <c r="AI247" s="819">
        <v>0</v>
      </c>
      <c r="AJ247" s="819">
        <v>0</v>
      </c>
      <c r="AK247" s="819">
        <v>0</v>
      </c>
      <c r="AL247" s="819">
        <v>0</v>
      </c>
      <c r="AM247" s="819">
        <v>0</v>
      </c>
      <c r="AN247" s="819">
        <v>0</v>
      </c>
      <c r="AO247" s="820">
        <v>0</v>
      </c>
      <c r="AP247" s="50"/>
      <c r="AQ247" s="818"/>
      <c r="AR247" s="819"/>
      <c r="AS247" s="819"/>
      <c r="AT247" s="819"/>
      <c r="AU247" s="819">
        <v>0</v>
      </c>
      <c r="AV247" s="819">
        <v>0</v>
      </c>
      <c r="AW247" s="819">
        <v>0</v>
      </c>
      <c r="AX247" s="819">
        <v>0</v>
      </c>
      <c r="AY247" s="819">
        <v>0</v>
      </c>
      <c r="AZ247" s="819">
        <v>0</v>
      </c>
      <c r="BA247" s="819">
        <v>0</v>
      </c>
      <c r="BB247" s="819">
        <v>0</v>
      </c>
      <c r="BC247" s="819">
        <v>0</v>
      </c>
      <c r="BD247" s="819">
        <v>0</v>
      </c>
      <c r="BE247" s="819">
        <v>0</v>
      </c>
      <c r="BF247" s="819">
        <v>0</v>
      </c>
      <c r="BG247" s="819">
        <v>0</v>
      </c>
      <c r="BH247" s="819">
        <v>0</v>
      </c>
      <c r="BI247" s="819">
        <v>0</v>
      </c>
      <c r="BJ247" s="819">
        <v>0</v>
      </c>
      <c r="BK247" s="819">
        <v>0</v>
      </c>
      <c r="BL247" s="819">
        <v>0</v>
      </c>
      <c r="BM247" s="819">
        <v>0</v>
      </c>
      <c r="BN247" s="819">
        <v>0</v>
      </c>
      <c r="BO247" s="819">
        <v>0</v>
      </c>
      <c r="BP247" s="819">
        <v>0</v>
      </c>
      <c r="BQ247" s="819">
        <v>0</v>
      </c>
      <c r="BR247" s="819">
        <v>0</v>
      </c>
      <c r="BS247" s="819">
        <v>0</v>
      </c>
      <c r="BT247" s="820">
        <v>0</v>
      </c>
    </row>
    <row r="248" spans="2:72">
      <c r="B248" s="814"/>
      <c r="C248" s="814"/>
      <c r="D248" s="814" t="s">
        <v>496</v>
      </c>
      <c r="E248" s="814" t="s">
        <v>856</v>
      </c>
      <c r="F248" s="814" t="s">
        <v>29</v>
      </c>
      <c r="G248" s="814" t="s">
        <v>858</v>
      </c>
      <c r="H248" s="814">
        <v>2015</v>
      </c>
      <c r="I248" s="629" t="s">
        <v>576</v>
      </c>
      <c r="J248" s="629" t="s">
        <v>582</v>
      </c>
      <c r="K248" s="50"/>
      <c r="L248" s="818"/>
      <c r="M248" s="819"/>
      <c r="N248" s="819"/>
      <c r="O248" s="819"/>
      <c r="P248" s="819">
        <v>0</v>
      </c>
      <c r="Q248" s="819">
        <v>0</v>
      </c>
      <c r="R248" s="819">
        <v>0</v>
      </c>
      <c r="S248" s="819">
        <v>0</v>
      </c>
      <c r="T248" s="819">
        <v>0</v>
      </c>
      <c r="U248" s="819">
        <v>0</v>
      </c>
      <c r="V248" s="819">
        <v>0</v>
      </c>
      <c r="W248" s="819">
        <v>0</v>
      </c>
      <c r="X248" s="819">
        <v>0</v>
      </c>
      <c r="Y248" s="819">
        <v>0</v>
      </c>
      <c r="Z248" s="819">
        <v>0</v>
      </c>
      <c r="AA248" s="819">
        <v>0</v>
      </c>
      <c r="AB248" s="819">
        <v>0</v>
      </c>
      <c r="AC248" s="819">
        <v>0</v>
      </c>
      <c r="AD248" s="819">
        <v>0</v>
      </c>
      <c r="AE248" s="819">
        <v>0</v>
      </c>
      <c r="AF248" s="819">
        <v>0</v>
      </c>
      <c r="AG248" s="819">
        <v>0</v>
      </c>
      <c r="AH248" s="819">
        <v>0</v>
      </c>
      <c r="AI248" s="819">
        <v>0</v>
      </c>
      <c r="AJ248" s="819">
        <v>0</v>
      </c>
      <c r="AK248" s="819">
        <v>0</v>
      </c>
      <c r="AL248" s="819">
        <v>0</v>
      </c>
      <c r="AM248" s="819">
        <v>0</v>
      </c>
      <c r="AN248" s="819">
        <v>0</v>
      </c>
      <c r="AO248" s="820">
        <v>0</v>
      </c>
      <c r="AP248" s="50"/>
      <c r="AQ248" s="818"/>
      <c r="AR248" s="819"/>
      <c r="AS248" s="819"/>
      <c r="AT248" s="819"/>
      <c r="AU248" s="819">
        <v>0</v>
      </c>
      <c r="AV248" s="819">
        <v>0</v>
      </c>
      <c r="AW248" s="819">
        <v>0</v>
      </c>
      <c r="AX248" s="819">
        <v>0</v>
      </c>
      <c r="AY248" s="819">
        <v>0</v>
      </c>
      <c r="AZ248" s="819">
        <v>0</v>
      </c>
      <c r="BA248" s="819">
        <v>0</v>
      </c>
      <c r="BB248" s="819">
        <v>0</v>
      </c>
      <c r="BC248" s="819">
        <v>0</v>
      </c>
      <c r="BD248" s="819">
        <v>0</v>
      </c>
      <c r="BE248" s="819">
        <v>0</v>
      </c>
      <c r="BF248" s="819">
        <v>0</v>
      </c>
      <c r="BG248" s="819">
        <v>0</v>
      </c>
      <c r="BH248" s="819">
        <v>0</v>
      </c>
      <c r="BI248" s="819">
        <v>0</v>
      </c>
      <c r="BJ248" s="819">
        <v>0</v>
      </c>
      <c r="BK248" s="819">
        <v>0</v>
      </c>
      <c r="BL248" s="819">
        <v>0</v>
      </c>
      <c r="BM248" s="819">
        <v>0</v>
      </c>
      <c r="BN248" s="819">
        <v>0</v>
      </c>
      <c r="BO248" s="819">
        <v>0</v>
      </c>
      <c r="BP248" s="819">
        <v>0</v>
      </c>
      <c r="BQ248" s="819">
        <v>0</v>
      </c>
      <c r="BR248" s="819">
        <v>0</v>
      </c>
      <c r="BS248" s="819">
        <v>0</v>
      </c>
      <c r="BT248" s="820">
        <v>0</v>
      </c>
    </row>
    <row r="249" spans="2:72">
      <c r="B249" s="814"/>
      <c r="C249" s="814"/>
      <c r="D249" s="814" t="s">
        <v>492</v>
      </c>
      <c r="E249" s="814" t="s">
        <v>856</v>
      </c>
      <c r="F249" s="814"/>
      <c r="G249" s="814" t="s">
        <v>858</v>
      </c>
      <c r="H249" s="814">
        <v>2015</v>
      </c>
      <c r="I249" s="629" t="s">
        <v>576</v>
      </c>
      <c r="J249" s="629" t="s">
        <v>582</v>
      </c>
      <c r="K249" s="50"/>
      <c r="L249" s="818"/>
      <c r="M249" s="819"/>
      <c r="N249" s="819"/>
      <c r="O249" s="819"/>
      <c r="P249" s="819">
        <v>0</v>
      </c>
      <c r="Q249" s="819">
        <v>0</v>
      </c>
      <c r="R249" s="819">
        <v>0</v>
      </c>
      <c r="S249" s="819">
        <v>0</v>
      </c>
      <c r="T249" s="819">
        <v>0</v>
      </c>
      <c r="U249" s="819">
        <v>0</v>
      </c>
      <c r="V249" s="819">
        <v>0</v>
      </c>
      <c r="W249" s="819">
        <v>0</v>
      </c>
      <c r="X249" s="819">
        <v>0</v>
      </c>
      <c r="Y249" s="819">
        <v>0</v>
      </c>
      <c r="Z249" s="819">
        <v>0</v>
      </c>
      <c r="AA249" s="819">
        <v>0</v>
      </c>
      <c r="AB249" s="819">
        <v>0</v>
      </c>
      <c r="AC249" s="819">
        <v>0</v>
      </c>
      <c r="AD249" s="819">
        <v>0</v>
      </c>
      <c r="AE249" s="819">
        <v>0</v>
      </c>
      <c r="AF249" s="819">
        <v>0</v>
      </c>
      <c r="AG249" s="819">
        <v>0</v>
      </c>
      <c r="AH249" s="819">
        <v>0</v>
      </c>
      <c r="AI249" s="819">
        <v>0</v>
      </c>
      <c r="AJ249" s="819">
        <v>0</v>
      </c>
      <c r="AK249" s="819">
        <v>0</v>
      </c>
      <c r="AL249" s="819">
        <v>0</v>
      </c>
      <c r="AM249" s="819">
        <v>0</v>
      </c>
      <c r="AN249" s="819">
        <v>0</v>
      </c>
      <c r="AO249" s="820">
        <v>0</v>
      </c>
      <c r="AP249" s="50"/>
      <c r="AQ249" s="818"/>
      <c r="AR249" s="819"/>
      <c r="AS249" s="819"/>
      <c r="AT249" s="819"/>
      <c r="AU249" s="819">
        <v>0</v>
      </c>
      <c r="AV249" s="819">
        <v>0</v>
      </c>
      <c r="AW249" s="819">
        <v>0</v>
      </c>
      <c r="AX249" s="819">
        <v>0</v>
      </c>
      <c r="AY249" s="819">
        <v>0</v>
      </c>
      <c r="AZ249" s="819">
        <v>0</v>
      </c>
      <c r="BA249" s="819">
        <v>0</v>
      </c>
      <c r="BB249" s="819">
        <v>0</v>
      </c>
      <c r="BC249" s="819">
        <v>0</v>
      </c>
      <c r="BD249" s="819">
        <v>0</v>
      </c>
      <c r="BE249" s="819">
        <v>0</v>
      </c>
      <c r="BF249" s="819">
        <v>0</v>
      </c>
      <c r="BG249" s="819">
        <v>0</v>
      </c>
      <c r="BH249" s="819">
        <v>0</v>
      </c>
      <c r="BI249" s="819">
        <v>0</v>
      </c>
      <c r="BJ249" s="819">
        <v>0</v>
      </c>
      <c r="BK249" s="819">
        <v>0</v>
      </c>
      <c r="BL249" s="819">
        <v>0</v>
      </c>
      <c r="BM249" s="819">
        <v>0</v>
      </c>
      <c r="BN249" s="819">
        <v>0</v>
      </c>
      <c r="BO249" s="819">
        <v>0</v>
      </c>
      <c r="BP249" s="819">
        <v>0</v>
      </c>
      <c r="BQ249" s="819">
        <v>0</v>
      </c>
      <c r="BR249" s="819">
        <v>0</v>
      </c>
      <c r="BS249" s="819">
        <v>0</v>
      </c>
      <c r="BT249" s="820">
        <v>0</v>
      </c>
    </row>
    <row r="250" spans="2:72">
      <c r="B250" s="814"/>
      <c r="C250" s="814"/>
      <c r="D250" s="814" t="s">
        <v>113</v>
      </c>
      <c r="E250" s="814" t="s">
        <v>856</v>
      </c>
      <c r="F250" s="814"/>
      <c r="G250" s="814" t="s">
        <v>858</v>
      </c>
      <c r="H250" s="814">
        <v>2016</v>
      </c>
      <c r="I250" s="629" t="s">
        <v>576</v>
      </c>
      <c r="J250" s="629" t="s">
        <v>859</v>
      </c>
      <c r="K250" s="50"/>
      <c r="L250" s="818"/>
      <c r="M250" s="819"/>
      <c r="N250" s="819"/>
      <c r="O250" s="819"/>
      <c r="P250" s="819"/>
      <c r="Q250" s="819">
        <v>89</v>
      </c>
      <c r="R250" s="819">
        <v>89</v>
      </c>
      <c r="S250" s="819">
        <v>89</v>
      </c>
      <c r="T250" s="819">
        <v>89</v>
      </c>
      <c r="U250" s="819">
        <v>89</v>
      </c>
      <c r="V250" s="819">
        <v>89</v>
      </c>
      <c r="W250" s="819">
        <v>89</v>
      </c>
      <c r="X250" s="819">
        <v>89</v>
      </c>
      <c r="Y250" s="819">
        <v>89</v>
      </c>
      <c r="Z250" s="819">
        <v>89</v>
      </c>
      <c r="AA250" s="819">
        <v>86</v>
      </c>
      <c r="AB250" s="819">
        <v>86</v>
      </c>
      <c r="AC250" s="819">
        <v>86</v>
      </c>
      <c r="AD250" s="819">
        <v>86</v>
      </c>
      <c r="AE250" s="819">
        <v>75</v>
      </c>
      <c r="AF250" s="819">
        <v>75</v>
      </c>
      <c r="AG250" s="819">
        <v>32</v>
      </c>
      <c r="AH250" s="819" t="s">
        <v>915</v>
      </c>
      <c r="AI250" s="819" t="s">
        <v>915</v>
      </c>
      <c r="AJ250" s="819" t="s">
        <v>915</v>
      </c>
      <c r="AK250" s="819" t="s">
        <v>915</v>
      </c>
      <c r="AL250" s="819" t="s">
        <v>915</v>
      </c>
      <c r="AM250" s="819">
        <v>0</v>
      </c>
      <c r="AN250" s="819">
        <v>0</v>
      </c>
      <c r="AO250" s="820">
        <v>0</v>
      </c>
      <c r="AP250" s="50"/>
      <c r="AQ250" s="818"/>
      <c r="AR250" s="819"/>
      <c r="AS250" s="819"/>
      <c r="AT250" s="819"/>
      <c r="AU250" s="819"/>
      <c r="AV250" s="819">
        <v>1374512</v>
      </c>
      <c r="AW250" s="819">
        <v>1374512</v>
      </c>
      <c r="AX250" s="819">
        <v>1374512</v>
      </c>
      <c r="AY250" s="819">
        <v>1374512</v>
      </c>
      <c r="AZ250" s="819">
        <v>1374512</v>
      </c>
      <c r="BA250" s="819">
        <v>1374512</v>
      </c>
      <c r="BB250" s="819">
        <v>1374512</v>
      </c>
      <c r="BC250" s="819">
        <v>1374309</v>
      </c>
      <c r="BD250" s="819">
        <v>1374309</v>
      </c>
      <c r="BE250" s="819">
        <v>1368183</v>
      </c>
      <c r="BF250" s="819">
        <v>1351727</v>
      </c>
      <c r="BG250" s="819">
        <v>1350929</v>
      </c>
      <c r="BH250" s="819">
        <v>1350929</v>
      </c>
      <c r="BI250" s="819">
        <v>1343661</v>
      </c>
      <c r="BJ250" s="819">
        <v>1164896</v>
      </c>
      <c r="BK250" s="819">
        <v>1164896</v>
      </c>
      <c r="BL250" s="819">
        <v>513553</v>
      </c>
      <c r="BM250" s="819">
        <v>0</v>
      </c>
      <c r="BN250" s="819">
        <v>0</v>
      </c>
      <c r="BO250" s="819">
        <v>0</v>
      </c>
      <c r="BP250" s="819">
        <v>0</v>
      </c>
      <c r="BQ250" s="819">
        <v>0</v>
      </c>
      <c r="BR250" s="819">
        <v>0</v>
      </c>
      <c r="BS250" s="819">
        <v>0</v>
      </c>
      <c r="BT250" s="820">
        <v>0</v>
      </c>
    </row>
    <row r="251" spans="2:72">
      <c r="B251" s="814"/>
      <c r="C251" s="814"/>
      <c r="D251" s="814" t="s">
        <v>869</v>
      </c>
      <c r="E251" s="814" t="s">
        <v>856</v>
      </c>
      <c r="F251" s="814"/>
      <c r="G251" s="814" t="s">
        <v>858</v>
      </c>
      <c r="H251" s="814">
        <v>2016</v>
      </c>
      <c r="I251" s="629" t="s">
        <v>576</v>
      </c>
      <c r="J251" s="629" t="s">
        <v>859</v>
      </c>
      <c r="K251" s="50"/>
      <c r="L251" s="818"/>
      <c r="M251" s="819"/>
      <c r="N251" s="819"/>
      <c r="O251" s="819"/>
      <c r="P251" s="819"/>
      <c r="Q251" s="819">
        <v>71</v>
      </c>
      <c r="R251" s="819">
        <v>71</v>
      </c>
      <c r="S251" s="819">
        <v>71</v>
      </c>
      <c r="T251" s="819">
        <v>71</v>
      </c>
      <c r="U251" s="819">
        <v>71</v>
      </c>
      <c r="V251" s="819">
        <v>71</v>
      </c>
      <c r="W251" s="819">
        <v>71</v>
      </c>
      <c r="X251" s="819">
        <v>71</v>
      </c>
      <c r="Y251" s="819">
        <v>71</v>
      </c>
      <c r="Z251" s="819">
        <v>71</v>
      </c>
      <c r="AA251" s="819">
        <v>71</v>
      </c>
      <c r="AB251" s="819">
        <v>71</v>
      </c>
      <c r="AC251" s="819">
        <v>71</v>
      </c>
      <c r="AD251" s="819">
        <v>71</v>
      </c>
      <c r="AE251" s="819">
        <v>71</v>
      </c>
      <c r="AF251" s="819">
        <v>71</v>
      </c>
      <c r="AG251" s="819">
        <v>71</v>
      </c>
      <c r="AH251" s="819">
        <v>71</v>
      </c>
      <c r="AI251" s="819">
        <v>66</v>
      </c>
      <c r="AJ251" s="819" t="s">
        <v>915</v>
      </c>
      <c r="AK251" s="819" t="s">
        <v>915</v>
      </c>
      <c r="AL251" s="819" t="s">
        <v>915</v>
      </c>
      <c r="AM251" s="819">
        <v>0</v>
      </c>
      <c r="AN251" s="819">
        <v>0</v>
      </c>
      <c r="AO251" s="820">
        <v>0</v>
      </c>
      <c r="AP251" s="50"/>
      <c r="AQ251" s="818"/>
      <c r="AR251" s="819"/>
      <c r="AS251" s="819"/>
      <c r="AT251" s="819"/>
      <c r="AU251" s="819"/>
      <c r="AV251" s="819">
        <v>242600</v>
      </c>
      <c r="AW251" s="819">
        <v>242600</v>
      </c>
      <c r="AX251" s="819">
        <v>242600</v>
      </c>
      <c r="AY251" s="819">
        <v>242600</v>
      </c>
      <c r="AZ251" s="819">
        <v>242600</v>
      </c>
      <c r="BA251" s="819">
        <v>242600</v>
      </c>
      <c r="BB251" s="819">
        <v>242600</v>
      </c>
      <c r="BC251" s="819">
        <v>242600</v>
      </c>
      <c r="BD251" s="819">
        <v>242600</v>
      </c>
      <c r="BE251" s="819">
        <v>242600</v>
      </c>
      <c r="BF251" s="819">
        <v>242600</v>
      </c>
      <c r="BG251" s="819">
        <v>242600</v>
      </c>
      <c r="BH251" s="819">
        <v>242600</v>
      </c>
      <c r="BI251" s="819">
        <v>242600</v>
      </c>
      <c r="BJ251" s="819">
        <v>242600</v>
      </c>
      <c r="BK251" s="819">
        <v>242600</v>
      </c>
      <c r="BL251" s="819">
        <v>242600</v>
      </c>
      <c r="BM251" s="819">
        <v>242600</v>
      </c>
      <c r="BN251" s="819">
        <v>238243</v>
      </c>
      <c r="BO251" s="819">
        <v>0</v>
      </c>
      <c r="BP251" s="819">
        <v>0</v>
      </c>
      <c r="BQ251" s="819">
        <v>0</v>
      </c>
      <c r="BR251" s="819">
        <v>0</v>
      </c>
      <c r="BS251" s="819">
        <v>0</v>
      </c>
      <c r="BT251" s="820">
        <v>0</v>
      </c>
    </row>
    <row r="252" spans="2:72">
      <c r="B252" s="814"/>
      <c r="C252" s="814"/>
      <c r="D252" s="814" t="s">
        <v>115</v>
      </c>
      <c r="E252" s="814" t="s">
        <v>856</v>
      </c>
      <c r="F252" s="814"/>
      <c r="G252" s="814" t="s">
        <v>858</v>
      </c>
      <c r="H252" s="814">
        <v>2016</v>
      </c>
      <c r="I252" s="629" t="s">
        <v>576</v>
      </c>
      <c r="J252" s="629" t="s">
        <v>859</v>
      </c>
      <c r="K252" s="50"/>
      <c r="L252" s="818"/>
      <c r="M252" s="819"/>
      <c r="N252" s="819"/>
      <c r="O252" s="819"/>
      <c r="P252" s="819"/>
      <c r="Q252" s="819">
        <v>0</v>
      </c>
      <c r="R252" s="819">
        <v>0</v>
      </c>
      <c r="S252" s="819">
        <v>0</v>
      </c>
      <c r="T252" s="819">
        <v>0</v>
      </c>
      <c r="U252" s="819">
        <v>0</v>
      </c>
      <c r="V252" s="819">
        <v>0</v>
      </c>
      <c r="W252" s="819">
        <v>0</v>
      </c>
      <c r="X252" s="819">
        <v>0</v>
      </c>
      <c r="Y252" s="819">
        <v>0</v>
      </c>
      <c r="Z252" s="819">
        <v>0</v>
      </c>
      <c r="AA252" s="819">
        <v>0</v>
      </c>
      <c r="AB252" s="819">
        <v>0</v>
      </c>
      <c r="AC252" s="819">
        <v>0</v>
      </c>
      <c r="AD252" s="819">
        <v>0</v>
      </c>
      <c r="AE252" s="819">
        <v>0</v>
      </c>
      <c r="AF252" s="819">
        <v>0</v>
      </c>
      <c r="AG252" s="819">
        <v>0</v>
      </c>
      <c r="AH252" s="819">
        <v>0</v>
      </c>
      <c r="AI252" s="819">
        <v>0</v>
      </c>
      <c r="AJ252" s="819">
        <v>0</v>
      </c>
      <c r="AK252" s="819">
        <v>0</v>
      </c>
      <c r="AL252" s="819">
        <v>0</v>
      </c>
      <c r="AM252" s="819">
        <v>0</v>
      </c>
      <c r="AN252" s="819">
        <v>0</v>
      </c>
      <c r="AO252" s="820">
        <v>0</v>
      </c>
      <c r="AP252" s="50"/>
      <c r="AQ252" s="818"/>
      <c r="AR252" s="819"/>
      <c r="AS252" s="819"/>
      <c r="AT252" s="819"/>
      <c r="AU252" s="819"/>
      <c r="AV252" s="819">
        <v>0</v>
      </c>
      <c r="AW252" s="819">
        <v>0</v>
      </c>
      <c r="AX252" s="819">
        <v>0</v>
      </c>
      <c r="AY252" s="819">
        <v>0</v>
      </c>
      <c r="AZ252" s="819">
        <v>0</v>
      </c>
      <c r="BA252" s="819">
        <v>0</v>
      </c>
      <c r="BB252" s="819">
        <v>0</v>
      </c>
      <c r="BC252" s="819">
        <v>0</v>
      </c>
      <c r="BD252" s="819">
        <v>0</v>
      </c>
      <c r="BE252" s="819">
        <v>0</v>
      </c>
      <c r="BF252" s="819">
        <v>0</v>
      </c>
      <c r="BG252" s="819">
        <v>0</v>
      </c>
      <c r="BH252" s="819">
        <v>0</v>
      </c>
      <c r="BI252" s="819">
        <v>0</v>
      </c>
      <c r="BJ252" s="819">
        <v>0</v>
      </c>
      <c r="BK252" s="819">
        <v>0</v>
      </c>
      <c r="BL252" s="819">
        <v>0</v>
      </c>
      <c r="BM252" s="819">
        <v>0</v>
      </c>
      <c r="BN252" s="819">
        <v>0</v>
      </c>
      <c r="BO252" s="819">
        <v>0</v>
      </c>
      <c r="BP252" s="819">
        <v>0</v>
      </c>
      <c r="BQ252" s="819">
        <v>0</v>
      </c>
      <c r="BR252" s="819">
        <v>0</v>
      </c>
      <c r="BS252" s="819">
        <v>0</v>
      </c>
      <c r="BT252" s="820">
        <v>0</v>
      </c>
    </row>
    <row r="253" spans="2:72">
      <c r="B253" s="814"/>
      <c r="C253" s="814"/>
      <c r="D253" s="814" t="s">
        <v>116</v>
      </c>
      <c r="E253" s="814" t="s">
        <v>856</v>
      </c>
      <c r="F253" s="814"/>
      <c r="G253" s="814" t="s">
        <v>858</v>
      </c>
      <c r="H253" s="814">
        <v>2016</v>
      </c>
      <c r="I253" s="629" t="s">
        <v>576</v>
      </c>
      <c r="J253" s="629" t="s">
        <v>859</v>
      </c>
      <c r="K253" s="50"/>
      <c r="L253" s="818"/>
      <c r="M253" s="819"/>
      <c r="N253" s="819"/>
      <c r="O253" s="819"/>
      <c r="P253" s="819"/>
      <c r="Q253" s="819">
        <v>1</v>
      </c>
      <c r="R253" s="819">
        <v>1</v>
      </c>
      <c r="S253" s="819">
        <v>1</v>
      </c>
      <c r="T253" s="819">
        <v>1</v>
      </c>
      <c r="U253" s="819">
        <v>1</v>
      </c>
      <c r="V253" s="819">
        <v>1</v>
      </c>
      <c r="W253" s="819">
        <v>1</v>
      </c>
      <c r="X253" s="819">
        <v>1</v>
      </c>
      <c r="Y253" s="819">
        <v>1</v>
      </c>
      <c r="Z253" s="819">
        <v>1</v>
      </c>
      <c r="AA253" s="819">
        <v>1</v>
      </c>
      <c r="AB253" s="819">
        <v>1</v>
      </c>
      <c r="AC253" s="819">
        <v>1</v>
      </c>
      <c r="AD253" s="819">
        <v>1</v>
      </c>
      <c r="AE253" s="819">
        <v>1</v>
      </c>
      <c r="AF253" s="819">
        <v>1</v>
      </c>
      <c r="AG253" s="819">
        <v>1</v>
      </c>
      <c r="AH253" s="819">
        <v>1</v>
      </c>
      <c r="AI253" s="819">
        <v>1</v>
      </c>
      <c r="AJ253" s="819">
        <v>1</v>
      </c>
      <c r="AK253" s="819">
        <v>0</v>
      </c>
      <c r="AL253" s="819">
        <v>0</v>
      </c>
      <c r="AM253" s="819">
        <v>0</v>
      </c>
      <c r="AN253" s="819">
        <v>0</v>
      </c>
      <c r="AO253" s="820">
        <v>0</v>
      </c>
      <c r="AP253" s="50"/>
      <c r="AQ253" s="818"/>
      <c r="AR253" s="819"/>
      <c r="AS253" s="819"/>
      <c r="AT253" s="819"/>
      <c r="AU253" s="819"/>
      <c r="AV253" s="819">
        <v>10221</v>
      </c>
      <c r="AW253" s="819">
        <v>10221</v>
      </c>
      <c r="AX253" s="819">
        <v>10221</v>
      </c>
      <c r="AY253" s="819">
        <v>10221</v>
      </c>
      <c r="AZ253" s="819">
        <v>10221</v>
      </c>
      <c r="BA253" s="819">
        <v>10221</v>
      </c>
      <c r="BB253" s="819">
        <v>10221</v>
      </c>
      <c r="BC253" s="819">
        <v>10221</v>
      </c>
      <c r="BD253" s="819">
        <v>10221</v>
      </c>
      <c r="BE253" s="819">
        <v>8227</v>
      </c>
      <c r="BF253" s="819">
        <v>8227</v>
      </c>
      <c r="BG253" s="819">
        <v>8227</v>
      </c>
      <c r="BH253" s="819">
        <v>8227</v>
      </c>
      <c r="BI253" s="819">
        <v>8227</v>
      </c>
      <c r="BJ253" s="819">
        <v>8227</v>
      </c>
      <c r="BK253" s="819">
        <v>8227</v>
      </c>
      <c r="BL253" s="819">
        <v>8227</v>
      </c>
      <c r="BM253" s="819">
        <v>8227</v>
      </c>
      <c r="BN253" s="819">
        <v>8227</v>
      </c>
      <c r="BO253" s="819">
        <v>8227</v>
      </c>
      <c r="BP253" s="819">
        <v>0</v>
      </c>
      <c r="BQ253" s="819">
        <v>0</v>
      </c>
      <c r="BR253" s="819">
        <v>0</v>
      </c>
      <c r="BS253" s="819">
        <v>0</v>
      </c>
      <c r="BT253" s="820">
        <v>0</v>
      </c>
    </row>
    <row r="254" spans="2:72">
      <c r="B254" s="814"/>
      <c r="C254" s="814"/>
      <c r="D254" s="814" t="s">
        <v>117</v>
      </c>
      <c r="E254" s="814" t="s">
        <v>856</v>
      </c>
      <c r="F254" s="814"/>
      <c r="G254" s="814" t="s">
        <v>858</v>
      </c>
      <c r="H254" s="814">
        <v>2016</v>
      </c>
      <c r="I254" s="629" t="s">
        <v>576</v>
      </c>
      <c r="J254" s="629" t="s">
        <v>859</v>
      </c>
      <c r="K254" s="50"/>
      <c r="L254" s="818"/>
      <c r="M254" s="819"/>
      <c r="N254" s="819"/>
      <c r="O254" s="819"/>
      <c r="P254" s="819"/>
      <c r="Q254" s="819">
        <v>0</v>
      </c>
      <c r="R254" s="819">
        <v>0</v>
      </c>
      <c r="S254" s="819">
        <v>0</v>
      </c>
      <c r="T254" s="819">
        <v>0</v>
      </c>
      <c r="U254" s="819">
        <v>0</v>
      </c>
      <c r="V254" s="819">
        <v>0</v>
      </c>
      <c r="W254" s="819">
        <v>0</v>
      </c>
      <c r="X254" s="819">
        <v>0</v>
      </c>
      <c r="Y254" s="819">
        <v>0</v>
      </c>
      <c r="Z254" s="819">
        <v>0</v>
      </c>
      <c r="AA254" s="819">
        <v>0</v>
      </c>
      <c r="AB254" s="819">
        <v>0</v>
      </c>
      <c r="AC254" s="819">
        <v>0</v>
      </c>
      <c r="AD254" s="819">
        <v>0</v>
      </c>
      <c r="AE254" s="819">
        <v>0</v>
      </c>
      <c r="AF254" s="819">
        <v>0</v>
      </c>
      <c r="AG254" s="819">
        <v>0</v>
      </c>
      <c r="AH254" s="819">
        <v>0</v>
      </c>
      <c r="AI254" s="819">
        <v>0</v>
      </c>
      <c r="AJ254" s="819">
        <v>0</v>
      </c>
      <c r="AK254" s="819">
        <v>0</v>
      </c>
      <c r="AL254" s="819">
        <v>0</v>
      </c>
      <c r="AM254" s="819">
        <v>0</v>
      </c>
      <c r="AN254" s="819">
        <v>0</v>
      </c>
      <c r="AO254" s="820">
        <v>0</v>
      </c>
      <c r="AP254" s="50"/>
      <c r="AQ254" s="818"/>
      <c r="AR254" s="819"/>
      <c r="AS254" s="819"/>
      <c r="AT254" s="819"/>
      <c r="AU254" s="819"/>
      <c r="AV254" s="819">
        <v>0</v>
      </c>
      <c r="AW254" s="819">
        <v>0</v>
      </c>
      <c r="AX254" s="819">
        <v>0</v>
      </c>
      <c r="AY254" s="819">
        <v>0</v>
      </c>
      <c r="AZ254" s="819">
        <v>0</v>
      </c>
      <c r="BA254" s="819">
        <v>0</v>
      </c>
      <c r="BB254" s="819">
        <v>0</v>
      </c>
      <c r="BC254" s="819">
        <v>0</v>
      </c>
      <c r="BD254" s="819">
        <v>0</v>
      </c>
      <c r="BE254" s="819">
        <v>0</v>
      </c>
      <c r="BF254" s="819">
        <v>0</v>
      </c>
      <c r="BG254" s="819">
        <v>0</v>
      </c>
      <c r="BH254" s="819">
        <v>0</v>
      </c>
      <c r="BI254" s="819">
        <v>0</v>
      </c>
      <c r="BJ254" s="819">
        <v>0</v>
      </c>
      <c r="BK254" s="819">
        <v>0</v>
      </c>
      <c r="BL254" s="819">
        <v>0</v>
      </c>
      <c r="BM254" s="819">
        <v>0</v>
      </c>
      <c r="BN254" s="819">
        <v>0</v>
      </c>
      <c r="BO254" s="819">
        <v>0</v>
      </c>
      <c r="BP254" s="819">
        <v>0</v>
      </c>
      <c r="BQ254" s="819">
        <v>0</v>
      </c>
      <c r="BR254" s="819">
        <v>0</v>
      </c>
      <c r="BS254" s="819">
        <v>0</v>
      </c>
      <c r="BT254" s="820">
        <v>0</v>
      </c>
    </row>
    <row r="255" spans="2:72">
      <c r="B255" s="814"/>
      <c r="C255" s="814"/>
      <c r="D255" s="814" t="s">
        <v>118</v>
      </c>
      <c r="E255" s="814" t="s">
        <v>856</v>
      </c>
      <c r="F255" s="814"/>
      <c r="G255" s="814" t="s">
        <v>858</v>
      </c>
      <c r="H255" s="814">
        <v>2016</v>
      </c>
      <c r="I255" s="629" t="s">
        <v>576</v>
      </c>
      <c r="J255" s="629" t="s">
        <v>859</v>
      </c>
      <c r="K255" s="50"/>
      <c r="L255" s="818"/>
      <c r="M255" s="819"/>
      <c r="N255" s="819"/>
      <c r="O255" s="819"/>
      <c r="P255" s="819"/>
      <c r="Q255" s="819">
        <v>938</v>
      </c>
      <c r="R255" s="819">
        <v>922</v>
      </c>
      <c r="S255" s="819">
        <v>922</v>
      </c>
      <c r="T255" s="819">
        <v>922</v>
      </c>
      <c r="U255" s="819">
        <v>922</v>
      </c>
      <c r="V255" s="819">
        <v>910</v>
      </c>
      <c r="W255" s="819">
        <v>910</v>
      </c>
      <c r="X255" s="819">
        <v>910</v>
      </c>
      <c r="Y255" s="819">
        <v>910</v>
      </c>
      <c r="Z255" s="819">
        <v>910</v>
      </c>
      <c r="AA255" s="819">
        <v>908</v>
      </c>
      <c r="AB255" s="819">
        <v>769</v>
      </c>
      <c r="AC255" s="819">
        <v>541</v>
      </c>
      <c r="AD255" s="819">
        <v>541</v>
      </c>
      <c r="AE255" s="819">
        <v>188</v>
      </c>
      <c r="AF255" s="819" t="s">
        <v>915</v>
      </c>
      <c r="AG255" s="819" t="s">
        <v>915</v>
      </c>
      <c r="AH255" s="819" t="s">
        <v>915</v>
      </c>
      <c r="AI255" s="819" t="s">
        <v>915</v>
      </c>
      <c r="AJ255" s="819" t="s">
        <v>915</v>
      </c>
      <c r="AK255" s="819">
        <v>0</v>
      </c>
      <c r="AL255" s="819">
        <v>0</v>
      </c>
      <c r="AM255" s="819">
        <v>0</v>
      </c>
      <c r="AN255" s="819">
        <v>0</v>
      </c>
      <c r="AO255" s="820">
        <v>0</v>
      </c>
      <c r="AP255" s="50"/>
      <c r="AQ255" s="818"/>
      <c r="AR255" s="819"/>
      <c r="AS255" s="819"/>
      <c r="AT255" s="819"/>
      <c r="AU255" s="819"/>
      <c r="AV255" s="819">
        <v>6976976</v>
      </c>
      <c r="AW255" s="819">
        <v>6861880</v>
      </c>
      <c r="AX255" s="819">
        <v>6861880</v>
      </c>
      <c r="AY255" s="819">
        <v>6861880</v>
      </c>
      <c r="AZ255" s="819">
        <v>6861880</v>
      </c>
      <c r="BA255" s="819">
        <v>6784784</v>
      </c>
      <c r="BB255" s="819">
        <v>6784784</v>
      </c>
      <c r="BC255" s="819">
        <v>6784784</v>
      </c>
      <c r="BD255" s="819">
        <v>6779972</v>
      </c>
      <c r="BE255" s="819">
        <v>6779972</v>
      </c>
      <c r="BF255" s="819">
        <v>6769746</v>
      </c>
      <c r="BG255" s="819">
        <v>5764006</v>
      </c>
      <c r="BH255" s="819">
        <v>3070532</v>
      </c>
      <c r="BI255" s="819">
        <v>3070532</v>
      </c>
      <c r="BJ255" s="819">
        <v>736534</v>
      </c>
      <c r="BK255" s="819">
        <v>0</v>
      </c>
      <c r="BL255" s="819">
        <v>0</v>
      </c>
      <c r="BM255" s="819">
        <v>0</v>
      </c>
      <c r="BN255" s="819">
        <v>0</v>
      </c>
      <c r="BO255" s="819">
        <v>0</v>
      </c>
      <c r="BP255" s="819">
        <v>0</v>
      </c>
      <c r="BQ255" s="819">
        <v>0</v>
      </c>
      <c r="BR255" s="819">
        <v>0</v>
      </c>
      <c r="BS255" s="819">
        <v>0</v>
      </c>
      <c r="BT255" s="820">
        <v>0</v>
      </c>
    </row>
    <row r="256" spans="2:72">
      <c r="B256" s="814"/>
      <c r="C256" s="814"/>
      <c r="D256" s="814" t="s">
        <v>119</v>
      </c>
      <c r="E256" s="814" t="s">
        <v>856</v>
      </c>
      <c r="F256" s="814"/>
      <c r="G256" s="814" t="s">
        <v>858</v>
      </c>
      <c r="H256" s="814">
        <v>2016</v>
      </c>
      <c r="I256" s="629" t="s">
        <v>576</v>
      </c>
      <c r="J256" s="629" t="s">
        <v>859</v>
      </c>
      <c r="K256" s="50"/>
      <c r="L256" s="818"/>
      <c r="M256" s="819"/>
      <c r="N256" s="819"/>
      <c r="O256" s="819"/>
      <c r="P256" s="819"/>
      <c r="Q256" s="819">
        <v>185</v>
      </c>
      <c r="R256" s="819">
        <v>185</v>
      </c>
      <c r="S256" s="819">
        <v>184</v>
      </c>
      <c r="T256" s="819">
        <v>176</v>
      </c>
      <c r="U256" s="819">
        <v>159</v>
      </c>
      <c r="V256" s="819">
        <v>135</v>
      </c>
      <c r="W256" s="819">
        <v>109</v>
      </c>
      <c r="X256" s="819">
        <v>77</v>
      </c>
      <c r="Y256" s="819">
        <v>45</v>
      </c>
      <c r="Z256" s="819">
        <v>21</v>
      </c>
      <c r="AA256" s="819">
        <v>8</v>
      </c>
      <c r="AB256" s="819">
        <v>1</v>
      </c>
      <c r="AC256" s="819" t="s">
        <v>915</v>
      </c>
      <c r="AD256" s="819" t="s">
        <v>915</v>
      </c>
      <c r="AE256" s="819" t="s">
        <v>915</v>
      </c>
      <c r="AF256" s="819" t="s">
        <v>915</v>
      </c>
      <c r="AG256" s="819" t="s">
        <v>915</v>
      </c>
      <c r="AH256" s="819" t="s">
        <v>915</v>
      </c>
      <c r="AI256" s="819">
        <v>0</v>
      </c>
      <c r="AJ256" s="819">
        <v>0</v>
      </c>
      <c r="AK256" s="819">
        <v>0</v>
      </c>
      <c r="AL256" s="819">
        <v>0</v>
      </c>
      <c r="AM256" s="819">
        <v>0</v>
      </c>
      <c r="AN256" s="819">
        <v>0</v>
      </c>
      <c r="AO256" s="820">
        <v>0</v>
      </c>
      <c r="AP256" s="50"/>
      <c r="AQ256" s="818"/>
      <c r="AR256" s="819"/>
      <c r="AS256" s="819"/>
      <c r="AT256" s="819"/>
      <c r="AU256" s="819"/>
      <c r="AV256" s="819">
        <v>1118807</v>
      </c>
      <c r="AW256" s="819">
        <v>1118807</v>
      </c>
      <c r="AX256" s="819">
        <v>1106745</v>
      </c>
      <c r="AY256" s="819">
        <v>1010039</v>
      </c>
      <c r="AZ256" s="819">
        <v>861636</v>
      </c>
      <c r="BA256" s="819">
        <v>677037</v>
      </c>
      <c r="BB256" s="819">
        <v>498805</v>
      </c>
      <c r="BC256" s="819">
        <v>329705</v>
      </c>
      <c r="BD256" s="819">
        <v>177183</v>
      </c>
      <c r="BE256" s="819">
        <v>78400</v>
      </c>
      <c r="BF256" s="819">
        <v>27057</v>
      </c>
      <c r="BG256" s="819">
        <v>5346</v>
      </c>
      <c r="BH256" s="819">
        <v>2218</v>
      </c>
      <c r="BI256" s="819">
        <v>2166</v>
      </c>
      <c r="BJ256" s="819">
        <v>1704</v>
      </c>
      <c r="BK256" s="819">
        <v>158</v>
      </c>
      <c r="BL256" s="819">
        <v>0</v>
      </c>
      <c r="BM256" s="819">
        <v>0</v>
      </c>
      <c r="BN256" s="819">
        <v>0</v>
      </c>
      <c r="BO256" s="819">
        <v>0</v>
      </c>
      <c r="BP256" s="819">
        <v>0</v>
      </c>
      <c r="BQ256" s="819">
        <v>0</v>
      </c>
      <c r="BR256" s="819">
        <v>0</v>
      </c>
      <c r="BS256" s="819">
        <v>0</v>
      </c>
      <c r="BT256" s="820">
        <v>0</v>
      </c>
    </row>
    <row r="257" spans="2:72">
      <c r="B257" s="814"/>
      <c r="C257" s="814"/>
      <c r="D257" s="814" t="s">
        <v>120</v>
      </c>
      <c r="E257" s="814" t="s">
        <v>856</v>
      </c>
      <c r="F257" s="814"/>
      <c r="G257" s="814" t="s">
        <v>858</v>
      </c>
      <c r="H257" s="814">
        <v>2016</v>
      </c>
      <c r="I257" s="629" t="s">
        <v>576</v>
      </c>
      <c r="J257" s="629" t="s">
        <v>859</v>
      </c>
      <c r="K257" s="50"/>
      <c r="L257" s="818"/>
      <c r="M257" s="819"/>
      <c r="N257" s="819"/>
      <c r="O257" s="819"/>
      <c r="P257" s="819"/>
      <c r="Q257" s="819">
        <v>9</v>
      </c>
      <c r="R257" s="819">
        <v>9</v>
      </c>
      <c r="S257" s="819">
        <v>9</v>
      </c>
      <c r="T257" s="819">
        <v>9</v>
      </c>
      <c r="U257" s="819">
        <v>9</v>
      </c>
      <c r="V257" s="819">
        <v>9</v>
      </c>
      <c r="W257" s="819">
        <v>9</v>
      </c>
      <c r="X257" s="819">
        <v>9</v>
      </c>
      <c r="Y257" s="819">
        <v>9</v>
      </c>
      <c r="Z257" s="819">
        <v>9</v>
      </c>
      <c r="AA257" s="819">
        <v>9</v>
      </c>
      <c r="AB257" s="819">
        <v>3</v>
      </c>
      <c r="AC257" s="819" t="s">
        <v>915</v>
      </c>
      <c r="AD257" s="819">
        <v>9</v>
      </c>
      <c r="AE257" s="819">
        <v>9</v>
      </c>
      <c r="AF257" s="819">
        <v>3</v>
      </c>
      <c r="AG257" s="819">
        <v>0</v>
      </c>
      <c r="AH257" s="819">
        <v>0</v>
      </c>
      <c r="AI257" s="819">
        <v>0</v>
      </c>
      <c r="AJ257" s="819">
        <v>0</v>
      </c>
      <c r="AK257" s="819">
        <v>0</v>
      </c>
      <c r="AL257" s="819">
        <v>0</v>
      </c>
      <c r="AM257" s="819">
        <v>0</v>
      </c>
      <c r="AN257" s="819">
        <v>0</v>
      </c>
      <c r="AO257" s="820">
        <v>0</v>
      </c>
      <c r="AP257" s="50"/>
      <c r="AQ257" s="818"/>
      <c r="AR257" s="819"/>
      <c r="AS257" s="819"/>
      <c r="AT257" s="819"/>
      <c r="AU257" s="819"/>
      <c r="AV257" s="819">
        <v>66225</v>
      </c>
      <c r="AW257" s="819">
        <v>66225</v>
      </c>
      <c r="AX257" s="819">
        <v>66225</v>
      </c>
      <c r="AY257" s="819">
        <v>66225</v>
      </c>
      <c r="AZ257" s="819">
        <v>66225</v>
      </c>
      <c r="BA257" s="819">
        <v>66225</v>
      </c>
      <c r="BB257" s="819">
        <v>66225</v>
      </c>
      <c r="BC257" s="819">
        <v>66225</v>
      </c>
      <c r="BD257" s="819">
        <v>66225</v>
      </c>
      <c r="BE257" s="819">
        <v>66225</v>
      </c>
      <c r="BF257" s="819">
        <v>66225</v>
      </c>
      <c r="BG257" s="819">
        <v>66225</v>
      </c>
      <c r="BH257" s="819">
        <v>66225</v>
      </c>
      <c r="BI257" s="819">
        <v>66225</v>
      </c>
      <c r="BJ257" s="819">
        <v>66225</v>
      </c>
      <c r="BK257" s="819">
        <v>23795</v>
      </c>
      <c r="BL257" s="819">
        <v>0</v>
      </c>
      <c r="BM257" s="819">
        <v>0</v>
      </c>
      <c r="BN257" s="819">
        <v>0</v>
      </c>
      <c r="BO257" s="819">
        <v>0</v>
      </c>
      <c r="BP257" s="819">
        <v>0</v>
      </c>
      <c r="BQ257" s="819">
        <v>0</v>
      </c>
      <c r="BR257" s="819">
        <v>0</v>
      </c>
      <c r="BS257" s="819">
        <v>0</v>
      </c>
      <c r="BT257" s="820">
        <v>0</v>
      </c>
    </row>
    <row r="258" spans="2:72">
      <c r="B258" s="814"/>
      <c r="C258" s="814"/>
      <c r="D258" s="814" t="s">
        <v>121</v>
      </c>
      <c r="E258" s="814" t="s">
        <v>856</v>
      </c>
      <c r="F258" s="814"/>
      <c r="G258" s="814" t="s">
        <v>858</v>
      </c>
      <c r="H258" s="814">
        <v>2016</v>
      </c>
      <c r="I258" s="629" t="s">
        <v>576</v>
      </c>
      <c r="J258" s="629" t="s">
        <v>859</v>
      </c>
      <c r="K258" s="50"/>
      <c r="L258" s="818"/>
      <c r="M258" s="819"/>
      <c r="N258" s="819"/>
      <c r="O258" s="819"/>
      <c r="P258" s="819"/>
      <c r="Q258" s="819">
        <v>0</v>
      </c>
      <c r="R258" s="819">
        <v>0</v>
      </c>
      <c r="S258" s="819">
        <v>0</v>
      </c>
      <c r="T258" s="819">
        <v>0</v>
      </c>
      <c r="U258" s="819">
        <v>0</v>
      </c>
      <c r="V258" s="819">
        <v>0</v>
      </c>
      <c r="W258" s="819">
        <v>0</v>
      </c>
      <c r="X258" s="819">
        <v>0</v>
      </c>
      <c r="Y258" s="819">
        <v>0</v>
      </c>
      <c r="Z258" s="819">
        <v>0</v>
      </c>
      <c r="AA258" s="819">
        <v>0</v>
      </c>
      <c r="AB258" s="819">
        <v>0</v>
      </c>
      <c r="AC258" s="819">
        <v>0</v>
      </c>
      <c r="AD258" s="819">
        <v>0</v>
      </c>
      <c r="AE258" s="819">
        <v>0</v>
      </c>
      <c r="AF258" s="819">
        <v>0</v>
      </c>
      <c r="AG258" s="819">
        <v>0</v>
      </c>
      <c r="AH258" s="819">
        <v>0</v>
      </c>
      <c r="AI258" s="819">
        <v>0</v>
      </c>
      <c r="AJ258" s="819">
        <v>0</v>
      </c>
      <c r="AK258" s="819">
        <v>0</v>
      </c>
      <c r="AL258" s="819">
        <v>0</v>
      </c>
      <c r="AM258" s="819">
        <v>0</v>
      </c>
      <c r="AN258" s="819">
        <v>0</v>
      </c>
      <c r="AO258" s="820">
        <v>0</v>
      </c>
      <c r="AP258" s="50"/>
      <c r="AQ258" s="818"/>
      <c r="AR258" s="819"/>
      <c r="AS258" s="819"/>
      <c r="AT258" s="819"/>
      <c r="AU258" s="819"/>
      <c r="AV258" s="819">
        <v>0</v>
      </c>
      <c r="AW258" s="819">
        <v>0</v>
      </c>
      <c r="AX258" s="819">
        <v>0</v>
      </c>
      <c r="AY258" s="819">
        <v>0</v>
      </c>
      <c r="AZ258" s="819">
        <v>0</v>
      </c>
      <c r="BA258" s="819">
        <v>0</v>
      </c>
      <c r="BB258" s="819">
        <v>0</v>
      </c>
      <c r="BC258" s="819">
        <v>0</v>
      </c>
      <c r="BD258" s="819">
        <v>0</v>
      </c>
      <c r="BE258" s="819">
        <v>0</v>
      </c>
      <c r="BF258" s="819">
        <v>0</v>
      </c>
      <c r="BG258" s="819">
        <v>0</v>
      </c>
      <c r="BH258" s="819">
        <v>0</v>
      </c>
      <c r="BI258" s="819">
        <v>0</v>
      </c>
      <c r="BJ258" s="819">
        <v>0</v>
      </c>
      <c r="BK258" s="819">
        <v>0</v>
      </c>
      <c r="BL258" s="819">
        <v>0</v>
      </c>
      <c r="BM258" s="819">
        <v>0</v>
      </c>
      <c r="BN258" s="819">
        <v>0</v>
      </c>
      <c r="BO258" s="819">
        <v>0</v>
      </c>
      <c r="BP258" s="819">
        <v>0</v>
      </c>
      <c r="BQ258" s="819">
        <v>0</v>
      </c>
      <c r="BR258" s="819">
        <v>0</v>
      </c>
      <c r="BS258" s="819">
        <v>0</v>
      </c>
      <c r="BT258" s="820">
        <v>0</v>
      </c>
    </row>
    <row r="259" spans="2:72">
      <c r="B259" s="814"/>
      <c r="C259" s="814"/>
      <c r="D259" s="814" t="s">
        <v>122</v>
      </c>
      <c r="E259" s="814" t="s">
        <v>856</v>
      </c>
      <c r="F259" s="814"/>
      <c r="G259" s="814" t="s">
        <v>858</v>
      </c>
      <c r="H259" s="814">
        <v>2016</v>
      </c>
      <c r="I259" s="629" t="s">
        <v>576</v>
      </c>
      <c r="J259" s="629" t="s">
        <v>859</v>
      </c>
      <c r="K259" s="50"/>
      <c r="L259" s="818"/>
      <c r="M259" s="819"/>
      <c r="N259" s="819"/>
      <c r="O259" s="819"/>
      <c r="P259" s="819"/>
      <c r="Q259" s="819">
        <v>0</v>
      </c>
      <c r="R259" s="819">
        <v>0</v>
      </c>
      <c r="S259" s="819">
        <v>0</v>
      </c>
      <c r="T259" s="819">
        <v>0</v>
      </c>
      <c r="U259" s="819">
        <v>0</v>
      </c>
      <c r="V259" s="819">
        <v>0</v>
      </c>
      <c r="W259" s="819">
        <v>0</v>
      </c>
      <c r="X259" s="819">
        <v>0</v>
      </c>
      <c r="Y259" s="819">
        <v>0</v>
      </c>
      <c r="Z259" s="819">
        <v>0</v>
      </c>
      <c r="AA259" s="819">
        <v>0</v>
      </c>
      <c r="AB259" s="819">
        <v>0</v>
      </c>
      <c r="AC259" s="819">
        <v>0</v>
      </c>
      <c r="AD259" s="819">
        <v>0</v>
      </c>
      <c r="AE259" s="819">
        <v>0</v>
      </c>
      <c r="AF259" s="819">
        <v>0</v>
      </c>
      <c r="AG259" s="819">
        <v>0</v>
      </c>
      <c r="AH259" s="819">
        <v>0</v>
      </c>
      <c r="AI259" s="819">
        <v>0</v>
      </c>
      <c r="AJ259" s="819">
        <v>0</v>
      </c>
      <c r="AK259" s="819">
        <v>0</v>
      </c>
      <c r="AL259" s="819">
        <v>0</v>
      </c>
      <c r="AM259" s="819">
        <v>0</v>
      </c>
      <c r="AN259" s="819">
        <v>0</v>
      </c>
      <c r="AO259" s="820">
        <v>0</v>
      </c>
      <c r="AP259" s="50"/>
      <c r="AQ259" s="818"/>
      <c r="AR259" s="819"/>
      <c r="AS259" s="819"/>
      <c r="AT259" s="819"/>
      <c r="AU259" s="819"/>
      <c r="AV259" s="819">
        <v>0</v>
      </c>
      <c r="AW259" s="819">
        <v>0</v>
      </c>
      <c r="AX259" s="819">
        <v>0</v>
      </c>
      <c r="AY259" s="819">
        <v>0</v>
      </c>
      <c r="AZ259" s="819">
        <v>0</v>
      </c>
      <c r="BA259" s="819">
        <v>0</v>
      </c>
      <c r="BB259" s="819">
        <v>0</v>
      </c>
      <c r="BC259" s="819">
        <v>0</v>
      </c>
      <c r="BD259" s="819">
        <v>0</v>
      </c>
      <c r="BE259" s="819">
        <v>0</v>
      </c>
      <c r="BF259" s="819">
        <v>0</v>
      </c>
      <c r="BG259" s="819">
        <v>0</v>
      </c>
      <c r="BH259" s="819">
        <v>0</v>
      </c>
      <c r="BI259" s="819">
        <v>0</v>
      </c>
      <c r="BJ259" s="819">
        <v>0</v>
      </c>
      <c r="BK259" s="819">
        <v>0</v>
      </c>
      <c r="BL259" s="819">
        <v>0</v>
      </c>
      <c r="BM259" s="819">
        <v>0</v>
      </c>
      <c r="BN259" s="819">
        <v>0</v>
      </c>
      <c r="BO259" s="819">
        <v>0</v>
      </c>
      <c r="BP259" s="819">
        <v>0</v>
      </c>
      <c r="BQ259" s="819">
        <v>0</v>
      </c>
      <c r="BR259" s="819">
        <v>0</v>
      </c>
      <c r="BS259" s="819">
        <v>0</v>
      </c>
      <c r="BT259" s="820">
        <v>0</v>
      </c>
    </row>
    <row r="260" spans="2:72">
      <c r="B260" s="814"/>
      <c r="C260" s="814"/>
      <c r="D260" s="814" t="s">
        <v>124</v>
      </c>
      <c r="E260" s="814" t="s">
        <v>856</v>
      </c>
      <c r="F260" s="814"/>
      <c r="G260" s="814" t="s">
        <v>858</v>
      </c>
      <c r="H260" s="814">
        <v>2016</v>
      </c>
      <c r="I260" s="629" t="s">
        <v>576</v>
      </c>
      <c r="J260" s="629" t="s">
        <v>859</v>
      </c>
      <c r="K260" s="50"/>
      <c r="L260" s="818"/>
      <c r="M260" s="819"/>
      <c r="N260" s="819"/>
      <c r="O260" s="819"/>
      <c r="P260" s="819"/>
      <c r="Q260" s="819">
        <v>0</v>
      </c>
      <c r="R260" s="819">
        <v>0</v>
      </c>
      <c r="S260" s="819">
        <v>0</v>
      </c>
      <c r="T260" s="819">
        <v>0</v>
      </c>
      <c r="U260" s="819">
        <v>0</v>
      </c>
      <c r="V260" s="819">
        <v>0</v>
      </c>
      <c r="W260" s="819">
        <v>0</v>
      </c>
      <c r="X260" s="819">
        <v>0</v>
      </c>
      <c r="Y260" s="819">
        <v>0</v>
      </c>
      <c r="Z260" s="819">
        <v>0</v>
      </c>
      <c r="AA260" s="819">
        <v>0</v>
      </c>
      <c r="AB260" s="819">
        <v>0</v>
      </c>
      <c r="AC260" s="819">
        <v>0</v>
      </c>
      <c r="AD260" s="819">
        <v>0</v>
      </c>
      <c r="AE260" s="819">
        <v>0</v>
      </c>
      <c r="AF260" s="819">
        <v>0</v>
      </c>
      <c r="AG260" s="819">
        <v>0</v>
      </c>
      <c r="AH260" s="819">
        <v>0</v>
      </c>
      <c r="AI260" s="819">
        <v>0</v>
      </c>
      <c r="AJ260" s="819">
        <v>0</v>
      </c>
      <c r="AK260" s="819">
        <v>0</v>
      </c>
      <c r="AL260" s="819">
        <v>0</v>
      </c>
      <c r="AM260" s="819">
        <v>0</v>
      </c>
      <c r="AN260" s="819">
        <v>0</v>
      </c>
      <c r="AO260" s="820">
        <v>0</v>
      </c>
      <c r="AP260" s="50"/>
      <c r="AQ260" s="818"/>
      <c r="AR260" s="819"/>
      <c r="AS260" s="819"/>
      <c r="AT260" s="819"/>
      <c r="AU260" s="819"/>
      <c r="AV260" s="819">
        <v>0</v>
      </c>
      <c r="AW260" s="819">
        <v>0</v>
      </c>
      <c r="AX260" s="819">
        <v>0</v>
      </c>
      <c r="AY260" s="819">
        <v>0</v>
      </c>
      <c r="AZ260" s="819">
        <v>0</v>
      </c>
      <c r="BA260" s="819">
        <v>0</v>
      </c>
      <c r="BB260" s="819">
        <v>0</v>
      </c>
      <c r="BC260" s="819">
        <v>0</v>
      </c>
      <c r="BD260" s="819">
        <v>0</v>
      </c>
      <c r="BE260" s="819">
        <v>0</v>
      </c>
      <c r="BF260" s="819">
        <v>0</v>
      </c>
      <c r="BG260" s="819">
        <v>0</v>
      </c>
      <c r="BH260" s="819">
        <v>0</v>
      </c>
      <c r="BI260" s="819">
        <v>0</v>
      </c>
      <c r="BJ260" s="819">
        <v>0</v>
      </c>
      <c r="BK260" s="819">
        <v>0</v>
      </c>
      <c r="BL260" s="819">
        <v>0</v>
      </c>
      <c r="BM260" s="819">
        <v>0</v>
      </c>
      <c r="BN260" s="819">
        <v>0</v>
      </c>
      <c r="BO260" s="819">
        <v>0</v>
      </c>
      <c r="BP260" s="819">
        <v>0</v>
      </c>
      <c r="BQ260" s="819">
        <v>0</v>
      </c>
      <c r="BR260" s="819">
        <v>0</v>
      </c>
      <c r="BS260" s="819">
        <v>0</v>
      </c>
      <c r="BT260" s="820">
        <v>0</v>
      </c>
    </row>
    <row r="261" spans="2:72">
      <c r="B261" s="814"/>
      <c r="C261" s="814"/>
      <c r="D261" s="814" t="s">
        <v>123</v>
      </c>
      <c r="E261" s="814" t="s">
        <v>856</v>
      </c>
      <c r="F261" s="814"/>
      <c r="G261" s="814" t="s">
        <v>858</v>
      </c>
      <c r="H261" s="814">
        <v>2016</v>
      </c>
      <c r="I261" s="629" t="s">
        <v>576</v>
      </c>
      <c r="J261" s="629" t="s">
        <v>859</v>
      </c>
      <c r="K261" s="50"/>
      <c r="L261" s="818"/>
      <c r="M261" s="819"/>
      <c r="N261" s="819"/>
      <c r="O261" s="819"/>
      <c r="P261" s="819"/>
      <c r="Q261" s="819">
        <v>0</v>
      </c>
      <c r="R261" s="819">
        <v>0</v>
      </c>
      <c r="S261" s="819">
        <v>0</v>
      </c>
      <c r="T261" s="819">
        <v>0</v>
      </c>
      <c r="U261" s="819">
        <v>0</v>
      </c>
      <c r="V261" s="819">
        <v>0</v>
      </c>
      <c r="W261" s="819">
        <v>0</v>
      </c>
      <c r="X261" s="819">
        <v>0</v>
      </c>
      <c r="Y261" s="819">
        <v>0</v>
      </c>
      <c r="Z261" s="819">
        <v>0</v>
      </c>
      <c r="AA261" s="819">
        <v>0</v>
      </c>
      <c r="AB261" s="819">
        <v>0</v>
      </c>
      <c r="AC261" s="819">
        <v>0</v>
      </c>
      <c r="AD261" s="819">
        <v>0</v>
      </c>
      <c r="AE261" s="819">
        <v>0</v>
      </c>
      <c r="AF261" s="819">
        <v>0</v>
      </c>
      <c r="AG261" s="819">
        <v>0</v>
      </c>
      <c r="AH261" s="819">
        <v>0</v>
      </c>
      <c r="AI261" s="819">
        <v>0</v>
      </c>
      <c r="AJ261" s="819">
        <v>0</v>
      </c>
      <c r="AK261" s="819">
        <v>0</v>
      </c>
      <c r="AL261" s="819">
        <v>0</v>
      </c>
      <c r="AM261" s="819">
        <v>0</v>
      </c>
      <c r="AN261" s="819">
        <v>0</v>
      </c>
      <c r="AO261" s="820">
        <v>0</v>
      </c>
      <c r="AP261" s="50"/>
      <c r="AQ261" s="818"/>
      <c r="AR261" s="819"/>
      <c r="AS261" s="819"/>
      <c r="AT261" s="819"/>
      <c r="AU261" s="819"/>
      <c r="AV261" s="819">
        <v>0</v>
      </c>
      <c r="AW261" s="819">
        <v>0</v>
      </c>
      <c r="AX261" s="819">
        <v>0</v>
      </c>
      <c r="AY261" s="819">
        <v>0</v>
      </c>
      <c r="AZ261" s="819">
        <v>0</v>
      </c>
      <c r="BA261" s="819">
        <v>0</v>
      </c>
      <c r="BB261" s="819">
        <v>0</v>
      </c>
      <c r="BC261" s="819">
        <v>0</v>
      </c>
      <c r="BD261" s="819">
        <v>0</v>
      </c>
      <c r="BE261" s="819">
        <v>0</v>
      </c>
      <c r="BF261" s="819">
        <v>0</v>
      </c>
      <c r="BG261" s="819">
        <v>0</v>
      </c>
      <c r="BH261" s="819">
        <v>0</v>
      </c>
      <c r="BI261" s="819">
        <v>0</v>
      </c>
      <c r="BJ261" s="819">
        <v>0</v>
      </c>
      <c r="BK261" s="819">
        <v>0</v>
      </c>
      <c r="BL261" s="819">
        <v>0</v>
      </c>
      <c r="BM261" s="819">
        <v>0</v>
      </c>
      <c r="BN261" s="819">
        <v>0</v>
      </c>
      <c r="BO261" s="819">
        <v>0</v>
      </c>
      <c r="BP261" s="819">
        <v>0</v>
      </c>
      <c r="BQ261" s="819">
        <v>0</v>
      </c>
      <c r="BR261" s="819">
        <v>0</v>
      </c>
      <c r="BS261" s="819">
        <v>0</v>
      </c>
      <c r="BT261" s="820">
        <v>0</v>
      </c>
    </row>
    <row r="262" spans="2:72">
      <c r="B262" s="814"/>
      <c r="C262" s="814"/>
      <c r="D262" s="814" t="s">
        <v>871</v>
      </c>
      <c r="E262" s="814" t="s">
        <v>856</v>
      </c>
      <c r="F262" s="814"/>
      <c r="G262" s="814" t="s">
        <v>858</v>
      </c>
      <c r="H262" s="814">
        <v>2016</v>
      </c>
      <c r="I262" s="629" t="s">
        <v>576</v>
      </c>
      <c r="J262" s="629" t="s">
        <v>859</v>
      </c>
      <c r="K262" s="50"/>
      <c r="L262" s="818"/>
      <c r="M262" s="819"/>
      <c r="N262" s="819"/>
      <c r="O262" s="819"/>
      <c r="P262" s="819"/>
      <c r="Q262" s="819">
        <v>0</v>
      </c>
      <c r="R262" s="819">
        <v>0</v>
      </c>
      <c r="S262" s="819">
        <v>0</v>
      </c>
      <c r="T262" s="819">
        <v>0</v>
      </c>
      <c r="U262" s="819">
        <v>0</v>
      </c>
      <c r="V262" s="819">
        <v>0</v>
      </c>
      <c r="W262" s="819">
        <v>0</v>
      </c>
      <c r="X262" s="819">
        <v>0</v>
      </c>
      <c r="Y262" s="819">
        <v>0</v>
      </c>
      <c r="Z262" s="819">
        <v>0</v>
      </c>
      <c r="AA262" s="819">
        <v>0</v>
      </c>
      <c r="AB262" s="819">
        <v>0</v>
      </c>
      <c r="AC262" s="819">
        <v>0</v>
      </c>
      <c r="AD262" s="819">
        <v>0</v>
      </c>
      <c r="AE262" s="819">
        <v>0</v>
      </c>
      <c r="AF262" s="819">
        <v>0</v>
      </c>
      <c r="AG262" s="819">
        <v>0</v>
      </c>
      <c r="AH262" s="819">
        <v>0</v>
      </c>
      <c r="AI262" s="819">
        <v>0</v>
      </c>
      <c r="AJ262" s="819">
        <v>0</v>
      </c>
      <c r="AK262" s="819">
        <v>0</v>
      </c>
      <c r="AL262" s="819">
        <v>0</v>
      </c>
      <c r="AM262" s="819">
        <v>0</v>
      </c>
      <c r="AN262" s="819">
        <v>0</v>
      </c>
      <c r="AO262" s="820">
        <v>0</v>
      </c>
      <c r="AP262" s="50"/>
      <c r="AQ262" s="818"/>
      <c r="AR262" s="819"/>
      <c r="AS262" s="819"/>
      <c r="AT262" s="819"/>
      <c r="AU262" s="819"/>
      <c r="AV262" s="819">
        <v>0</v>
      </c>
      <c r="AW262" s="819">
        <v>0</v>
      </c>
      <c r="AX262" s="819">
        <v>0</v>
      </c>
      <c r="AY262" s="819">
        <v>0</v>
      </c>
      <c r="AZ262" s="819">
        <v>0</v>
      </c>
      <c r="BA262" s="819">
        <v>0</v>
      </c>
      <c r="BB262" s="819">
        <v>0</v>
      </c>
      <c r="BC262" s="819">
        <v>0</v>
      </c>
      <c r="BD262" s="819">
        <v>0</v>
      </c>
      <c r="BE262" s="819">
        <v>0</v>
      </c>
      <c r="BF262" s="819">
        <v>0</v>
      </c>
      <c r="BG262" s="819">
        <v>0</v>
      </c>
      <c r="BH262" s="819">
        <v>0</v>
      </c>
      <c r="BI262" s="819">
        <v>0</v>
      </c>
      <c r="BJ262" s="819">
        <v>0</v>
      </c>
      <c r="BK262" s="819">
        <v>0</v>
      </c>
      <c r="BL262" s="819">
        <v>0</v>
      </c>
      <c r="BM262" s="819">
        <v>0</v>
      </c>
      <c r="BN262" s="819">
        <v>0</v>
      </c>
      <c r="BO262" s="819">
        <v>0</v>
      </c>
      <c r="BP262" s="819">
        <v>0</v>
      </c>
      <c r="BQ262" s="819">
        <v>0</v>
      </c>
      <c r="BR262" s="819">
        <v>0</v>
      </c>
      <c r="BS262" s="819">
        <v>0</v>
      </c>
      <c r="BT262" s="820">
        <v>0</v>
      </c>
    </row>
    <row r="263" spans="2:72">
      <c r="B263" s="814"/>
      <c r="C263" s="814"/>
      <c r="D263" s="814" t="s">
        <v>872</v>
      </c>
      <c r="E263" s="814" t="s">
        <v>856</v>
      </c>
      <c r="F263" s="814"/>
      <c r="G263" s="814" t="s">
        <v>858</v>
      </c>
      <c r="H263" s="814">
        <v>2016</v>
      </c>
      <c r="I263" s="629" t="s">
        <v>576</v>
      </c>
      <c r="J263" s="629" t="s">
        <v>859</v>
      </c>
      <c r="K263" s="50"/>
      <c r="L263" s="818"/>
      <c r="M263" s="819"/>
      <c r="N263" s="819"/>
      <c r="O263" s="819"/>
      <c r="P263" s="819"/>
      <c r="Q263" s="819">
        <v>0</v>
      </c>
      <c r="R263" s="819">
        <v>0</v>
      </c>
      <c r="S263" s="819">
        <v>0</v>
      </c>
      <c r="T263" s="819">
        <v>0</v>
      </c>
      <c r="U263" s="819">
        <v>0</v>
      </c>
      <c r="V263" s="819">
        <v>0</v>
      </c>
      <c r="W263" s="819">
        <v>0</v>
      </c>
      <c r="X263" s="819">
        <v>0</v>
      </c>
      <c r="Y263" s="819">
        <v>0</v>
      </c>
      <c r="Z263" s="819">
        <v>0</v>
      </c>
      <c r="AA263" s="819">
        <v>0</v>
      </c>
      <c r="AB263" s="819">
        <v>0</v>
      </c>
      <c r="AC263" s="819">
        <v>0</v>
      </c>
      <c r="AD263" s="819">
        <v>0</v>
      </c>
      <c r="AE263" s="819">
        <v>0</v>
      </c>
      <c r="AF263" s="819">
        <v>0</v>
      </c>
      <c r="AG263" s="819">
        <v>0</v>
      </c>
      <c r="AH263" s="819">
        <v>0</v>
      </c>
      <c r="AI263" s="819">
        <v>0</v>
      </c>
      <c r="AJ263" s="819">
        <v>0</v>
      </c>
      <c r="AK263" s="819">
        <v>0</v>
      </c>
      <c r="AL263" s="819">
        <v>0</v>
      </c>
      <c r="AM263" s="819">
        <v>0</v>
      </c>
      <c r="AN263" s="819">
        <v>0</v>
      </c>
      <c r="AO263" s="820">
        <v>0</v>
      </c>
      <c r="AP263" s="50"/>
      <c r="AQ263" s="818"/>
      <c r="AR263" s="819"/>
      <c r="AS263" s="819"/>
      <c r="AT263" s="819"/>
      <c r="AU263" s="819"/>
      <c r="AV263" s="819">
        <v>0</v>
      </c>
      <c r="AW263" s="819">
        <v>0</v>
      </c>
      <c r="AX263" s="819">
        <v>0</v>
      </c>
      <c r="AY263" s="819">
        <v>0</v>
      </c>
      <c r="AZ263" s="819">
        <v>0</v>
      </c>
      <c r="BA263" s="819">
        <v>0</v>
      </c>
      <c r="BB263" s="819">
        <v>0</v>
      </c>
      <c r="BC263" s="819">
        <v>0</v>
      </c>
      <c r="BD263" s="819">
        <v>0</v>
      </c>
      <c r="BE263" s="819">
        <v>0</v>
      </c>
      <c r="BF263" s="819">
        <v>0</v>
      </c>
      <c r="BG263" s="819">
        <v>0</v>
      </c>
      <c r="BH263" s="819">
        <v>0</v>
      </c>
      <c r="BI263" s="819">
        <v>0</v>
      </c>
      <c r="BJ263" s="819">
        <v>0</v>
      </c>
      <c r="BK263" s="819">
        <v>0</v>
      </c>
      <c r="BL263" s="819">
        <v>0</v>
      </c>
      <c r="BM263" s="819">
        <v>0</v>
      </c>
      <c r="BN263" s="819">
        <v>0</v>
      </c>
      <c r="BO263" s="819">
        <v>0</v>
      </c>
      <c r="BP263" s="819">
        <v>0</v>
      </c>
      <c r="BQ263" s="819">
        <v>0</v>
      </c>
      <c r="BR263" s="819">
        <v>0</v>
      </c>
      <c r="BS263" s="819">
        <v>0</v>
      </c>
      <c r="BT263" s="820">
        <v>0</v>
      </c>
    </row>
    <row r="264" spans="2:72">
      <c r="B264" s="814"/>
      <c r="C264" s="814"/>
      <c r="D264" s="814" t="s">
        <v>873</v>
      </c>
      <c r="E264" s="814" t="s">
        <v>856</v>
      </c>
      <c r="F264" s="814"/>
      <c r="G264" s="814" t="s">
        <v>858</v>
      </c>
      <c r="H264" s="814">
        <v>2016</v>
      </c>
      <c r="I264" s="629" t="s">
        <v>576</v>
      </c>
      <c r="J264" s="629" t="s">
        <v>859</v>
      </c>
      <c r="K264" s="50"/>
      <c r="L264" s="818"/>
      <c r="M264" s="819"/>
      <c r="N264" s="819"/>
      <c r="O264" s="819"/>
      <c r="P264" s="819"/>
      <c r="Q264" s="819">
        <v>0</v>
      </c>
      <c r="R264" s="819">
        <v>0</v>
      </c>
      <c r="S264" s="819">
        <v>0</v>
      </c>
      <c r="T264" s="819">
        <v>0</v>
      </c>
      <c r="U264" s="819">
        <v>0</v>
      </c>
      <c r="V264" s="819">
        <v>0</v>
      </c>
      <c r="W264" s="819">
        <v>0</v>
      </c>
      <c r="X264" s="819">
        <v>0</v>
      </c>
      <c r="Y264" s="819">
        <v>0</v>
      </c>
      <c r="Z264" s="819">
        <v>0</v>
      </c>
      <c r="AA264" s="819">
        <v>0</v>
      </c>
      <c r="AB264" s="819">
        <v>0</v>
      </c>
      <c r="AC264" s="819">
        <v>0</v>
      </c>
      <c r="AD264" s="819">
        <v>0</v>
      </c>
      <c r="AE264" s="819">
        <v>0</v>
      </c>
      <c r="AF264" s="819">
        <v>0</v>
      </c>
      <c r="AG264" s="819">
        <v>0</v>
      </c>
      <c r="AH264" s="819">
        <v>0</v>
      </c>
      <c r="AI264" s="819">
        <v>0</v>
      </c>
      <c r="AJ264" s="819">
        <v>0</v>
      </c>
      <c r="AK264" s="819">
        <v>0</v>
      </c>
      <c r="AL264" s="819">
        <v>0</v>
      </c>
      <c r="AM264" s="819">
        <v>0</v>
      </c>
      <c r="AN264" s="819">
        <v>0</v>
      </c>
      <c r="AO264" s="820">
        <v>0</v>
      </c>
      <c r="AP264" s="50"/>
      <c r="AQ264" s="818"/>
      <c r="AR264" s="819"/>
      <c r="AS264" s="819"/>
      <c r="AT264" s="819"/>
      <c r="AU264" s="819"/>
      <c r="AV264" s="819">
        <v>0</v>
      </c>
      <c r="AW264" s="819">
        <v>0</v>
      </c>
      <c r="AX264" s="819">
        <v>0</v>
      </c>
      <c r="AY264" s="819">
        <v>0</v>
      </c>
      <c r="AZ264" s="819">
        <v>0</v>
      </c>
      <c r="BA264" s="819">
        <v>0</v>
      </c>
      <c r="BB264" s="819">
        <v>0</v>
      </c>
      <c r="BC264" s="819">
        <v>0</v>
      </c>
      <c r="BD264" s="819">
        <v>0</v>
      </c>
      <c r="BE264" s="819">
        <v>0</v>
      </c>
      <c r="BF264" s="819">
        <v>0</v>
      </c>
      <c r="BG264" s="819">
        <v>0</v>
      </c>
      <c r="BH264" s="819">
        <v>0</v>
      </c>
      <c r="BI264" s="819">
        <v>0</v>
      </c>
      <c r="BJ264" s="819">
        <v>0</v>
      </c>
      <c r="BK264" s="819">
        <v>0</v>
      </c>
      <c r="BL264" s="819">
        <v>0</v>
      </c>
      <c r="BM264" s="819">
        <v>0</v>
      </c>
      <c r="BN264" s="819">
        <v>0</v>
      </c>
      <c r="BO264" s="819">
        <v>0</v>
      </c>
      <c r="BP264" s="819">
        <v>0</v>
      </c>
      <c r="BQ264" s="819">
        <v>0</v>
      </c>
      <c r="BR264" s="819">
        <v>0</v>
      </c>
      <c r="BS264" s="819">
        <v>0</v>
      </c>
      <c r="BT264" s="820">
        <v>0</v>
      </c>
    </row>
    <row r="265" spans="2:72">
      <c r="B265" s="814"/>
      <c r="C265" s="814"/>
      <c r="D265" s="814" t="s">
        <v>874</v>
      </c>
      <c r="E265" s="814" t="s">
        <v>856</v>
      </c>
      <c r="F265" s="814"/>
      <c r="G265" s="814" t="s">
        <v>858</v>
      </c>
      <c r="H265" s="814">
        <v>2016</v>
      </c>
      <c r="I265" s="629" t="s">
        <v>576</v>
      </c>
      <c r="J265" s="629" t="s">
        <v>859</v>
      </c>
      <c r="K265" s="50"/>
      <c r="L265" s="818"/>
      <c r="M265" s="819"/>
      <c r="N265" s="819"/>
      <c r="O265" s="819"/>
      <c r="P265" s="819"/>
      <c r="Q265" s="819">
        <v>0</v>
      </c>
      <c r="R265" s="819">
        <v>0</v>
      </c>
      <c r="S265" s="819">
        <v>0</v>
      </c>
      <c r="T265" s="819">
        <v>0</v>
      </c>
      <c r="U265" s="819">
        <v>0</v>
      </c>
      <c r="V265" s="819">
        <v>0</v>
      </c>
      <c r="W265" s="819">
        <v>0</v>
      </c>
      <c r="X265" s="819">
        <v>0</v>
      </c>
      <c r="Y265" s="819">
        <v>0</v>
      </c>
      <c r="Z265" s="819">
        <v>0</v>
      </c>
      <c r="AA265" s="819">
        <v>0</v>
      </c>
      <c r="AB265" s="819">
        <v>0</v>
      </c>
      <c r="AC265" s="819">
        <v>0</v>
      </c>
      <c r="AD265" s="819">
        <v>0</v>
      </c>
      <c r="AE265" s="819">
        <v>0</v>
      </c>
      <c r="AF265" s="819">
        <v>0</v>
      </c>
      <c r="AG265" s="819">
        <v>0</v>
      </c>
      <c r="AH265" s="819">
        <v>0</v>
      </c>
      <c r="AI265" s="819">
        <v>0</v>
      </c>
      <c r="AJ265" s="819">
        <v>0</v>
      </c>
      <c r="AK265" s="819">
        <v>0</v>
      </c>
      <c r="AL265" s="819">
        <v>0</v>
      </c>
      <c r="AM265" s="819">
        <v>0</v>
      </c>
      <c r="AN265" s="819">
        <v>0</v>
      </c>
      <c r="AO265" s="820">
        <v>0</v>
      </c>
      <c r="AP265" s="50"/>
      <c r="AQ265" s="818"/>
      <c r="AR265" s="819"/>
      <c r="AS265" s="819"/>
      <c r="AT265" s="819"/>
      <c r="AU265" s="819"/>
      <c r="AV265" s="819">
        <v>0</v>
      </c>
      <c r="AW265" s="819">
        <v>0</v>
      </c>
      <c r="AX265" s="819">
        <v>0</v>
      </c>
      <c r="AY265" s="819">
        <v>0</v>
      </c>
      <c r="AZ265" s="819">
        <v>0</v>
      </c>
      <c r="BA265" s="819">
        <v>0</v>
      </c>
      <c r="BB265" s="819">
        <v>0</v>
      </c>
      <c r="BC265" s="819">
        <v>0</v>
      </c>
      <c r="BD265" s="819">
        <v>0</v>
      </c>
      <c r="BE265" s="819">
        <v>0</v>
      </c>
      <c r="BF265" s="819">
        <v>0</v>
      </c>
      <c r="BG265" s="819">
        <v>0</v>
      </c>
      <c r="BH265" s="819">
        <v>0</v>
      </c>
      <c r="BI265" s="819">
        <v>0</v>
      </c>
      <c r="BJ265" s="819">
        <v>0</v>
      </c>
      <c r="BK265" s="819">
        <v>0</v>
      </c>
      <c r="BL265" s="819">
        <v>0</v>
      </c>
      <c r="BM265" s="819">
        <v>0</v>
      </c>
      <c r="BN265" s="819">
        <v>0</v>
      </c>
      <c r="BO265" s="819">
        <v>0</v>
      </c>
      <c r="BP265" s="819">
        <v>0</v>
      </c>
      <c r="BQ265" s="819">
        <v>0</v>
      </c>
      <c r="BR265" s="819">
        <v>0</v>
      </c>
      <c r="BS265" s="819">
        <v>0</v>
      </c>
      <c r="BT265" s="820">
        <v>0</v>
      </c>
    </row>
    <row r="266" spans="2:72">
      <c r="B266" s="814"/>
      <c r="C266" s="814"/>
      <c r="D266" s="814" t="s">
        <v>875</v>
      </c>
      <c r="E266" s="814" t="s">
        <v>856</v>
      </c>
      <c r="F266" s="814"/>
      <c r="G266" s="814" t="s">
        <v>858</v>
      </c>
      <c r="H266" s="814">
        <v>2016</v>
      </c>
      <c r="I266" s="629" t="s">
        <v>576</v>
      </c>
      <c r="J266" s="629" t="s">
        <v>859</v>
      </c>
      <c r="K266" s="50"/>
      <c r="L266" s="818"/>
      <c r="M266" s="819"/>
      <c r="N266" s="819"/>
      <c r="O266" s="819"/>
      <c r="P266" s="819"/>
      <c r="Q266" s="819">
        <v>0</v>
      </c>
      <c r="R266" s="819">
        <v>0</v>
      </c>
      <c r="S266" s="819">
        <v>0</v>
      </c>
      <c r="T266" s="819">
        <v>0</v>
      </c>
      <c r="U266" s="819">
        <v>0</v>
      </c>
      <c r="V266" s="819">
        <v>0</v>
      </c>
      <c r="W266" s="819">
        <v>0</v>
      </c>
      <c r="X266" s="819">
        <v>0</v>
      </c>
      <c r="Y266" s="819">
        <v>0</v>
      </c>
      <c r="Z266" s="819">
        <v>0</v>
      </c>
      <c r="AA266" s="819">
        <v>0</v>
      </c>
      <c r="AB266" s="819">
        <v>0</v>
      </c>
      <c r="AC266" s="819">
        <v>0</v>
      </c>
      <c r="AD266" s="819">
        <v>0</v>
      </c>
      <c r="AE266" s="819">
        <v>0</v>
      </c>
      <c r="AF266" s="819">
        <v>0</v>
      </c>
      <c r="AG266" s="819">
        <v>0</v>
      </c>
      <c r="AH266" s="819">
        <v>0</v>
      </c>
      <c r="AI266" s="819">
        <v>0</v>
      </c>
      <c r="AJ266" s="819">
        <v>0</v>
      </c>
      <c r="AK266" s="819">
        <v>0</v>
      </c>
      <c r="AL266" s="819">
        <v>0</v>
      </c>
      <c r="AM266" s="819">
        <v>0</v>
      </c>
      <c r="AN266" s="819">
        <v>0</v>
      </c>
      <c r="AO266" s="820">
        <v>0</v>
      </c>
      <c r="AP266" s="50"/>
      <c r="AQ266" s="818"/>
      <c r="AR266" s="819"/>
      <c r="AS266" s="819"/>
      <c r="AT266" s="819"/>
      <c r="AU266" s="819"/>
      <c r="AV266" s="819">
        <v>0</v>
      </c>
      <c r="AW266" s="819">
        <v>0</v>
      </c>
      <c r="AX266" s="819">
        <v>0</v>
      </c>
      <c r="AY266" s="819">
        <v>0</v>
      </c>
      <c r="AZ266" s="819">
        <v>0</v>
      </c>
      <c r="BA266" s="819">
        <v>0</v>
      </c>
      <c r="BB266" s="819">
        <v>0</v>
      </c>
      <c r="BC266" s="819">
        <v>0</v>
      </c>
      <c r="BD266" s="819">
        <v>0</v>
      </c>
      <c r="BE266" s="819">
        <v>0</v>
      </c>
      <c r="BF266" s="819">
        <v>0</v>
      </c>
      <c r="BG266" s="819">
        <v>0</v>
      </c>
      <c r="BH266" s="819">
        <v>0</v>
      </c>
      <c r="BI266" s="819">
        <v>0</v>
      </c>
      <c r="BJ266" s="819">
        <v>0</v>
      </c>
      <c r="BK266" s="819">
        <v>0</v>
      </c>
      <c r="BL266" s="819">
        <v>0</v>
      </c>
      <c r="BM266" s="819">
        <v>0</v>
      </c>
      <c r="BN266" s="819">
        <v>0</v>
      </c>
      <c r="BO266" s="819">
        <v>0</v>
      </c>
      <c r="BP266" s="819">
        <v>0</v>
      </c>
      <c r="BQ266" s="819">
        <v>0</v>
      </c>
      <c r="BR266" s="819">
        <v>0</v>
      </c>
      <c r="BS266" s="819">
        <v>0</v>
      </c>
      <c r="BT266" s="820">
        <v>0</v>
      </c>
    </row>
    <row r="267" spans="2:72">
      <c r="B267" s="814"/>
      <c r="C267" s="814"/>
      <c r="D267" s="814" t="s">
        <v>876</v>
      </c>
      <c r="E267" s="814" t="s">
        <v>856</v>
      </c>
      <c r="F267" s="814"/>
      <c r="G267" s="814" t="s">
        <v>858</v>
      </c>
      <c r="H267" s="814">
        <v>2016</v>
      </c>
      <c r="I267" s="629" t="s">
        <v>576</v>
      </c>
      <c r="J267" s="629" t="s">
        <v>859</v>
      </c>
      <c r="K267" s="50"/>
      <c r="L267" s="818"/>
      <c r="M267" s="819"/>
      <c r="N267" s="819"/>
      <c r="O267" s="819"/>
      <c r="P267" s="819"/>
      <c r="Q267" s="819">
        <v>0</v>
      </c>
      <c r="R267" s="819">
        <v>0</v>
      </c>
      <c r="S267" s="819">
        <v>0</v>
      </c>
      <c r="T267" s="819">
        <v>0</v>
      </c>
      <c r="U267" s="819">
        <v>0</v>
      </c>
      <c r="V267" s="819">
        <v>0</v>
      </c>
      <c r="W267" s="819">
        <v>0</v>
      </c>
      <c r="X267" s="819">
        <v>0</v>
      </c>
      <c r="Y267" s="819">
        <v>0</v>
      </c>
      <c r="Z267" s="819">
        <v>0</v>
      </c>
      <c r="AA267" s="819">
        <v>0</v>
      </c>
      <c r="AB267" s="819">
        <v>0</v>
      </c>
      <c r="AC267" s="819">
        <v>0</v>
      </c>
      <c r="AD267" s="819">
        <v>0</v>
      </c>
      <c r="AE267" s="819">
        <v>0</v>
      </c>
      <c r="AF267" s="819">
        <v>0</v>
      </c>
      <c r="AG267" s="819">
        <v>0</v>
      </c>
      <c r="AH267" s="819">
        <v>0</v>
      </c>
      <c r="AI267" s="819">
        <v>0</v>
      </c>
      <c r="AJ267" s="819">
        <v>0</v>
      </c>
      <c r="AK267" s="819">
        <v>0</v>
      </c>
      <c r="AL267" s="819">
        <v>0</v>
      </c>
      <c r="AM267" s="819">
        <v>0</v>
      </c>
      <c r="AN267" s="819">
        <v>0</v>
      </c>
      <c r="AO267" s="820">
        <v>0</v>
      </c>
      <c r="AP267" s="50"/>
      <c r="AQ267" s="818"/>
      <c r="AR267" s="819"/>
      <c r="AS267" s="819"/>
      <c r="AT267" s="819"/>
      <c r="AU267" s="819"/>
      <c r="AV267" s="819">
        <v>0</v>
      </c>
      <c r="AW267" s="819">
        <v>0</v>
      </c>
      <c r="AX267" s="819">
        <v>0</v>
      </c>
      <c r="AY267" s="819">
        <v>0</v>
      </c>
      <c r="AZ267" s="819">
        <v>0</v>
      </c>
      <c r="BA267" s="819">
        <v>0</v>
      </c>
      <c r="BB267" s="819">
        <v>0</v>
      </c>
      <c r="BC267" s="819">
        <v>0</v>
      </c>
      <c r="BD267" s="819">
        <v>0</v>
      </c>
      <c r="BE267" s="819">
        <v>0</v>
      </c>
      <c r="BF267" s="819">
        <v>0</v>
      </c>
      <c r="BG267" s="819">
        <v>0</v>
      </c>
      <c r="BH267" s="819">
        <v>0</v>
      </c>
      <c r="BI267" s="819">
        <v>0</v>
      </c>
      <c r="BJ267" s="819">
        <v>0</v>
      </c>
      <c r="BK267" s="819">
        <v>0</v>
      </c>
      <c r="BL267" s="819">
        <v>0</v>
      </c>
      <c r="BM267" s="819">
        <v>0</v>
      </c>
      <c r="BN267" s="819">
        <v>0</v>
      </c>
      <c r="BO267" s="819">
        <v>0</v>
      </c>
      <c r="BP267" s="819">
        <v>0</v>
      </c>
      <c r="BQ267" s="819">
        <v>0</v>
      </c>
      <c r="BR267" s="819">
        <v>0</v>
      </c>
      <c r="BS267" s="819">
        <v>0</v>
      </c>
      <c r="BT267" s="820">
        <v>0</v>
      </c>
    </row>
    <row r="268" spans="2:72">
      <c r="B268" s="814"/>
      <c r="C268" s="814"/>
      <c r="D268" s="814" t="s">
        <v>877</v>
      </c>
      <c r="E268" s="814" t="s">
        <v>856</v>
      </c>
      <c r="F268" s="814"/>
      <c r="G268" s="814" t="s">
        <v>858</v>
      </c>
      <c r="H268" s="814">
        <v>2016</v>
      </c>
      <c r="I268" s="629" t="s">
        <v>576</v>
      </c>
      <c r="J268" s="629" t="s">
        <v>859</v>
      </c>
      <c r="K268" s="50"/>
      <c r="L268" s="818"/>
      <c r="M268" s="819"/>
      <c r="N268" s="819"/>
      <c r="O268" s="819"/>
      <c r="P268" s="819"/>
      <c r="Q268" s="819">
        <v>0</v>
      </c>
      <c r="R268" s="819">
        <v>0</v>
      </c>
      <c r="S268" s="819">
        <v>0</v>
      </c>
      <c r="T268" s="819">
        <v>0</v>
      </c>
      <c r="U268" s="819">
        <v>0</v>
      </c>
      <c r="V268" s="819">
        <v>0</v>
      </c>
      <c r="W268" s="819">
        <v>0</v>
      </c>
      <c r="X268" s="819">
        <v>0</v>
      </c>
      <c r="Y268" s="819">
        <v>0</v>
      </c>
      <c r="Z268" s="819">
        <v>0</v>
      </c>
      <c r="AA268" s="819">
        <v>0</v>
      </c>
      <c r="AB268" s="819">
        <v>0</v>
      </c>
      <c r="AC268" s="819">
        <v>0</v>
      </c>
      <c r="AD268" s="819">
        <v>0</v>
      </c>
      <c r="AE268" s="819">
        <v>0</v>
      </c>
      <c r="AF268" s="819">
        <v>0</v>
      </c>
      <c r="AG268" s="819">
        <v>0</v>
      </c>
      <c r="AH268" s="819">
        <v>0</v>
      </c>
      <c r="AI268" s="819">
        <v>0</v>
      </c>
      <c r="AJ268" s="819">
        <v>0</v>
      </c>
      <c r="AK268" s="819">
        <v>0</v>
      </c>
      <c r="AL268" s="819">
        <v>0</v>
      </c>
      <c r="AM268" s="819">
        <v>0</v>
      </c>
      <c r="AN268" s="819">
        <v>0</v>
      </c>
      <c r="AO268" s="820">
        <v>0</v>
      </c>
      <c r="AP268" s="50"/>
      <c r="AQ268" s="818"/>
      <c r="AR268" s="819"/>
      <c r="AS268" s="819"/>
      <c r="AT268" s="819"/>
      <c r="AU268" s="819"/>
      <c r="AV268" s="819">
        <v>0</v>
      </c>
      <c r="AW268" s="819">
        <v>0</v>
      </c>
      <c r="AX268" s="819">
        <v>0</v>
      </c>
      <c r="AY268" s="819">
        <v>0</v>
      </c>
      <c r="AZ268" s="819">
        <v>0</v>
      </c>
      <c r="BA268" s="819">
        <v>0</v>
      </c>
      <c r="BB268" s="819">
        <v>0</v>
      </c>
      <c r="BC268" s="819">
        <v>0</v>
      </c>
      <c r="BD268" s="819">
        <v>0</v>
      </c>
      <c r="BE268" s="819">
        <v>0</v>
      </c>
      <c r="BF268" s="819">
        <v>0</v>
      </c>
      <c r="BG268" s="819">
        <v>0</v>
      </c>
      <c r="BH268" s="819">
        <v>0</v>
      </c>
      <c r="BI268" s="819">
        <v>0</v>
      </c>
      <c r="BJ268" s="819">
        <v>0</v>
      </c>
      <c r="BK268" s="819">
        <v>0</v>
      </c>
      <c r="BL268" s="819">
        <v>0</v>
      </c>
      <c r="BM268" s="819">
        <v>0</v>
      </c>
      <c r="BN268" s="819">
        <v>0</v>
      </c>
      <c r="BO268" s="819">
        <v>0</v>
      </c>
      <c r="BP268" s="819">
        <v>0</v>
      </c>
      <c r="BQ268" s="819">
        <v>0</v>
      </c>
      <c r="BR268" s="819">
        <v>0</v>
      </c>
      <c r="BS268" s="819">
        <v>0</v>
      </c>
      <c r="BT268" s="820">
        <v>0</v>
      </c>
    </row>
    <row r="269" spans="2:72">
      <c r="B269" s="814"/>
      <c r="C269" s="814"/>
      <c r="D269" s="814" t="s">
        <v>878</v>
      </c>
      <c r="E269" s="814" t="s">
        <v>856</v>
      </c>
      <c r="F269" s="814"/>
      <c r="G269" s="814" t="s">
        <v>858</v>
      </c>
      <c r="H269" s="814">
        <v>2016</v>
      </c>
      <c r="I269" s="629" t="s">
        <v>576</v>
      </c>
      <c r="J269" s="629" t="s">
        <v>859</v>
      </c>
      <c r="K269" s="50"/>
      <c r="L269" s="818"/>
      <c r="M269" s="819"/>
      <c r="N269" s="819"/>
      <c r="O269" s="819"/>
      <c r="P269" s="819"/>
      <c r="Q269" s="819">
        <v>0</v>
      </c>
      <c r="R269" s="819">
        <v>0</v>
      </c>
      <c r="S269" s="819">
        <v>0</v>
      </c>
      <c r="T269" s="819">
        <v>0</v>
      </c>
      <c r="U269" s="819">
        <v>0</v>
      </c>
      <c r="V269" s="819">
        <v>0</v>
      </c>
      <c r="W269" s="819">
        <v>0</v>
      </c>
      <c r="X269" s="819">
        <v>0</v>
      </c>
      <c r="Y269" s="819">
        <v>0</v>
      </c>
      <c r="Z269" s="819">
        <v>0</v>
      </c>
      <c r="AA269" s="819">
        <v>0</v>
      </c>
      <c r="AB269" s="819">
        <v>0</v>
      </c>
      <c r="AC269" s="819">
        <v>0</v>
      </c>
      <c r="AD269" s="819">
        <v>0</v>
      </c>
      <c r="AE269" s="819">
        <v>0</v>
      </c>
      <c r="AF269" s="819">
        <v>0</v>
      </c>
      <c r="AG269" s="819">
        <v>0</v>
      </c>
      <c r="AH269" s="819">
        <v>0</v>
      </c>
      <c r="AI269" s="819">
        <v>0</v>
      </c>
      <c r="AJ269" s="819">
        <v>0</v>
      </c>
      <c r="AK269" s="819">
        <v>0</v>
      </c>
      <c r="AL269" s="819">
        <v>0</v>
      </c>
      <c r="AM269" s="819">
        <v>0</v>
      </c>
      <c r="AN269" s="819">
        <v>0</v>
      </c>
      <c r="AO269" s="820">
        <v>0</v>
      </c>
      <c r="AP269" s="50"/>
      <c r="AQ269" s="818"/>
      <c r="AR269" s="819"/>
      <c r="AS269" s="819"/>
      <c r="AT269" s="819"/>
      <c r="AU269" s="819"/>
      <c r="AV269" s="819">
        <v>0</v>
      </c>
      <c r="AW269" s="819">
        <v>0</v>
      </c>
      <c r="AX269" s="819">
        <v>0</v>
      </c>
      <c r="AY269" s="819">
        <v>0</v>
      </c>
      <c r="AZ269" s="819">
        <v>0</v>
      </c>
      <c r="BA269" s="819">
        <v>0</v>
      </c>
      <c r="BB269" s="819">
        <v>0</v>
      </c>
      <c r="BC269" s="819">
        <v>0</v>
      </c>
      <c r="BD269" s="819">
        <v>0</v>
      </c>
      <c r="BE269" s="819">
        <v>0</v>
      </c>
      <c r="BF269" s="819">
        <v>0</v>
      </c>
      <c r="BG269" s="819">
        <v>0</v>
      </c>
      <c r="BH269" s="819">
        <v>0</v>
      </c>
      <c r="BI269" s="819">
        <v>0</v>
      </c>
      <c r="BJ269" s="819">
        <v>0</v>
      </c>
      <c r="BK269" s="819">
        <v>0</v>
      </c>
      <c r="BL269" s="819">
        <v>0</v>
      </c>
      <c r="BM269" s="819">
        <v>0</v>
      </c>
      <c r="BN269" s="819">
        <v>0</v>
      </c>
      <c r="BO269" s="819">
        <v>0</v>
      </c>
      <c r="BP269" s="819">
        <v>0</v>
      </c>
      <c r="BQ269" s="819">
        <v>0</v>
      </c>
      <c r="BR269" s="819">
        <v>0</v>
      </c>
      <c r="BS269" s="819">
        <v>0</v>
      </c>
      <c r="BT269" s="820">
        <v>0</v>
      </c>
    </row>
    <row r="270" spans="2:72">
      <c r="B270" s="814"/>
      <c r="C270" s="814"/>
      <c r="D270" s="814" t="s">
        <v>880</v>
      </c>
      <c r="E270" s="814" t="s">
        <v>856</v>
      </c>
      <c r="F270" s="814"/>
      <c r="G270" s="814" t="s">
        <v>858</v>
      </c>
      <c r="H270" s="814">
        <v>2016</v>
      </c>
      <c r="I270" s="629" t="s">
        <v>576</v>
      </c>
      <c r="J270" s="629" t="s">
        <v>859</v>
      </c>
      <c r="K270" s="50"/>
      <c r="L270" s="818"/>
      <c r="M270" s="819"/>
      <c r="N270" s="819"/>
      <c r="O270" s="819"/>
      <c r="P270" s="819"/>
      <c r="Q270" s="819">
        <v>0</v>
      </c>
      <c r="R270" s="819">
        <v>0</v>
      </c>
      <c r="S270" s="819">
        <v>0</v>
      </c>
      <c r="T270" s="819">
        <v>0</v>
      </c>
      <c r="U270" s="819">
        <v>0</v>
      </c>
      <c r="V270" s="819">
        <v>0</v>
      </c>
      <c r="W270" s="819">
        <v>0</v>
      </c>
      <c r="X270" s="819">
        <v>0</v>
      </c>
      <c r="Y270" s="819">
        <v>0</v>
      </c>
      <c r="Z270" s="819">
        <v>0</v>
      </c>
      <c r="AA270" s="819">
        <v>0</v>
      </c>
      <c r="AB270" s="819">
        <v>0</v>
      </c>
      <c r="AC270" s="819">
        <v>0</v>
      </c>
      <c r="AD270" s="819">
        <v>0</v>
      </c>
      <c r="AE270" s="819">
        <v>0</v>
      </c>
      <c r="AF270" s="819">
        <v>0</v>
      </c>
      <c r="AG270" s="819">
        <v>0</v>
      </c>
      <c r="AH270" s="819">
        <v>0</v>
      </c>
      <c r="AI270" s="819">
        <v>0</v>
      </c>
      <c r="AJ270" s="819">
        <v>0</v>
      </c>
      <c r="AK270" s="819">
        <v>0</v>
      </c>
      <c r="AL270" s="819">
        <v>0</v>
      </c>
      <c r="AM270" s="819">
        <v>0</v>
      </c>
      <c r="AN270" s="819">
        <v>0</v>
      </c>
      <c r="AO270" s="820">
        <v>0</v>
      </c>
      <c r="AP270" s="50"/>
      <c r="AQ270" s="818"/>
      <c r="AR270" s="819"/>
      <c r="AS270" s="819"/>
      <c r="AT270" s="819"/>
      <c r="AU270" s="819"/>
      <c r="AV270" s="819">
        <v>0</v>
      </c>
      <c r="AW270" s="819">
        <v>0</v>
      </c>
      <c r="AX270" s="819">
        <v>0</v>
      </c>
      <c r="AY270" s="819">
        <v>0</v>
      </c>
      <c r="AZ270" s="819">
        <v>0</v>
      </c>
      <c r="BA270" s="819">
        <v>0</v>
      </c>
      <c r="BB270" s="819">
        <v>0</v>
      </c>
      <c r="BC270" s="819">
        <v>0</v>
      </c>
      <c r="BD270" s="819">
        <v>0</v>
      </c>
      <c r="BE270" s="819">
        <v>0</v>
      </c>
      <c r="BF270" s="819">
        <v>0</v>
      </c>
      <c r="BG270" s="819">
        <v>0</v>
      </c>
      <c r="BH270" s="819">
        <v>0</v>
      </c>
      <c r="BI270" s="819">
        <v>0</v>
      </c>
      <c r="BJ270" s="819">
        <v>0</v>
      </c>
      <c r="BK270" s="819">
        <v>0</v>
      </c>
      <c r="BL270" s="819">
        <v>0</v>
      </c>
      <c r="BM270" s="819">
        <v>0</v>
      </c>
      <c r="BN270" s="819">
        <v>0</v>
      </c>
      <c r="BO270" s="819">
        <v>0</v>
      </c>
      <c r="BP270" s="819">
        <v>0</v>
      </c>
      <c r="BQ270" s="819">
        <v>0</v>
      </c>
      <c r="BR270" s="819">
        <v>0</v>
      </c>
      <c r="BS270" s="819">
        <v>0</v>
      </c>
      <c r="BT270" s="820">
        <v>0</v>
      </c>
    </row>
    <row r="271" spans="2:72">
      <c r="B271" s="814"/>
      <c r="C271" s="814"/>
      <c r="D271" s="814" t="s">
        <v>881</v>
      </c>
      <c r="E271" s="814" t="s">
        <v>856</v>
      </c>
      <c r="F271" s="814"/>
      <c r="G271" s="814" t="s">
        <v>858</v>
      </c>
      <c r="H271" s="814">
        <v>2016</v>
      </c>
      <c r="I271" s="629" t="s">
        <v>576</v>
      </c>
      <c r="J271" s="629" t="s">
        <v>859</v>
      </c>
      <c r="K271" s="50"/>
      <c r="L271" s="818"/>
      <c r="M271" s="819"/>
      <c r="N271" s="819"/>
      <c r="O271" s="819"/>
      <c r="P271" s="819"/>
      <c r="Q271" s="819">
        <v>0</v>
      </c>
      <c r="R271" s="819">
        <v>0</v>
      </c>
      <c r="S271" s="819">
        <v>0</v>
      </c>
      <c r="T271" s="819">
        <v>0</v>
      </c>
      <c r="U271" s="819">
        <v>0</v>
      </c>
      <c r="V271" s="819">
        <v>0</v>
      </c>
      <c r="W271" s="819">
        <v>0</v>
      </c>
      <c r="X271" s="819">
        <v>0</v>
      </c>
      <c r="Y271" s="819">
        <v>0</v>
      </c>
      <c r="Z271" s="819">
        <v>0</v>
      </c>
      <c r="AA271" s="819">
        <v>0</v>
      </c>
      <c r="AB271" s="819">
        <v>0</v>
      </c>
      <c r="AC271" s="819">
        <v>0</v>
      </c>
      <c r="AD271" s="819">
        <v>0</v>
      </c>
      <c r="AE271" s="819">
        <v>0</v>
      </c>
      <c r="AF271" s="819">
        <v>0</v>
      </c>
      <c r="AG271" s="819">
        <v>0</v>
      </c>
      <c r="AH271" s="819">
        <v>0</v>
      </c>
      <c r="AI271" s="819">
        <v>0</v>
      </c>
      <c r="AJ271" s="819">
        <v>0</v>
      </c>
      <c r="AK271" s="819">
        <v>0</v>
      </c>
      <c r="AL271" s="819">
        <v>0</v>
      </c>
      <c r="AM271" s="819">
        <v>0</v>
      </c>
      <c r="AN271" s="819">
        <v>0</v>
      </c>
      <c r="AO271" s="820">
        <v>0</v>
      </c>
      <c r="AP271" s="50"/>
      <c r="AQ271" s="818"/>
      <c r="AR271" s="819"/>
      <c r="AS271" s="819"/>
      <c r="AT271" s="819"/>
      <c r="AU271" s="819"/>
      <c r="AV271" s="819">
        <v>0</v>
      </c>
      <c r="AW271" s="819">
        <v>0</v>
      </c>
      <c r="AX271" s="819">
        <v>0</v>
      </c>
      <c r="AY271" s="819">
        <v>0</v>
      </c>
      <c r="AZ271" s="819">
        <v>0</v>
      </c>
      <c r="BA271" s="819">
        <v>0</v>
      </c>
      <c r="BB271" s="819">
        <v>0</v>
      </c>
      <c r="BC271" s="819">
        <v>0</v>
      </c>
      <c r="BD271" s="819">
        <v>0</v>
      </c>
      <c r="BE271" s="819">
        <v>0</v>
      </c>
      <c r="BF271" s="819">
        <v>0</v>
      </c>
      <c r="BG271" s="819">
        <v>0</v>
      </c>
      <c r="BH271" s="819">
        <v>0</v>
      </c>
      <c r="BI271" s="819">
        <v>0</v>
      </c>
      <c r="BJ271" s="819">
        <v>0</v>
      </c>
      <c r="BK271" s="819">
        <v>0</v>
      </c>
      <c r="BL271" s="819">
        <v>0</v>
      </c>
      <c r="BM271" s="819">
        <v>0</v>
      </c>
      <c r="BN271" s="819">
        <v>0</v>
      </c>
      <c r="BO271" s="819">
        <v>0</v>
      </c>
      <c r="BP271" s="819">
        <v>0</v>
      </c>
      <c r="BQ271" s="819">
        <v>0</v>
      </c>
      <c r="BR271" s="819">
        <v>0</v>
      </c>
      <c r="BS271" s="819">
        <v>0</v>
      </c>
      <c r="BT271" s="820">
        <v>0</v>
      </c>
    </row>
    <row r="272" spans="2:72">
      <c r="B272" s="814"/>
      <c r="C272" s="814"/>
      <c r="D272" s="814" t="s">
        <v>882</v>
      </c>
      <c r="E272" s="814" t="s">
        <v>856</v>
      </c>
      <c r="F272" s="814"/>
      <c r="G272" s="814" t="s">
        <v>858</v>
      </c>
      <c r="H272" s="814">
        <v>2016</v>
      </c>
      <c r="I272" s="629" t="s">
        <v>576</v>
      </c>
      <c r="J272" s="629" t="s">
        <v>859</v>
      </c>
      <c r="K272" s="50"/>
      <c r="L272" s="818"/>
      <c r="M272" s="819"/>
      <c r="N272" s="819"/>
      <c r="O272" s="819"/>
      <c r="P272" s="819"/>
      <c r="Q272" s="819">
        <v>0</v>
      </c>
      <c r="R272" s="819">
        <v>0</v>
      </c>
      <c r="S272" s="819">
        <v>0</v>
      </c>
      <c r="T272" s="819">
        <v>0</v>
      </c>
      <c r="U272" s="819">
        <v>0</v>
      </c>
      <c r="V272" s="819">
        <v>0</v>
      </c>
      <c r="W272" s="819">
        <v>0</v>
      </c>
      <c r="X272" s="819">
        <v>0</v>
      </c>
      <c r="Y272" s="819">
        <v>0</v>
      </c>
      <c r="Z272" s="819">
        <v>0</v>
      </c>
      <c r="AA272" s="819">
        <v>0</v>
      </c>
      <c r="AB272" s="819">
        <v>0</v>
      </c>
      <c r="AC272" s="819">
        <v>0</v>
      </c>
      <c r="AD272" s="819">
        <v>0</v>
      </c>
      <c r="AE272" s="819">
        <v>0</v>
      </c>
      <c r="AF272" s="819">
        <v>0</v>
      </c>
      <c r="AG272" s="819">
        <v>0</v>
      </c>
      <c r="AH272" s="819">
        <v>0</v>
      </c>
      <c r="AI272" s="819">
        <v>0</v>
      </c>
      <c r="AJ272" s="819">
        <v>0</v>
      </c>
      <c r="AK272" s="819">
        <v>0</v>
      </c>
      <c r="AL272" s="819">
        <v>0</v>
      </c>
      <c r="AM272" s="819">
        <v>0</v>
      </c>
      <c r="AN272" s="819">
        <v>0</v>
      </c>
      <c r="AO272" s="820">
        <v>0</v>
      </c>
      <c r="AP272" s="50"/>
      <c r="AQ272" s="818"/>
      <c r="AR272" s="819"/>
      <c r="AS272" s="819"/>
      <c r="AT272" s="819"/>
      <c r="AU272" s="819"/>
      <c r="AV272" s="819">
        <v>0</v>
      </c>
      <c r="AW272" s="819">
        <v>0</v>
      </c>
      <c r="AX272" s="819">
        <v>0</v>
      </c>
      <c r="AY272" s="819">
        <v>0</v>
      </c>
      <c r="AZ272" s="819">
        <v>0</v>
      </c>
      <c r="BA272" s="819">
        <v>0</v>
      </c>
      <c r="BB272" s="819">
        <v>0</v>
      </c>
      <c r="BC272" s="819">
        <v>0</v>
      </c>
      <c r="BD272" s="819">
        <v>0</v>
      </c>
      <c r="BE272" s="819">
        <v>0</v>
      </c>
      <c r="BF272" s="819">
        <v>0</v>
      </c>
      <c r="BG272" s="819">
        <v>0</v>
      </c>
      <c r="BH272" s="819">
        <v>0</v>
      </c>
      <c r="BI272" s="819">
        <v>0</v>
      </c>
      <c r="BJ272" s="819">
        <v>0</v>
      </c>
      <c r="BK272" s="819">
        <v>0</v>
      </c>
      <c r="BL272" s="819">
        <v>0</v>
      </c>
      <c r="BM272" s="819">
        <v>0</v>
      </c>
      <c r="BN272" s="819">
        <v>0</v>
      </c>
      <c r="BO272" s="819">
        <v>0</v>
      </c>
      <c r="BP272" s="819">
        <v>0</v>
      </c>
      <c r="BQ272" s="819">
        <v>0</v>
      </c>
      <c r="BR272" s="819">
        <v>0</v>
      </c>
      <c r="BS272" s="819">
        <v>0</v>
      </c>
      <c r="BT272" s="820">
        <v>0</v>
      </c>
    </row>
    <row r="273" spans="2:72">
      <c r="B273" s="814"/>
      <c r="C273" s="814"/>
      <c r="D273" s="814" t="s">
        <v>127</v>
      </c>
      <c r="E273" s="814" t="s">
        <v>856</v>
      </c>
      <c r="F273" s="814"/>
      <c r="G273" s="814" t="s">
        <v>858</v>
      </c>
      <c r="H273" s="814">
        <v>2016</v>
      </c>
      <c r="I273" s="629" t="s">
        <v>576</v>
      </c>
      <c r="J273" s="629" t="s">
        <v>859</v>
      </c>
      <c r="K273" s="50"/>
      <c r="L273" s="818"/>
      <c r="M273" s="819"/>
      <c r="N273" s="819"/>
      <c r="O273" s="819"/>
      <c r="P273" s="819"/>
      <c r="Q273" s="819">
        <v>0</v>
      </c>
      <c r="R273" s="819">
        <v>0</v>
      </c>
      <c r="S273" s="819">
        <v>0</v>
      </c>
      <c r="T273" s="819">
        <v>0</v>
      </c>
      <c r="U273" s="819">
        <v>0</v>
      </c>
      <c r="V273" s="819">
        <v>0</v>
      </c>
      <c r="W273" s="819">
        <v>0</v>
      </c>
      <c r="X273" s="819">
        <v>0</v>
      </c>
      <c r="Y273" s="819">
        <v>0</v>
      </c>
      <c r="Z273" s="819">
        <v>0</v>
      </c>
      <c r="AA273" s="819">
        <v>0</v>
      </c>
      <c r="AB273" s="819">
        <v>0</v>
      </c>
      <c r="AC273" s="819">
        <v>0</v>
      </c>
      <c r="AD273" s="819">
        <v>0</v>
      </c>
      <c r="AE273" s="819">
        <v>0</v>
      </c>
      <c r="AF273" s="819">
        <v>0</v>
      </c>
      <c r="AG273" s="819">
        <v>0</v>
      </c>
      <c r="AH273" s="819">
        <v>0</v>
      </c>
      <c r="AI273" s="819">
        <v>0</v>
      </c>
      <c r="AJ273" s="819">
        <v>0</v>
      </c>
      <c r="AK273" s="819">
        <v>0</v>
      </c>
      <c r="AL273" s="819">
        <v>0</v>
      </c>
      <c r="AM273" s="819">
        <v>0</v>
      </c>
      <c r="AN273" s="819">
        <v>0</v>
      </c>
      <c r="AO273" s="820">
        <v>0</v>
      </c>
      <c r="AP273" s="50"/>
      <c r="AQ273" s="818"/>
      <c r="AR273" s="819"/>
      <c r="AS273" s="819"/>
      <c r="AT273" s="819"/>
      <c r="AU273" s="819"/>
      <c r="AV273" s="819">
        <v>0</v>
      </c>
      <c r="AW273" s="819">
        <v>0</v>
      </c>
      <c r="AX273" s="819">
        <v>0</v>
      </c>
      <c r="AY273" s="819">
        <v>0</v>
      </c>
      <c r="AZ273" s="819">
        <v>0</v>
      </c>
      <c r="BA273" s="819">
        <v>0</v>
      </c>
      <c r="BB273" s="819">
        <v>0</v>
      </c>
      <c r="BC273" s="819">
        <v>0</v>
      </c>
      <c r="BD273" s="819">
        <v>0</v>
      </c>
      <c r="BE273" s="819">
        <v>0</v>
      </c>
      <c r="BF273" s="819">
        <v>0</v>
      </c>
      <c r="BG273" s="819">
        <v>0</v>
      </c>
      <c r="BH273" s="819">
        <v>0</v>
      </c>
      <c r="BI273" s="819">
        <v>0</v>
      </c>
      <c r="BJ273" s="819">
        <v>0</v>
      </c>
      <c r="BK273" s="819">
        <v>0</v>
      </c>
      <c r="BL273" s="819">
        <v>0</v>
      </c>
      <c r="BM273" s="819">
        <v>0</v>
      </c>
      <c r="BN273" s="819">
        <v>0</v>
      </c>
      <c r="BO273" s="819">
        <v>0</v>
      </c>
      <c r="BP273" s="819">
        <v>0</v>
      </c>
      <c r="BQ273" s="819">
        <v>0</v>
      </c>
      <c r="BR273" s="819">
        <v>0</v>
      </c>
      <c r="BS273" s="819">
        <v>0</v>
      </c>
      <c r="BT273" s="820">
        <v>0</v>
      </c>
    </row>
    <row r="274" spans="2:72">
      <c r="B274" s="814"/>
      <c r="C274" s="814"/>
      <c r="D274" s="814" t="s">
        <v>883</v>
      </c>
      <c r="E274" s="814" t="s">
        <v>856</v>
      </c>
      <c r="F274" s="814"/>
      <c r="G274" s="814" t="s">
        <v>858</v>
      </c>
      <c r="H274" s="814">
        <v>2016</v>
      </c>
      <c r="I274" s="629" t="s">
        <v>576</v>
      </c>
      <c r="J274" s="629" t="s">
        <v>859</v>
      </c>
      <c r="K274" s="50"/>
      <c r="L274" s="818"/>
      <c r="M274" s="819"/>
      <c r="N274" s="819"/>
      <c r="O274" s="819"/>
      <c r="P274" s="819"/>
      <c r="Q274" s="819">
        <v>0</v>
      </c>
      <c r="R274" s="819">
        <v>0</v>
      </c>
      <c r="S274" s="819">
        <v>0</v>
      </c>
      <c r="T274" s="819">
        <v>0</v>
      </c>
      <c r="U274" s="819">
        <v>0</v>
      </c>
      <c r="V274" s="819">
        <v>0</v>
      </c>
      <c r="W274" s="819">
        <v>0</v>
      </c>
      <c r="X274" s="819">
        <v>0</v>
      </c>
      <c r="Y274" s="819">
        <v>0</v>
      </c>
      <c r="Z274" s="819">
        <v>0</v>
      </c>
      <c r="AA274" s="819">
        <v>0</v>
      </c>
      <c r="AB274" s="819">
        <v>0</v>
      </c>
      <c r="AC274" s="819">
        <v>0</v>
      </c>
      <c r="AD274" s="819">
        <v>0</v>
      </c>
      <c r="AE274" s="819">
        <v>0</v>
      </c>
      <c r="AF274" s="819">
        <v>0</v>
      </c>
      <c r="AG274" s="819">
        <v>0</v>
      </c>
      <c r="AH274" s="819">
        <v>0</v>
      </c>
      <c r="AI274" s="819">
        <v>0</v>
      </c>
      <c r="AJ274" s="819">
        <v>0</v>
      </c>
      <c r="AK274" s="819">
        <v>0</v>
      </c>
      <c r="AL274" s="819">
        <v>0</v>
      </c>
      <c r="AM274" s="819">
        <v>0</v>
      </c>
      <c r="AN274" s="819">
        <v>0</v>
      </c>
      <c r="AO274" s="820">
        <v>0</v>
      </c>
      <c r="AP274" s="50"/>
      <c r="AQ274" s="818"/>
      <c r="AR274" s="819"/>
      <c r="AS274" s="819"/>
      <c r="AT274" s="819"/>
      <c r="AU274" s="819"/>
      <c r="AV274" s="819">
        <v>0</v>
      </c>
      <c r="AW274" s="819">
        <v>0</v>
      </c>
      <c r="AX274" s="819">
        <v>0</v>
      </c>
      <c r="AY274" s="819">
        <v>0</v>
      </c>
      <c r="AZ274" s="819">
        <v>0</v>
      </c>
      <c r="BA274" s="819">
        <v>0</v>
      </c>
      <c r="BB274" s="819">
        <v>0</v>
      </c>
      <c r="BC274" s="819">
        <v>0</v>
      </c>
      <c r="BD274" s="819">
        <v>0</v>
      </c>
      <c r="BE274" s="819">
        <v>0</v>
      </c>
      <c r="BF274" s="819">
        <v>0</v>
      </c>
      <c r="BG274" s="819">
        <v>0</v>
      </c>
      <c r="BH274" s="819">
        <v>0</v>
      </c>
      <c r="BI274" s="819">
        <v>0</v>
      </c>
      <c r="BJ274" s="819">
        <v>0</v>
      </c>
      <c r="BK274" s="819">
        <v>0</v>
      </c>
      <c r="BL274" s="819">
        <v>0</v>
      </c>
      <c r="BM274" s="819">
        <v>0</v>
      </c>
      <c r="BN274" s="819">
        <v>0</v>
      </c>
      <c r="BO274" s="819">
        <v>0</v>
      </c>
      <c r="BP274" s="819">
        <v>0</v>
      </c>
      <c r="BQ274" s="819">
        <v>0</v>
      </c>
      <c r="BR274" s="819">
        <v>0</v>
      </c>
      <c r="BS274" s="819">
        <v>0</v>
      </c>
      <c r="BT274" s="820">
        <v>0</v>
      </c>
    </row>
    <row r="275" spans="2:72">
      <c r="B275" s="814"/>
      <c r="C275" s="814"/>
      <c r="D275" s="814" t="s">
        <v>884</v>
      </c>
      <c r="E275" s="814" t="s">
        <v>856</v>
      </c>
      <c r="F275" s="814"/>
      <c r="G275" s="814" t="s">
        <v>858</v>
      </c>
      <c r="H275" s="814">
        <v>2016</v>
      </c>
      <c r="I275" s="629" t="s">
        <v>576</v>
      </c>
      <c r="J275" s="629" t="s">
        <v>859</v>
      </c>
      <c r="K275" s="50"/>
      <c r="L275" s="818"/>
      <c r="M275" s="819"/>
      <c r="N275" s="819"/>
      <c r="O275" s="819"/>
      <c r="P275" s="819"/>
      <c r="Q275" s="819">
        <v>0</v>
      </c>
      <c r="R275" s="819">
        <v>0</v>
      </c>
      <c r="S275" s="819">
        <v>0</v>
      </c>
      <c r="T275" s="819">
        <v>0</v>
      </c>
      <c r="U275" s="819">
        <v>0</v>
      </c>
      <c r="V275" s="819">
        <v>0</v>
      </c>
      <c r="W275" s="819">
        <v>0</v>
      </c>
      <c r="X275" s="819">
        <v>0</v>
      </c>
      <c r="Y275" s="819">
        <v>0</v>
      </c>
      <c r="Z275" s="819">
        <v>0</v>
      </c>
      <c r="AA275" s="819">
        <v>0</v>
      </c>
      <c r="AB275" s="819">
        <v>0</v>
      </c>
      <c r="AC275" s="819">
        <v>0</v>
      </c>
      <c r="AD275" s="819">
        <v>0</v>
      </c>
      <c r="AE275" s="819">
        <v>0</v>
      </c>
      <c r="AF275" s="819">
        <v>0</v>
      </c>
      <c r="AG275" s="819">
        <v>0</v>
      </c>
      <c r="AH275" s="819">
        <v>0</v>
      </c>
      <c r="AI275" s="819">
        <v>0</v>
      </c>
      <c r="AJ275" s="819">
        <v>0</v>
      </c>
      <c r="AK275" s="819">
        <v>0</v>
      </c>
      <c r="AL275" s="819">
        <v>0</v>
      </c>
      <c r="AM275" s="819">
        <v>0</v>
      </c>
      <c r="AN275" s="819">
        <v>0</v>
      </c>
      <c r="AO275" s="820">
        <v>0</v>
      </c>
      <c r="AP275" s="50"/>
      <c r="AQ275" s="818"/>
      <c r="AR275" s="819"/>
      <c r="AS275" s="819"/>
      <c r="AT275" s="819"/>
      <c r="AU275" s="819"/>
      <c r="AV275" s="819">
        <v>0</v>
      </c>
      <c r="AW275" s="819">
        <v>0</v>
      </c>
      <c r="AX275" s="819">
        <v>0</v>
      </c>
      <c r="AY275" s="819">
        <v>0</v>
      </c>
      <c r="AZ275" s="819">
        <v>0</v>
      </c>
      <c r="BA275" s="819">
        <v>0</v>
      </c>
      <c r="BB275" s="819">
        <v>0</v>
      </c>
      <c r="BC275" s="819">
        <v>0</v>
      </c>
      <c r="BD275" s="819">
        <v>0</v>
      </c>
      <c r="BE275" s="819">
        <v>0</v>
      </c>
      <c r="BF275" s="819">
        <v>0</v>
      </c>
      <c r="BG275" s="819">
        <v>0</v>
      </c>
      <c r="BH275" s="819">
        <v>0</v>
      </c>
      <c r="BI275" s="819">
        <v>0</v>
      </c>
      <c r="BJ275" s="819">
        <v>0</v>
      </c>
      <c r="BK275" s="819">
        <v>0</v>
      </c>
      <c r="BL275" s="819">
        <v>0</v>
      </c>
      <c r="BM275" s="819">
        <v>0</v>
      </c>
      <c r="BN275" s="819">
        <v>0</v>
      </c>
      <c r="BO275" s="819">
        <v>0</v>
      </c>
      <c r="BP275" s="819">
        <v>0</v>
      </c>
      <c r="BQ275" s="819">
        <v>0</v>
      </c>
      <c r="BR275" s="819">
        <v>0</v>
      </c>
      <c r="BS275" s="819">
        <v>0</v>
      </c>
      <c r="BT275" s="820">
        <v>0</v>
      </c>
    </row>
    <row r="276" spans="2:72">
      <c r="B276" s="814"/>
      <c r="C276" s="814"/>
      <c r="D276" s="814" t="s">
        <v>885</v>
      </c>
      <c r="E276" s="814" t="s">
        <v>856</v>
      </c>
      <c r="F276" s="814"/>
      <c r="G276" s="814" t="s">
        <v>858</v>
      </c>
      <c r="H276" s="814">
        <v>2016</v>
      </c>
      <c r="I276" s="629" t="s">
        <v>576</v>
      </c>
      <c r="J276" s="629" t="s">
        <v>859</v>
      </c>
      <c r="K276" s="50"/>
      <c r="L276" s="818"/>
      <c r="M276" s="819"/>
      <c r="N276" s="819"/>
      <c r="O276" s="819"/>
      <c r="P276" s="819"/>
      <c r="Q276" s="819">
        <v>0</v>
      </c>
      <c r="R276" s="819">
        <v>0</v>
      </c>
      <c r="S276" s="819">
        <v>0</v>
      </c>
      <c r="T276" s="819">
        <v>0</v>
      </c>
      <c r="U276" s="819">
        <v>0</v>
      </c>
      <c r="V276" s="819">
        <v>0</v>
      </c>
      <c r="W276" s="819">
        <v>0</v>
      </c>
      <c r="X276" s="819">
        <v>0</v>
      </c>
      <c r="Y276" s="819">
        <v>0</v>
      </c>
      <c r="Z276" s="819">
        <v>0</v>
      </c>
      <c r="AA276" s="819">
        <v>0</v>
      </c>
      <c r="AB276" s="819">
        <v>0</v>
      </c>
      <c r="AC276" s="819">
        <v>0</v>
      </c>
      <c r="AD276" s="819">
        <v>0</v>
      </c>
      <c r="AE276" s="819">
        <v>0</v>
      </c>
      <c r="AF276" s="819">
        <v>0</v>
      </c>
      <c r="AG276" s="819">
        <v>0</v>
      </c>
      <c r="AH276" s="819">
        <v>0</v>
      </c>
      <c r="AI276" s="819">
        <v>0</v>
      </c>
      <c r="AJ276" s="819">
        <v>0</v>
      </c>
      <c r="AK276" s="819">
        <v>0</v>
      </c>
      <c r="AL276" s="819">
        <v>0</v>
      </c>
      <c r="AM276" s="819">
        <v>0</v>
      </c>
      <c r="AN276" s="819">
        <v>0</v>
      </c>
      <c r="AO276" s="820">
        <v>0</v>
      </c>
      <c r="AP276" s="50"/>
      <c r="AQ276" s="818"/>
      <c r="AR276" s="819"/>
      <c r="AS276" s="819"/>
      <c r="AT276" s="819"/>
      <c r="AU276" s="819"/>
      <c r="AV276" s="819">
        <v>0</v>
      </c>
      <c r="AW276" s="819">
        <v>0</v>
      </c>
      <c r="AX276" s="819">
        <v>0</v>
      </c>
      <c r="AY276" s="819">
        <v>0</v>
      </c>
      <c r="AZ276" s="819">
        <v>0</v>
      </c>
      <c r="BA276" s="819">
        <v>0</v>
      </c>
      <c r="BB276" s="819">
        <v>0</v>
      </c>
      <c r="BC276" s="819">
        <v>0</v>
      </c>
      <c r="BD276" s="819">
        <v>0</v>
      </c>
      <c r="BE276" s="819">
        <v>0</v>
      </c>
      <c r="BF276" s="819">
        <v>0</v>
      </c>
      <c r="BG276" s="819">
        <v>0</v>
      </c>
      <c r="BH276" s="819">
        <v>0</v>
      </c>
      <c r="BI276" s="819">
        <v>0</v>
      </c>
      <c r="BJ276" s="819">
        <v>0</v>
      </c>
      <c r="BK276" s="819">
        <v>0</v>
      </c>
      <c r="BL276" s="819">
        <v>0</v>
      </c>
      <c r="BM276" s="819">
        <v>0</v>
      </c>
      <c r="BN276" s="819">
        <v>0</v>
      </c>
      <c r="BO276" s="819">
        <v>0</v>
      </c>
      <c r="BP276" s="819">
        <v>0</v>
      </c>
      <c r="BQ276" s="819">
        <v>0</v>
      </c>
      <c r="BR276" s="819">
        <v>0</v>
      </c>
      <c r="BS276" s="819">
        <v>0</v>
      </c>
      <c r="BT276" s="820">
        <v>0</v>
      </c>
    </row>
    <row r="277" spans="2:72">
      <c r="B277" s="814"/>
      <c r="C277" s="814"/>
      <c r="D277" s="814" t="s">
        <v>886</v>
      </c>
      <c r="E277" s="814" t="s">
        <v>856</v>
      </c>
      <c r="F277" s="814"/>
      <c r="G277" s="814" t="s">
        <v>858</v>
      </c>
      <c r="H277" s="814">
        <v>2016</v>
      </c>
      <c r="I277" s="629" t="s">
        <v>576</v>
      </c>
      <c r="J277" s="629" t="s">
        <v>859</v>
      </c>
      <c r="K277" s="50"/>
      <c r="L277" s="818"/>
      <c r="M277" s="819"/>
      <c r="N277" s="819"/>
      <c r="O277" s="819"/>
      <c r="P277" s="819"/>
      <c r="Q277" s="819">
        <v>0</v>
      </c>
      <c r="R277" s="819">
        <v>0</v>
      </c>
      <c r="S277" s="819">
        <v>0</v>
      </c>
      <c r="T277" s="819">
        <v>0</v>
      </c>
      <c r="U277" s="819">
        <v>0</v>
      </c>
      <c r="V277" s="819">
        <v>0</v>
      </c>
      <c r="W277" s="819">
        <v>0</v>
      </c>
      <c r="X277" s="819">
        <v>0</v>
      </c>
      <c r="Y277" s="819">
        <v>0</v>
      </c>
      <c r="Z277" s="819">
        <v>0</v>
      </c>
      <c r="AA277" s="819">
        <v>0</v>
      </c>
      <c r="AB277" s="819">
        <v>0</v>
      </c>
      <c r="AC277" s="819">
        <v>0</v>
      </c>
      <c r="AD277" s="819">
        <v>0</v>
      </c>
      <c r="AE277" s="819">
        <v>0</v>
      </c>
      <c r="AF277" s="819">
        <v>0</v>
      </c>
      <c r="AG277" s="819">
        <v>0</v>
      </c>
      <c r="AH277" s="819">
        <v>0</v>
      </c>
      <c r="AI277" s="819">
        <v>0</v>
      </c>
      <c r="AJ277" s="819">
        <v>0</v>
      </c>
      <c r="AK277" s="819">
        <v>0</v>
      </c>
      <c r="AL277" s="819">
        <v>0</v>
      </c>
      <c r="AM277" s="819">
        <v>0</v>
      </c>
      <c r="AN277" s="819">
        <v>0</v>
      </c>
      <c r="AO277" s="820">
        <v>0</v>
      </c>
      <c r="AP277" s="50"/>
      <c r="AQ277" s="818"/>
      <c r="AR277" s="819"/>
      <c r="AS277" s="819"/>
      <c r="AT277" s="819"/>
      <c r="AU277" s="819"/>
      <c r="AV277" s="819">
        <v>0</v>
      </c>
      <c r="AW277" s="819">
        <v>0</v>
      </c>
      <c r="AX277" s="819">
        <v>0</v>
      </c>
      <c r="AY277" s="819">
        <v>0</v>
      </c>
      <c r="AZ277" s="819">
        <v>0</v>
      </c>
      <c r="BA277" s="819">
        <v>0</v>
      </c>
      <c r="BB277" s="819">
        <v>0</v>
      </c>
      <c r="BC277" s="819">
        <v>0</v>
      </c>
      <c r="BD277" s="819">
        <v>0</v>
      </c>
      <c r="BE277" s="819">
        <v>0</v>
      </c>
      <c r="BF277" s="819">
        <v>0</v>
      </c>
      <c r="BG277" s="819">
        <v>0</v>
      </c>
      <c r="BH277" s="819">
        <v>0</v>
      </c>
      <c r="BI277" s="819">
        <v>0</v>
      </c>
      <c r="BJ277" s="819">
        <v>0</v>
      </c>
      <c r="BK277" s="819">
        <v>0</v>
      </c>
      <c r="BL277" s="819">
        <v>0</v>
      </c>
      <c r="BM277" s="819">
        <v>0</v>
      </c>
      <c r="BN277" s="819">
        <v>0</v>
      </c>
      <c r="BO277" s="819">
        <v>0</v>
      </c>
      <c r="BP277" s="819">
        <v>0</v>
      </c>
      <c r="BQ277" s="819">
        <v>0</v>
      </c>
      <c r="BR277" s="819">
        <v>0</v>
      </c>
      <c r="BS277" s="819">
        <v>0</v>
      </c>
      <c r="BT277" s="820">
        <v>0</v>
      </c>
    </row>
    <row r="278" spans="2:72">
      <c r="B278" s="814"/>
      <c r="C278" s="814"/>
      <c r="D278" s="814" t="s">
        <v>887</v>
      </c>
      <c r="E278" s="814" t="s">
        <v>856</v>
      </c>
      <c r="F278" s="814"/>
      <c r="G278" s="814" t="s">
        <v>858</v>
      </c>
      <c r="H278" s="814">
        <v>2016</v>
      </c>
      <c r="I278" s="629" t="s">
        <v>576</v>
      </c>
      <c r="J278" s="629" t="s">
        <v>859</v>
      </c>
      <c r="K278" s="50"/>
      <c r="L278" s="818"/>
      <c r="M278" s="819"/>
      <c r="N278" s="819"/>
      <c r="O278" s="819"/>
      <c r="P278" s="819"/>
      <c r="Q278" s="819">
        <v>0</v>
      </c>
      <c r="R278" s="819">
        <v>0</v>
      </c>
      <c r="S278" s="819">
        <v>0</v>
      </c>
      <c r="T278" s="819">
        <v>0</v>
      </c>
      <c r="U278" s="819">
        <v>0</v>
      </c>
      <c r="V278" s="819">
        <v>0</v>
      </c>
      <c r="W278" s="819">
        <v>0</v>
      </c>
      <c r="X278" s="819">
        <v>0</v>
      </c>
      <c r="Y278" s="819">
        <v>0</v>
      </c>
      <c r="Z278" s="819">
        <v>0</v>
      </c>
      <c r="AA278" s="819">
        <v>0</v>
      </c>
      <c r="AB278" s="819">
        <v>0</v>
      </c>
      <c r="AC278" s="819">
        <v>0</v>
      </c>
      <c r="AD278" s="819">
        <v>0</v>
      </c>
      <c r="AE278" s="819">
        <v>0</v>
      </c>
      <c r="AF278" s="819">
        <v>0</v>
      </c>
      <c r="AG278" s="819">
        <v>0</v>
      </c>
      <c r="AH278" s="819">
        <v>0</v>
      </c>
      <c r="AI278" s="819">
        <v>0</v>
      </c>
      <c r="AJ278" s="819">
        <v>0</v>
      </c>
      <c r="AK278" s="819">
        <v>0</v>
      </c>
      <c r="AL278" s="819">
        <v>0</v>
      </c>
      <c r="AM278" s="819">
        <v>0</v>
      </c>
      <c r="AN278" s="819">
        <v>0</v>
      </c>
      <c r="AO278" s="820">
        <v>0</v>
      </c>
      <c r="AP278" s="50"/>
      <c r="AQ278" s="818"/>
      <c r="AR278" s="819"/>
      <c r="AS278" s="819"/>
      <c r="AT278" s="819"/>
      <c r="AU278" s="819"/>
      <c r="AV278" s="819">
        <v>0</v>
      </c>
      <c r="AW278" s="819">
        <v>0</v>
      </c>
      <c r="AX278" s="819">
        <v>0</v>
      </c>
      <c r="AY278" s="819">
        <v>0</v>
      </c>
      <c r="AZ278" s="819">
        <v>0</v>
      </c>
      <c r="BA278" s="819">
        <v>0</v>
      </c>
      <c r="BB278" s="819">
        <v>0</v>
      </c>
      <c r="BC278" s="819">
        <v>0</v>
      </c>
      <c r="BD278" s="819">
        <v>0</v>
      </c>
      <c r="BE278" s="819">
        <v>0</v>
      </c>
      <c r="BF278" s="819">
        <v>0</v>
      </c>
      <c r="BG278" s="819">
        <v>0</v>
      </c>
      <c r="BH278" s="819">
        <v>0</v>
      </c>
      <c r="BI278" s="819">
        <v>0</v>
      </c>
      <c r="BJ278" s="819">
        <v>0</v>
      </c>
      <c r="BK278" s="819">
        <v>0</v>
      </c>
      <c r="BL278" s="819">
        <v>0</v>
      </c>
      <c r="BM278" s="819">
        <v>0</v>
      </c>
      <c r="BN278" s="819">
        <v>0</v>
      </c>
      <c r="BO278" s="819">
        <v>0</v>
      </c>
      <c r="BP278" s="819">
        <v>0</v>
      </c>
      <c r="BQ278" s="819">
        <v>0</v>
      </c>
      <c r="BR278" s="819">
        <v>0</v>
      </c>
      <c r="BS278" s="819">
        <v>0</v>
      </c>
      <c r="BT278" s="820">
        <v>0</v>
      </c>
    </row>
    <row r="279" spans="2:72">
      <c r="B279" s="814"/>
      <c r="C279" s="814"/>
      <c r="D279" s="814" t="s">
        <v>888</v>
      </c>
      <c r="E279" s="814" t="s">
        <v>856</v>
      </c>
      <c r="F279" s="814"/>
      <c r="G279" s="814" t="s">
        <v>858</v>
      </c>
      <c r="H279" s="814">
        <v>2016</v>
      </c>
      <c r="I279" s="629" t="s">
        <v>576</v>
      </c>
      <c r="J279" s="629" t="s">
        <v>859</v>
      </c>
      <c r="K279" s="50"/>
      <c r="L279" s="818"/>
      <c r="M279" s="819"/>
      <c r="N279" s="819"/>
      <c r="O279" s="819"/>
      <c r="P279" s="819"/>
      <c r="Q279" s="819">
        <v>0</v>
      </c>
      <c r="R279" s="819">
        <v>0</v>
      </c>
      <c r="S279" s="819">
        <v>0</v>
      </c>
      <c r="T279" s="819">
        <v>0</v>
      </c>
      <c r="U279" s="819">
        <v>0</v>
      </c>
      <c r="V279" s="819">
        <v>0</v>
      </c>
      <c r="W279" s="819">
        <v>0</v>
      </c>
      <c r="X279" s="819">
        <v>0</v>
      </c>
      <c r="Y279" s="819">
        <v>0</v>
      </c>
      <c r="Z279" s="819">
        <v>0</v>
      </c>
      <c r="AA279" s="819">
        <v>0</v>
      </c>
      <c r="AB279" s="819">
        <v>0</v>
      </c>
      <c r="AC279" s="819">
        <v>0</v>
      </c>
      <c r="AD279" s="819">
        <v>0</v>
      </c>
      <c r="AE279" s="819">
        <v>0</v>
      </c>
      <c r="AF279" s="819">
        <v>0</v>
      </c>
      <c r="AG279" s="819">
        <v>0</v>
      </c>
      <c r="AH279" s="819">
        <v>0</v>
      </c>
      <c r="AI279" s="819">
        <v>0</v>
      </c>
      <c r="AJ279" s="819">
        <v>0</v>
      </c>
      <c r="AK279" s="819">
        <v>0</v>
      </c>
      <c r="AL279" s="819">
        <v>0</v>
      </c>
      <c r="AM279" s="819">
        <v>0</v>
      </c>
      <c r="AN279" s="819">
        <v>0</v>
      </c>
      <c r="AO279" s="820">
        <v>0</v>
      </c>
      <c r="AP279" s="50"/>
      <c r="AQ279" s="818"/>
      <c r="AR279" s="819"/>
      <c r="AS279" s="819"/>
      <c r="AT279" s="819"/>
      <c r="AU279" s="819"/>
      <c r="AV279" s="819">
        <v>0</v>
      </c>
      <c r="AW279" s="819">
        <v>0</v>
      </c>
      <c r="AX279" s="819">
        <v>0</v>
      </c>
      <c r="AY279" s="819">
        <v>0</v>
      </c>
      <c r="AZ279" s="819">
        <v>0</v>
      </c>
      <c r="BA279" s="819">
        <v>0</v>
      </c>
      <c r="BB279" s="819">
        <v>0</v>
      </c>
      <c r="BC279" s="819">
        <v>0</v>
      </c>
      <c r="BD279" s="819">
        <v>0</v>
      </c>
      <c r="BE279" s="819">
        <v>0</v>
      </c>
      <c r="BF279" s="819">
        <v>0</v>
      </c>
      <c r="BG279" s="819">
        <v>0</v>
      </c>
      <c r="BH279" s="819">
        <v>0</v>
      </c>
      <c r="BI279" s="819">
        <v>0</v>
      </c>
      <c r="BJ279" s="819">
        <v>0</v>
      </c>
      <c r="BK279" s="819">
        <v>0</v>
      </c>
      <c r="BL279" s="819">
        <v>0</v>
      </c>
      <c r="BM279" s="819">
        <v>0</v>
      </c>
      <c r="BN279" s="819">
        <v>0</v>
      </c>
      <c r="BO279" s="819">
        <v>0</v>
      </c>
      <c r="BP279" s="819">
        <v>0</v>
      </c>
      <c r="BQ279" s="819">
        <v>0</v>
      </c>
      <c r="BR279" s="819">
        <v>0</v>
      </c>
      <c r="BS279" s="819">
        <v>0</v>
      </c>
      <c r="BT279" s="820">
        <v>0</v>
      </c>
    </row>
    <row r="280" spans="2:72">
      <c r="B280" s="814"/>
      <c r="C280" s="814"/>
      <c r="D280" s="814" t="s">
        <v>889</v>
      </c>
      <c r="E280" s="814" t="s">
        <v>856</v>
      </c>
      <c r="F280" s="814"/>
      <c r="G280" s="814" t="s">
        <v>858</v>
      </c>
      <c r="H280" s="814">
        <v>2016</v>
      </c>
      <c r="I280" s="629" t="s">
        <v>576</v>
      </c>
      <c r="J280" s="629" t="s">
        <v>859</v>
      </c>
      <c r="K280" s="50"/>
      <c r="L280" s="818"/>
      <c r="M280" s="819"/>
      <c r="N280" s="819"/>
      <c r="O280" s="819"/>
      <c r="P280" s="819"/>
      <c r="Q280" s="819">
        <v>0</v>
      </c>
      <c r="R280" s="819">
        <v>0</v>
      </c>
      <c r="S280" s="819">
        <v>0</v>
      </c>
      <c r="T280" s="819">
        <v>0</v>
      </c>
      <c r="U280" s="819">
        <v>0</v>
      </c>
      <c r="V280" s="819">
        <v>0</v>
      </c>
      <c r="W280" s="819">
        <v>0</v>
      </c>
      <c r="X280" s="819">
        <v>0</v>
      </c>
      <c r="Y280" s="819">
        <v>0</v>
      </c>
      <c r="Z280" s="819">
        <v>0</v>
      </c>
      <c r="AA280" s="819">
        <v>0</v>
      </c>
      <c r="AB280" s="819">
        <v>0</v>
      </c>
      <c r="AC280" s="819">
        <v>0</v>
      </c>
      <c r="AD280" s="819">
        <v>0</v>
      </c>
      <c r="AE280" s="819">
        <v>0</v>
      </c>
      <c r="AF280" s="819">
        <v>0</v>
      </c>
      <c r="AG280" s="819">
        <v>0</v>
      </c>
      <c r="AH280" s="819">
        <v>0</v>
      </c>
      <c r="AI280" s="819">
        <v>0</v>
      </c>
      <c r="AJ280" s="819">
        <v>0</v>
      </c>
      <c r="AK280" s="819">
        <v>0</v>
      </c>
      <c r="AL280" s="819">
        <v>0</v>
      </c>
      <c r="AM280" s="819">
        <v>0</v>
      </c>
      <c r="AN280" s="819">
        <v>0</v>
      </c>
      <c r="AO280" s="820">
        <v>0</v>
      </c>
      <c r="AP280" s="50"/>
      <c r="AQ280" s="818"/>
      <c r="AR280" s="819"/>
      <c r="AS280" s="819"/>
      <c r="AT280" s="819"/>
      <c r="AU280" s="819"/>
      <c r="AV280" s="819">
        <v>0</v>
      </c>
      <c r="AW280" s="819">
        <v>0</v>
      </c>
      <c r="AX280" s="819">
        <v>0</v>
      </c>
      <c r="AY280" s="819">
        <v>0</v>
      </c>
      <c r="AZ280" s="819">
        <v>0</v>
      </c>
      <c r="BA280" s="819">
        <v>0</v>
      </c>
      <c r="BB280" s="819">
        <v>0</v>
      </c>
      <c r="BC280" s="819">
        <v>0</v>
      </c>
      <c r="BD280" s="819">
        <v>0</v>
      </c>
      <c r="BE280" s="819">
        <v>0</v>
      </c>
      <c r="BF280" s="819">
        <v>0</v>
      </c>
      <c r="BG280" s="819">
        <v>0</v>
      </c>
      <c r="BH280" s="819">
        <v>0</v>
      </c>
      <c r="BI280" s="819">
        <v>0</v>
      </c>
      <c r="BJ280" s="819">
        <v>0</v>
      </c>
      <c r="BK280" s="819">
        <v>0</v>
      </c>
      <c r="BL280" s="819">
        <v>0</v>
      </c>
      <c r="BM280" s="819">
        <v>0</v>
      </c>
      <c r="BN280" s="819">
        <v>0</v>
      </c>
      <c r="BO280" s="819">
        <v>0</v>
      </c>
      <c r="BP280" s="819">
        <v>0</v>
      </c>
      <c r="BQ280" s="819">
        <v>0</v>
      </c>
      <c r="BR280" s="819">
        <v>0</v>
      </c>
      <c r="BS280" s="819">
        <v>0</v>
      </c>
      <c r="BT280" s="820">
        <v>0</v>
      </c>
    </row>
    <row r="281" spans="2:72">
      <c r="B281" s="814"/>
      <c r="C281" s="814"/>
      <c r="D281" s="814" t="s">
        <v>890</v>
      </c>
      <c r="E281" s="814" t="s">
        <v>856</v>
      </c>
      <c r="F281" s="814"/>
      <c r="G281" s="814" t="s">
        <v>858</v>
      </c>
      <c r="H281" s="814">
        <v>2016</v>
      </c>
      <c r="I281" s="629" t="s">
        <v>576</v>
      </c>
      <c r="J281" s="629" t="s">
        <v>859</v>
      </c>
      <c r="K281" s="50"/>
      <c r="L281" s="818"/>
      <c r="M281" s="819"/>
      <c r="N281" s="819"/>
      <c r="O281" s="819"/>
      <c r="P281" s="819"/>
      <c r="Q281" s="819">
        <v>0</v>
      </c>
      <c r="R281" s="819">
        <v>0</v>
      </c>
      <c r="S281" s="819">
        <v>0</v>
      </c>
      <c r="T281" s="819">
        <v>0</v>
      </c>
      <c r="U281" s="819">
        <v>0</v>
      </c>
      <c r="V281" s="819">
        <v>0</v>
      </c>
      <c r="W281" s="819">
        <v>0</v>
      </c>
      <c r="X281" s="819">
        <v>0</v>
      </c>
      <c r="Y281" s="819">
        <v>0</v>
      </c>
      <c r="Z281" s="819">
        <v>0</v>
      </c>
      <c r="AA281" s="819">
        <v>0</v>
      </c>
      <c r="AB281" s="819">
        <v>0</v>
      </c>
      <c r="AC281" s="819">
        <v>0</v>
      </c>
      <c r="AD281" s="819">
        <v>0</v>
      </c>
      <c r="AE281" s="819">
        <v>0</v>
      </c>
      <c r="AF281" s="819">
        <v>0</v>
      </c>
      <c r="AG281" s="819">
        <v>0</v>
      </c>
      <c r="AH281" s="819">
        <v>0</v>
      </c>
      <c r="AI281" s="819">
        <v>0</v>
      </c>
      <c r="AJ281" s="819">
        <v>0</v>
      </c>
      <c r="AK281" s="819">
        <v>0</v>
      </c>
      <c r="AL281" s="819">
        <v>0</v>
      </c>
      <c r="AM281" s="819">
        <v>0</v>
      </c>
      <c r="AN281" s="819">
        <v>0</v>
      </c>
      <c r="AO281" s="820">
        <v>0</v>
      </c>
      <c r="AP281" s="50"/>
      <c r="AQ281" s="818"/>
      <c r="AR281" s="819"/>
      <c r="AS281" s="819"/>
      <c r="AT281" s="819"/>
      <c r="AU281" s="819"/>
      <c r="AV281" s="819">
        <v>0</v>
      </c>
      <c r="AW281" s="819">
        <v>0</v>
      </c>
      <c r="AX281" s="819">
        <v>0</v>
      </c>
      <c r="AY281" s="819">
        <v>0</v>
      </c>
      <c r="AZ281" s="819">
        <v>0</v>
      </c>
      <c r="BA281" s="819">
        <v>0</v>
      </c>
      <c r="BB281" s="819">
        <v>0</v>
      </c>
      <c r="BC281" s="819">
        <v>0</v>
      </c>
      <c r="BD281" s="819">
        <v>0</v>
      </c>
      <c r="BE281" s="819">
        <v>0</v>
      </c>
      <c r="BF281" s="819">
        <v>0</v>
      </c>
      <c r="BG281" s="819">
        <v>0</v>
      </c>
      <c r="BH281" s="819">
        <v>0</v>
      </c>
      <c r="BI281" s="819">
        <v>0</v>
      </c>
      <c r="BJ281" s="819">
        <v>0</v>
      </c>
      <c r="BK281" s="819">
        <v>0</v>
      </c>
      <c r="BL281" s="819">
        <v>0</v>
      </c>
      <c r="BM281" s="819">
        <v>0</v>
      </c>
      <c r="BN281" s="819">
        <v>0</v>
      </c>
      <c r="BO281" s="819">
        <v>0</v>
      </c>
      <c r="BP281" s="819">
        <v>0</v>
      </c>
      <c r="BQ281" s="819">
        <v>0</v>
      </c>
      <c r="BR281" s="819">
        <v>0</v>
      </c>
      <c r="BS281" s="819">
        <v>0</v>
      </c>
      <c r="BT281" s="820">
        <v>0</v>
      </c>
    </row>
    <row r="282" spans="2:72">
      <c r="B282" s="814"/>
      <c r="C282" s="814"/>
      <c r="D282" s="814" t="s">
        <v>891</v>
      </c>
      <c r="E282" s="814" t="s">
        <v>856</v>
      </c>
      <c r="F282" s="814"/>
      <c r="G282" s="814" t="s">
        <v>858</v>
      </c>
      <c r="H282" s="814">
        <v>2016</v>
      </c>
      <c r="I282" s="629" t="s">
        <v>576</v>
      </c>
      <c r="J282" s="629" t="s">
        <v>859</v>
      </c>
      <c r="K282" s="50"/>
      <c r="L282" s="818"/>
      <c r="M282" s="819"/>
      <c r="N282" s="819"/>
      <c r="O282" s="819"/>
      <c r="P282" s="819"/>
      <c r="Q282" s="819">
        <v>0</v>
      </c>
      <c r="R282" s="819">
        <v>0</v>
      </c>
      <c r="S282" s="819">
        <v>0</v>
      </c>
      <c r="T282" s="819">
        <v>0</v>
      </c>
      <c r="U282" s="819">
        <v>0</v>
      </c>
      <c r="V282" s="819">
        <v>0</v>
      </c>
      <c r="W282" s="819">
        <v>0</v>
      </c>
      <c r="X282" s="819">
        <v>0</v>
      </c>
      <c r="Y282" s="819">
        <v>0</v>
      </c>
      <c r="Z282" s="819">
        <v>0</v>
      </c>
      <c r="AA282" s="819">
        <v>0</v>
      </c>
      <c r="AB282" s="819">
        <v>0</v>
      </c>
      <c r="AC282" s="819">
        <v>0</v>
      </c>
      <c r="AD282" s="819">
        <v>0</v>
      </c>
      <c r="AE282" s="819">
        <v>0</v>
      </c>
      <c r="AF282" s="819">
        <v>0</v>
      </c>
      <c r="AG282" s="819">
        <v>0</v>
      </c>
      <c r="AH282" s="819">
        <v>0</v>
      </c>
      <c r="AI282" s="819">
        <v>0</v>
      </c>
      <c r="AJ282" s="819">
        <v>0</v>
      </c>
      <c r="AK282" s="819">
        <v>0</v>
      </c>
      <c r="AL282" s="819">
        <v>0</v>
      </c>
      <c r="AM282" s="819">
        <v>0</v>
      </c>
      <c r="AN282" s="819">
        <v>0</v>
      </c>
      <c r="AO282" s="820">
        <v>0</v>
      </c>
      <c r="AP282" s="50"/>
      <c r="AQ282" s="818"/>
      <c r="AR282" s="819"/>
      <c r="AS282" s="819"/>
      <c r="AT282" s="819"/>
      <c r="AU282" s="819"/>
      <c r="AV282" s="819">
        <v>0</v>
      </c>
      <c r="AW282" s="819">
        <v>0</v>
      </c>
      <c r="AX282" s="819">
        <v>0</v>
      </c>
      <c r="AY282" s="819">
        <v>0</v>
      </c>
      <c r="AZ282" s="819">
        <v>0</v>
      </c>
      <c r="BA282" s="819">
        <v>0</v>
      </c>
      <c r="BB282" s="819">
        <v>0</v>
      </c>
      <c r="BC282" s="819">
        <v>0</v>
      </c>
      <c r="BD282" s="819">
        <v>0</v>
      </c>
      <c r="BE282" s="819">
        <v>0</v>
      </c>
      <c r="BF282" s="819">
        <v>0</v>
      </c>
      <c r="BG282" s="819">
        <v>0</v>
      </c>
      <c r="BH282" s="819">
        <v>0</v>
      </c>
      <c r="BI282" s="819">
        <v>0</v>
      </c>
      <c r="BJ282" s="819">
        <v>0</v>
      </c>
      <c r="BK282" s="819">
        <v>0</v>
      </c>
      <c r="BL282" s="819">
        <v>0</v>
      </c>
      <c r="BM282" s="819">
        <v>0</v>
      </c>
      <c r="BN282" s="819">
        <v>0</v>
      </c>
      <c r="BO282" s="819">
        <v>0</v>
      </c>
      <c r="BP282" s="819">
        <v>0</v>
      </c>
      <c r="BQ282" s="819">
        <v>0</v>
      </c>
      <c r="BR282" s="819">
        <v>0</v>
      </c>
      <c r="BS282" s="819">
        <v>0</v>
      </c>
      <c r="BT282" s="820">
        <v>0</v>
      </c>
    </row>
    <row r="283" spans="2:72">
      <c r="B283" s="814"/>
      <c r="C283" s="814"/>
      <c r="D283" s="814" t="s">
        <v>892</v>
      </c>
      <c r="E283" s="814" t="s">
        <v>856</v>
      </c>
      <c r="F283" s="814"/>
      <c r="G283" s="814" t="s">
        <v>858</v>
      </c>
      <c r="H283" s="814">
        <v>2016</v>
      </c>
      <c r="I283" s="629" t="s">
        <v>576</v>
      </c>
      <c r="J283" s="629" t="s">
        <v>859</v>
      </c>
      <c r="K283" s="50"/>
      <c r="L283" s="818"/>
      <c r="M283" s="819"/>
      <c r="N283" s="819"/>
      <c r="O283" s="819"/>
      <c r="P283" s="819"/>
      <c r="Q283" s="819">
        <v>0</v>
      </c>
      <c r="R283" s="819">
        <v>0</v>
      </c>
      <c r="S283" s="819">
        <v>0</v>
      </c>
      <c r="T283" s="819">
        <v>0</v>
      </c>
      <c r="U283" s="819">
        <v>0</v>
      </c>
      <c r="V283" s="819">
        <v>0</v>
      </c>
      <c r="W283" s="819">
        <v>0</v>
      </c>
      <c r="X283" s="819">
        <v>0</v>
      </c>
      <c r="Y283" s="819">
        <v>0</v>
      </c>
      <c r="Z283" s="819">
        <v>0</v>
      </c>
      <c r="AA283" s="819">
        <v>0</v>
      </c>
      <c r="AB283" s="819">
        <v>0</v>
      </c>
      <c r="AC283" s="819">
        <v>0</v>
      </c>
      <c r="AD283" s="819">
        <v>0</v>
      </c>
      <c r="AE283" s="819">
        <v>0</v>
      </c>
      <c r="AF283" s="819">
        <v>0</v>
      </c>
      <c r="AG283" s="819">
        <v>0</v>
      </c>
      <c r="AH283" s="819">
        <v>0</v>
      </c>
      <c r="AI283" s="819">
        <v>0</v>
      </c>
      <c r="AJ283" s="819">
        <v>0</v>
      </c>
      <c r="AK283" s="819">
        <v>0</v>
      </c>
      <c r="AL283" s="819">
        <v>0</v>
      </c>
      <c r="AM283" s="819">
        <v>0</v>
      </c>
      <c r="AN283" s="819">
        <v>0</v>
      </c>
      <c r="AO283" s="820">
        <v>0</v>
      </c>
      <c r="AP283" s="50"/>
      <c r="AQ283" s="818"/>
      <c r="AR283" s="819"/>
      <c r="AS283" s="819"/>
      <c r="AT283" s="819"/>
      <c r="AU283" s="819"/>
      <c r="AV283" s="819">
        <v>0</v>
      </c>
      <c r="AW283" s="819">
        <v>0</v>
      </c>
      <c r="AX283" s="819">
        <v>0</v>
      </c>
      <c r="AY283" s="819">
        <v>0</v>
      </c>
      <c r="AZ283" s="819">
        <v>0</v>
      </c>
      <c r="BA283" s="819">
        <v>0</v>
      </c>
      <c r="BB283" s="819">
        <v>0</v>
      </c>
      <c r="BC283" s="819">
        <v>0</v>
      </c>
      <c r="BD283" s="819">
        <v>0</v>
      </c>
      <c r="BE283" s="819">
        <v>0</v>
      </c>
      <c r="BF283" s="819">
        <v>0</v>
      </c>
      <c r="BG283" s="819">
        <v>0</v>
      </c>
      <c r="BH283" s="819">
        <v>0</v>
      </c>
      <c r="BI283" s="819">
        <v>0</v>
      </c>
      <c r="BJ283" s="819">
        <v>0</v>
      </c>
      <c r="BK283" s="819">
        <v>0</v>
      </c>
      <c r="BL283" s="819">
        <v>0</v>
      </c>
      <c r="BM283" s="819">
        <v>0</v>
      </c>
      <c r="BN283" s="819">
        <v>0</v>
      </c>
      <c r="BO283" s="819">
        <v>0</v>
      </c>
      <c r="BP283" s="819">
        <v>0</v>
      </c>
      <c r="BQ283" s="819">
        <v>0</v>
      </c>
      <c r="BR283" s="819">
        <v>0</v>
      </c>
      <c r="BS283" s="819">
        <v>0</v>
      </c>
      <c r="BT283" s="820">
        <v>0</v>
      </c>
    </row>
    <row r="284" spans="2:72">
      <c r="B284" s="814"/>
      <c r="C284" s="814"/>
      <c r="D284" s="814" t="s">
        <v>893</v>
      </c>
      <c r="E284" s="814" t="s">
        <v>856</v>
      </c>
      <c r="F284" s="814"/>
      <c r="G284" s="814" t="s">
        <v>858</v>
      </c>
      <c r="H284" s="814">
        <v>2016</v>
      </c>
      <c r="I284" s="629" t="s">
        <v>576</v>
      </c>
      <c r="J284" s="629" t="s">
        <v>859</v>
      </c>
      <c r="K284" s="50"/>
      <c r="L284" s="818"/>
      <c r="M284" s="819"/>
      <c r="N284" s="819"/>
      <c r="O284" s="819"/>
      <c r="P284" s="819"/>
      <c r="Q284" s="819">
        <v>0</v>
      </c>
      <c r="R284" s="819">
        <v>0</v>
      </c>
      <c r="S284" s="819">
        <v>0</v>
      </c>
      <c r="T284" s="819">
        <v>0</v>
      </c>
      <c r="U284" s="819">
        <v>0</v>
      </c>
      <c r="V284" s="819">
        <v>0</v>
      </c>
      <c r="W284" s="819">
        <v>0</v>
      </c>
      <c r="X284" s="819">
        <v>0</v>
      </c>
      <c r="Y284" s="819">
        <v>0</v>
      </c>
      <c r="Z284" s="819">
        <v>0</v>
      </c>
      <c r="AA284" s="819">
        <v>0</v>
      </c>
      <c r="AB284" s="819">
        <v>0</v>
      </c>
      <c r="AC284" s="819">
        <v>0</v>
      </c>
      <c r="AD284" s="819">
        <v>0</v>
      </c>
      <c r="AE284" s="819">
        <v>0</v>
      </c>
      <c r="AF284" s="819">
        <v>0</v>
      </c>
      <c r="AG284" s="819">
        <v>0</v>
      </c>
      <c r="AH284" s="819">
        <v>0</v>
      </c>
      <c r="AI284" s="819">
        <v>0</v>
      </c>
      <c r="AJ284" s="819">
        <v>0</v>
      </c>
      <c r="AK284" s="819">
        <v>0</v>
      </c>
      <c r="AL284" s="819">
        <v>0</v>
      </c>
      <c r="AM284" s="819">
        <v>0</v>
      </c>
      <c r="AN284" s="819">
        <v>0</v>
      </c>
      <c r="AO284" s="820">
        <v>0</v>
      </c>
      <c r="AP284" s="50"/>
      <c r="AQ284" s="818"/>
      <c r="AR284" s="819"/>
      <c r="AS284" s="819"/>
      <c r="AT284" s="819"/>
      <c r="AU284" s="819"/>
      <c r="AV284" s="819">
        <v>0</v>
      </c>
      <c r="AW284" s="819">
        <v>0</v>
      </c>
      <c r="AX284" s="819">
        <v>0</v>
      </c>
      <c r="AY284" s="819">
        <v>0</v>
      </c>
      <c r="AZ284" s="819">
        <v>0</v>
      </c>
      <c r="BA284" s="819">
        <v>0</v>
      </c>
      <c r="BB284" s="819">
        <v>0</v>
      </c>
      <c r="BC284" s="819">
        <v>0</v>
      </c>
      <c r="BD284" s="819">
        <v>0</v>
      </c>
      <c r="BE284" s="819">
        <v>0</v>
      </c>
      <c r="BF284" s="819">
        <v>0</v>
      </c>
      <c r="BG284" s="819">
        <v>0</v>
      </c>
      <c r="BH284" s="819">
        <v>0</v>
      </c>
      <c r="BI284" s="819">
        <v>0</v>
      </c>
      <c r="BJ284" s="819">
        <v>0</v>
      </c>
      <c r="BK284" s="819">
        <v>0</v>
      </c>
      <c r="BL284" s="819">
        <v>0</v>
      </c>
      <c r="BM284" s="819">
        <v>0</v>
      </c>
      <c r="BN284" s="819">
        <v>0</v>
      </c>
      <c r="BO284" s="819">
        <v>0</v>
      </c>
      <c r="BP284" s="819">
        <v>0</v>
      </c>
      <c r="BQ284" s="819">
        <v>0</v>
      </c>
      <c r="BR284" s="819">
        <v>0</v>
      </c>
      <c r="BS284" s="819">
        <v>0</v>
      </c>
      <c r="BT284" s="820">
        <v>0</v>
      </c>
    </row>
    <row r="285" spans="2:72">
      <c r="B285" s="814"/>
      <c r="C285" s="814"/>
      <c r="D285" s="814" t="s">
        <v>894</v>
      </c>
      <c r="E285" s="814" t="s">
        <v>856</v>
      </c>
      <c r="F285" s="814"/>
      <c r="G285" s="814" t="s">
        <v>858</v>
      </c>
      <c r="H285" s="814">
        <v>2016</v>
      </c>
      <c r="I285" s="629" t="s">
        <v>576</v>
      </c>
      <c r="J285" s="629" t="s">
        <v>859</v>
      </c>
      <c r="K285" s="50"/>
      <c r="L285" s="818"/>
      <c r="M285" s="819"/>
      <c r="N285" s="819"/>
      <c r="O285" s="819"/>
      <c r="P285" s="819"/>
      <c r="Q285" s="819">
        <v>0</v>
      </c>
      <c r="R285" s="819">
        <v>0</v>
      </c>
      <c r="S285" s="819">
        <v>0</v>
      </c>
      <c r="T285" s="819">
        <v>0</v>
      </c>
      <c r="U285" s="819">
        <v>0</v>
      </c>
      <c r="V285" s="819">
        <v>0</v>
      </c>
      <c r="W285" s="819">
        <v>0</v>
      </c>
      <c r="X285" s="819">
        <v>0</v>
      </c>
      <c r="Y285" s="819">
        <v>0</v>
      </c>
      <c r="Z285" s="819">
        <v>0</v>
      </c>
      <c r="AA285" s="819">
        <v>0</v>
      </c>
      <c r="AB285" s="819">
        <v>0</v>
      </c>
      <c r="AC285" s="819">
        <v>0</v>
      </c>
      <c r="AD285" s="819">
        <v>0</v>
      </c>
      <c r="AE285" s="819">
        <v>0</v>
      </c>
      <c r="AF285" s="819">
        <v>0</v>
      </c>
      <c r="AG285" s="819">
        <v>0</v>
      </c>
      <c r="AH285" s="819">
        <v>0</v>
      </c>
      <c r="AI285" s="819">
        <v>0</v>
      </c>
      <c r="AJ285" s="819">
        <v>0</v>
      </c>
      <c r="AK285" s="819">
        <v>0</v>
      </c>
      <c r="AL285" s="819">
        <v>0</v>
      </c>
      <c r="AM285" s="819">
        <v>0</v>
      </c>
      <c r="AN285" s="819">
        <v>0</v>
      </c>
      <c r="AO285" s="820">
        <v>0</v>
      </c>
      <c r="AP285" s="50"/>
      <c r="AQ285" s="818"/>
      <c r="AR285" s="819"/>
      <c r="AS285" s="819"/>
      <c r="AT285" s="819"/>
      <c r="AU285" s="819"/>
      <c r="AV285" s="819">
        <v>0</v>
      </c>
      <c r="AW285" s="819">
        <v>0</v>
      </c>
      <c r="AX285" s="819">
        <v>0</v>
      </c>
      <c r="AY285" s="819">
        <v>0</v>
      </c>
      <c r="AZ285" s="819">
        <v>0</v>
      </c>
      <c r="BA285" s="819">
        <v>0</v>
      </c>
      <c r="BB285" s="819">
        <v>0</v>
      </c>
      <c r="BC285" s="819">
        <v>0</v>
      </c>
      <c r="BD285" s="819">
        <v>0</v>
      </c>
      <c r="BE285" s="819">
        <v>0</v>
      </c>
      <c r="BF285" s="819">
        <v>0</v>
      </c>
      <c r="BG285" s="819">
        <v>0</v>
      </c>
      <c r="BH285" s="819">
        <v>0</v>
      </c>
      <c r="BI285" s="819">
        <v>0</v>
      </c>
      <c r="BJ285" s="819">
        <v>0</v>
      </c>
      <c r="BK285" s="819">
        <v>0</v>
      </c>
      <c r="BL285" s="819">
        <v>0</v>
      </c>
      <c r="BM285" s="819">
        <v>0</v>
      </c>
      <c r="BN285" s="819">
        <v>0</v>
      </c>
      <c r="BO285" s="819">
        <v>0</v>
      </c>
      <c r="BP285" s="819">
        <v>0</v>
      </c>
      <c r="BQ285" s="819">
        <v>0</v>
      </c>
      <c r="BR285" s="819">
        <v>0</v>
      </c>
      <c r="BS285" s="819">
        <v>0</v>
      </c>
      <c r="BT285" s="820">
        <v>0</v>
      </c>
    </row>
    <row r="286" spans="2:72">
      <c r="B286" s="814"/>
      <c r="C286" s="814"/>
      <c r="D286" s="814" t="s">
        <v>895</v>
      </c>
      <c r="E286" s="814" t="s">
        <v>856</v>
      </c>
      <c r="F286" s="814"/>
      <c r="G286" s="814" t="s">
        <v>858</v>
      </c>
      <c r="H286" s="814">
        <v>2016</v>
      </c>
      <c r="I286" s="629" t="s">
        <v>576</v>
      </c>
      <c r="J286" s="629" t="s">
        <v>859</v>
      </c>
      <c r="K286" s="50"/>
      <c r="L286" s="818"/>
      <c r="M286" s="819"/>
      <c r="N286" s="819"/>
      <c r="O286" s="819"/>
      <c r="P286" s="819"/>
      <c r="Q286" s="819">
        <v>0</v>
      </c>
      <c r="R286" s="819">
        <v>0</v>
      </c>
      <c r="S286" s="819">
        <v>0</v>
      </c>
      <c r="T286" s="819">
        <v>0</v>
      </c>
      <c r="U286" s="819">
        <v>0</v>
      </c>
      <c r="V286" s="819">
        <v>0</v>
      </c>
      <c r="W286" s="819">
        <v>0</v>
      </c>
      <c r="X286" s="819">
        <v>0</v>
      </c>
      <c r="Y286" s="819">
        <v>0</v>
      </c>
      <c r="Z286" s="819">
        <v>0</v>
      </c>
      <c r="AA286" s="819">
        <v>0</v>
      </c>
      <c r="AB286" s="819">
        <v>0</v>
      </c>
      <c r="AC286" s="819">
        <v>0</v>
      </c>
      <c r="AD286" s="819">
        <v>0</v>
      </c>
      <c r="AE286" s="819">
        <v>0</v>
      </c>
      <c r="AF286" s="819">
        <v>0</v>
      </c>
      <c r="AG286" s="819">
        <v>0</v>
      </c>
      <c r="AH286" s="819">
        <v>0</v>
      </c>
      <c r="AI286" s="819">
        <v>0</v>
      </c>
      <c r="AJ286" s="819">
        <v>0</v>
      </c>
      <c r="AK286" s="819">
        <v>0</v>
      </c>
      <c r="AL286" s="819">
        <v>0</v>
      </c>
      <c r="AM286" s="819">
        <v>0</v>
      </c>
      <c r="AN286" s="819">
        <v>0</v>
      </c>
      <c r="AO286" s="820">
        <v>0</v>
      </c>
      <c r="AP286" s="50"/>
      <c r="AQ286" s="818"/>
      <c r="AR286" s="819"/>
      <c r="AS286" s="819"/>
      <c r="AT286" s="819"/>
      <c r="AU286" s="819"/>
      <c r="AV286" s="819">
        <v>0</v>
      </c>
      <c r="AW286" s="819">
        <v>0</v>
      </c>
      <c r="AX286" s="819">
        <v>0</v>
      </c>
      <c r="AY286" s="819">
        <v>0</v>
      </c>
      <c r="AZ286" s="819">
        <v>0</v>
      </c>
      <c r="BA286" s="819">
        <v>0</v>
      </c>
      <c r="BB286" s="819">
        <v>0</v>
      </c>
      <c r="BC286" s="819">
        <v>0</v>
      </c>
      <c r="BD286" s="819">
        <v>0</v>
      </c>
      <c r="BE286" s="819">
        <v>0</v>
      </c>
      <c r="BF286" s="819">
        <v>0</v>
      </c>
      <c r="BG286" s="819">
        <v>0</v>
      </c>
      <c r="BH286" s="819">
        <v>0</v>
      </c>
      <c r="BI286" s="819">
        <v>0</v>
      </c>
      <c r="BJ286" s="819">
        <v>0</v>
      </c>
      <c r="BK286" s="819">
        <v>0</v>
      </c>
      <c r="BL286" s="819">
        <v>0</v>
      </c>
      <c r="BM286" s="819">
        <v>0</v>
      </c>
      <c r="BN286" s="819">
        <v>0</v>
      </c>
      <c r="BO286" s="819">
        <v>0</v>
      </c>
      <c r="BP286" s="819">
        <v>0</v>
      </c>
      <c r="BQ286" s="819">
        <v>0</v>
      </c>
      <c r="BR286" s="819">
        <v>0</v>
      </c>
      <c r="BS286" s="819">
        <v>0</v>
      </c>
      <c r="BT286" s="820">
        <v>0</v>
      </c>
    </row>
    <row r="287" spans="2:72">
      <c r="B287" s="814"/>
      <c r="C287" s="814"/>
      <c r="D287" s="814" t="s">
        <v>896</v>
      </c>
      <c r="E287" s="814" t="s">
        <v>856</v>
      </c>
      <c r="F287" s="814"/>
      <c r="G287" s="814" t="s">
        <v>858</v>
      </c>
      <c r="H287" s="814">
        <v>2016</v>
      </c>
      <c r="I287" s="629" t="s">
        <v>576</v>
      </c>
      <c r="J287" s="629" t="s">
        <v>859</v>
      </c>
      <c r="K287" s="50"/>
      <c r="L287" s="818"/>
      <c r="M287" s="819"/>
      <c r="N287" s="819"/>
      <c r="O287" s="819"/>
      <c r="P287" s="819"/>
      <c r="Q287" s="819">
        <v>0</v>
      </c>
      <c r="R287" s="819">
        <v>0</v>
      </c>
      <c r="S287" s="819">
        <v>0</v>
      </c>
      <c r="T287" s="819">
        <v>0</v>
      </c>
      <c r="U287" s="819">
        <v>0</v>
      </c>
      <c r="V287" s="819">
        <v>0</v>
      </c>
      <c r="W287" s="819">
        <v>0</v>
      </c>
      <c r="X287" s="819">
        <v>0</v>
      </c>
      <c r="Y287" s="819">
        <v>0</v>
      </c>
      <c r="Z287" s="819">
        <v>0</v>
      </c>
      <c r="AA287" s="819">
        <v>0</v>
      </c>
      <c r="AB287" s="819">
        <v>0</v>
      </c>
      <c r="AC287" s="819">
        <v>0</v>
      </c>
      <c r="AD287" s="819">
        <v>0</v>
      </c>
      <c r="AE287" s="819">
        <v>0</v>
      </c>
      <c r="AF287" s="819">
        <v>0</v>
      </c>
      <c r="AG287" s="819">
        <v>0</v>
      </c>
      <c r="AH287" s="819">
        <v>0</v>
      </c>
      <c r="AI287" s="819">
        <v>0</v>
      </c>
      <c r="AJ287" s="819">
        <v>0</v>
      </c>
      <c r="AK287" s="819">
        <v>0</v>
      </c>
      <c r="AL287" s="819">
        <v>0</v>
      </c>
      <c r="AM287" s="819">
        <v>0</v>
      </c>
      <c r="AN287" s="819">
        <v>0</v>
      </c>
      <c r="AO287" s="820">
        <v>0</v>
      </c>
      <c r="AP287" s="50"/>
      <c r="AQ287" s="818"/>
      <c r="AR287" s="819"/>
      <c r="AS287" s="819"/>
      <c r="AT287" s="819"/>
      <c r="AU287" s="819"/>
      <c r="AV287" s="819">
        <v>0</v>
      </c>
      <c r="AW287" s="819">
        <v>0</v>
      </c>
      <c r="AX287" s="819">
        <v>0</v>
      </c>
      <c r="AY287" s="819">
        <v>0</v>
      </c>
      <c r="AZ287" s="819">
        <v>0</v>
      </c>
      <c r="BA287" s="819">
        <v>0</v>
      </c>
      <c r="BB287" s="819">
        <v>0</v>
      </c>
      <c r="BC287" s="819">
        <v>0</v>
      </c>
      <c r="BD287" s="819">
        <v>0</v>
      </c>
      <c r="BE287" s="819">
        <v>0</v>
      </c>
      <c r="BF287" s="819">
        <v>0</v>
      </c>
      <c r="BG287" s="819">
        <v>0</v>
      </c>
      <c r="BH287" s="819">
        <v>0</v>
      </c>
      <c r="BI287" s="819">
        <v>0</v>
      </c>
      <c r="BJ287" s="819">
        <v>0</v>
      </c>
      <c r="BK287" s="819">
        <v>0</v>
      </c>
      <c r="BL287" s="819">
        <v>0</v>
      </c>
      <c r="BM287" s="819">
        <v>0</v>
      </c>
      <c r="BN287" s="819">
        <v>0</v>
      </c>
      <c r="BO287" s="819">
        <v>0</v>
      </c>
      <c r="BP287" s="819">
        <v>0</v>
      </c>
      <c r="BQ287" s="819">
        <v>0</v>
      </c>
      <c r="BR287" s="819">
        <v>0</v>
      </c>
      <c r="BS287" s="819">
        <v>0</v>
      </c>
      <c r="BT287" s="820">
        <v>0</v>
      </c>
    </row>
    <row r="288" spans="2:72">
      <c r="B288" s="814"/>
      <c r="C288" s="814"/>
      <c r="D288" s="814" t="s">
        <v>897</v>
      </c>
      <c r="E288" s="814" t="s">
        <v>856</v>
      </c>
      <c r="F288" s="814"/>
      <c r="G288" s="814" t="s">
        <v>858</v>
      </c>
      <c r="H288" s="814">
        <v>2016</v>
      </c>
      <c r="I288" s="629" t="s">
        <v>576</v>
      </c>
      <c r="J288" s="629" t="s">
        <v>859</v>
      </c>
      <c r="K288" s="50"/>
      <c r="L288" s="818"/>
      <c r="M288" s="819"/>
      <c r="N288" s="819"/>
      <c r="O288" s="819"/>
      <c r="P288" s="819"/>
      <c r="Q288" s="819">
        <v>0</v>
      </c>
      <c r="R288" s="819">
        <v>0</v>
      </c>
      <c r="S288" s="819">
        <v>0</v>
      </c>
      <c r="T288" s="819">
        <v>0</v>
      </c>
      <c r="U288" s="819">
        <v>0</v>
      </c>
      <c r="V288" s="819">
        <v>0</v>
      </c>
      <c r="W288" s="819">
        <v>0</v>
      </c>
      <c r="X288" s="819">
        <v>0</v>
      </c>
      <c r="Y288" s="819">
        <v>0</v>
      </c>
      <c r="Z288" s="819">
        <v>0</v>
      </c>
      <c r="AA288" s="819">
        <v>0</v>
      </c>
      <c r="AB288" s="819">
        <v>0</v>
      </c>
      <c r="AC288" s="819">
        <v>0</v>
      </c>
      <c r="AD288" s="819">
        <v>0</v>
      </c>
      <c r="AE288" s="819">
        <v>0</v>
      </c>
      <c r="AF288" s="819">
        <v>0</v>
      </c>
      <c r="AG288" s="819">
        <v>0</v>
      </c>
      <c r="AH288" s="819">
        <v>0</v>
      </c>
      <c r="AI288" s="819">
        <v>0</v>
      </c>
      <c r="AJ288" s="819">
        <v>0</v>
      </c>
      <c r="AK288" s="819">
        <v>0</v>
      </c>
      <c r="AL288" s="819">
        <v>0</v>
      </c>
      <c r="AM288" s="819">
        <v>0</v>
      </c>
      <c r="AN288" s="819">
        <v>0</v>
      </c>
      <c r="AO288" s="820">
        <v>0</v>
      </c>
      <c r="AP288" s="50"/>
      <c r="AQ288" s="818"/>
      <c r="AR288" s="819"/>
      <c r="AS288" s="819"/>
      <c r="AT288" s="819"/>
      <c r="AU288" s="819"/>
      <c r="AV288" s="819">
        <v>0</v>
      </c>
      <c r="AW288" s="819">
        <v>0</v>
      </c>
      <c r="AX288" s="819">
        <v>0</v>
      </c>
      <c r="AY288" s="819">
        <v>0</v>
      </c>
      <c r="AZ288" s="819">
        <v>0</v>
      </c>
      <c r="BA288" s="819">
        <v>0</v>
      </c>
      <c r="BB288" s="819">
        <v>0</v>
      </c>
      <c r="BC288" s="819">
        <v>0</v>
      </c>
      <c r="BD288" s="819">
        <v>0</v>
      </c>
      <c r="BE288" s="819">
        <v>0</v>
      </c>
      <c r="BF288" s="819">
        <v>0</v>
      </c>
      <c r="BG288" s="819">
        <v>0</v>
      </c>
      <c r="BH288" s="819">
        <v>0</v>
      </c>
      <c r="BI288" s="819">
        <v>0</v>
      </c>
      <c r="BJ288" s="819">
        <v>0</v>
      </c>
      <c r="BK288" s="819">
        <v>0</v>
      </c>
      <c r="BL288" s="819">
        <v>0</v>
      </c>
      <c r="BM288" s="819">
        <v>0</v>
      </c>
      <c r="BN288" s="819">
        <v>0</v>
      </c>
      <c r="BO288" s="819">
        <v>0</v>
      </c>
      <c r="BP288" s="819">
        <v>0</v>
      </c>
      <c r="BQ288" s="819">
        <v>0</v>
      </c>
      <c r="BR288" s="819">
        <v>0</v>
      </c>
      <c r="BS288" s="819">
        <v>0</v>
      </c>
      <c r="BT288" s="820">
        <v>0</v>
      </c>
    </row>
    <row r="289" spans="2:72">
      <c r="B289" s="814"/>
      <c r="C289" s="814"/>
      <c r="D289" s="814" t="s">
        <v>898</v>
      </c>
      <c r="E289" s="814" t="s">
        <v>856</v>
      </c>
      <c r="F289" s="814"/>
      <c r="G289" s="814" t="s">
        <v>858</v>
      </c>
      <c r="H289" s="814">
        <v>2016</v>
      </c>
      <c r="I289" s="629" t="s">
        <v>576</v>
      </c>
      <c r="J289" s="629" t="s">
        <v>859</v>
      </c>
      <c r="K289" s="50"/>
      <c r="L289" s="818"/>
      <c r="M289" s="819"/>
      <c r="N289" s="819"/>
      <c r="O289" s="819"/>
      <c r="P289" s="819"/>
      <c r="Q289" s="819">
        <v>0</v>
      </c>
      <c r="R289" s="819">
        <v>0</v>
      </c>
      <c r="S289" s="819">
        <v>0</v>
      </c>
      <c r="T289" s="819">
        <v>0</v>
      </c>
      <c r="U289" s="819">
        <v>0</v>
      </c>
      <c r="V289" s="819">
        <v>0</v>
      </c>
      <c r="W289" s="819">
        <v>0</v>
      </c>
      <c r="X289" s="819">
        <v>0</v>
      </c>
      <c r="Y289" s="819">
        <v>0</v>
      </c>
      <c r="Z289" s="819">
        <v>0</v>
      </c>
      <c r="AA289" s="819">
        <v>0</v>
      </c>
      <c r="AB289" s="819">
        <v>0</v>
      </c>
      <c r="AC289" s="819">
        <v>0</v>
      </c>
      <c r="AD289" s="819">
        <v>0</v>
      </c>
      <c r="AE289" s="819">
        <v>0</v>
      </c>
      <c r="AF289" s="819">
        <v>0</v>
      </c>
      <c r="AG289" s="819">
        <v>0</v>
      </c>
      <c r="AH289" s="819">
        <v>0</v>
      </c>
      <c r="AI289" s="819">
        <v>0</v>
      </c>
      <c r="AJ289" s="819">
        <v>0</v>
      </c>
      <c r="AK289" s="819">
        <v>0</v>
      </c>
      <c r="AL289" s="819">
        <v>0</v>
      </c>
      <c r="AM289" s="819">
        <v>0</v>
      </c>
      <c r="AN289" s="819">
        <v>0</v>
      </c>
      <c r="AO289" s="820">
        <v>0</v>
      </c>
      <c r="AP289" s="50"/>
      <c r="AQ289" s="818"/>
      <c r="AR289" s="819"/>
      <c r="AS289" s="819"/>
      <c r="AT289" s="819"/>
      <c r="AU289" s="819"/>
      <c r="AV289" s="819">
        <v>0</v>
      </c>
      <c r="AW289" s="819">
        <v>0</v>
      </c>
      <c r="AX289" s="819">
        <v>0</v>
      </c>
      <c r="AY289" s="819">
        <v>0</v>
      </c>
      <c r="AZ289" s="819">
        <v>0</v>
      </c>
      <c r="BA289" s="819">
        <v>0</v>
      </c>
      <c r="BB289" s="819">
        <v>0</v>
      </c>
      <c r="BC289" s="819">
        <v>0</v>
      </c>
      <c r="BD289" s="819">
        <v>0</v>
      </c>
      <c r="BE289" s="819">
        <v>0</v>
      </c>
      <c r="BF289" s="819">
        <v>0</v>
      </c>
      <c r="BG289" s="819">
        <v>0</v>
      </c>
      <c r="BH289" s="819">
        <v>0</v>
      </c>
      <c r="BI289" s="819">
        <v>0</v>
      </c>
      <c r="BJ289" s="819">
        <v>0</v>
      </c>
      <c r="BK289" s="819">
        <v>0</v>
      </c>
      <c r="BL289" s="819">
        <v>0</v>
      </c>
      <c r="BM289" s="819">
        <v>0</v>
      </c>
      <c r="BN289" s="819">
        <v>0</v>
      </c>
      <c r="BO289" s="819">
        <v>0</v>
      </c>
      <c r="BP289" s="819">
        <v>0</v>
      </c>
      <c r="BQ289" s="819">
        <v>0</v>
      </c>
      <c r="BR289" s="819">
        <v>0</v>
      </c>
      <c r="BS289" s="819">
        <v>0</v>
      </c>
      <c r="BT289" s="820">
        <v>0</v>
      </c>
    </row>
    <row r="290" spans="2:72">
      <c r="B290" s="814"/>
      <c r="C290" s="814"/>
      <c r="D290" s="814" t="s">
        <v>899</v>
      </c>
      <c r="E290" s="814" t="s">
        <v>856</v>
      </c>
      <c r="F290" s="814"/>
      <c r="G290" s="814" t="s">
        <v>858</v>
      </c>
      <c r="H290" s="814">
        <v>2016</v>
      </c>
      <c r="I290" s="629" t="s">
        <v>576</v>
      </c>
      <c r="J290" s="629" t="s">
        <v>859</v>
      </c>
      <c r="K290" s="50"/>
      <c r="L290" s="818"/>
      <c r="M290" s="819"/>
      <c r="N290" s="819"/>
      <c r="O290" s="819"/>
      <c r="P290" s="819"/>
      <c r="Q290" s="819">
        <v>0</v>
      </c>
      <c r="R290" s="819">
        <v>0</v>
      </c>
      <c r="S290" s="819">
        <v>0</v>
      </c>
      <c r="T290" s="819">
        <v>0</v>
      </c>
      <c r="U290" s="819">
        <v>0</v>
      </c>
      <c r="V290" s="819">
        <v>0</v>
      </c>
      <c r="W290" s="819">
        <v>0</v>
      </c>
      <c r="X290" s="819">
        <v>0</v>
      </c>
      <c r="Y290" s="819">
        <v>0</v>
      </c>
      <c r="Z290" s="819">
        <v>0</v>
      </c>
      <c r="AA290" s="819">
        <v>0</v>
      </c>
      <c r="AB290" s="819">
        <v>0</v>
      </c>
      <c r="AC290" s="819">
        <v>0</v>
      </c>
      <c r="AD290" s="819">
        <v>0</v>
      </c>
      <c r="AE290" s="819">
        <v>0</v>
      </c>
      <c r="AF290" s="819">
        <v>0</v>
      </c>
      <c r="AG290" s="819">
        <v>0</v>
      </c>
      <c r="AH290" s="819">
        <v>0</v>
      </c>
      <c r="AI290" s="819">
        <v>0</v>
      </c>
      <c r="AJ290" s="819">
        <v>0</v>
      </c>
      <c r="AK290" s="819">
        <v>0</v>
      </c>
      <c r="AL290" s="819">
        <v>0</v>
      </c>
      <c r="AM290" s="819">
        <v>0</v>
      </c>
      <c r="AN290" s="819">
        <v>0</v>
      </c>
      <c r="AO290" s="820">
        <v>0</v>
      </c>
      <c r="AP290" s="50"/>
      <c r="AQ290" s="818"/>
      <c r="AR290" s="819"/>
      <c r="AS290" s="819"/>
      <c r="AT290" s="819"/>
      <c r="AU290" s="819"/>
      <c r="AV290" s="819">
        <v>0</v>
      </c>
      <c r="AW290" s="819">
        <v>0</v>
      </c>
      <c r="AX290" s="819">
        <v>0</v>
      </c>
      <c r="AY290" s="819">
        <v>0</v>
      </c>
      <c r="AZ290" s="819">
        <v>0</v>
      </c>
      <c r="BA290" s="819">
        <v>0</v>
      </c>
      <c r="BB290" s="819">
        <v>0</v>
      </c>
      <c r="BC290" s="819">
        <v>0</v>
      </c>
      <c r="BD290" s="819">
        <v>0</v>
      </c>
      <c r="BE290" s="819">
        <v>0</v>
      </c>
      <c r="BF290" s="819">
        <v>0</v>
      </c>
      <c r="BG290" s="819">
        <v>0</v>
      </c>
      <c r="BH290" s="819">
        <v>0</v>
      </c>
      <c r="BI290" s="819">
        <v>0</v>
      </c>
      <c r="BJ290" s="819">
        <v>0</v>
      </c>
      <c r="BK290" s="819">
        <v>0</v>
      </c>
      <c r="BL290" s="819">
        <v>0</v>
      </c>
      <c r="BM290" s="819">
        <v>0</v>
      </c>
      <c r="BN290" s="819">
        <v>0</v>
      </c>
      <c r="BO290" s="819">
        <v>0</v>
      </c>
      <c r="BP290" s="819">
        <v>0</v>
      </c>
      <c r="BQ290" s="819">
        <v>0</v>
      </c>
      <c r="BR290" s="819">
        <v>0</v>
      </c>
      <c r="BS290" s="819">
        <v>0</v>
      </c>
      <c r="BT290" s="820">
        <v>0</v>
      </c>
    </row>
    <row r="291" spans="2:72">
      <c r="B291" s="814"/>
      <c r="C291" s="814"/>
      <c r="D291" s="814" t="s">
        <v>900</v>
      </c>
      <c r="E291" s="814" t="s">
        <v>856</v>
      </c>
      <c r="F291" s="814"/>
      <c r="G291" s="814" t="s">
        <v>858</v>
      </c>
      <c r="H291" s="814">
        <v>2016</v>
      </c>
      <c r="I291" s="629" t="s">
        <v>576</v>
      </c>
      <c r="J291" s="629" t="s">
        <v>859</v>
      </c>
      <c r="K291" s="50"/>
      <c r="L291" s="818"/>
      <c r="M291" s="819"/>
      <c r="N291" s="819"/>
      <c r="O291" s="819"/>
      <c r="P291" s="819"/>
      <c r="Q291" s="819">
        <v>0</v>
      </c>
      <c r="R291" s="819">
        <v>0</v>
      </c>
      <c r="S291" s="819">
        <v>0</v>
      </c>
      <c r="T291" s="819">
        <v>0</v>
      </c>
      <c r="U291" s="819">
        <v>0</v>
      </c>
      <c r="V291" s="819">
        <v>0</v>
      </c>
      <c r="W291" s="819">
        <v>0</v>
      </c>
      <c r="X291" s="819">
        <v>0</v>
      </c>
      <c r="Y291" s="819">
        <v>0</v>
      </c>
      <c r="Z291" s="819">
        <v>0</v>
      </c>
      <c r="AA291" s="819">
        <v>0</v>
      </c>
      <c r="AB291" s="819">
        <v>0</v>
      </c>
      <c r="AC291" s="819">
        <v>0</v>
      </c>
      <c r="AD291" s="819">
        <v>0</v>
      </c>
      <c r="AE291" s="819">
        <v>0</v>
      </c>
      <c r="AF291" s="819">
        <v>0</v>
      </c>
      <c r="AG291" s="819">
        <v>0</v>
      </c>
      <c r="AH291" s="819">
        <v>0</v>
      </c>
      <c r="AI291" s="819">
        <v>0</v>
      </c>
      <c r="AJ291" s="819">
        <v>0</v>
      </c>
      <c r="AK291" s="819">
        <v>0</v>
      </c>
      <c r="AL291" s="819">
        <v>0</v>
      </c>
      <c r="AM291" s="819">
        <v>0</v>
      </c>
      <c r="AN291" s="819">
        <v>0</v>
      </c>
      <c r="AO291" s="820">
        <v>0</v>
      </c>
      <c r="AP291" s="50"/>
      <c r="AQ291" s="818"/>
      <c r="AR291" s="819"/>
      <c r="AS291" s="819"/>
      <c r="AT291" s="819"/>
      <c r="AU291" s="819"/>
      <c r="AV291" s="819">
        <v>0</v>
      </c>
      <c r="AW291" s="819">
        <v>0</v>
      </c>
      <c r="AX291" s="819">
        <v>0</v>
      </c>
      <c r="AY291" s="819">
        <v>0</v>
      </c>
      <c r="AZ291" s="819">
        <v>0</v>
      </c>
      <c r="BA291" s="819">
        <v>0</v>
      </c>
      <c r="BB291" s="819">
        <v>0</v>
      </c>
      <c r="BC291" s="819">
        <v>0</v>
      </c>
      <c r="BD291" s="819">
        <v>0</v>
      </c>
      <c r="BE291" s="819">
        <v>0</v>
      </c>
      <c r="BF291" s="819">
        <v>0</v>
      </c>
      <c r="BG291" s="819">
        <v>0</v>
      </c>
      <c r="BH291" s="819">
        <v>0</v>
      </c>
      <c r="BI291" s="819">
        <v>0</v>
      </c>
      <c r="BJ291" s="819">
        <v>0</v>
      </c>
      <c r="BK291" s="819">
        <v>0</v>
      </c>
      <c r="BL291" s="819">
        <v>0</v>
      </c>
      <c r="BM291" s="819">
        <v>0</v>
      </c>
      <c r="BN291" s="819">
        <v>0</v>
      </c>
      <c r="BO291" s="819">
        <v>0</v>
      </c>
      <c r="BP291" s="819">
        <v>0</v>
      </c>
      <c r="BQ291" s="819">
        <v>0</v>
      </c>
      <c r="BR291" s="819">
        <v>0</v>
      </c>
      <c r="BS291" s="819">
        <v>0</v>
      </c>
      <c r="BT291" s="820">
        <v>0</v>
      </c>
    </row>
    <row r="292" spans="2:72">
      <c r="B292" s="814"/>
      <c r="C292" s="814"/>
      <c r="D292" s="814" t="s">
        <v>901</v>
      </c>
      <c r="E292" s="814" t="s">
        <v>856</v>
      </c>
      <c r="F292" s="814"/>
      <c r="G292" s="814" t="s">
        <v>858</v>
      </c>
      <c r="H292" s="814">
        <v>2016</v>
      </c>
      <c r="I292" s="629" t="s">
        <v>576</v>
      </c>
      <c r="J292" s="629" t="s">
        <v>859</v>
      </c>
      <c r="K292" s="50"/>
      <c r="L292" s="818"/>
      <c r="M292" s="819"/>
      <c r="N292" s="819"/>
      <c r="O292" s="819"/>
      <c r="P292" s="819"/>
      <c r="Q292" s="819">
        <v>0</v>
      </c>
      <c r="R292" s="819">
        <v>0</v>
      </c>
      <c r="S292" s="819">
        <v>0</v>
      </c>
      <c r="T292" s="819">
        <v>0</v>
      </c>
      <c r="U292" s="819">
        <v>0</v>
      </c>
      <c r="V292" s="819">
        <v>0</v>
      </c>
      <c r="W292" s="819">
        <v>0</v>
      </c>
      <c r="X292" s="819">
        <v>0</v>
      </c>
      <c r="Y292" s="819">
        <v>0</v>
      </c>
      <c r="Z292" s="819">
        <v>0</v>
      </c>
      <c r="AA292" s="819">
        <v>0</v>
      </c>
      <c r="AB292" s="819">
        <v>0</v>
      </c>
      <c r="AC292" s="819">
        <v>0</v>
      </c>
      <c r="AD292" s="819">
        <v>0</v>
      </c>
      <c r="AE292" s="819">
        <v>0</v>
      </c>
      <c r="AF292" s="819">
        <v>0</v>
      </c>
      <c r="AG292" s="819">
        <v>0</v>
      </c>
      <c r="AH292" s="819">
        <v>0</v>
      </c>
      <c r="AI292" s="819">
        <v>0</v>
      </c>
      <c r="AJ292" s="819">
        <v>0</v>
      </c>
      <c r="AK292" s="819">
        <v>0</v>
      </c>
      <c r="AL292" s="819">
        <v>0</v>
      </c>
      <c r="AM292" s="819">
        <v>0</v>
      </c>
      <c r="AN292" s="819">
        <v>0</v>
      </c>
      <c r="AO292" s="820">
        <v>0</v>
      </c>
      <c r="AP292" s="50"/>
      <c r="AQ292" s="818"/>
      <c r="AR292" s="819"/>
      <c r="AS292" s="819"/>
      <c r="AT292" s="819"/>
      <c r="AU292" s="819"/>
      <c r="AV292" s="819">
        <v>0</v>
      </c>
      <c r="AW292" s="819">
        <v>0</v>
      </c>
      <c r="AX292" s="819">
        <v>0</v>
      </c>
      <c r="AY292" s="819">
        <v>0</v>
      </c>
      <c r="AZ292" s="819">
        <v>0</v>
      </c>
      <c r="BA292" s="819">
        <v>0</v>
      </c>
      <c r="BB292" s="819">
        <v>0</v>
      </c>
      <c r="BC292" s="819">
        <v>0</v>
      </c>
      <c r="BD292" s="819">
        <v>0</v>
      </c>
      <c r="BE292" s="819">
        <v>0</v>
      </c>
      <c r="BF292" s="819">
        <v>0</v>
      </c>
      <c r="BG292" s="819">
        <v>0</v>
      </c>
      <c r="BH292" s="819">
        <v>0</v>
      </c>
      <c r="BI292" s="819">
        <v>0</v>
      </c>
      <c r="BJ292" s="819">
        <v>0</v>
      </c>
      <c r="BK292" s="819">
        <v>0</v>
      </c>
      <c r="BL292" s="819">
        <v>0</v>
      </c>
      <c r="BM292" s="819">
        <v>0</v>
      </c>
      <c r="BN292" s="819">
        <v>0</v>
      </c>
      <c r="BO292" s="819">
        <v>0</v>
      </c>
      <c r="BP292" s="819">
        <v>0</v>
      </c>
      <c r="BQ292" s="819">
        <v>0</v>
      </c>
      <c r="BR292" s="819">
        <v>0</v>
      </c>
      <c r="BS292" s="819">
        <v>0</v>
      </c>
      <c r="BT292" s="820">
        <v>0</v>
      </c>
    </row>
    <row r="293" spans="2:72">
      <c r="B293" s="814"/>
      <c r="C293" s="814"/>
      <c r="D293" s="814" t="s">
        <v>902</v>
      </c>
      <c r="E293" s="814" t="s">
        <v>856</v>
      </c>
      <c r="F293" s="814"/>
      <c r="G293" s="814" t="s">
        <v>858</v>
      </c>
      <c r="H293" s="814">
        <v>2016</v>
      </c>
      <c r="I293" s="629" t="s">
        <v>576</v>
      </c>
      <c r="J293" s="629" t="s">
        <v>859</v>
      </c>
      <c r="K293" s="50"/>
      <c r="L293" s="818"/>
      <c r="M293" s="819"/>
      <c r="N293" s="819"/>
      <c r="O293" s="819"/>
      <c r="P293" s="819"/>
      <c r="Q293" s="819">
        <v>0</v>
      </c>
      <c r="R293" s="819">
        <v>0</v>
      </c>
      <c r="S293" s="819">
        <v>0</v>
      </c>
      <c r="T293" s="819">
        <v>0</v>
      </c>
      <c r="U293" s="819">
        <v>0</v>
      </c>
      <c r="V293" s="819">
        <v>0</v>
      </c>
      <c r="W293" s="819">
        <v>0</v>
      </c>
      <c r="X293" s="819">
        <v>0</v>
      </c>
      <c r="Y293" s="819">
        <v>0</v>
      </c>
      <c r="Z293" s="819">
        <v>0</v>
      </c>
      <c r="AA293" s="819">
        <v>0</v>
      </c>
      <c r="AB293" s="819">
        <v>0</v>
      </c>
      <c r="AC293" s="819">
        <v>0</v>
      </c>
      <c r="AD293" s="819">
        <v>0</v>
      </c>
      <c r="AE293" s="819">
        <v>0</v>
      </c>
      <c r="AF293" s="819">
        <v>0</v>
      </c>
      <c r="AG293" s="819">
        <v>0</v>
      </c>
      <c r="AH293" s="819">
        <v>0</v>
      </c>
      <c r="AI293" s="819">
        <v>0</v>
      </c>
      <c r="AJ293" s="819">
        <v>0</v>
      </c>
      <c r="AK293" s="819">
        <v>0</v>
      </c>
      <c r="AL293" s="819">
        <v>0</v>
      </c>
      <c r="AM293" s="819">
        <v>0</v>
      </c>
      <c r="AN293" s="819">
        <v>0</v>
      </c>
      <c r="AO293" s="820">
        <v>0</v>
      </c>
      <c r="AP293" s="50"/>
      <c r="AQ293" s="818"/>
      <c r="AR293" s="819"/>
      <c r="AS293" s="819"/>
      <c r="AT293" s="819"/>
      <c r="AU293" s="819"/>
      <c r="AV293" s="819">
        <v>0</v>
      </c>
      <c r="AW293" s="819">
        <v>0</v>
      </c>
      <c r="AX293" s="819">
        <v>0</v>
      </c>
      <c r="AY293" s="819">
        <v>0</v>
      </c>
      <c r="AZ293" s="819">
        <v>0</v>
      </c>
      <c r="BA293" s="819">
        <v>0</v>
      </c>
      <c r="BB293" s="819">
        <v>0</v>
      </c>
      <c r="BC293" s="819">
        <v>0</v>
      </c>
      <c r="BD293" s="819">
        <v>0</v>
      </c>
      <c r="BE293" s="819">
        <v>0</v>
      </c>
      <c r="BF293" s="819">
        <v>0</v>
      </c>
      <c r="BG293" s="819">
        <v>0</v>
      </c>
      <c r="BH293" s="819">
        <v>0</v>
      </c>
      <c r="BI293" s="819">
        <v>0</v>
      </c>
      <c r="BJ293" s="819">
        <v>0</v>
      </c>
      <c r="BK293" s="819">
        <v>0</v>
      </c>
      <c r="BL293" s="819">
        <v>0</v>
      </c>
      <c r="BM293" s="819">
        <v>0</v>
      </c>
      <c r="BN293" s="819">
        <v>0</v>
      </c>
      <c r="BO293" s="819">
        <v>0</v>
      </c>
      <c r="BP293" s="819">
        <v>0</v>
      </c>
      <c r="BQ293" s="819">
        <v>0</v>
      </c>
      <c r="BR293" s="819">
        <v>0</v>
      </c>
      <c r="BS293" s="819">
        <v>0</v>
      </c>
      <c r="BT293" s="820">
        <v>0</v>
      </c>
    </row>
    <row r="294" spans="2:72">
      <c r="B294" s="814"/>
      <c r="C294" s="814"/>
      <c r="D294" s="814" t="s">
        <v>903</v>
      </c>
      <c r="E294" s="814" t="s">
        <v>856</v>
      </c>
      <c r="F294" s="814"/>
      <c r="G294" s="814" t="s">
        <v>858</v>
      </c>
      <c r="H294" s="814">
        <v>2016</v>
      </c>
      <c r="I294" s="629" t="s">
        <v>576</v>
      </c>
      <c r="J294" s="629" t="s">
        <v>859</v>
      </c>
      <c r="K294" s="50"/>
      <c r="L294" s="818"/>
      <c r="M294" s="819"/>
      <c r="N294" s="819"/>
      <c r="O294" s="819"/>
      <c r="P294" s="819"/>
      <c r="Q294" s="819">
        <v>0</v>
      </c>
      <c r="R294" s="819">
        <v>0</v>
      </c>
      <c r="S294" s="819">
        <v>0</v>
      </c>
      <c r="T294" s="819">
        <v>0</v>
      </c>
      <c r="U294" s="819">
        <v>0</v>
      </c>
      <c r="V294" s="819">
        <v>0</v>
      </c>
      <c r="W294" s="819">
        <v>0</v>
      </c>
      <c r="X294" s="819">
        <v>0</v>
      </c>
      <c r="Y294" s="819">
        <v>0</v>
      </c>
      <c r="Z294" s="819">
        <v>0</v>
      </c>
      <c r="AA294" s="819">
        <v>0</v>
      </c>
      <c r="AB294" s="819">
        <v>0</v>
      </c>
      <c r="AC294" s="819">
        <v>0</v>
      </c>
      <c r="AD294" s="819">
        <v>0</v>
      </c>
      <c r="AE294" s="819">
        <v>0</v>
      </c>
      <c r="AF294" s="819">
        <v>0</v>
      </c>
      <c r="AG294" s="819">
        <v>0</v>
      </c>
      <c r="AH294" s="819">
        <v>0</v>
      </c>
      <c r="AI294" s="819">
        <v>0</v>
      </c>
      <c r="AJ294" s="819">
        <v>0</v>
      </c>
      <c r="AK294" s="819">
        <v>0</v>
      </c>
      <c r="AL294" s="819">
        <v>0</v>
      </c>
      <c r="AM294" s="819">
        <v>0</v>
      </c>
      <c r="AN294" s="819">
        <v>0</v>
      </c>
      <c r="AO294" s="820">
        <v>0</v>
      </c>
      <c r="AP294" s="50"/>
      <c r="AQ294" s="818"/>
      <c r="AR294" s="819"/>
      <c r="AS294" s="819"/>
      <c r="AT294" s="819"/>
      <c r="AU294" s="819"/>
      <c r="AV294" s="819">
        <v>0</v>
      </c>
      <c r="AW294" s="819">
        <v>0</v>
      </c>
      <c r="AX294" s="819">
        <v>0</v>
      </c>
      <c r="AY294" s="819">
        <v>0</v>
      </c>
      <c r="AZ294" s="819">
        <v>0</v>
      </c>
      <c r="BA294" s="819">
        <v>0</v>
      </c>
      <c r="BB294" s="819">
        <v>0</v>
      </c>
      <c r="BC294" s="819">
        <v>0</v>
      </c>
      <c r="BD294" s="819">
        <v>0</v>
      </c>
      <c r="BE294" s="819">
        <v>0</v>
      </c>
      <c r="BF294" s="819">
        <v>0</v>
      </c>
      <c r="BG294" s="819">
        <v>0</v>
      </c>
      <c r="BH294" s="819">
        <v>0</v>
      </c>
      <c r="BI294" s="819">
        <v>0</v>
      </c>
      <c r="BJ294" s="819">
        <v>0</v>
      </c>
      <c r="BK294" s="819">
        <v>0</v>
      </c>
      <c r="BL294" s="819">
        <v>0</v>
      </c>
      <c r="BM294" s="819">
        <v>0</v>
      </c>
      <c r="BN294" s="819">
        <v>0</v>
      </c>
      <c r="BO294" s="819">
        <v>0</v>
      </c>
      <c r="BP294" s="819">
        <v>0</v>
      </c>
      <c r="BQ294" s="819">
        <v>0</v>
      </c>
      <c r="BR294" s="819">
        <v>0</v>
      </c>
      <c r="BS294" s="819">
        <v>0</v>
      </c>
      <c r="BT294" s="820">
        <v>0</v>
      </c>
    </row>
    <row r="295" spans="2:72">
      <c r="B295" s="814"/>
      <c r="C295" s="814"/>
      <c r="D295" s="814" t="s">
        <v>904</v>
      </c>
      <c r="E295" s="814" t="s">
        <v>856</v>
      </c>
      <c r="F295" s="814"/>
      <c r="G295" s="814" t="s">
        <v>858</v>
      </c>
      <c r="H295" s="814">
        <v>2016</v>
      </c>
      <c r="I295" s="629" t="s">
        <v>576</v>
      </c>
      <c r="J295" s="629" t="s">
        <v>859</v>
      </c>
      <c r="K295" s="50"/>
      <c r="L295" s="818"/>
      <c r="M295" s="819"/>
      <c r="N295" s="819"/>
      <c r="O295" s="819"/>
      <c r="P295" s="819"/>
      <c r="Q295" s="819">
        <v>0</v>
      </c>
      <c r="R295" s="819">
        <v>0</v>
      </c>
      <c r="S295" s="819">
        <v>0</v>
      </c>
      <c r="T295" s="819">
        <v>0</v>
      </c>
      <c r="U295" s="819">
        <v>0</v>
      </c>
      <c r="V295" s="819">
        <v>0</v>
      </c>
      <c r="W295" s="819">
        <v>0</v>
      </c>
      <c r="X295" s="819">
        <v>0</v>
      </c>
      <c r="Y295" s="819">
        <v>0</v>
      </c>
      <c r="Z295" s="819">
        <v>0</v>
      </c>
      <c r="AA295" s="819">
        <v>0</v>
      </c>
      <c r="AB295" s="819">
        <v>0</v>
      </c>
      <c r="AC295" s="819">
        <v>0</v>
      </c>
      <c r="AD295" s="819">
        <v>0</v>
      </c>
      <c r="AE295" s="819">
        <v>0</v>
      </c>
      <c r="AF295" s="819">
        <v>0</v>
      </c>
      <c r="AG295" s="819">
        <v>0</v>
      </c>
      <c r="AH295" s="819">
        <v>0</v>
      </c>
      <c r="AI295" s="819">
        <v>0</v>
      </c>
      <c r="AJ295" s="819">
        <v>0</v>
      </c>
      <c r="AK295" s="819">
        <v>0</v>
      </c>
      <c r="AL295" s="819">
        <v>0</v>
      </c>
      <c r="AM295" s="819">
        <v>0</v>
      </c>
      <c r="AN295" s="819">
        <v>0</v>
      </c>
      <c r="AO295" s="820">
        <v>0</v>
      </c>
      <c r="AP295" s="50"/>
      <c r="AQ295" s="818"/>
      <c r="AR295" s="819"/>
      <c r="AS295" s="819"/>
      <c r="AT295" s="819"/>
      <c r="AU295" s="819"/>
      <c r="AV295" s="819">
        <v>0</v>
      </c>
      <c r="AW295" s="819">
        <v>0</v>
      </c>
      <c r="AX295" s="819">
        <v>0</v>
      </c>
      <c r="AY295" s="819">
        <v>0</v>
      </c>
      <c r="AZ295" s="819">
        <v>0</v>
      </c>
      <c r="BA295" s="819">
        <v>0</v>
      </c>
      <c r="BB295" s="819">
        <v>0</v>
      </c>
      <c r="BC295" s="819">
        <v>0</v>
      </c>
      <c r="BD295" s="819">
        <v>0</v>
      </c>
      <c r="BE295" s="819">
        <v>0</v>
      </c>
      <c r="BF295" s="819">
        <v>0</v>
      </c>
      <c r="BG295" s="819">
        <v>0</v>
      </c>
      <c r="BH295" s="819">
        <v>0</v>
      </c>
      <c r="BI295" s="819">
        <v>0</v>
      </c>
      <c r="BJ295" s="819">
        <v>0</v>
      </c>
      <c r="BK295" s="819">
        <v>0</v>
      </c>
      <c r="BL295" s="819">
        <v>0</v>
      </c>
      <c r="BM295" s="819">
        <v>0</v>
      </c>
      <c r="BN295" s="819">
        <v>0</v>
      </c>
      <c r="BO295" s="819">
        <v>0</v>
      </c>
      <c r="BP295" s="819">
        <v>0</v>
      </c>
      <c r="BQ295" s="819">
        <v>0</v>
      </c>
      <c r="BR295" s="819">
        <v>0</v>
      </c>
      <c r="BS295" s="819">
        <v>0</v>
      </c>
      <c r="BT295" s="820">
        <v>0</v>
      </c>
    </row>
    <row r="296" spans="2:72">
      <c r="B296" s="814"/>
      <c r="C296" s="814"/>
      <c r="D296" s="814" t="s">
        <v>905</v>
      </c>
      <c r="E296" s="814" t="s">
        <v>856</v>
      </c>
      <c r="F296" s="814"/>
      <c r="G296" s="814" t="s">
        <v>858</v>
      </c>
      <c r="H296" s="814">
        <v>2016</v>
      </c>
      <c r="I296" s="629" t="s">
        <v>576</v>
      </c>
      <c r="J296" s="629" t="s">
        <v>859</v>
      </c>
      <c r="K296" s="50"/>
      <c r="L296" s="818"/>
      <c r="M296" s="819"/>
      <c r="N296" s="819"/>
      <c r="O296" s="819"/>
      <c r="P296" s="819"/>
      <c r="Q296" s="819">
        <v>0</v>
      </c>
      <c r="R296" s="819">
        <v>0</v>
      </c>
      <c r="S296" s="819">
        <v>0</v>
      </c>
      <c r="T296" s="819">
        <v>0</v>
      </c>
      <c r="U296" s="819">
        <v>0</v>
      </c>
      <c r="V296" s="819">
        <v>0</v>
      </c>
      <c r="W296" s="819">
        <v>0</v>
      </c>
      <c r="X296" s="819">
        <v>0</v>
      </c>
      <c r="Y296" s="819">
        <v>0</v>
      </c>
      <c r="Z296" s="819">
        <v>0</v>
      </c>
      <c r="AA296" s="819">
        <v>0</v>
      </c>
      <c r="AB296" s="819">
        <v>0</v>
      </c>
      <c r="AC296" s="819">
        <v>0</v>
      </c>
      <c r="AD296" s="819">
        <v>0</v>
      </c>
      <c r="AE296" s="819">
        <v>0</v>
      </c>
      <c r="AF296" s="819">
        <v>0</v>
      </c>
      <c r="AG296" s="819">
        <v>0</v>
      </c>
      <c r="AH296" s="819">
        <v>0</v>
      </c>
      <c r="AI296" s="819">
        <v>0</v>
      </c>
      <c r="AJ296" s="819">
        <v>0</v>
      </c>
      <c r="AK296" s="819">
        <v>0</v>
      </c>
      <c r="AL296" s="819">
        <v>0</v>
      </c>
      <c r="AM296" s="819">
        <v>0</v>
      </c>
      <c r="AN296" s="819">
        <v>0</v>
      </c>
      <c r="AO296" s="820">
        <v>0</v>
      </c>
      <c r="AP296" s="50"/>
      <c r="AQ296" s="818"/>
      <c r="AR296" s="819"/>
      <c r="AS296" s="819"/>
      <c r="AT296" s="819"/>
      <c r="AU296" s="819"/>
      <c r="AV296" s="819">
        <v>0</v>
      </c>
      <c r="AW296" s="819">
        <v>0</v>
      </c>
      <c r="AX296" s="819">
        <v>0</v>
      </c>
      <c r="AY296" s="819">
        <v>0</v>
      </c>
      <c r="AZ296" s="819">
        <v>0</v>
      </c>
      <c r="BA296" s="819">
        <v>0</v>
      </c>
      <c r="BB296" s="819">
        <v>0</v>
      </c>
      <c r="BC296" s="819">
        <v>0</v>
      </c>
      <c r="BD296" s="819">
        <v>0</v>
      </c>
      <c r="BE296" s="819">
        <v>0</v>
      </c>
      <c r="BF296" s="819">
        <v>0</v>
      </c>
      <c r="BG296" s="819">
        <v>0</v>
      </c>
      <c r="BH296" s="819">
        <v>0</v>
      </c>
      <c r="BI296" s="819">
        <v>0</v>
      </c>
      <c r="BJ296" s="819">
        <v>0</v>
      </c>
      <c r="BK296" s="819">
        <v>0</v>
      </c>
      <c r="BL296" s="819">
        <v>0</v>
      </c>
      <c r="BM296" s="819">
        <v>0</v>
      </c>
      <c r="BN296" s="819">
        <v>0</v>
      </c>
      <c r="BO296" s="819">
        <v>0</v>
      </c>
      <c r="BP296" s="819">
        <v>0</v>
      </c>
      <c r="BQ296" s="819">
        <v>0</v>
      </c>
      <c r="BR296" s="819">
        <v>0</v>
      </c>
      <c r="BS296" s="819">
        <v>0</v>
      </c>
      <c r="BT296" s="820">
        <v>0</v>
      </c>
    </row>
    <row r="297" spans="2:72">
      <c r="B297" s="814"/>
      <c r="C297" s="814"/>
      <c r="D297" s="814" t="s">
        <v>906</v>
      </c>
      <c r="E297" s="814" t="s">
        <v>856</v>
      </c>
      <c r="F297" s="814"/>
      <c r="G297" s="814" t="s">
        <v>858</v>
      </c>
      <c r="H297" s="814">
        <v>2016</v>
      </c>
      <c r="I297" s="629" t="s">
        <v>576</v>
      </c>
      <c r="J297" s="629" t="s">
        <v>859</v>
      </c>
      <c r="K297" s="50"/>
      <c r="L297" s="818"/>
      <c r="M297" s="819"/>
      <c r="N297" s="819"/>
      <c r="O297" s="819"/>
      <c r="P297" s="819"/>
      <c r="Q297" s="819">
        <v>0</v>
      </c>
      <c r="R297" s="819">
        <v>0</v>
      </c>
      <c r="S297" s="819">
        <v>0</v>
      </c>
      <c r="T297" s="819">
        <v>0</v>
      </c>
      <c r="U297" s="819">
        <v>0</v>
      </c>
      <c r="V297" s="819">
        <v>0</v>
      </c>
      <c r="W297" s="819">
        <v>0</v>
      </c>
      <c r="X297" s="819">
        <v>0</v>
      </c>
      <c r="Y297" s="819">
        <v>0</v>
      </c>
      <c r="Z297" s="819">
        <v>0</v>
      </c>
      <c r="AA297" s="819">
        <v>0</v>
      </c>
      <c r="AB297" s="819">
        <v>0</v>
      </c>
      <c r="AC297" s="819">
        <v>0</v>
      </c>
      <c r="AD297" s="819">
        <v>0</v>
      </c>
      <c r="AE297" s="819">
        <v>0</v>
      </c>
      <c r="AF297" s="819">
        <v>0</v>
      </c>
      <c r="AG297" s="819">
        <v>0</v>
      </c>
      <c r="AH297" s="819">
        <v>0</v>
      </c>
      <c r="AI297" s="819">
        <v>0</v>
      </c>
      <c r="AJ297" s="819">
        <v>0</v>
      </c>
      <c r="AK297" s="819">
        <v>0</v>
      </c>
      <c r="AL297" s="819">
        <v>0</v>
      </c>
      <c r="AM297" s="819">
        <v>0</v>
      </c>
      <c r="AN297" s="819">
        <v>0</v>
      </c>
      <c r="AO297" s="820">
        <v>0</v>
      </c>
      <c r="AP297" s="50"/>
      <c r="AQ297" s="818"/>
      <c r="AR297" s="819"/>
      <c r="AS297" s="819"/>
      <c r="AT297" s="819"/>
      <c r="AU297" s="819"/>
      <c r="AV297" s="819">
        <v>0</v>
      </c>
      <c r="AW297" s="819">
        <v>0</v>
      </c>
      <c r="AX297" s="819">
        <v>0</v>
      </c>
      <c r="AY297" s="819">
        <v>0</v>
      </c>
      <c r="AZ297" s="819">
        <v>0</v>
      </c>
      <c r="BA297" s="819">
        <v>0</v>
      </c>
      <c r="BB297" s="819">
        <v>0</v>
      </c>
      <c r="BC297" s="819">
        <v>0</v>
      </c>
      <c r="BD297" s="819">
        <v>0</v>
      </c>
      <c r="BE297" s="819">
        <v>0</v>
      </c>
      <c r="BF297" s="819">
        <v>0</v>
      </c>
      <c r="BG297" s="819">
        <v>0</v>
      </c>
      <c r="BH297" s="819">
        <v>0</v>
      </c>
      <c r="BI297" s="819">
        <v>0</v>
      </c>
      <c r="BJ297" s="819">
        <v>0</v>
      </c>
      <c r="BK297" s="819">
        <v>0</v>
      </c>
      <c r="BL297" s="819">
        <v>0</v>
      </c>
      <c r="BM297" s="819">
        <v>0</v>
      </c>
      <c r="BN297" s="819">
        <v>0</v>
      </c>
      <c r="BO297" s="819">
        <v>0</v>
      </c>
      <c r="BP297" s="819">
        <v>0</v>
      </c>
      <c r="BQ297" s="819">
        <v>0</v>
      </c>
      <c r="BR297" s="819">
        <v>0</v>
      </c>
      <c r="BS297" s="819">
        <v>0</v>
      </c>
      <c r="BT297" s="820">
        <v>0</v>
      </c>
    </row>
    <row r="298" spans="2:72">
      <c r="B298" s="814"/>
      <c r="C298" s="814"/>
      <c r="D298" s="814" t="s">
        <v>907</v>
      </c>
      <c r="E298" s="814" t="s">
        <v>856</v>
      </c>
      <c r="F298" s="814"/>
      <c r="G298" s="814" t="s">
        <v>858</v>
      </c>
      <c r="H298" s="814">
        <v>2016</v>
      </c>
      <c r="I298" s="629" t="s">
        <v>576</v>
      </c>
      <c r="J298" s="629" t="s">
        <v>859</v>
      </c>
      <c r="K298" s="50"/>
      <c r="L298" s="818"/>
      <c r="M298" s="819"/>
      <c r="N298" s="819"/>
      <c r="O298" s="819"/>
      <c r="P298" s="819"/>
      <c r="Q298" s="819">
        <v>0</v>
      </c>
      <c r="R298" s="819">
        <v>0</v>
      </c>
      <c r="S298" s="819">
        <v>0</v>
      </c>
      <c r="T298" s="819">
        <v>0</v>
      </c>
      <c r="U298" s="819">
        <v>0</v>
      </c>
      <c r="V298" s="819">
        <v>0</v>
      </c>
      <c r="W298" s="819">
        <v>0</v>
      </c>
      <c r="X298" s="819">
        <v>0</v>
      </c>
      <c r="Y298" s="819">
        <v>0</v>
      </c>
      <c r="Z298" s="819">
        <v>0</v>
      </c>
      <c r="AA298" s="819">
        <v>0</v>
      </c>
      <c r="AB298" s="819">
        <v>0</v>
      </c>
      <c r="AC298" s="819">
        <v>0</v>
      </c>
      <c r="AD298" s="819">
        <v>0</v>
      </c>
      <c r="AE298" s="819">
        <v>0</v>
      </c>
      <c r="AF298" s="819">
        <v>0</v>
      </c>
      <c r="AG298" s="819">
        <v>0</v>
      </c>
      <c r="AH298" s="819">
        <v>0</v>
      </c>
      <c r="AI298" s="819">
        <v>0</v>
      </c>
      <c r="AJ298" s="819">
        <v>0</v>
      </c>
      <c r="AK298" s="819">
        <v>0</v>
      </c>
      <c r="AL298" s="819">
        <v>0</v>
      </c>
      <c r="AM298" s="819">
        <v>0</v>
      </c>
      <c r="AN298" s="819">
        <v>0</v>
      </c>
      <c r="AO298" s="820">
        <v>0</v>
      </c>
      <c r="AP298" s="50"/>
      <c r="AQ298" s="818"/>
      <c r="AR298" s="819"/>
      <c r="AS298" s="819"/>
      <c r="AT298" s="819"/>
      <c r="AU298" s="819"/>
      <c r="AV298" s="819">
        <v>0</v>
      </c>
      <c r="AW298" s="819">
        <v>0</v>
      </c>
      <c r="AX298" s="819">
        <v>0</v>
      </c>
      <c r="AY298" s="819">
        <v>0</v>
      </c>
      <c r="AZ298" s="819">
        <v>0</v>
      </c>
      <c r="BA298" s="819">
        <v>0</v>
      </c>
      <c r="BB298" s="819">
        <v>0</v>
      </c>
      <c r="BC298" s="819">
        <v>0</v>
      </c>
      <c r="BD298" s="819">
        <v>0</v>
      </c>
      <c r="BE298" s="819">
        <v>0</v>
      </c>
      <c r="BF298" s="819">
        <v>0</v>
      </c>
      <c r="BG298" s="819">
        <v>0</v>
      </c>
      <c r="BH298" s="819">
        <v>0</v>
      </c>
      <c r="BI298" s="819">
        <v>0</v>
      </c>
      <c r="BJ298" s="819">
        <v>0</v>
      </c>
      <c r="BK298" s="819">
        <v>0</v>
      </c>
      <c r="BL298" s="819">
        <v>0</v>
      </c>
      <c r="BM298" s="819">
        <v>0</v>
      </c>
      <c r="BN298" s="819">
        <v>0</v>
      </c>
      <c r="BO298" s="819">
        <v>0</v>
      </c>
      <c r="BP298" s="819">
        <v>0</v>
      </c>
      <c r="BQ298" s="819">
        <v>0</v>
      </c>
      <c r="BR298" s="819">
        <v>0</v>
      </c>
      <c r="BS298" s="819">
        <v>0</v>
      </c>
      <c r="BT298" s="820">
        <v>0</v>
      </c>
    </row>
    <row r="299" spans="2:72">
      <c r="B299" s="814"/>
      <c r="C299" s="814"/>
      <c r="D299" s="814" t="s">
        <v>908</v>
      </c>
      <c r="E299" s="814" t="s">
        <v>856</v>
      </c>
      <c r="F299" s="814"/>
      <c r="G299" s="814" t="s">
        <v>858</v>
      </c>
      <c r="H299" s="814">
        <v>2016</v>
      </c>
      <c r="I299" s="629" t="s">
        <v>576</v>
      </c>
      <c r="J299" s="629" t="s">
        <v>859</v>
      </c>
      <c r="K299" s="50"/>
      <c r="L299" s="818"/>
      <c r="M299" s="819"/>
      <c r="N299" s="819"/>
      <c r="O299" s="819"/>
      <c r="P299" s="819"/>
      <c r="Q299" s="819">
        <v>0</v>
      </c>
      <c r="R299" s="819">
        <v>0</v>
      </c>
      <c r="S299" s="819">
        <v>0</v>
      </c>
      <c r="T299" s="819">
        <v>0</v>
      </c>
      <c r="U299" s="819">
        <v>0</v>
      </c>
      <c r="V299" s="819">
        <v>0</v>
      </c>
      <c r="W299" s="819">
        <v>0</v>
      </c>
      <c r="X299" s="819">
        <v>0</v>
      </c>
      <c r="Y299" s="819">
        <v>0</v>
      </c>
      <c r="Z299" s="819">
        <v>0</v>
      </c>
      <c r="AA299" s="819">
        <v>0</v>
      </c>
      <c r="AB299" s="819">
        <v>0</v>
      </c>
      <c r="AC299" s="819">
        <v>0</v>
      </c>
      <c r="AD299" s="819">
        <v>0</v>
      </c>
      <c r="AE299" s="819">
        <v>0</v>
      </c>
      <c r="AF299" s="819">
        <v>0</v>
      </c>
      <c r="AG299" s="819">
        <v>0</v>
      </c>
      <c r="AH299" s="819">
        <v>0</v>
      </c>
      <c r="AI299" s="819">
        <v>0</v>
      </c>
      <c r="AJ299" s="819">
        <v>0</v>
      </c>
      <c r="AK299" s="819">
        <v>0</v>
      </c>
      <c r="AL299" s="819">
        <v>0</v>
      </c>
      <c r="AM299" s="819">
        <v>0</v>
      </c>
      <c r="AN299" s="819">
        <v>0</v>
      </c>
      <c r="AO299" s="820">
        <v>0</v>
      </c>
      <c r="AP299" s="50"/>
      <c r="AQ299" s="818"/>
      <c r="AR299" s="819"/>
      <c r="AS299" s="819"/>
      <c r="AT299" s="819"/>
      <c r="AU299" s="819"/>
      <c r="AV299" s="819">
        <v>0</v>
      </c>
      <c r="AW299" s="819">
        <v>0</v>
      </c>
      <c r="AX299" s="819">
        <v>0</v>
      </c>
      <c r="AY299" s="819">
        <v>0</v>
      </c>
      <c r="AZ299" s="819">
        <v>0</v>
      </c>
      <c r="BA299" s="819">
        <v>0</v>
      </c>
      <c r="BB299" s="819">
        <v>0</v>
      </c>
      <c r="BC299" s="819">
        <v>0</v>
      </c>
      <c r="BD299" s="819">
        <v>0</v>
      </c>
      <c r="BE299" s="819">
        <v>0</v>
      </c>
      <c r="BF299" s="819">
        <v>0</v>
      </c>
      <c r="BG299" s="819">
        <v>0</v>
      </c>
      <c r="BH299" s="819">
        <v>0</v>
      </c>
      <c r="BI299" s="819">
        <v>0</v>
      </c>
      <c r="BJ299" s="819">
        <v>0</v>
      </c>
      <c r="BK299" s="819">
        <v>0</v>
      </c>
      <c r="BL299" s="819">
        <v>0</v>
      </c>
      <c r="BM299" s="819">
        <v>0</v>
      </c>
      <c r="BN299" s="819">
        <v>0</v>
      </c>
      <c r="BO299" s="819">
        <v>0</v>
      </c>
      <c r="BP299" s="819">
        <v>0</v>
      </c>
      <c r="BQ299" s="819">
        <v>0</v>
      </c>
      <c r="BR299" s="819">
        <v>0</v>
      </c>
      <c r="BS299" s="819">
        <v>0</v>
      </c>
      <c r="BT299" s="820">
        <v>0</v>
      </c>
    </row>
    <row r="300" spans="2:72">
      <c r="B300" s="814"/>
      <c r="C300" s="814"/>
      <c r="D300" s="814" t="s">
        <v>909</v>
      </c>
      <c r="E300" s="814" t="s">
        <v>856</v>
      </c>
      <c r="F300" s="814"/>
      <c r="G300" s="814" t="s">
        <v>858</v>
      </c>
      <c r="H300" s="814">
        <v>2016</v>
      </c>
      <c r="I300" s="629" t="s">
        <v>576</v>
      </c>
      <c r="J300" s="629" t="s">
        <v>859</v>
      </c>
      <c r="K300" s="50"/>
      <c r="L300" s="818"/>
      <c r="M300" s="819"/>
      <c r="N300" s="819"/>
      <c r="O300" s="819"/>
      <c r="P300" s="819"/>
      <c r="Q300" s="819">
        <v>0</v>
      </c>
      <c r="R300" s="819">
        <v>0</v>
      </c>
      <c r="S300" s="819">
        <v>0</v>
      </c>
      <c r="T300" s="819">
        <v>0</v>
      </c>
      <c r="U300" s="819">
        <v>0</v>
      </c>
      <c r="V300" s="819">
        <v>0</v>
      </c>
      <c r="W300" s="819">
        <v>0</v>
      </c>
      <c r="X300" s="819">
        <v>0</v>
      </c>
      <c r="Y300" s="819">
        <v>0</v>
      </c>
      <c r="Z300" s="819">
        <v>0</v>
      </c>
      <c r="AA300" s="819">
        <v>0</v>
      </c>
      <c r="AB300" s="819">
        <v>0</v>
      </c>
      <c r="AC300" s="819">
        <v>0</v>
      </c>
      <c r="AD300" s="819">
        <v>0</v>
      </c>
      <c r="AE300" s="819">
        <v>0</v>
      </c>
      <c r="AF300" s="819">
        <v>0</v>
      </c>
      <c r="AG300" s="819">
        <v>0</v>
      </c>
      <c r="AH300" s="819">
        <v>0</v>
      </c>
      <c r="AI300" s="819">
        <v>0</v>
      </c>
      <c r="AJ300" s="819">
        <v>0</v>
      </c>
      <c r="AK300" s="819">
        <v>0</v>
      </c>
      <c r="AL300" s="819">
        <v>0</v>
      </c>
      <c r="AM300" s="819">
        <v>0</v>
      </c>
      <c r="AN300" s="819">
        <v>0</v>
      </c>
      <c r="AO300" s="820">
        <v>0</v>
      </c>
      <c r="AP300" s="50"/>
      <c r="AQ300" s="818"/>
      <c r="AR300" s="819"/>
      <c r="AS300" s="819"/>
      <c r="AT300" s="819"/>
      <c r="AU300" s="819"/>
      <c r="AV300" s="819">
        <v>0</v>
      </c>
      <c r="AW300" s="819">
        <v>0</v>
      </c>
      <c r="AX300" s="819">
        <v>0</v>
      </c>
      <c r="AY300" s="819">
        <v>0</v>
      </c>
      <c r="AZ300" s="819">
        <v>0</v>
      </c>
      <c r="BA300" s="819">
        <v>0</v>
      </c>
      <c r="BB300" s="819">
        <v>0</v>
      </c>
      <c r="BC300" s="819">
        <v>0</v>
      </c>
      <c r="BD300" s="819">
        <v>0</v>
      </c>
      <c r="BE300" s="819">
        <v>0</v>
      </c>
      <c r="BF300" s="819">
        <v>0</v>
      </c>
      <c r="BG300" s="819">
        <v>0</v>
      </c>
      <c r="BH300" s="819">
        <v>0</v>
      </c>
      <c r="BI300" s="819">
        <v>0</v>
      </c>
      <c r="BJ300" s="819">
        <v>0</v>
      </c>
      <c r="BK300" s="819">
        <v>0</v>
      </c>
      <c r="BL300" s="819">
        <v>0</v>
      </c>
      <c r="BM300" s="819">
        <v>0</v>
      </c>
      <c r="BN300" s="819">
        <v>0</v>
      </c>
      <c r="BO300" s="819">
        <v>0</v>
      </c>
      <c r="BP300" s="819">
        <v>0</v>
      </c>
      <c r="BQ300" s="819">
        <v>0</v>
      </c>
      <c r="BR300" s="819">
        <v>0</v>
      </c>
      <c r="BS300" s="819">
        <v>0</v>
      </c>
      <c r="BT300" s="820">
        <v>0</v>
      </c>
    </row>
    <row r="301" spans="2:72">
      <c r="B301" s="814"/>
      <c r="C301" s="814"/>
      <c r="D301" s="814" t="s">
        <v>910</v>
      </c>
      <c r="E301" s="814" t="s">
        <v>856</v>
      </c>
      <c r="F301" s="814"/>
      <c r="G301" s="814" t="s">
        <v>858</v>
      </c>
      <c r="H301" s="814">
        <v>2016</v>
      </c>
      <c r="I301" s="629" t="s">
        <v>576</v>
      </c>
      <c r="J301" s="629" t="s">
        <v>859</v>
      </c>
      <c r="K301" s="50"/>
      <c r="L301" s="818"/>
      <c r="M301" s="819"/>
      <c r="N301" s="819"/>
      <c r="O301" s="819"/>
      <c r="P301" s="819"/>
      <c r="Q301" s="819">
        <v>0</v>
      </c>
      <c r="R301" s="819">
        <v>0</v>
      </c>
      <c r="S301" s="819">
        <v>0</v>
      </c>
      <c r="T301" s="819">
        <v>0</v>
      </c>
      <c r="U301" s="819">
        <v>0</v>
      </c>
      <c r="V301" s="819">
        <v>0</v>
      </c>
      <c r="W301" s="819">
        <v>0</v>
      </c>
      <c r="X301" s="819">
        <v>0</v>
      </c>
      <c r="Y301" s="819">
        <v>0</v>
      </c>
      <c r="Z301" s="819">
        <v>0</v>
      </c>
      <c r="AA301" s="819">
        <v>0</v>
      </c>
      <c r="AB301" s="819">
        <v>0</v>
      </c>
      <c r="AC301" s="819">
        <v>0</v>
      </c>
      <c r="AD301" s="819">
        <v>0</v>
      </c>
      <c r="AE301" s="819">
        <v>0</v>
      </c>
      <c r="AF301" s="819">
        <v>0</v>
      </c>
      <c r="AG301" s="819">
        <v>0</v>
      </c>
      <c r="AH301" s="819">
        <v>0</v>
      </c>
      <c r="AI301" s="819">
        <v>0</v>
      </c>
      <c r="AJ301" s="819">
        <v>0</v>
      </c>
      <c r="AK301" s="819">
        <v>0</v>
      </c>
      <c r="AL301" s="819">
        <v>0</v>
      </c>
      <c r="AM301" s="819">
        <v>0</v>
      </c>
      <c r="AN301" s="819">
        <v>0</v>
      </c>
      <c r="AO301" s="820">
        <v>0</v>
      </c>
      <c r="AP301" s="50"/>
      <c r="AQ301" s="818"/>
      <c r="AR301" s="819"/>
      <c r="AS301" s="819"/>
      <c r="AT301" s="819"/>
      <c r="AU301" s="819"/>
      <c r="AV301" s="819">
        <v>0</v>
      </c>
      <c r="AW301" s="819">
        <v>0</v>
      </c>
      <c r="AX301" s="819">
        <v>0</v>
      </c>
      <c r="AY301" s="819">
        <v>0</v>
      </c>
      <c r="AZ301" s="819">
        <v>0</v>
      </c>
      <c r="BA301" s="819">
        <v>0</v>
      </c>
      <c r="BB301" s="819">
        <v>0</v>
      </c>
      <c r="BC301" s="819">
        <v>0</v>
      </c>
      <c r="BD301" s="819">
        <v>0</v>
      </c>
      <c r="BE301" s="819">
        <v>0</v>
      </c>
      <c r="BF301" s="819">
        <v>0</v>
      </c>
      <c r="BG301" s="819">
        <v>0</v>
      </c>
      <c r="BH301" s="819">
        <v>0</v>
      </c>
      <c r="BI301" s="819">
        <v>0</v>
      </c>
      <c r="BJ301" s="819">
        <v>0</v>
      </c>
      <c r="BK301" s="819">
        <v>0</v>
      </c>
      <c r="BL301" s="819">
        <v>0</v>
      </c>
      <c r="BM301" s="819">
        <v>0</v>
      </c>
      <c r="BN301" s="819">
        <v>0</v>
      </c>
      <c r="BO301" s="819">
        <v>0</v>
      </c>
      <c r="BP301" s="819">
        <v>0</v>
      </c>
      <c r="BQ301" s="819">
        <v>0</v>
      </c>
      <c r="BR301" s="819">
        <v>0</v>
      </c>
      <c r="BS301" s="819">
        <v>0</v>
      </c>
      <c r="BT301" s="820">
        <v>0</v>
      </c>
    </row>
    <row r="302" spans="2:72">
      <c r="B302" s="814"/>
      <c r="C302" s="814"/>
      <c r="D302" s="814" t="s">
        <v>911</v>
      </c>
      <c r="E302" s="814" t="s">
        <v>856</v>
      </c>
      <c r="F302" s="814"/>
      <c r="G302" s="814" t="s">
        <v>858</v>
      </c>
      <c r="H302" s="814">
        <v>2016</v>
      </c>
      <c r="I302" s="629" t="s">
        <v>576</v>
      </c>
      <c r="J302" s="629" t="s">
        <v>859</v>
      </c>
      <c r="K302" s="50"/>
      <c r="L302" s="818"/>
      <c r="M302" s="819"/>
      <c r="N302" s="819"/>
      <c r="O302" s="819"/>
      <c r="P302" s="819"/>
      <c r="Q302" s="819">
        <v>0</v>
      </c>
      <c r="R302" s="819">
        <v>0</v>
      </c>
      <c r="S302" s="819">
        <v>0</v>
      </c>
      <c r="T302" s="819">
        <v>0</v>
      </c>
      <c r="U302" s="819">
        <v>0</v>
      </c>
      <c r="V302" s="819">
        <v>0</v>
      </c>
      <c r="W302" s="819">
        <v>0</v>
      </c>
      <c r="X302" s="819">
        <v>0</v>
      </c>
      <c r="Y302" s="819">
        <v>0</v>
      </c>
      <c r="Z302" s="819">
        <v>0</v>
      </c>
      <c r="AA302" s="819">
        <v>0</v>
      </c>
      <c r="AB302" s="819">
        <v>0</v>
      </c>
      <c r="AC302" s="819">
        <v>0</v>
      </c>
      <c r="AD302" s="819">
        <v>0</v>
      </c>
      <c r="AE302" s="819">
        <v>0</v>
      </c>
      <c r="AF302" s="819">
        <v>0</v>
      </c>
      <c r="AG302" s="819">
        <v>0</v>
      </c>
      <c r="AH302" s="819">
        <v>0</v>
      </c>
      <c r="AI302" s="819">
        <v>0</v>
      </c>
      <c r="AJ302" s="819">
        <v>0</v>
      </c>
      <c r="AK302" s="819">
        <v>0</v>
      </c>
      <c r="AL302" s="819">
        <v>0</v>
      </c>
      <c r="AM302" s="819">
        <v>0</v>
      </c>
      <c r="AN302" s="819">
        <v>0</v>
      </c>
      <c r="AO302" s="820">
        <v>0</v>
      </c>
      <c r="AP302" s="50"/>
      <c r="AQ302" s="818"/>
      <c r="AR302" s="819"/>
      <c r="AS302" s="819"/>
      <c r="AT302" s="819"/>
      <c r="AU302" s="819"/>
      <c r="AV302" s="819">
        <v>0</v>
      </c>
      <c r="AW302" s="819">
        <v>0</v>
      </c>
      <c r="AX302" s="819">
        <v>0</v>
      </c>
      <c r="AY302" s="819">
        <v>0</v>
      </c>
      <c r="AZ302" s="819">
        <v>0</v>
      </c>
      <c r="BA302" s="819">
        <v>0</v>
      </c>
      <c r="BB302" s="819">
        <v>0</v>
      </c>
      <c r="BC302" s="819">
        <v>0</v>
      </c>
      <c r="BD302" s="819">
        <v>0</v>
      </c>
      <c r="BE302" s="819">
        <v>0</v>
      </c>
      <c r="BF302" s="819">
        <v>0</v>
      </c>
      <c r="BG302" s="819">
        <v>0</v>
      </c>
      <c r="BH302" s="819">
        <v>0</v>
      </c>
      <c r="BI302" s="819">
        <v>0</v>
      </c>
      <c r="BJ302" s="819">
        <v>0</v>
      </c>
      <c r="BK302" s="819">
        <v>0</v>
      </c>
      <c r="BL302" s="819">
        <v>0</v>
      </c>
      <c r="BM302" s="819">
        <v>0</v>
      </c>
      <c r="BN302" s="819">
        <v>0</v>
      </c>
      <c r="BO302" s="819">
        <v>0</v>
      </c>
      <c r="BP302" s="819">
        <v>0</v>
      </c>
      <c r="BQ302" s="819">
        <v>0</v>
      </c>
      <c r="BR302" s="819">
        <v>0</v>
      </c>
      <c r="BS302" s="819">
        <v>0</v>
      </c>
      <c r="BT302" s="820">
        <v>0</v>
      </c>
    </row>
    <row r="303" spans="2:72">
      <c r="B303" s="814"/>
      <c r="C303" s="814"/>
      <c r="D303" s="814" t="s">
        <v>912</v>
      </c>
      <c r="E303" s="814" t="s">
        <v>856</v>
      </c>
      <c r="F303" s="814"/>
      <c r="G303" s="814" t="s">
        <v>858</v>
      </c>
      <c r="H303" s="814">
        <v>2016</v>
      </c>
      <c r="I303" s="629" t="s">
        <v>576</v>
      </c>
      <c r="J303" s="629" t="s">
        <v>859</v>
      </c>
      <c r="K303" s="50"/>
      <c r="L303" s="818"/>
      <c r="M303" s="819"/>
      <c r="N303" s="819"/>
      <c r="O303" s="819"/>
      <c r="P303" s="819"/>
      <c r="Q303" s="819">
        <v>0</v>
      </c>
      <c r="R303" s="819">
        <v>0</v>
      </c>
      <c r="S303" s="819">
        <v>0</v>
      </c>
      <c r="T303" s="819">
        <v>0</v>
      </c>
      <c r="U303" s="819">
        <v>0</v>
      </c>
      <c r="V303" s="819">
        <v>0</v>
      </c>
      <c r="W303" s="819">
        <v>0</v>
      </c>
      <c r="X303" s="819">
        <v>0</v>
      </c>
      <c r="Y303" s="819">
        <v>0</v>
      </c>
      <c r="Z303" s="819">
        <v>0</v>
      </c>
      <c r="AA303" s="819">
        <v>0</v>
      </c>
      <c r="AB303" s="819">
        <v>0</v>
      </c>
      <c r="AC303" s="819">
        <v>0</v>
      </c>
      <c r="AD303" s="819">
        <v>0</v>
      </c>
      <c r="AE303" s="819">
        <v>0</v>
      </c>
      <c r="AF303" s="819">
        <v>0</v>
      </c>
      <c r="AG303" s="819">
        <v>0</v>
      </c>
      <c r="AH303" s="819">
        <v>0</v>
      </c>
      <c r="AI303" s="819">
        <v>0</v>
      </c>
      <c r="AJ303" s="819">
        <v>0</v>
      </c>
      <c r="AK303" s="819">
        <v>0</v>
      </c>
      <c r="AL303" s="819">
        <v>0</v>
      </c>
      <c r="AM303" s="819">
        <v>0</v>
      </c>
      <c r="AN303" s="819">
        <v>0</v>
      </c>
      <c r="AO303" s="820">
        <v>0</v>
      </c>
      <c r="AP303" s="50"/>
      <c r="AQ303" s="818"/>
      <c r="AR303" s="819"/>
      <c r="AS303" s="819"/>
      <c r="AT303" s="819"/>
      <c r="AU303" s="819"/>
      <c r="AV303" s="819">
        <v>0</v>
      </c>
      <c r="AW303" s="819">
        <v>0</v>
      </c>
      <c r="AX303" s="819">
        <v>0</v>
      </c>
      <c r="AY303" s="819">
        <v>0</v>
      </c>
      <c r="AZ303" s="819">
        <v>0</v>
      </c>
      <c r="BA303" s="819">
        <v>0</v>
      </c>
      <c r="BB303" s="819">
        <v>0</v>
      </c>
      <c r="BC303" s="819">
        <v>0</v>
      </c>
      <c r="BD303" s="819">
        <v>0</v>
      </c>
      <c r="BE303" s="819">
        <v>0</v>
      </c>
      <c r="BF303" s="819">
        <v>0</v>
      </c>
      <c r="BG303" s="819">
        <v>0</v>
      </c>
      <c r="BH303" s="819">
        <v>0</v>
      </c>
      <c r="BI303" s="819">
        <v>0</v>
      </c>
      <c r="BJ303" s="819">
        <v>0</v>
      </c>
      <c r="BK303" s="819">
        <v>0</v>
      </c>
      <c r="BL303" s="819">
        <v>0</v>
      </c>
      <c r="BM303" s="819">
        <v>0</v>
      </c>
      <c r="BN303" s="819">
        <v>0</v>
      </c>
      <c r="BO303" s="819">
        <v>0</v>
      </c>
      <c r="BP303" s="819">
        <v>0</v>
      </c>
      <c r="BQ303" s="819">
        <v>0</v>
      </c>
      <c r="BR303" s="819">
        <v>0</v>
      </c>
      <c r="BS303" s="819">
        <v>0</v>
      </c>
      <c r="BT303" s="820">
        <v>0</v>
      </c>
    </row>
    <row r="304" spans="2:72">
      <c r="B304" s="814"/>
      <c r="C304" s="814"/>
      <c r="D304" s="814" t="s">
        <v>914</v>
      </c>
      <c r="E304" s="814" t="s">
        <v>856</v>
      </c>
      <c r="F304" s="814"/>
      <c r="G304" s="814" t="s">
        <v>858</v>
      </c>
      <c r="H304" s="814">
        <v>2016</v>
      </c>
      <c r="I304" s="629" t="s">
        <v>576</v>
      </c>
      <c r="J304" s="629" t="s">
        <v>859</v>
      </c>
      <c r="K304" s="50"/>
      <c r="L304" s="818"/>
      <c r="M304" s="819"/>
      <c r="N304" s="819"/>
      <c r="O304" s="819"/>
      <c r="P304" s="819"/>
      <c r="Q304" s="819">
        <v>0</v>
      </c>
      <c r="R304" s="819">
        <v>0</v>
      </c>
      <c r="S304" s="819">
        <v>0</v>
      </c>
      <c r="T304" s="819">
        <v>0</v>
      </c>
      <c r="U304" s="819">
        <v>0</v>
      </c>
      <c r="V304" s="819">
        <v>0</v>
      </c>
      <c r="W304" s="819">
        <v>0</v>
      </c>
      <c r="X304" s="819">
        <v>0</v>
      </c>
      <c r="Y304" s="819">
        <v>0</v>
      </c>
      <c r="Z304" s="819">
        <v>0</v>
      </c>
      <c r="AA304" s="819">
        <v>0</v>
      </c>
      <c r="AB304" s="819">
        <v>0</v>
      </c>
      <c r="AC304" s="819">
        <v>0</v>
      </c>
      <c r="AD304" s="819">
        <v>0</v>
      </c>
      <c r="AE304" s="819">
        <v>0</v>
      </c>
      <c r="AF304" s="819">
        <v>0</v>
      </c>
      <c r="AG304" s="819">
        <v>0</v>
      </c>
      <c r="AH304" s="819">
        <v>0</v>
      </c>
      <c r="AI304" s="819">
        <v>0</v>
      </c>
      <c r="AJ304" s="819">
        <v>0</v>
      </c>
      <c r="AK304" s="819">
        <v>0</v>
      </c>
      <c r="AL304" s="819">
        <v>0</v>
      </c>
      <c r="AM304" s="819">
        <v>0</v>
      </c>
      <c r="AN304" s="819">
        <v>0</v>
      </c>
      <c r="AO304" s="820">
        <v>0</v>
      </c>
      <c r="AP304" s="50"/>
      <c r="AQ304" s="818"/>
      <c r="AR304" s="819"/>
      <c r="AS304" s="819"/>
      <c r="AT304" s="819"/>
      <c r="AU304" s="819"/>
      <c r="AV304" s="819">
        <v>0</v>
      </c>
      <c r="AW304" s="819">
        <v>0</v>
      </c>
      <c r="AX304" s="819">
        <v>0</v>
      </c>
      <c r="AY304" s="819">
        <v>0</v>
      </c>
      <c r="AZ304" s="819">
        <v>0</v>
      </c>
      <c r="BA304" s="819">
        <v>0</v>
      </c>
      <c r="BB304" s="819">
        <v>0</v>
      </c>
      <c r="BC304" s="819">
        <v>0</v>
      </c>
      <c r="BD304" s="819">
        <v>0</v>
      </c>
      <c r="BE304" s="819">
        <v>0</v>
      </c>
      <c r="BF304" s="819">
        <v>0</v>
      </c>
      <c r="BG304" s="819">
        <v>0</v>
      </c>
      <c r="BH304" s="819">
        <v>0</v>
      </c>
      <c r="BI304" s="819">
        <v>0</v>
      </c>
      <c r="BJ304" s="819">
        <v>0</v>
      </c>
      <c r="BK304" s="819">
        <v>0</v>
      </c>
      <c r="BL304" s="819">
        <v>0</v>
      </c>
      <c r="BM304" s="819">
        <v>0</v>
      </c>
      <c r="BN304" s="819">
        <v>0</v>
      </c>
      <c r="BO304" s="819">
        <v>0</v>
      </c>
      <c r="BP304" s="819">
        <v>0</v>
      </c>
      <c r="BQ304" s="819">
        <v>0</v>
      </c>
      <c r="BR304" s="819">
        <v>0</v>
      </c>
      <c r="BS304" s="819">
        <v>0</v>
      </c>
      <c r="BT304" s="820">
        <v>0</v>
      </c>
    </row>
    <row r="305" spans="2:72">
      <c r="B305" s="814"/>
      <c r="C305" s="814"/>
      <c r="D305" s="814" t="s">
        <v>913</v>
      </c>
      <c r="E305" s="814" t="s">
        <v>856</v>
      </c>
      <c r="F305" s="814"/>
      <c r="G305" s="814" t="s">
        <v>858</v>
      </c>
      <c r="H305" s="814">
        <v>2016</v>
      </c>
      <c r="I305" s="629" t="s">
        <v>576</v>
      </c>
      <c r="J305" s="629" t="s">
        <v>859</v>
      </c>
      <c r="K305" s="50"/>
      <c r="L305" s="818"/>
      <c r="M305" s="819"/>
      <c r="N305" s="819"/>
      <c r="O305" s="819"/>
      <c r="P305" s="819"/>
      <c r="Q305" s="819">
        <v>0</v>
      </c>
      <c r="R305" s="819">
        <v>0</v>
      </c>
      <c r="S305" s="819">
        <v>0</v>
      </c>
      <c r="T305" s="819">
        <v>0</v>
      </c>
      <c r="U305" s="819">
        <v>0</v>
      </c>
      <c r="V305" s="819">
        <v>0</v>
      </c>
      <c r="W305" s="819">
        <v>0</v>
      </c>
      <c r="X305" s="819">
        <v>0</v>
      </c>
      <c r="Y305" s="819">
        <v>0</v>
      </c>
      <c r="Z305" s="819">
        <v>0</v>
      </c>
      <c r="AA305" s="819">
        <v>0</v>
      </c>
      <c r="AB305" s="819">
        <v>0</v>
      </c>
      <c r="AC305" s="819">
        <v>0</v>
      </c>
      <c r="AD305" s="819">
        <v>0</v>
      </c>
      <c r="AE305" s="819">
        <v>0</v>
      </c>
      <c r="AF305" s="819">
        <v>0</v>
      </c>
      <c r="AG305" s="819">
        <v>0</v>
      </c>
      <c r="AH305" s="819">
        <v>0</v>
      </c>
      <c r="AI305" s="819">
        <v>0</v>
      </c>
      <c r="AJ305" s="819">
        <v>0</v>
      </c>
      <c r="AK305" s="819">
        <v>0</v>
      </c>
      <c r="AL305" s="819">
        <v>0</v>
      </c>
      <c r="AM305" s="819">
        <v>0</v>
      </c>
      <c r="AN305" s="819">
        <v>0</v>
      </c>
      <c r="AO305" s="820">
        <v>0</v>
      </c>
      <c r="AP305" s="50"/>
      <c r="AQ305" s="818"/>
      <c r="AR305" s="819"/>
      <c r="AS305" s="819"/>
      <c r="AT305" s="819"/>
      <c r="AU305" s="819"/>
      <c r="AV305" s="819">
        <v>0</v>
      </c>
      <c r="AW305" s="819">
        <v>0</v>
      </c>
      <c r="AX305" s="819">
        <v>0</v>
      </c>
      <c r="AY305" s="819">
        <v>0</v>
      </c>
      <c r="AZ305" s="819">
        <v>0</v>
      </c>
      <c r="BA305" s="819">
        <v>0</v>
      </c>
      <c r="BB305" s="819">
        <v>0</v>
      </c>
      <c r="BC305" s="819">
        <v>0</v>
      </c>
      <c r="BD305" s="819">
        <v>0</v>
      </c>
      <c r="BE305" s="819">
        <v>0</v>
      </c>
      <c r="BF305" s="819">
        <v>0</v>
      </c>
      <c r="BG305" s="819">
        <v>0</v>
      </c>
      <c r="BH305" s="819">
        <v>0</v>
      </c>
      <c r="BI305" s="819">
        <v>0</v>
      </c>
      <c r="BJ305" s="819">
        <v>0</v>
      </c>
      <c r="BK305" s="819">
        <v>0</v>
      </c>
      <c r="BL305" s="819">
        <v>0</v>
      </c>
      <c r="BM305" s="819">
        <v>0</v>
      </c>
      <c r="BN305" s="819">
        <v>0</v>
      </c>
      <c r="BO305" s="819">
        <v>0</v>
      </c>
      <c r="BP305" s="819">
        <v>0</v>
      </c>
      <c r="BQ305" s="819">
        <v>0</v>
      </c>
      <c r="BR305" s="819">
        <v>0</v>
      </c>
      <c r="BS305" s="819">
        <v>0</v>
      </c>
      <c r="BT305" s="820">
        <v>0</v>
      </c>
    </row>
    <row r="306" spans="2:72">
      <c r="B306" s="814"/>
      <c r="C306" s="814"/>
      <c r="D306" s="814" t="s">
        <v>97</v>
      </c>
      <c r="E306" s="814" t="s">
        <v>856</v>
      </c>
      <c r="F306" s="814"/>
      <c r="G306" s="814" t="s">
        <v>858</v>
      </c>
      <c r="H306" s="814">
        <v>2016</v>
      </c>
      <c r="I306" s="629" t="s">
        <v>576</v>
      </c>
      <c r="J306" s="629" t="s">
        <v>859</v>
      </c>
      <c r="K306" s="50"/>
      <c r="L306" s="818"/>
      <c r="M306" s="819"/>
      <c r="N306" s="819"/>
      <c r="O306" s="819"/>
      <c r="P306" s="819"/>
      <c r="Q306" s="819">
        <v>0</v>
      </c>
      <c r="R306" s="819">
        <v>0</v>
      </c>
      <c r="S306" s="819">
        <v>0</v>
      </c>
      <c r="T306" s="819">
        <v>0</v>
      </c>
      <c r="U306" s="819">
        <v>0</v>
      </c>
      <c r="V306" s="819">
        <v>0</v>
      </c>
      <c r="W306" s="819">
        <v>0</v>
      </c>
      <c r="X306" s="819">
        <v>0</v>
      </c>
      <c r="Y306" s="819">
        <v>0</v>
      </c>
      <c r="Z306" s="819">
        <v>0</v>
      </c>
      <c r="AA306" s="819">
        <v>0</v>
      </c>
      <c r="AB306" s="819">
        <v>0</v>
      </c>
      <c r="AC306" s="819">
        <v>0</v>
      </c>
      <c r="AD306" s="819">
        <v>0</v>
      </c>
      <c r="AE306" s="819">
        <v>0</v>
      </c>
      <c r="AF306" s="819">
        <v>0</v>
      </c>
      <c r="AG306" s="819">
        <v>0</v>
      </c>
      <c r="AH306" s="819">
        <v>0</v>
      </c>
      <c r="AI306" s="819">
        <v>0</v>
      </c>
      <c r="AJ306" s="819">
        <v>0</v>
      </c>
      <c r="AK306" s="819">
        <v>0</v>
      </c>
      <c r="AL306" s="819">
        <v>0</v>
      </c>
      <c r="AM306" s="819">
        <v>0</v>
      </c>
      <c r="AN306" s="819">
        <v>0</v>
      </c>
      <c r="AO306" s="820">
        <v>0</v>
      </c>
      <c r="AP306" s="50"/>
      <c r="AQ306" s="818"/>
      <c r="AR306" s="819"/>
      <c r="AS306" s="819"/>
      <c r="AT306" s="819"/>
      <c r="AU306" s="819"/>
      <c r="AV306" s="819">
        <v>0</v>
      </c>
      <c r="AW306" s="819">
        <v>0</v>
      </c>
      <c r="AX306" s="819">
        <v>0</v>
      </c>
      <c r="AY306" s="819">
        <v>0</v>
      </c>
      <c r="AZ306" s="819">
        <v>0</v>
      </c>
      <c r="BA306" s="819">
        <v>0</v>
      </c>
      <c r="BB306" s="819">
        <v>0</v>
      </c>
      <c r="BC306" s="819">
        <v>0</v>
      </c>
      <c r="BD306" s="819">
        <v>0</v>
      </c>
      <c r="BE306" s="819">
        <v>0</v>
      </c>
      <c r="BF306" s="819">
        <v>0</v>
      </c>
      <c r="BG306" s="819">
        <v>0</v>
      </c>
      <c r="BH306" s="819">
        <v>0</v>
      </c>
      <c r="BI306" s="819">
        <v>0</v>
      </c>
      <c r="BJ306" s="819">
        <v>0</v>
      </c>
      <c r="BK306" s="819">
        <v>0</v>
      </c>
      <c r="BL306" s="819">
        <v>0</v>
      </c>
      <c r="BM306" s="819">
        <v>0</v>
      </c>
      <c r="BN306" s="819">
        <v>0</v>
      </c>
      <c r="BO306" s="819">
        <v>0</v>
      </c>
      <c r="BP306" s="819">
        <v>0</v>
      </c>
      <c r="BQ306" s="819">
        <v>0</v>
      </c>
      <c r="BR306" s="819">
        <v>0</v>
      </c>
      <c r="BS306" s="819">
        <v>0</v>
      </c>
      <c r="BT306" s="820">
        <v>0</v>
      </c>
    </row>
    <row r="307" spans="2:72">
      <c r="B307" s="814"/>
      <c r="C307" s="814"/>
      <c r="D307" s="814" t="s">
        <v>95</v>
      </c>
      <c r="E307" s="814" t="s">
        <v>856</v>
      </c>
      <c r="F307" s="814"/>
      <c r="G307" s="814" t="s">
        <v>858</v>
      </c>
      <c r="H307" s="814">
        <v>2016</v>
      </c>
      <c r="I307" s="629" t="s">
        <v>576</v>
      </c>
      <c r="J307" s="629" t="s">
        <v>859</v>
      </c>
      <c r="K307" s="50"/>
      <c r="L307" s="818"/>
      <c r="M307" s="819"/>
      <c r="N307" s="819"/>
      <c r="O307" s="819"/>
      <c r="P307" s="819"/>
      <c r="Q307" s="819">
        <v>0</v>
      </c>
      <c r="R307" s="819">
        <v>0</v>
      </c>
      <c r="S307" s="819">
        <v>0</v>
      </c>
      <c r="T307" s="819">
        <v>0</v>
      </c>
      <c r="U307" s="819">
        <v>0</v>
      </c>
      <c r="V307" s="819">
        <v>0</v>
      </c>
      <c r="W307" s="819">
        <v>0</v>
      </c>
      <c r="X307" s="819">
        <v>0</v>
      </c>
      <c r="Y307" s="819">
        <v>0</v>
      </c>
      <c r="Z307" s="819">
        <v>0</v>
      </c>
      <c r="AA307" s="819">
        <v>0</v>
      </c>
      <c r="AB307" s="819">
        <v>0</v>
      </c>
      <c r="AC307" s="819">
        <v>0</v>
      </c>
      <c r="AD307" s="819">
        <v>0</v>
      </c>
      <c r="AE307" s="819">
        <v>0</v>
      </c>
      <c r="AF307" s="819">
        <v>0</v>
      </c>
      <c r="AG307" s="819">
        <v>0</v>
      </c>
      <c r="AH307" s="819">
        <v>0</v>
      </c>
      <c r="AI307" s="819">
        <v>0</v>
      </c>
      <c r="AJ307" s="819">
        <v>0</v>
      </c>
      <c r="AK307" s="819">
        <v>0</v>
      </c>
      <c r="AL307" s="819">
        <v>0</v>
      </c>
      <c r="AM307" s="819">
        <v>0</v>
      </c>
      <c r="AN307" s="819">
        <v>0</v>
      </c>
      <c r="AO307" s="820">
        <v>0</v>
      </c>
      <c r="AP307" s="50"/>
      <c r="AQ307" s="818"/>
      <c r="AR307" s="819"/>
      <c r="AS307" s="819"/>
      <c r="AT307" s="819"/>
      <c r="AU307" s="819"/>
      <c r="AV307" s="819">
        <v>0</v>
      </c>
      <c r="AW307" s="819">
        <v>0</v>
      </c>
      <c r="AX307" s="819">
        <v>0</v>
      </c>
      <c r="AY307" s="819">
        <v>0</v>
      </c>
      <c r="AZ307" s="819">
        <v>0</v>
      </c>
      <c r="BA307" s="819">
        <v>0</v>
      </c>
      <c r="BB307" s="819">
        <v>0</v>
      </c>
      <c r="BC307" s="819">
        <v>0</v>
      </c>
      <c r="BD307" s="819">
        <v>0</v>
      </c>
      <c r="BE307" s="819">
        <v>0</v>
      </c>
      <c r="BF307" s="819">
        <v>0</v>
      </c>
      <c r="BG307" s="819">
        <v>0</v>
      </c>
      <c r="BH307" s="819">
        <v>0</v>
      </c>
      <c r="BI307" s="819">
        <v>0</v>
      </c>
      <c r="BJ307" s="819">
        <v>0</v>
      </c>
      <c r="BK307" s="819">
        <v>0</v>
      </c>
      <c r="BL307" s="819">
        <v>0</v>
      </c>
      <c r="BM307" s="819">
        <v>0</v>
      </c>
      <c r="BN307" s="819">
        <v>0</v>
      </c>
      <c r="BO307" s="819">
        <v>0</v>
      </c>
      <c r="BP307" s="819">
        <v>0</v>
      </c>
      <c r="BQ307" s="819">
        <v>0</v>
      </c>
      <c r="BR307" s="819">
        <v>0</v>
      </c>
      <c r="BS307" s="819">
        <v>0</v>
      </c>
      <c r="BT307" s="820">
        <v>0</v>
      </c>
    </row>
    <row r="308" spans="2:72">
      <c r="B308" s="814"/>
      <c r="C308" s="814"/>
      <c r="D308" s="814" t="s">
        <v>96</v>
      </c>
      <c r="E308" s="814" t="s">
        <v>856</v>
      </c>
      <c r="F308" s="814"/>
      <c r="G308" s="814" t="s">
        <v>858</v>
      </c>
      <c r="H308" s="814">
        <v>2016</v>
      </c>
      <c r="I308" s="629" t="s">
        <v>576</v>
      </c>
      <c r="J308" s="629" t="s">
        <v>859</v>
      </c>
      <c r="K308" s="50"/>
      <c r="L308" s="818"/>
      <c r="M308" s="819"/>
      <c r="N308" s="819"/>
      <c r="O308" s="819"/>
      <c r="P308" s="819"/>
      <c r="Q308" s="819">
        <v>0</v>
      </c>
      <c r="R308" s="819">
        <v>0</v>
      </c>
      <c r="S308" s="819">
        <v>0</v>
      </c>
      <c r="T308" s="819">
        <v>0</v>
      </c>
      <c r="U308" s="819">
        <v>0</v>
      </c>
      <c r="V308" s="819">
        <v>0</v>
      </c>
      <c r="W308" s="819">
        <v>0</v>
      </c>
      <c r="X308" s="819">
        <v>0</v>
      </c>
      <c r="Y308" s="819">
        <v>0</v>
      </c>
      <c r="Z308" s="819">
        <v>0</v>
      </c>
      <c r="AA308" s="819">
        <v>0</v>
      </c>
      <c r="AB308" s="819">
        <v>0</v>
      </c>
      <c r="AC308" s="819">
        <v>0</v>
      </c>
      <c r="AD308" s="819">
        <v>0</v>
      </c>
      <c r="AE308" s="819">
        <v>0</v>
      </c>
      <c r="AF308" s="819">
        <v>0</v>
      </c>
      <c r="AG308" s="819">
        <v>0</v>
      </c>
      <c r="AH308" s="819">
        <v>0</v>
      </c>
      <c r="AI308" s="819">
        <v>0</v>
      </c>
      <c r="AJ308" s="819">
        <v>0</v>
      </c>
      <c r="AK308" s="819">
        <v>0</v>
      </c>
      <c r="AL308" s="819">
        <v>0</v>
      </c>
      <c r="AM308" s="819">
        <v>0</v>
      </c>
      <c r="AN308" s="819">
        <v>0</v>
      </c>
      <c r="AO308" s="820">
        <v>0</v>
      </c>
      <c r="AP308" s="50"/>
      <c r="AQ308" s="818"/>
      <c r="AR308" s="819"/>
      <c r="AS308" s="819"/>
      <c r="AT308" s="819"/>
      <c r="AU308" s="819"/>
      <c r="AV308" s="819">
        <v>0</v>
      </c>
      <c r="AW308" s="819">
        <v>0</v>
      </c>
      <c r="AX308" s="819">
        <v>0</v>
      </c>
      <c r="AY308" s="819">
        <v>0</v>
      </c>
      <c r="AZ308" s="819">
        <v>0</v>
      </c>
      <c r="BA308" s="819">
        <v>0</v>
      </c>
      <c r="BB308" s="819">
        <v>0</v>
      </c>
      <c r="BC308" s="819">
        <v>0</v>
      </c>
      <c r="BD308" s="819">
        <v>0</v>
      </c>
      <c r="BE308" s="819">
        <v>0</v>
      </c>
      <c r="BF308" s="819">
        <v>0</v>
      </c>
      <c r="BG308" s="819">
        <v>0</v>
      </c>
      <c r="BH308" s="819">
        <v>0</v>
      </c>
      <c r="BI308" s="819">
        <v>0</v>
      </c>
      <c r="BJ308" s="819">
        <v>0</v>
      </c>
      <c r="BK308" s="819">
        <v>0</v>
      </c>
      <c r="BL308" s="819">
        <v>0</v>
      </c>
      <c r="BM308" s="819">
        <v>0</v>
      </c>
      <c r="BN308" s="819">
        <v>0</v>
      </c>
      <c r="BO308" s="819">
        <v>0</v>
      </c>
      <c r="BP308" s="819">
        <v>0</v>
      </c>
      <c r="BQ308" s="819">
        <v>0</v>
      </c>
      <c r="BR308" s="819">
        <v>0</v>
      </c>
      <c r="BS308" s="819">
        <v>0</v>
      </c>
      <c r="BT308" s="820">
        <v>0</v>
      </c>
    </row>
    <row r="309" spans="2:72">
      <c r="B309" s="814"/>
      <c r="C309" s="814"/>
      <c r="D309" s="814" t="s">
        <v>676</v>
      </c>
      <c r="E309" s="814" t="s">
        <v>856</v>
      </c>
      <c r="F309" s="814"/>
      <c r="G309" s="814" t="s">
        <v>858</v>
      </c>
      <c r="H309" s="814">
        <v>2016</v>
      </c>
      <c r="I309" s="629" t="s">
        <v>576</v>
      </c>
      <c r="J309" s="629" t="s">
        <v>859</v>
      </c>
      <c r="K309" s="50"/>
      <c r="L309" s="818"/>
      <c r="M309" s="819"/>
      <c r="N309" s="819"/>
      <c r="O309" s="819"/>
      <c r="P309" s="819"/>
      <c r="Q309" s="819">
        <v>0</v>
      </c>
      <c r="R309" s="819">
        <v>0</v>
      </c>
      <c r="S309" s="819">
        <v>0</v>
      </c>
      <c r="T309" s="819">
        <v>0</v>
      </c>
      <c r="U309" s="819">
        <v>0</v>
      </c>
      <c r="V309" s="819">
        <v>0</v>
      </c>
      <c r="W309" s="819">
        <v>0</v>
      </c>
      <c r="X309" s="819">
        <v>0</v>
      </c>
      <c r="Y309" s="819">
        <v>0</v>
      </c>
      <c r="Z309" s="819">
        <v>0</v>
      </c>
      <c r="AA309" s="819">
        <v>0</v>
      </c>
      <c r="AB309" s="819">
        <v>0</v>
      </c>
      <c r="AC309" s="819">
        <v>0</v>
      </c>
      <c r="AD309" s="819">
        <v>0</v>
      </c>
      <c r="AE309" s="819">
        <v>0</v>
      </c>
      <c r="AF309" s="819">
        <v>0</v>
      </c>
      <c r="AG309" s="819">
        <v>0</v>
      </c>
      <c r="AH309" s="819">
        <v>0</v>
      </c>
      <c r="AI309" s="819">
        <v>0</v>
      </c>
      <c r="AJ309" s="819">
        <v>0</v>
      </c>
      <c r="AK309" s="819">
        <v>0</v>
      </c>
      <c r="AL309" s="819">
        <v>0</v>
      </c>
      <c r="AM309" s="819">
        <v>0</v>
      </c>
      <c r="AN309" s="819">
        <v>0</v>
      </c>
      <c r="AO309" s="820">
        <v>0</v>
      </c>
      <c r="AP309" s="50"/>
      <c r="AQ309" s="818"/>
      <c r="AR309" s="819"/>
      <c r="AS309" s="819"/>
      <c r="AT309" s="819"/>
      <c r="AU309" s="819"/>
      <c r="AV309" s="819">
        <v>0</v>
      </c>
      <c r="AW309" s="819">
        <v>0</v>
      </c>
      <c r="AX309" s="819">
        <v>0</v>
      </c>
      <c r="AY309" s="819">
        <v>0</v>
      </c>
      <c r="AZ309" s="819">
        <v>0</v>
      </c>
      <c r="BA309" s="819">
        <v>0</v>
      </c>
      <c r="BB309" s="819">
        <v>0</v>
      </c>
      <c r="BC309" s="819">
        <v>0</v>
      </c>
      <c r="BD309" s="819">
        <v>0</v>
      </c>
      <c r="BE309" s="819">
        <v>0</v>
      </c>
      <c r="BF309" s="819">
        <v>0</v>
      </c>
      <c r="BG309" s="819">
        <v>0</v>
      </c>
      <c r="BH309" s="819">
        <v>0</v>
      </c>
      <c r="BI309" s="819">
        <v>0</v>
      </c>
      <c r="BJ309" s="819">
        <v>0</v>
      </c>
      <c r="BK309" s="819">
        <v>0</v>
      </c>
      <c r="BL309" s="819">
        <v>0</v>
      </c>
      <c r="BM309" s="819">
        <v>0</v>
      </c>
      <c r="BN309" s="819">
        <v>0</v>
      </c>
      <c r="BO309" s="819">
        <v>0</v>
      </c>
      <c r="BP309" s="819">
        <v>0</v>
      </c>
      <c r="BQ309" s="819">
        <v>0</v>
      </c>
      <c r="BR309" s="819">
        <v>0</v>
      </c>
      <c r="BS309" s="819">
        <v>0</v>
      </c>
      <c r="BT309" s="820">
        <v>0</v>
      </c>
    </row>
    <row r="310" spans="2:72">
      <c r="B310" s="814"/>
      <c r="C310" s="814"/>
      <c r="D310" s="814" t="s">
        <v>98</v>
      </c>
      <c r="E310" s="814" t="s">
        <v>856</v>
      </c>
      <c r="F310" s="814"/>
      <c r="G310" s="814" t="s">
        <v>858</v>
      </c>
      <c r="H310" s="814">
        <v>2016</v>
      </c>
      <c r="I310" s="629" t="s">
        <v>576</v>
      </c>
      <c r="J310" s="629" t="s">
        <v>859</v>
      </c>
      <c r="K310" s="50"/>
      <c r="L310" s="818"/>
      <c r="M310" s="819"/>
      <c r="N310" s="819"/>
      <c r="O310" s="819"/>
      <c r="P310" s="819"/>
      <c r="Q310" s="819">
        <v>0</v>
      </c>
      <c r="R310" s="819">
        <v>0</v>
      </c>
      <c r="S310" s="819">
        <v>0</v>
      </c>
      <c r="T310" s="819">
        <v>0</v>
      </c>
      <c r="U310" s="819">
        <v>0</v>
      </c>
      <c r="V310" s="819">
        <v>0</v>
      </c>
      <c r="W310" s="819">
        <v>0</v>
      </c>
      <c r="X310" s="819">
        <v>0</v>
      </c>
      <c r="Y310" s="819">
        <v>0</v>
      </c>
      <c r="Z310" s="819">
        <v>0</v>
      </c>
      <c r="AA310" s="819">
        <v>0</v>
      </c>
      <c r="AB310" s="819">
        <v>0</v>
      </c>
      <c r="AC310" s="819">
        <v>0</v>
      </c>
      <c r="AD310" s="819">
        <v>0</v>
      </c>
      <c r="AE310" s="819">
        <v>0</v>
      </c>
      <c r="AF310" s="819">
        <v>0</v>
      </c>
      <c r="AG310" s="819">
        <v>0</v>
      </c>
      <c r="AH310" s="819">
        <v>0</v>
      </c>
      <c r="AI310" s="819">
        <v>0</v>
      </c>
      <c r="AJ310" s="819">
        <v>0</v>
      </c>
      <c r="AK310" s="819">
        <v>0</v>
      </c>
      <c r="AL310" s="819">
        <v>0</v>
      </c>
      <c r="AM310" s="819">
        <v>0</v>
      </c>
      <c r="AN310" s="819">
        <v>0</v>
      </c>
      <c r="AO310" s="820">
        <v>0</v>
      </c>
      <c r="AP310" s="50"/>
      <c r="AQ310" s="818"/>
      <c r="AR310" s="819"/>
      <c r="AS310" s="819"/>
      <c r="AT310" s="819"/>
      <c r="AU310" s="819"/>
      <c r="AV310" s="819">
        <v>0</v>
      </c>
      <c r="AW310" s="819">
        <v>0</v>
      </c>
      <c r="AX310" s="819">
        <v>0</v>
      </c>
      <c r="AY310" s="819">
        <v>0</v>
      </c>
      <c r="AZ310" s="819">
        <v>0</v>
      </c>
      <c r="BA310" s="819">
        <v>0</v>
      </c>
      <c r="BB310" s="819">
        <v>0</v>
      </c>
      <c r="BC310" s="819">
        <v>0</v>
      </c>
      <c r="BD310" s="819">
        <v>0</v>
      </c>
      <c r="BE310" s="819">
        <v>0</v>
      </c>
      <c r="BF310" s="819">
        <v>0</v>
      </c>
      <c r="BG310" s="819">
        <v>0</v>
      </c>
      <c r="BH310" s="819">
        <v>0</v>
      </c>
      <c r="BI310" s="819">
        <v>0</v>
      </c>
      <c r="BJ310" s="819">
        <v>0</v>
      </c>
      <c r="BK310" s="819">
        <v>0</v>
      </c>
      <c r="BL310" s="819">
        <v>0</v>
      </c>
      <c r="BM310" s="819">
        <v>0</v>
      </c>
      <c r="BN310" s="819">
        <v>0</v>
      </c>
      <c r="BO310" s="819">
        <v>0</v>
      </c>
      <c r="BP310" s="819">
        <v>0</v>
      </c>
      <c r="BQ310" s="819">
        <v>0</v>
      </c>
      <c r="BR310" s="819">
        <v>0</v>
      </c>
      <c r="BS310" s="819">
        <v>0</v>
      </c>
      <c r="BT310" s="820">
        <v>0</v>
      </c>
    </row>
    <row r="311" spans="2:72">
      <c r="B311" s="814"/>
      <c r="C311" s="814"/>
      <c r="D311" s="814" t="s">
        <v>99</v>
      </c>
      <c r="E311" s="814" t="s">
        <v>856</v>
      </c>
      <c r="F311" s="814"/>
      <c r="G311" s="814" t="s">
        <v>858</v>
      </c>
      <c r="H311" s="814">
        <v>2016</v>
      </c>
      <c r="I311" s="629" t="s">
        <v>576</v>
      </c>
      <c r="J311" s="629" t="s">
        <v>859</v>
      </c>
      <c r="K311" s="50"/>
      <c r="L311" s="818"/>
      <c r="M311" s="819"/>
      <c r="N311" s="819"/>
      <c r="O311" s="819"/>
      <c r="P311" s="819"/>
      <c r="Q311" s="819">
        <v>0</v>
      </c>
      <c r="R311" s="819">
        <v>0</v>
      </c>
      <c r="S311" s="819">
        <v>0</v>
      </c>
      <c r="T311" s="819">
        <v>0</v>
      </c>
      <c r="U311" s="819">
        <v>0</v>
      </c>
      <c r="V311" s="819">
        <v>0</v>
      </c>
      <c r="W311" s="819">
        <v>0</v>
      </c>
      <c r="X311" s="819">
        <v>0</v>
      </c>
      <c r="Y311" s="819">
        <v>0</v>
      </c>
      <c r="Z311" s="819">
        <v>0</v>
      </c>
      <c r="AA311" s="819">
        <v>0</v>
      </c>
      <c r="AB311" s="819">
        <v>0</v>
      </c>
      <c r="AC311" s="819">
        <v>0</v>
      </c>
      <c r="AD311" s="819">
        <v>0</v>
      </c>
      <c r="AE311" s="819">
        <v>0</v>
      </c>
      <c r="AF311" s="819">
        <v>0</v>
      </c>
      <c r="AG311" s="819">
        <v>0</v>
      </c>
      <c r="AH311" s="819">
        <v>0</v>
      </c>
      <c r="AI311" s="819">
        <v>0</v>
      </c>
      <c r="AJ311" s="819">
        <v>0</v>
      </c>
      <c r="AK311" s="819">
        <v>0</v>
      </c>
      <c r="AL311" s="819">
        <v>0</v>
      </c>
      <c r="AM311" s="819">
        <v>0</v>
      </c>
      <c r="AN311" s="819">
        <v>0</v>
      </c>
      <c r="AO311" s="820">
        <v>0</v>
      </c>
      <c r="AP311" s="50"/>
      <c r="AQ311" s="818"/>
      <c r="AR311" s="819"/>
      <c r="AS311" s="819"/>
      <c r="AT311" s="819"/>
      <c r="AU311" s="819"/>
      <c r="AV311" s="819">
        <v>0</v>
      </c>
      <c r="AW311" s="819">
        <v>0</v>
      </c>
      <c r="AX311" s="819">
        <v>0</v>
      </c>
      <c r="AY311" s="819">
        <v>0</v>
      </c>
      <c r="AZ311" s="819">
        <v>0</v>
      </c>
      <c r="BA311" s="819">
        <v>0</v>
      </c>
      <c r="BB311" s="819">
        <v>0</v>
      </c>
      <c r="BC311" s="819">
        <v>0</v>
      </c>
      <c r="BD311" s="819">
        <v>0</v>
      </c>
      <c r="BE311" s="819">
        <v>0</v>
      </c>
      <c r="BF311" s="819">
        <v>0</v>
      </c>
      <c r="BG311" s="819">
        <v>0</v>
      </c>
      <c r="BH311" s="819">
        <v>0</v>
      </c>
      <c r="BI311" s="819">
        <v>0</v>
      </c>
      <c r="BJ311" s="819">
        <v>0</v>
      </c>
      <c r="BK311" s="819">
        <v>0</v>
      </c>
      <c r="BL311" s="819">
        <v>0</v>
      </c>
      <c r="BM311" s="819">
        <v>0</v>
      </c>
      <c r="BN311" s="819">
        <v>0</v>
      </c>
      <c r="BO311" s="819">
        <v>0</v>
      </c>
      <c r="BP311" s="819">
        <v>0</v>
      </c>
      <c r="BQ311" s="819">
        <v>0</v>
      </c>
      <c r="BR311" s="819">
        <v>0</v>
      </c>
      <c r="BS311" s="819">
        <v>0</v>
      </c>
      <c r="BT311" s="820">
        <v>0</v>
      </c>
    </row>
    <row r="312" spans="2:72">
      <c r="B312" s="814"/>
      <c r="C312" s="814"/>
      <c r="D312" s="814" t="s">
        <v>100</v>
      </c>
      <c r="E312" s="814" t="s">
        <v>856</v>
      </c>
      <c r="F312" s="814"/>
      <c r="G312" s="814" t="s">
        <v>858</v>
      </c>
      <c r="H312" s="814">
        <v>2016</v>
      </c>
      <c r="I312" s="629" t="s">
        <v>576</v>
      </c>
      <c r="J312" s="629" t="s">
        <v>859</v>
      </c>
      <c r="K312" s="50"/>
      <c r="L312" s="818"/>
      <c r="M312" s="819"/>
      <c r="N312" s="819"/>
      <c r="O312" s="819"/>
      <c r="P312" s="819"/>
      <c r="Q312" s="819">
        <v>0</v>
      </c>
      <c r="R312" s="819">
        <v>0</v>
      </c>
      <c r="S312" s="819">
        <v>0</v>
      </c>
      <c r="T312" s="819">
        <v>0</v>
      </c>
      <c r="U312" s="819">
        <v>0</v>
      </c>
      <c r="V312" s="819">
        <v>0</v>
      </c>
      <c r="W312" s="819">
        <v>0</v>
      </c>
      <c r="X312" s="819">
        <v>0</v>
      </c>
      <c r="Y312" s="819">
        <v>0</v>
      </c>
      <c r="Z312" s="819">
        <v>0</v>
      </c>
      <c r="AA312" s="819">
        <v>0</v>
      </c>
      <c r="AB312" s="819">
        <v>0</v>
      </c>
      <c r="AC312" s="819">
        <v>0</v>
      </c>
      <c r="AD312" s="819">
        <v>0</v>
      </c>
      <c r="AE312" s="819">
        <v>0</v>
      </c>
      <c r="AF312" s="819">
        <v>0</v>
      </c>
      <c r="AG312" s="819">
        <v>0</v>
      </c>
      <c r="AH312" s="819">
        <v>0</v>
      </c>
      <c r="AI312" s="819">
        <v>0</v>
      </c>
      <c r="AJ312" s="819">
        <v>0</v>
      </c>
      <c r="AK312" s="819">
        <v>0</v>
      </c>
      <c r="AL312" s="819">
        <v>0</v>
      </c>
      <c r="AM312" s="819">
        <v>0</v>
      </c>
      <c r="AN312" s="819">
        <v>0</v>
      </c>
      <c r="AO312" s="820">
        <v>0</v>
      </c>
      <c r="AP312" s="50"/>
      <c r="AQ312" s="818"/>
      <c r="AR312" s="819"/>
      <c r="AS312" s="819"/>
      <c r="AT312" s="819"/>
      <c r="AU312" s="819"/>
      <c r="AV312" s="819">
        <v>0</v>
      </c>
      <c r="AW312" s="819">
        <v>0</v>
      </c>
      <c r="AX312" s="819">
        <v>0</v>
      </c>
      <c r="AY312" s="819">
        <v>0</v>
      </c>
      <c r="AZ312" s="819">
        <v>0</v>
      </c>
      <c r="BA312" s="819">
        <v>0</v>
      </c>
      <c r="BB312" s="819">
        <v>0</v>
      </c>
      <c r="BC312" s="819">
        <v>0</v>
      </c>
      <c r="BD312" s="819">
        <v>0</v>
      </c>
      <c r="BE312" s="819">
        <v>0</v>
      </c>
      <c r="BF312" s="819">
        <v>0</v>
      </c>
      <c r="BG312" s="819">
        <v>0</v>
      </c>
      <c r="BH312" s="819">
        <v>0</v>
      </c>
      <c r="BI312" s="819">
        <v>0</v>
      </c>
      <c r="BJ312" s="819">
        <v>0</v>
      </c>
      <c r="BK312" s="819">
        <v>0</v>
      </c>
      <c r="BL312" s="819">
        <v>0</v>
      </c>
      <c r="BM312" s="819">
        <v>0</v>
      </c>
      <c r="BN312" s="819">
        <v>0</v>
      </c>
      <c r="BO312" s="819">
        <v>0</v>
      </c>
      <c r="BP312" s="819">
        <v>0</v>
      </c>
      <c r="BQ312" s="819">
        <v>0</v>
      </c>
      <c r="BR312" s="819">
        <v>0</v>
      </c>
      <c r="BS312" s="819">
        <v>0</v>
      </c>
      <c r="BT312" s="820">
        <v>0</v>
      </c>
    </row>
    <row r="313" spans="2:72">
      <c r="B313" s="814"/>
      <c r="C313" s="814"/>
      <c r="D313" s="814" t="s">
        <v>101</v>
      </c>
      <c r="E313" s="814" t="s">
        <v>856</v>
      </c>
      <c r="F313" s="814"/>
      <c r="G313" s="814" t="s">
        <v>858</v>
      </c>
      <c r="H313" s="814">
        <v>2016</v>
      </c>
      <c r="I313" s="629" t="s">
        <v>576</v>
      </c>
      <c r="J313" s="629" t="s">
        <v>859</v>
      </c>
      <c r="K313" s="50"/>
      <c r="L313" s="818"/>
      <c r="M313" s="819"/>
      <c r="N313" s="819"/>
      <c r="O313" s="819"/>
      <c r="P313" s="819"/>
      <c r="Q313" s="819">
        <v>0</v>
      </c>
      <c r="R313" s="819">
        <v>0</v>
      </c>
      <c r="S313" s="819">
        <v>0</v>
      </c>
      <c r="T313" s="819">
        <v>0</v>
      </c>
      <c r="U313" s="819">
        <v>0</v>
      </c>
      <c r="V313" s="819">
        <v>0</v>
      </c>
      <c r="W313" s="819">
        <v>0</v>
      </c>
      <c r="X313" s="819">
        <v>0</v>
      </c>
      <c r="Y313" s="819">
        <v>0</v>
      </c>
      <c r="Z313" s="819">
        <v>0</v>
      </c>
      <c r="AA313" s="819">
        <v>0</v>
      </c>
      <c r="AB313" s="819">
        <v>0</v>
      </c>
      <c r="AC313" s="819">
        <v>0</v>
      </c>
      <c r="AD313" s="819">
        <v>0</v>
      </c>
      <c r="AE313" s="819">
        <v>0</v>
      </c>
      <c r="AF313" s="819">
        <v>0</v>
      </c>
      <c r="AG313" s="819">
        <v>0</v>
      </c>
      <c r="AH313" s="819">
        <v>0</v>
      </c>
      <c r="AI313" s="819">
        <v>0</v>
      </c>
      <c r="AJ313" s="819">
        <v>0</v>
      </c>
      <c r="AK313" s="819">
        <v>0</v>
      </c>
      <c r="AL313" s="819">
        <v>0</v>
      </c>
      <c r="AM313" s="819">
        <v>0</v>
      </c>
      <c r="AN313" s="819">
        <v>0</v>
      </c>
      <c r="AO313" s="820">
        <v>0</v>
      </c>
      <c r="AP313" s="50"/>
      <c r="AQ313" s="818"/>
      <c r="AR313" s="819"/>
      <c r="AS313" s="819"/>
      <c r="AT313" s="819"/>
      <c r="AU313" s="819"/>
      <c r="AV313" s="819">
        <v>0</v>
      </c>
      <c r="AW313" s="819">
        <v>0</v>
      </c>
      <c r="AX313" s="819">
        <v>0</v>
      </c>
      <c r="AY313" s="819">
        <v>0</v>
      </c>
      <c r="AZ313" s="819">
        <v>0</v>
      </c>
      <c r="BA313" s="819">
        <v>0</v>
      </c>
      <c r="BB313" s="819">
        <v>0</v>
      </c>
      <c r="BC313" s="819">
        <v>0</v>
      </c>
      <c r="BD313" s="819">
        <v>0</v>
      </c>
      <c r="BE313" s="819">
        <v>0</v>
      </c>
      <c r="BF313" s="819">
        <v>0</v>
      </c>
      <c r="BG313" s="819">
        <v>0</v>
      </c>
      <c r="BH313" s="819">
        <v>0</v>
      </c>
      <c r="BI313" s="819">
        <v>0</v>
      </c>
      <c r="BJ313" s="819">
        <v>0</v>
      </c>
      <c r="BK313" s="819">
        <v>0</v>
      </c>
      <c r="BL313" s="819">
        <v>0</v>
      </c>
      <c r="BM313" s="819">
        <v>0</v>
      </c>
      <c r="BN313" s="819">
        <v>0</v>
      </c>
      <c r="BO313" s="819">
        <v>0</v>
      </c>
      <c r="BP313" s="819">
        <v>0</v>
      </c>
      <c r="BQ313" s="819">
        <v>0</v>
      </c>
      <c r="BR313" s="819">
        <v>0</v>
      </c>
      <c r="BS313" s="819">
        <v>0</v>
      </c>
      <c r="BT313" s="820">
        <v>0</v>
      </c>
    </row>
    <row r="314" spans="2:72">
      <c r="B314" s="814"/>
      <c r="C314" s="814"/>
      <c r="D314" s="814" t="s">
        <v>102</v>
      </c>
      <c r="E314" s="814" t="s">
        <v>856</v>
      </c>
      <c r="F314" s="814"/>
      <c r="G314" s="814" t="s">
        <v>858</v>
      </c>
      <c r="H314" s="814">
        <v>2016</v>
      </c>
      <c r="I314" s="629" t="s">
        <v>576</v>
      </c>
      <c r="J314" s="629" t="s">
        <v>859</v>
      </c>
      <c r="K314" s="50"/>
      <c r="L314" s="818"/>
      <c r="M314" s="819"/>
      <c r="N314" s="819"/>
      <c r="O314" s="819"/>
      <c r="P314" s="819"/>
      <c r="Q314" s="819">
        <v>0</v>
      </c>
      <c r="R314" s="819">
        <v>0</v>
      </c>
      <c r="S314" s="819">
        <v>0</v>
      </c>
      <c r="T314" s="819">
        <v>0</v>
      </c>
      <c r="U314" s="819">
        <v>0</v>
      </c>
      <c r="V314" s="819">
        <v>0</v>
      </c>
      <c r="W314" s="819">
        <v>0</v>
      </c>
      <c r="X314" s="819">
        <v>0</v>
      </c>
      <c r="Y314" s="819">
        <v>0</v>
      </c>
      <c r="Z314" s="819">
        <v>0</v>
      </c>
      <c r="AA314" s="819">
        <v>0</v>
      </c>
      <c r="AB314" s="819">
        <v>0</v>
      </c>
      <c r="AC314" s="819">
        <v>0</v>
      </c>
      <c r="AD314" s="819">
        <v>0</v>
      </c>
      <c r="AE314" s="819">
        <v>0</v>
      </c>
      <c r="AF314" s="819">
        <v>0</v>
      </c>
      <c r="AG314" s="819">
        <v>0</v>
      </c>
      <c r="AH314" s="819">
        <v>0</v>
      </c>
      <c r="AI314" s="819">
        <v>0</v>
      </c>
      <c r="AJ314" s="819">
        <v>0</v>
      </c>
      <c r="AK314" s="819">
        <v>0</v>
      </c>
      <c r="AL314" s="819">
        <v>0</v>
      </c>
      <c r="AM314" s="819">
        <v>0</v>
      </c>
      <c r="AN314" s="819">
        <v>0</v>
      </c>
      <c r="AO314" s="820">
        <v>0</v>
      </c>
      <c r="AP314" s="50"/>
      <c r="AQ314" s="818"/>
      <c r="AR314" s="819"/>
      <c r="AS314" s="819"/>
      <c r="AT314" s="819"/>
      <c r="AU314" s="819"/>
      <c r="AV314" s="819">
        <v>0</v>
      </c>
      <c r="AW314" s="819">
        <v>0</v>
      </c>
      <c r="AX314" s="819">
        <v>0</v>
      </c>
      <c r="AY314" s="819">
        <v>0</v>
      </c>
      <c r="AZ314" s="819">
        <v>0</v>
      </c>
      <c r="BA314" s="819">
        <v>0</v>
      </c>
      <c r="BB314" s="819">
        <v>0</v>
      </c>
      <c r="BC314" s="819">
        <v>0</v>
      </c>
      <c r="BD314" s="819">
        <v>0</v>
      </c>
      <c r="BE314" s="819">
        <v>0</v>
      </c>
      <c r="BF314" s="819">
        <v>0</v>
      </c>
      <c r="BG314" s="819">
        <v>0</v>
      </c>
      <c r="BH314" s="819">
        <v>0</v>
      </c>
      <c r="BI314" s="819">
        <v>0</v>
      </c>
      <c r="BJ314" s="819">
        <v>0</v>
      </c>
      <c r="BK314" s="819">
        <v>0</v>
      </c>
      <c r="BL314" s="819">
        <v>0</v>
      </c>
      <c r="BM314" s="819">
        <v>0</v>
      </c>
      <c r="BN314" s="819">
        <v>0</v>
      </c>
      <c r="BO314" s="819">
        <v>0</v>
      </c>
      <c r="BP314" s="819">
        <v>0</v>
      </c>
      <c r="BQ314" s="819">
        <v>0</v>
      </c>
      <c r="BR314" s="819">
        <v>0</v>
      </c>
      <c r="BS314" s="819">
        <v>0</v>
      </c>
      <c r="BT314" s="820">
        <v>0</v>
      </c>
    </row>
    <row r="315" spans="2:72">
      <c r="B315" s="814"/>
      <c r="C315" s="814"/>
      <c r="D315" s="814" t="s">
        <v>103</v>
      </c>
      <c r="E315" s="814" t="s">
        <v>856</v>
      </c>
      <c r="F315" s="814"/>
      <c r="G315" s="814" t="s">
        <v>858</v>
      </c>
      <c r="H315" s="814">
        <v>2016</v>
      </c>
      <c r="I315" s="629" t="s">
        <v>576</v>
      </c>
      <c r="J315" s="629" t="s">
        <v>859</v>
      </c>
      <c r="K315" s="50"/>
      <c r="L315" s="818"/>
      <c r="M315" s="819"/>
      <c r="N315" s="819"/>
      <c r="O315" s="819"/>
      <c r="P315" s="819"/>
      <c r="Q315" s="819">
        <v>0</v>
      </c>
      <c r="R315" s="819">
        <v>0</v>
      </c>
      <c r="S315" s="819">
        <v>0</v>
      </c>
      <c r="T315" s="819">
        <v>0</v>
      </c>
      <c r="U315" s="819">
        <v>0</v>
      </c>
      <c r="V315" s="819">
        <v>0</v>
      </c>
      <c r="W315" s="819">
        <v>0</v>
      </c>
      <c r="X315" s="819">
        <v>0</v>
      </c>
      <c r="Y315" s="819">
        <v>0</v>
      </c>
      <c r="Z315" s="819">
        <v>0</v>
      </c>
      <c r="AA315" s="819">
        <v>0</v>
      </c>
      <c r="AB315" s="819">
        <v>0</v>
      </c>
      <c r="AC315" s="819">
        <v>0</v>
      </c>
      <c r="AD315" s="819">
        <v>0</v>
      </c>
      <c r="AE315" s="819">
        <v>0</v>
      </c>
      <c r="AF315" s="819">
        <v>0</v>
      </c>
      <c r="AG315" s="819">
        <v>0</v>
      </c>
      <c r="AH315" s="819">
        <v>0</v>
      </c>
      <c r="AI315" s="819">
        <v>0</v>
      </c>
      <c r="AJ315" s="819">
        <v>0</v>
      </c>
      <c r="AK315" s="819">
        <v>0</v>
      </c>
      <c r="AL315" s="819">
        <v>0</v>
      </c>
      <c r="AM315" s="819">
        <v>0</v>
      </c>
      <c r="AN315" s="819">
        <v>0</v>
      </c>
      <c r="AO315" s="820">
        <v>0</v>
      </c>
      <c r="AP315" s="50"/>
      <c r="AQ315" s="818"/>
      <c r="AR315" s="819"/>
      <c r="AS315" s="819"/>
      <c r="AT315" s="819"/>
      <c r="AU315" s="819"/>
      <c r="AV315" s="819">
        <v>0</v>
      </c>
      <c r="AW315" s="819">
        <v>0</v>
      </c>
      <c r="AX315" s="819">
        <v>0</v>
      </c>
      <c r="AY315" s="819">
        <v>0</v>
      </c>
      <c r="AZ315" s="819">
        <v>0</v>
      </c>
      <c r="BA315" s="819">
        <v>0</v>
      </c>
      <c r="BB315" s="819">
        <v>0</v>
      </c>
      <c r="BC315" s="819">
        <v>0</v>
      </c>
      <c r="BD315" s="819">
        <v>0</v>
      </c>
      <c r="BE315" s="819">
        <v>0</v>
      </c>
      <c r="BF315" s="819">
        <v>0</v>
      </c>
      <c r="BG315" s="819">
        <v>0</v>
      </c>
      <c r="BH315" s="819">
        <v>0</v>
      </c>
      <c r="BI315" s="819">
        <v>0</v>
      </c>
      <c r="BJ315" s="819">
        <v>0</v>
      </c>
      <c r="BK315" s="819">
        <v>0</v>
      </c>
      <c r="BL315" s="819">
        <v>0</v>
      </c>
      <c r="BM315" s="819">
        <v>0</v>
      </c>
      <c r="BN315" s="819">
        <v>0</v>
      </c>
      <c r="BO315" s="819">
        <v>0</v>
      </c>
      <c r="BP315" s="819">
        <v>0</v>
      </c>
      <c r="BQ315" s="819">
        <v>0</v>
      </c>
      <c r="BR315" s="819">
        <v>0</v>
      </c>
      <c r="BS315" s="819">
        <v>0</v>
      </c>
      <c r="BT315" s="820">
        <v>0</v>
      </c>
    </row>
    <row r="316" spans="2:72">
      <c r="B316" s="814"/>
      <c r="C316" s="814"/>
      <c r="D316" s="814" t="s">
        <v>104</v>
      </c>
      <c r="E316" s="814" t="s">
        <v>856</v>
      </c>
      <c r="F316" s="814"/>
      <c r="G316" s="814" t="s">
        <v>858</v>
      </c>
      <c r="H316" s="814">
        <v>2016</v>
      </c>
      <c r="I316" s="629" t="s">
        <v>576</v>
      </c>
      <c r="J316" s="629" t="s">
        <v>859</v>
      </c>
      <c r="K316" s="50"/>
      <c r="L316" s="818"/>
      <c r="M316" s="819"/>
      <c r="N316" s="819"/>
      <c r="O316" s="819"/>
      <c r="P316" s="819"/>
      <c r="Q316" s="819">
        <v>0</v>
      </c>
      <c r="R316" s="819">
        <v>0</v>
      </c>
      <c r="S316" s="819">
        <v>0</v>
      </c>
      <c r="T316" s="819">
        <v>0</v>
      </c>
      <c r="U316" s="819">
        <v>0</v>
      </c>
      <c r="V316" s="819">
        <v>0</v>
      </c>
      <c r="W316" s="819">
        <v>0</v>
      </c>
      <c r="X316" s="819">
        <v>0</v>
      </c>
      <c r="Y316" s="819">
        <v>0</v>
      </c>
      <c r="Z316" s="819">
        <v>0</v>
      </c>
      <c r="AA316" s="819">
        <v>0</v>
      </c>
      <c r="AB316" s="819">
        <v>0</v>
      </c>
      <c r="AC316" s="819">
        <v>0</v>
      </c>
      <c r="AD316" s="819">
        <v>0</v>
      </c>
      <c r="AE316" s="819">
        <v>0</v>
      </c>
      <c r="AF316" s="819">
        <v>0</v>
      </c>
      <c r="AG316" s="819">
        <v>0</v>
      </c>
      <c r="AH316" s="819">
        <v>0</v>
      </c>
      <c r="AI316" s="819">
        <v>0</v>
      </c>
      <c r="AJ316" s="819">
        <v>0</v>
      </c>
      <c r="AK316" s="819">
        <v>0</v>
      </c>
      <c r="AL316" s="819">
        <v>0</v>
      </c>
      <c r="AM316" s="819">
        <v>0</v>
      </c>
      <c r="AN316" s="819">
        <v>0</v>
      </c>
      <c r="AO316" s="820">
        <v>0</v>
      </c>
      <c r="AP316" s="50"/>
      <c r="AQ316" s="818"/>
      <c r="AR316" s="819"/>
      <c r="AS316" s="819"/>
      <c r="AT316" s="819"/>
      <c r="AU316" s="819"/>
      <c r="AV316" s="819">
        <v>0</v>
      </c>
      <c r="AW316" s="819">
        <v>0</v>
      </c>
      <c r="AX316" s="819">
        <v>0</v>
      </c>
      <c r="AY316" s="819">
        <v>0</v>
      </c>
      <c r="AZ316" s="819">
        <v>0</v>
      </c>
      <c r="BA316" s="819">
        <v>0</v>
      </c>
      <c r="BB316" s="819">
        <v>0</v>
      </c>
      <c r="BC316" s="819">
        <v>0</v>
      </c>
      <c r="BD316" s="819">
        <v>0</v>
      </c>
      <c r="BE316" s="819">
        <v>0</v>
      </c>
      <c r="BF316" s="819">
        <v>0</v>
      </c>
      <c r="BG316" s="819">
        <v>0</v>
      </c>
      <c r="BH316" s="819">
        <v>0</v>
      </c>
      <c r="BI316" s="819">
        <v>0</v>
      </c>
      <c r="BJ316" s="819">
        <v>0</v>
      </c>
      <c r="BK316" s="819">
        <v>0</v>
      </c>
      <c r="BL316" s="819">
        <v>0</v>
      </c>
      <c r="BM316" s="819">
        <v>0</v>
      </c>
      <c r="BN316" s="819">
        <v>0</v>
      </c>
      <c r="BO316" s="819">
        <v>0</v>
      </c>
      <c r="BP316" s="819">
        <v>0</v>
      </c>
      <c r="BQ316" s="819">
        <v>0</v>
      </c>
      <c r="BR316" s="819">
        <v>0</v>
      </c>
      <c r="BS316" s="819">
        <v>0</v>
      </c>
      <c r="BT316" s="820">
        <v>0</v>
      </c>
    </row>
    <row r="317" spans="2:72">
      <c r="B317" s="814"/>
      <c r="C317" s="814"/>
      <c r="D317" s="814" t="s">
        <v>106</v>
      </c>
      <c r="E317" s="814" t="s">
        <v>856</v>
      </c>
      <c r="F317" s="814"/>
      <c r="G317" s="814" t="s">
        <v>858</v>
      </c>
      <c r="H317" s="814">
        <v>2016</v>
      </c>
      <c r="I317" s="629" t="s">
        <v>576</v>
      </c>
      <c r="J317" s="629" t="s">
        <v>859</v>
      </c>
      <c r="K317" s="50"/>
      <c r="L317" s="818"/>
      <c r="M317" s="819"/>
      <c r="N317" s="819"/>
      <c r="O317" s="819"/>
      <c r="P317" s="819"/>
      <c r="Q317" s="819">
        <v>0</v>
      </c>
      <c r="R317" s="819">
        <v>0</v>
      </c>
      <c r="S317" s="819">
        <v>0</v>
      </c>
      <c r="T317" s="819">
        <v>0</v>
      </c>
      <c r="U317" s="819">
        <v>0</v>
      </c>
      <c r="V317" s="819">
        <v>0</v>
      </c>
      <c r="W317" s="819">
        <v>0</v>
      </c>
      <c r="X317" s="819">
        <v>0</v>
      </c>
      <c r="Y317" s="819">
        <v>0</v>
      </c>
      <c r="Z317" s="819">
        <v>0</v>
      </c>
      <c r="AA317" s="819">
        <v>0</v>
      </c>
      <c r="AB317" s="819">
        <v>0</v>
      </c>
      <c r="AC317" s="819">
        <v>0</v>
      </c>
      <c r="AD317" s="819">
        <v>0</v>
      </c>
      <c r="AE317" s="819">
        <v>0</v>
      </c>
      <c r="AF317" s="819">
        <v>0</v>
      </c>
      <c r="AG317" s="819">
        <v>0</v>
      </c>
      <c r="AH317" s="819">
        <v>0</v>
      </c>
      <c r="AI317" s="819">
        <v>0</v>
      </c>
      <c r="AJ317" s="819">
        <v>0</v>
      </c>
      <c r="AK317" s="819">
        <v>0</v>
      </c>
      <c r="AL317" s="819">
        <v>0</v>
      </c>
      <c r="AM317" s="819">
        <v>0</v>
      </c>
      <c r="AN317" s="819">
        <v>0</v>
      </c>
      <c r="AO317" s="820">
        <v>0</v>
      </c>
      <c r="AP317" s="50"/>
      <c r="AQ317" s="818"/>
      <c r="AR317" s="819"/>
      <c r="AS317" s="819"/>
      <c r="AT317" s="819"/>
      <c r="AU317" s="819"/>
      <c r="AV317" s="819">
        <v>0</v>
      </c>
      <c r="AW317" s="819">
        <v>0</v>
      </c>
      <c r="AX317" s="819">
        <v>0</v>
      </c>
      <c r="AY317" s="819">
        <v>0</v>
      </c>
      <c r="AZ317" s="819">
        <v>0</v>
      </c>
      <c r="BA317" s="819">
        <v>0</v>
      </c>
      <c r="BB317" s="819">
        <v>0</v>
      </c>
      <c r="BC317" s="819">
        <v>0</v>
      </c>
      <c r="BD317" s="819">
        <v>0</v>
      </c>
      <c r="BE317" s="819">
        <v>0</v>
      </c>
      <c r="BF317" s="819">
        <v>0</v>
      </c>
      <c r="BG317" s="819">
        <v>0</v>
      </c>
      <c r="BH317" s="819">
        <v>0</v>
      </c>
      <c r="BI317" s="819">
        <v>0</v>
      </c>
      <c r="BJ317" s="819">
        <v>0</v>
      </c>
      <c r="BK317" s="819">
        <v>0</v>
      </c>
      <c r="BL317" s="819">
        <v>0</v>
      </c>
      <c r="BM317" s="819">
        <v>0</v>
      </c>
      <c r="BN317" s="819">
        <v>0</v>
      </c>
      <c r="BO317" s="819">
        <v>0</v>
      </c>
      <c r="BP317" s="819">
        <v>0</v>
      </c>
      <c r="BQ317" s="819">
        <v>0</v>
      </c>
      <c r="BR317" s="819">
        <v>0</v>
      </c>
      <c r="BS317" s="819">
        <v>0</v>
      </c>
      <c r="BT317" s="820">
        <v>0</v>
      </c>
    </row>
    <row r="318" spans="2:72">
      <c r="B318" s="814"/>
      <c r="C318" s="814"/>
      <c r="D318" s="814" t="s">
        <v>105</v>
      </c>
      <c r="E318" s="814" t="s">
        <v>856</v>
      </c>
      <c r="F318" s="814"/>
      <c r="G318" s="814" t="s">
        <v>858</v>
      </c>
      <c r="H318" s="814">
        <v>2016</v>
      </c>
      <c r="I318" s="629" t="s">
        <v>576</v>
      </c>
      <c r="J318" s="629" t="s">
        <v>859</v>
      </c>
      <c r="K318" s="50"/>
      <c r="L318" s="818"/>
      <c r="M318" s="819"/>
      <c r="N318" s="819"/>
      <c r="O318" s="819"/>
      <c r="P318" s="819"/>
      <c r="Q318" s="819">
        <v>0</v>
      </c>
      <c r="R318" s="819">
        <v>0</v>
      </c>
      <c r="S318" s="819">
        <v>0</v>
      </c>
      <c r="T318" s="819">
        <v>0</v>
      </c>
      <c r="U318" s="819">
        <v>0</v>
      </c>
      <c r="V318" s="819">
        <v>0</v>
      </c>
      <c r="W318" s="819">
        <v>0</v>
      </c>
      <c r="X318" s="819">
        <v>0</v>
      </c>
      <c r="Y318" s="819">
        <v>0</v>
      </c>
      <c r="Z318" s="819">
        <v>0</v>
      </c>
      <c r="AA318" s="819">
        <v>0</v>
      </c>
      <c r="AB318" s="819">
        <v>0</v>
      </c>
      <c r="AC318" s="819">
        <v>0</v>
      </c>
      <c r="AD318" s="819">
        <v>0</v>
      </c>
      <c r="AE318" s="819">
        <v>0</v>
      </c>
      <c r="AF318" s="819">
        <v>0</v>
      </c>
      <c r="AG318" s="819">
        <v>0</v>
      </c>
      <c r="AH318" s="819">
        <v>0</v>
      </c>
      <c r="AI318" s="819">
        <v>0</v>
      </c>
      <c r="AJ318" s="819">
        <v>0</v>
      </c>
      <c r="AK318" s="819">
        <v>0</v>
      </c>
      <c r="AL318" s="819">
        <v>0</v>
      </c>
      <c r="AM318" s="819">
        <v>0</v>
      </c>
      <c r="AN318" s="819">
        <v>0</v>
      </c>
      <c r="AO318" s="820">
        <v>0</v>
      </c>
      <c r="AP318" s="50"/>
      <c r="AQ318" s="818"/>
      <c r="AR318" s="819"/>
      <c r="AS318" s="819"/>
      <c r="AT318" s="819"/>
      <c r="AU318" s="819"/>
      <c r="AV318" s="819">
        <v>0</v>
      </c>
      <c r="AW318" s="819">
        <v>0</v>
      </c>
      <c r="AX318" s="819">
        <v>0</v>
      </c>
      <c r="AY318" s="819">
        <v>0</v>
      </c>
      <c r="AZ318" s="819">
        <v>0</v>
      </c>
      <c r="BA318" s="819">
        <v>0</v>
      </c>
      <c r="BB318" s="819">
        <v>0</v>
      </c>
      <c r="BC318" s="819">
        <v>0</v>
      </c>
      <c r="BD318" s="819">
        <v>0</v>
      </c>
      <c r="BE318" s="819">
        <v>0</v>
      </c>
      <c r="BF318" s="819">
        <v>0</v>
      </c>
      <c r="BG318" s="819">
        <v>0</v>
      </c>
      <c r="BH318" s="819">
        <v>0</v>
      </c>
      <c r="BI318" s="819">
        <v>0</v>
      </c>
      <c r="BJ318" s="819">
        <v>0</v>
      </c>
      <c r="BK318" s="819">
        <v>0</v>
      </c>
      <c r="BL318" s="819">
        <v>0</v>
      </c>
      <c r="BM318" s="819">
        <v>0</v>
      </c>
      <c r="BN318" s="819">
        <v>0</v>
      </c>
      <c r="BO318" s="819">
        <v>0</v>
      </c>
      <c r="BP318" s="819">
        <v>0</v>
      </c>
      <c r="BQ318" s="819">
        <v>0</v>
      </c>
      <c r="BR318" s="819">
        <v>0</v>
      </c>
      <c r="BS318" s="819">
        <v>0</v>
      </c>
      <c r="BT318" s="820">
        <v>0</v>
      </c>
    </row>
    <row r="319" spans="2:72">
      <c r="B319" s="814"/>
      <c r="C319" s="814"/>
      <c r="D319" s="814" t="s">
        <v>108</v>
      </c>
      <c r="E319" s="814" t="s">
        <v>856</v>
      </c>
      <c r="F319" s="814"/>
      <c r="G319" s="814" t="s">
        <v>858</v>
      </c>
      <c r="H319" s="814">
        <v>2016</v>
      </c>
      <c r="I319" s="629" t="s">
        <v>576</v>
      </c>
      <c r="J319" s="629" t="s">
        <v>859</v>
      </c>
      <c r="K319" s="50"/>
      <c r="L319" s="818"/>
      <c r="M319" s="819"/>
      <c r="N319" s="819"/>
      <c r="O319" s="819"/>
      <c r="P319" s="819"/>
      <c r="Q319" s="819">
        <v>0</v>
      </c>
      <c r="R319" s="819">
        <v>0</v>
      </c>
      <c r="S319" s="819">
        <v>0</v>
      </c>
      <c r="T319" s="819">
        <v>0</v>
      </c>
      <c r="U319" s="819">
        <v>0</v>
      </c>
      <c r="V319" s="819">
        <v>0</v>
      </c>
      <c r="W319" s="819">
        <v>0</v>
      </c>
      <c r="X319" s="819">
        <v>0</v>
      </c>
      <c r="Y319" s="819">
        <v>0</v>
      </c>
      <c r="Z319" s="819">
        <v>0</v>
      </c>
      <c r="AA319" s="819">
        <v>0</v>
      </c>
      <c r="AB319" s="819">
        <v>0</v>
      </c>
      <c r="AC319" s="819">
        <v>0</v>
      </c>
      <c r="AD319" s="819">
        <v>0</v>
      </c>
      <c r="AE319" s="819">
        <v>0</v>
      </c>
      <c r="AF319" s="819">
        <v>0</v>
      </c>
      <c r="AG319" s="819">
        <v>0</v>
      </c>
      <c r="AH319" s="819">
        <v>0</v>
      </c>
      <c r="AI319" s="819">
        <v>0</v>
      </c>
      <c r="AJ319" s="819">
        <v>0</v>
      </c>
      <c r="AK319" s="819">
        <v>0</v>
      </c>
      <c r="AL319" s="819">
        <v>0</v>
      </c>
      <c r="AM319" s="819">
        <v>0</v>
      </c>
      <c r="AN319" s="819">
        <v>0</v>
      </c>
      <c r="AO319" s="820">
        <v>0</v>
      </c>
      <c r="AP319" s="50"/>
      <c r="AQ319" s="818"/>
      <c r="AR319" s="819"/>
      <c r="AS319" s="819"/>
      <c r="AT319" s="819"/>
      <c r="AU319" s="819"/>
      <c r="AV319" s="819">
        <v>0</v>
      </c>
      <c r="AW319" s="819">
        <v>0</v>
      </c>
      <c r="AX319" s="819">
        <v>0</v>
      </c>
      <c r="AY319" s="819">
        <v>0</v>
      </c>
      <c r="AZ319" s="819">
        <v>0</v>
      </c>
      <c r="BA319" s="819">
        <v>0</v>
      </c>
      <c r="BB319" s="819">
        <v>0</v>
      </c>
      <c r="BC319" s="819">
        <v>0</v>
      </c>
      <c r="BD319" s="819">
        <v>0</v>
      </c>
      <c r="BE319" s="819">
        <v>0</v>
      </c>
      <c r="BF319" s="819">
        <v>0</v>
      </c>
      <c r="BG319" s="819">
        <v>0</v>
      </c>
      <c r="BH319" s="819">
        <v>0</v>
      </c>
      <c r="BI319" s="819">
        <v>0</v>
      </c>
      <c r="BJ319" s="819">
        <v>0</v>
      </c>
      <c r="BK319" s="819">
        <v>0</v>
      </c>
      <c r="BL319" s="819">
        <v>0</v>
      </c>
      <c r="BM319" s="819">
        <v>0</v>
      </c>
      <c r="BN319" s="819">
        <v>0</v>
      </c>
      <c r="BO319" s="819">
        <v>0</v>
      </c>
      <c r="BP319" s="819">
        <v>0</v>
      </c>
      <c r="BQ319" s="819">
        <v>0</v>
      </c>
      <c r="BR319" s="819">
        <v>0</v>
      </c>
      <c r="BS319" s="819">
        <v>0</v>
      </c>
      <c r="BT319" s="820">
        <v>0</v>
      </c>
    </row>
    <row r="320" spans="2:72">
      <c r="B320" s="814"/>
      <c r="C320" s="814"/>
      <c r="D320" s="814" t="s">
        <v>496</v>
      </c>
      <c r="E320" s="814" t="s">
        <v>856</v>
      </c>
      <c r="F320" s="814"/>
      <c r="G320" s="814" t="s">
        <v>858</v>
      </c>
      <c r="H320" s="814">
        <v>2016</v>
      </c>
      <c r="I320" s="629" t="s">
        <v>576</v>
      </c>
      <c r="J320" s="629" t="s">
        <v>859</v>
      </c>
      <c r="K320" s="50"/>
      <c r="L320" s="818"/>
      <c r="M320" s="819"/>
      <c r="N320" s="819"/>
      <c r="O320" s="819"/>
      <c r="P320" s="819"/>
      <c r="Q320" s="819">
        <v>0</v>
      </c>
      <c r="R320" s="819">
        <v>0</v>
      </c>
      <c r="S320" s="819">
        <v>0</v>
      </c>
      <c r="T320" s="819">
        <v>0</v>
      </c>
      <c r="U320" s="819">
        <v>0</v>
      </c>
      <c r="V320" s="819">
        <v>0</v>
      </c>
      <c r="W320" s="819">
        <v>0</v>
      </c>
      <c r="X320" s="819">
        <v>0</v>
      </c>
      <c r="Y320" s="819">
        <v>0</v>
      </c>
      <c r="Z320" s="819">
        <v>0</v>
      </c>
      <c r="AA320" s="819">
        <v>0</v>
      </c>
      <c r="AB320" s="819">
        <v>0</v>
      </c>
      <c r="AC320" s="819">
        <v>0</v>
      </c>
      <c r="AD320" s="819">
        <v>0</v>
      </c>
      <c r="AE320" s="819">
        <v>0</v>
      </c>
      <c r="AF320" s="819">
        <v>0</v>
      </c>
      <c r="AG320" s="819">
        <v>0</v>
      </c>
      <c r="AH320" s="819">
        <v>0</v>
      </c>
      <c r="AI320" s="819">
        <v>0</v>
      </c>
      <c r="AJ320" s="819">
        <v>0</v>
      </c>
      <c r="AK320" s="819">
        <v>0</v>
      </c>
      <c r="AL320" s="819">
        <v>0</v>
      </c>
      <c r="AM320" s="819">
        <v>0</v>
      </c>
      <c r="AN320" s="819">
        <v>0</v>
      </c>
      <c r="AO320" s="820">
        <v>0</v>
      </c>
      <c r="AP320" s="50"/>
      <c r="AQ320" s="818"/>
      <c r="AR320" s="819"/>
      <c r="AS320" s="819"/>
      <c r="AT320" s="819"/>
      <c r="AU320" s="819"/>
      <c r="AV320" s="819">
        <v>0</v>
      </c>
      <c r="AW320" s="819">
        <v>0</v>
      </c>
      <c r="AX320" s="819">
        <v>0</v>
      </c>
      <c r="AY320" s="819">
        <v>0</v>
      </c>
      <c r="AZ320" s="819">
        <v>0</v>
      </c>
      <c r="BA320" s="819">
        <v>0</v>
      </c>
      <c r="BB320" s="819">
        <v>0</v>
      </c>
      <c r="BC320" s="819">
        <v>0</v>
      </c>
      <c r="BD320" s="819">
        <v>0</v>
      </c>
      <c r="BE320" s="819">
        <v>0</v>
      </c>
      <c r="BF320" s="819">
        <v>0</v>
      </c>
      <c r="BG320" s="819">
        <v>0</v>
      </c>
      <c r="BH320" s="819">
        <v>0</v>
      </c>
      <c r="BI320" s="819">
        <v>0</v>
      </c>
      <c r="BJ320" s="819">
        <v>0</v>
      </c>
      <c r="BK320" s="819">
        <v>0</v>
      </c>
      <c r="BL320" s="819">
        <v>0</v>
      </c>
      <c r="BM320" s="819">
        <v>0</v>
      </c>
      <c r="BN320" s="819">
        <v>0</v>
      </c>
      <c r="BO320" s="819">
        <v>0</v>
      </c>
      <c r="BP320" s="819">
        <v>0</v>
      </c>
      <c r="BQ320" s="819">
        <v>0</v>
      </c>
      <c r="BR320" s="819">
        <v>0</v>
      </c>
      <c r="BS320" s="819">
        <v>0</v>
      </c>
      <c r="BT320" s="820">
        <v>0</v>
      </c>
    </row>
    <row r="321" spans="2:72">
      <c r="B321" s="814"/>
      <c r="C321" s="814"/>
      <c r="D321" s="814" t="s">
        <v>492</v>
      </c>
      <c r="E321" s="814" t="s">
        <v>856</v>
      </c>
      <c r="F321" s="814"/>
      <c r="G321" s="814" t="s">
        <v>858</v>
      </c>
      <c r="H321" s="814">
        <v>2016</v>
      </c>
      <c r="I321" s="629" t="s">
        <v>576</v>
      </c>
      <c r="J321" s="629" t="s">
        <v>859</v>
      </c>
      <c r="K321" s="50"/>
      <c r="L321" s="818"/>
      <c r="M321" s="819"/>
      <c r="N321" s="819"/>
      <c r="O321" s="819"/>
      <c r="P321" s="819"/>
      <c r="Q321" s="819">
        <v>0</v>
      </c>
      <c r="R321" s="819">
        <v>0</v>
      </c>
      <c r="S321" s="819">
        <v>0</v>
      </c>
      <c r="T321" s="819">
        <v>0</v>
      </c>
      <c r="U321" s="819">
        <v>0</v>
      </c>
      <c r="V321" s="819">
        <v>0</v>
      </c>
      <c r="W321" s="819">
        <v>0</v>
      </c>
      <c r="X321" s="819">
        <v>0</v>
      </c>
      <c r="Y321" s="819">
        <v>0</v>
      </c>
      <c r="Z321" s="819">
        <v>0</v>
      </c>
      <c r="AA321" s="819">
        <v>0</v>
      </c>
      <c r="AB321" s="819">
        <v>0</v>
      </c>
      <c r="AC321" s="819">
        <v>0</v>
      </c>
      <c r="AD321" s="819">
        <v>0</v>
      </c>
      <c r="AE321" s="819">
        <v>0</v>
      </c>
      <c r="AF321" s="819">
        <v>0</v>
      </c>
      <c r="AG321" s="819">
        <v>0</v>
      </c>
      <c r="AH321" s="819">
        <v>0</v>
      </c>
      <c r="AI321" s="819">
        <v>0</v>
      </c>
      <c r="AJ321" s="819">
        <v>0</v>
      </c>
      <c r="AK321" s="819">
        <v>0</v>
      </c>
      <c r="AL321" s="819">
        <v>0</v>
      </c>
      <c r="AM321" s="819">
        <v>0</v>
      </c>
      <c r="AN321" s="819">
        <v>0</v>
      </c>
      <c r="AO321" s="820">
        <v>0</v>
      </c>
      <c r="AP321" s="50"/>
      <c r="AQ321" s="818"/>
      <c r="AR321" s="819"/>
      <c r="AS321" s="819"/>
      <c r="AT321" s="819"/>
      <c r="AU321" s="819"/>
      <c r="AV321" s="819">
        <v>0</v>
      </c>
      <c r="AW321" s="819">
        <v>0</v>
      </c>
      <c r="AX321" s="819">
        <v>0</v>
      </c>
      <c r="AY321" s="819">
        <v>0</v>
      </c>
      <c r="AZ321" s="819">
        <v>0</v>
      </c>
      <c r="BA321" s="819">
        <v>0</v>
      </c>
      <c r="BB321" s="819">
        <v>0</v>
      </c>
      <c r="BC321" s="819">
        <v>0</v>
      </c>
      <c r="BD321" s="819">
        <v>0</v>
      </c>
      <c r="BE321" s="819">
        <v>0</v>
      </c>
      <c r="BF321" s="819">
        <v>0</v>
      </c>
      <c r="BG321" s="819">
        <v>0</v>
      </c>
      <c r="BH321" s="819">
        <v>0</v>
      </c>
      <c r="BI321" s="819">
        <v>0</v>
      </c>
      <c r="BJ321" s="819">
        <v>0</v>
      </c>
      <c r="BK321" s="819">
        <v>0</v>
      </c>
      <c r="BL321" s="819">
        <v>0</v>
      </c>
      <c r="BM321" s="819">
        <v>0</v>
      </c>
      <c r="BN321" s="819">
        <v>0</v>
      </c>
      <c r="BO321" s="819">
        <v>0</v>
      </c>
      <c r="BP321" s="819">
        <v>0</v>
      </c>
      <c r="BQ321" s="819">
        <v>0</v>
      </c>
      <c r="BR321" s="819">
        <v>0</v>
      </c>
      <c r="BS321" s="819">
        <v>0</v>
      </c>
      <c r="BT321" s="820">
        <v>0</v>
      </c>
    </row>
    <row r="322" spans="2:72">
      <c r="B322" s="814"/>
      <c r="C322" s="814"/>
      <c r="D322" s="814" t="s">
        <v>113</v>
      </c>
      <c r="E322" s="814" t="s">
        <v>856</v>
      </c>
      <c r="F322" s="814"/>
      <c r="G322" s="814" t="s">
        <v>858</v>
      </c>
      <c r="H322" s="814">
        <v>2017</v>
      </c>
      <c r="I322" s="629" t="s">
        <v>577</v>
      </c>
      <c r="J322" s="629" t="s">
        <v>589</v>
      </c>
      <c r="K322" s="50"/>
      <c r="L322" s="818"/>
      <c r="M322" s="819"/>
      <c r="N322" s="819"/>
      <c r="O322" s="819"/>
      <c r="P322" s="819"/>
      <c r="Q322" s="819"/>
      <c r="R322" s="819">
        <v>174</v>
      </c>
      <c r="S322" s="819">
        <v>140</v>
      </c>
      <c r="T322" s="819">
        <v>140</v>
      </c>
      <c r="U322" s="819">
        <v>140</v>
      </c>
      <c r="V322" s="819">
        <v>140</v>
      </c>
      <c r="W322" s="819">
        <v>140</v>
      </c>
      <c r="X322" s="819">
        <v>140</v>
      </c>
      <c r="Y322" s="819">
        <v>140</v>
      </c>
      <c r="Z322" s="819">
        <v>140</v>
      </c>
      <c r="AA322" s="819">
        <v>140</v>
      </c>
      <c r="AB322" s="819">
        <v>136</v>
      </c>
      <c r="AC322" s="819">
        <v>136</v>
      </c>
      <c r="AD322" s="819">
        <v>136</v>
      </c>
      <c r="AE322" s="819">
        <v>136</v>
      </c>
      <c r="AF322" s="819">
        <v>117</v>
      </c>
      <c r="AG322" s="819">
        <v>117</v>
      </c>
      <c r="AH322" s="819">
        <v>14</v>
      </c>
      <c r="AI322" s="819">
        <v>0</v>
      </c>
      <c r="AJ322" s="819">
        <v>0</v>
      </c>
      <c r="AK322" s="819">
        <v>0</v>
      </c>
      <c r="AL322" s="819">
        <v>0</v>
      </c>
      <c r="AM322" s="819">
        <v>0</v>
      </c>
      <c r="AN322" s="819">
        <v>0</v>
      </c>
      <c r="AO322" s="820">
        <v>0</v>
      </c>
      <c r="AP322" s="50"/>
      <c r="AQ322" s="818"/>
      <c r="AR322" s="819"/>
      <c r="AS322" s="819"/>
      <c r="AT322" s="819"/>
      <c r="AU322" s="819"/>
      <c r="AV322" s="819"/>
      <c r="AW322" s="819">
        <v>2559383</v>
      </c>
      <c r="AX322" s="819">
        <v>2049696</v>
      </c>
      <c r="AY322" s="819">
        <v>2049696</v>
      </c>
      <c r="AZ322" s="819">
        <v>2049696</v>
      </c>
      <c r="BA322" s="819">
        <v>2049696</v>
      </c>
      <c r="BB322" s="819">
        <v>2049696</v>
      </c>
      <c r="BC322" s="819">
        <v>2049696</v>
      </c>
      <c r="BD322" s="819">
        <v>2049686</v>
      </c>
      <c r="BE322" s="819">
        <v>2049686</v>
      </c>
      <c r="BF322" s="819">
        <v>2047326</v>
      </c>
      <c r="BG322" s="819">
        <v>2027012</v>
      </c>
      <c r="BH322" s="819">
        <v>2026860</v>
      </c>
      <c r="BI322" s="819">
        <v>2026860</v>
      </c>
      <c r="BJ322" s="819">
        <v>2026758</v>
      </c>
      <c r="BK322" s="819">
        <v>1741279</v>
      </c>
      <c r="BL322" s="819">
        <v>1741279</v>
      </c>
      <c r="BM322" s="819">
        <v>201590</v>
      </c>
      <c r="BN322" s="819">
        <v>0</v>
      </c>
      <c r="BO322" s="819">
        <v>0</v>
      </c>
      <c r="BP322" s="819">
        <v>0</v>
      </c>
      <c r="BQ322" s="819">
        <v>0</v>
      </c>
      <c r="BR322" s="819">
        <v>0</v>
      </c>
      <c r="BS322" s="819">
        <v>0</v>
      </c>
      <c r="BT322" s="820">
        <v>0</v>
      </c>
    </row>
    <row r="323" spans="2:72">
      <c r="B323" s="814"/>
      <c r="C323" s="814"/>
      <c r="D323" s="814" t="s">
        <v>916</v>
      </c>
      <c r="E323" s="814" t="s">
        <v>856</v>
      </c>
      <c r="F323" s="814"/>
      <c r="G323" s="814" t="s">
        <v>858</v>
      </c>
      <c r="H323" s="814">
        <v>2017</v>
      </c>
      <c r="I323" s="629" t="s">
        <v>577</v>
      </c>
      <c r="J323" s="629" t="s">
        <v>589</v>
      </c>
      <c r="K323" s="50"/>
      <c r="L323" s="818"/>
      <c r="M323" s="819"/>
      <c r="N323" s="819"/>
      <c r="O323" s="819"/>
      <c r="P323" s="819"/>
      <c r="Q323" s="819"/>
      <c r="R323" s="819">
        <v>73</v>
      </c>
      <c r="S323" s="819">
        <v>53</v>
      </c>
      <c r="T323" s="819">
        <v>53</v>
      </c>
      <c r="U323" s="819">
        <v>53</v>
      </c>
      <c r="V323" s="819">
        <v>53</v>
      </c>
      <c r="W323" s="819">
        <v>53</v>
      </c>
      <c r="X323" s="819">
        <v>53</v>
      </c>
      <c r="Y323" s="819">
        <v>53</v>
      </c>
      <c r="Z323" s="819">
        <v>53</v>
      </c>
      <c r="AA323" s="819">
        <v>53</v>
      </c>
      <c r="AB323" s="819">
        <v>51</v>
      </c>
      <c r="AC323" s="819">
        <v>51</v>
      </c>
      <c r="AD323" s="819">
        <v>51</v>
      </c>
      <c r="AE323" s="819">
        <v>43</v>
      </c>
      <c r="AF323" s="819">
        <v>43</v>
      </c>
      <c r="AG323" s="819">
        <v>33</v>
      </c>
      <c r="AH323" s="819">
        <v>27</v>
      </c>
      <c r="AI323" s="819">
        <v>0</v>
      </c>
      <c r="AJ323" s="819">
        <v>0</v>
      </c>
      <c r="AK323" s="819">
        <v>0</v>
      </c>
      <c r="AL323" s="819">
        <v>0</v>
      </c>
      <c r="AM323" s="819">
        <v>0</v>
      </c>
      <c r="AN323" s="819">
        <v>0</v>
      </c>
      <c r="AO323" s="820">
        <v>0</v>
      </c>
      <c r="AP323" s="50"/>
      <c r="AQ323" s="818"/>
      <c r="AR323" s="819"/>
      <c r="AS323" s="819"/>
      <c r="AT323" s="819"/>
      <c r="AU323" s="819"/>
      <c r="AV323" s="819"/>
      <c r="AW323" s="819">
        <v>1078745</v>
      </c>
      <c r="AX323" s="819">
        <v>771978</v>
      </c>
      <c r="AY323" s="819">
        <v>771978</v>
      </c>
      <c r="AZ323" s="819">
        <v>771978</v>
      </c>
      <c r="BA323" s="819">
        <v>771978</v>
      </c>
      <c r="BB323" s="819">
        <v>771978</v>
      </c>
      <c r="BC323" s="819">
        <v>771978</v>
      </c>
      <c r="BD323" s="819">
        <v>771958</v>
      </c>
      <c r="BE323" s="819">
        <v>771958</v>
      </c>
      <c r="BF323" s="819">
        <v>771958</v>
      </c>
      <c r="BG323" s="819">
        <v>760631</v>
      </c>
      <c r="BH323" s="819">
        <v>759684</v>
      </c>
      <c r="BI323" s="819">
        <v>759684</v>
      </c>
      <c r="BJ323" s="819">
        <v>635992</v>
      </c>
      <c r="BK323" s="819">
        <v>635992</v>
      </c>
      <c r="BL323" s="819">
        <v>485711</v>
      </c>
      <c r="BM323" s="819">
        <v>409184</v>
      </c>
      <c r="BN323" s="819">
        <v>0</v>
      </c>
      <c r="BO323" s="819">
        <v>0</v>
      </c>
      <c r="BP323" s="819">
        <v>0</v>
      </c>
      <c r="BQ323" s="819">
        <v>0</v>
      </c>
      <c r="BR323" s="819">
        <v>0</v>
      </c>
      <c r="BS323" s="819">
        <v>0</v>
      </c>
      <c r="BT323" s="820">
        <v>0</v>
      </c>
    </row>
    <row r="324" spans="2:72">
      <c r="B324" s="814"/>
      <c r="C324" s="814"/>
      <c r="D324" s="814" t="s">
        <v>869</v>
      </c>
      <c r="E324" s="814" t="s">
        <v>856</v>
      </c>
      <c r="F324" s="814"/>
      <c r="G324" s="814" t="s">
        <v>858</v>
      </c>
      <c r="H324" s="814">
        <v>2017</v>
      </c>
      <c r="I324" s="629" t="s">
        <v>577</v>
      </c>
      <c r="J324" s="629" t="s">
        <v>589</v>
      </c>
      <c r="K324" s="50"/>
      <c r="L324" s="818"/>
      <c r="M324" s="819"/>
      <c r="N324" s="819"/>
      <c r="O324" s="819"/>
      <c r="P324" s="819"/>
      <c r="Q324" s="819"/>
      <c r="R324" s="819">
        <v>104</v>
      </c>
      <c r="S324" s="819">
        <v>104</v>
      </c>
      <c r="T324" s="819">
        <v>104</v>
      </c>
      <c r="U324" s="819">
        <v>104</v>
      </c>
      <c r="V324" s="819">
        <v>104</v>
      </c>
      <c r="W324" s="819">
        <v>104</v>
      </c>
      <c r="X324" s="819">
        <v>104</v>
      </c>
      <c r="Y324" s="819">
        <v>104</v>
      </c>
      <c r="Z324" s="819">
        <v>104</v>
      </c>
      <c r="AA324" s="819">
        <v>104</v>
      </c>
      <c r="AB324" s="819">
        <v>104</v>
      </c>
      <c r="AC324" s="819">
        <v>104</v>
      </c>
      <c r="AD324" s="819">
        <v>104</v>
      </c>
      <c r="AE324" s="819">
        <v>104</v>
      </c>
      <c r="AF324" s="819">
        <v>104</v>
      </c>
      <c r="AG324" s="819">
        <v>104</v>
      </c>
      <c r="AH324" s="819">
        <v>104</v>
      </c>
      <c r="AI324" s="819">
        <v>104</v>
      </c>
      <c r="AJ324" s="819">
        <v>102</v>
      </c>
      <c r="AK324" s="819">
        <v>0</v>
      </c>
      <c r="AL324" s="819">
        <v>0</v>
      </c>
      <c r="AM324" s="819">
        <v>0</v>
      </c>
      <c r="AN324" s="819">
        <v>0</v>
      </c>
      <c r="AO324" s="820">
        <v>0</v>
      </c>
      <c r="AP324" s="50"/>
      <c r="AQ324" s="818"/>
      <c r="AR324" s="819"/>
      <c r="AS324" s="819"/>
      <c r="AT324" s="819"/>
      <c r="AU324" s="819"/>
      <c r="AV324" s="819"/>
      <c r="AW324" s="819">
        <v>398162</v>
      </c>
      <c r="AX324" s="819">
        <v>398162</v>
      </c>
      <c r="AY324" s="819">
        <v>398162</v>
      </c>
      <c r="AZ324" s="819">
        <v>398162</v>
      </c>
      <c r="BA324" s="819">
        <v>398162</v>
      </c>
      <c r="BB324" s="819">
        <v>398162</v>
      </c>
      <c r="BC324" s="819">
        <v>398162</v>
      </c>
      <c r="BD324" s="819">
        <v>398162</v>
      </c>
      <c r="BE324" s="819">
        <v>398162</v>
      </c>
      <c r="BF324" s="819">
        <v>398162</v>
      </c>
      <c r="BG324" s="819">
        <v>398162</v>
      </c>
      <c r="BH324" s="819">
        <v>398162</v>
      </c>
      <c r="BI324" s="819">
        <v>398162</v>
      </c>
      <c r="BJ324" s="819">
        <v>398162</v>
      </c>
      <c r="BK324" s="819">
        <v>398162</v>
      </c>
      <c r="BL324" s="819">
        <v>398162</v>
      </c>
      <c r="BM324" s="819">
        <v>398162</v>
      </c>
      <c r="BN324" s="819">
        <v>398162</v>
      </c>
      <c r="BO324" s="819">
        <v>378672</v>
      </c>
      <c r="BP324" s="819">
        <v>0</v>
      </c>
      <c r="BQ324" s="819">
        <v>0</v>
      </c>
      <c r="BR324" s="819">
        <v>0</v>
      </c>
      <c r="BS324" s="819">
        <v>0</v>
      </c>
      <c r="BT324" s="820">
        <v>0</v>
      </c>
    </row>
    <row r="325" spans="2:72">
      <c r="B325" s="814"/>
      <c r="C325" s="814"/>
      <c r="D325" s="814" t="s">
        <v>115</v>
      </c>
      <c r="E325" s="814" t="s">
        <v>856</v>
      </c>
      <c r="F325" s="814"/>
      <c r="G325" s="814" t="s">
        <v>858</v>
      </c>
      <c r="H325" s="814">
        <v>2017</v>
      </c>
      <c r="I325" s="629" t="s">
        <v>577</v>
      </c>
      <c r="J325" s="629" t="s">
        <v>589</v>
      </c>
      <c r="K325" s="50"/>
      <c r="L325" s="818"/>
      <c r="M325" s="819"/>
      <c r="N325" s="819"/>
      <c r="O325" s="819"/>
      <c r="P325" s="819"/>
      <c r="Q325" s="819"/>
      <c r="R325" s="819">
        <v>2</v>
      </c>
      <c r="S325" s="819">
        <v>2</v>
      </c>
      <c r="T325" s="819">
        <v>2</v>
      </c>
      <c r="U325" s="819">
        <v>2</v>
      </c>
      <c r="V325" s="819">
        <v>2</v>
      </c>
      <c r="W325" s="819">
        <v>2</v>
      </c>
      <c r="X325" s="819">
        <v>2</v>
      </c>
      <c r="Y325" s="819">
        <v>2</v>
      </c>
      <c r="Z325" s="819">
        <v>2</v>
      </c>
      <c r="AA325" s="819">
        <v>2</v>
      </c>
      <c r="AB325" s="819">
        <v>2</v>
      </c>
      <c r="AC325" s="819">
        <v>2</v>
      </c>
      <c r="AD325" s="819">
        <v>2</v>
      </c>
      <c r="AE325" s="819">
        <v>2</v>
      </c>
      <c r="AF325" s="819">
        <v>2</v>
      </c>
      <c r="AG325" s="819">
        <v>1</v>
      </c>
      <c r="AH325" s="819">
        <v>0</v>
      </c>
      <c r="AI325" s="819">
        <v>0</v>
      </c>
      <c r="AJ325" s="819">
        <v>0</v>
      </c>
      <c r="AK325" s="819">
        <v>0</v>
      </c>
      <c r="AL325" s="819">
        <v>0</v>
      </c>
      <c r="AM325" s="819">
        <v>0</v>
      </c>
      <c r="AN325" s="819">
        <v>0</v>
      </c>
      <c r="AO325" s="820">
        <v>0</v>
      </c>
      <c r="AP325" s="50"/>
      <c r="AQ325" s="818"/>
      <c r="AR325" s="819"/>
      <c r="AS325" s="819"/>
      <c r="AT325" s="819"/>
      <c r="AU325" s="819"/>
      <c r="AV325" s="819"/>
      <c r="AW325" s="819">
        <v>10540</v>
      </c>
      <c r="AX325" s="819">
        <v>10540</v>
      </c>
      <c r="AY325" s="819">
        <v>10540</v>
      </c>
      <c r="AZ325" s="819">
        <v>10540</v>
      </c>
      <c r="BA325" s="819">
        <v>10540</v>
      </c>
      <c r="BB325" s="819">
        <v>10540</v>
      </c>
      <c r="BC325" s="819">
        <v>10540</v>
      </c>
      <c r="BD325" s="819">
        <v>10540</v>
      </c>
      <c r="BE325" s="819">
        <v>10540</v>
      </c>
      <c r="BF325" s="819">
        <v>10540</v>
      </c>
      <c r="BG325" s="819">
        <v>10232</v>
      </c>
      <c r="BH325" s="819">
        <v>10232</v>
      </c>
      <c r="BI325" s="819">
        <v>10232</v>
      </c>
      <c r="BJ325" s="819">
        <v>10232</v>
      </c>
      <c r="BK325" s="819">
        <v>10232</v>
      </c>
      <c r="BL325" s="819">
        <v>8207</v>
      </c>
      <c r="BM325" s="819">
        <v>4077</v>
      </c>
      <c r="BN325" s="819">
        <v>3996</v>
      </c>
      <c r="BO325" s="819">
        <v>3873</v>
      </c>
      <c r="BP325" s="819">
        <v>3873</v>
      </c>
      <c r="BQ325" s="819">
        <v>0</v>
      </c>
      <c r="BR325" s="819">
        <v>0</v>
      </c>
      <c r="BS325" s="819">
        <v>0</v>
      </c>
      <c r="BT325" s="820">
        <v>0</v>
      </c>
    </row>
    <row r="326" spans="2:72">
      <c r="B326" s="814"/>
      <c r="C326" s="814"/>
      <c r="D326" s="814" t="s">
        <v>116</v>
      </c>
      <c r="E326" s="814" t="s">
        <v>856</v>
      </c>
      <c r="F326" s="814"/>
      <c r="G326" s="814" t="s">
        <v>858</v>
      </c>
      <c r="H326" s="814">
        <v>2017</v>
      </c>
      <c r="I326" s="629" t="s">
        <v>577</v>
      </c>
      <c r="J326" s="629" t="s">
        <v>589</v>
      </c>
      <c r="K326" s="50"/>
      <c r="L326" s="818"/>
      <c r="M326" s="819"/>
      <c r="N326" s="819"/>
      <c r="O326" s="819"/>
      <c r="P326" s="819"/>
      <c r="Q326" s="819"/>
      <c r="R326" s="819">
        <v>22</v>
      </c>
      <c r="S326" s="819">
        <v>22</v>
      </c>
      <c r="T326" s="819">
        <v>22</v>
      </c>
      <c r="U326" s="819">
        <v>22</v>
      </c>
      <c r="V326" s="819">
        <v>22</v>
      </c>
      <c r="W326" s="819">
        <v>22</v>
      </c>
      <c r="X326" s="819">
        <v>22</v>
      </c>
      <c r="Y326" s="819">
        <v>22</v>
      </c>
      <c r="Z326" s="819">
        <v>22</v>
      </c>
      <c r="AA326" s="819">
        <v>20</v>
      </c>
      <c r="AB326" s="819">
        <v>20</v>
      </c>
      <c r="AC326" s="819">
        <v>20</v>
      </c>
      <c r="AD326" s="819">
        <v>19</v>
      </c>
      <c r="AE326" s="819">
        <v>19</v>
      </c>
      <c r="AF326" s="819">
        <v>17</v>
      </c>
      <c r="AG326" s="819">
        <v>17</v>
      </c>
      <c r="AH326" s="819">
        <v>17</v>
      </c>
      <c r="AI326" s="819">
        <v>17</v>
      </c>
      <c r="AJ326" s="819">
        <v>17</v>
      </c>
      <c r="AK326" s="819">
        <v>17</v>
      </c>
      <c r="AL326" s="819">
        <v>0</v>
      </c>
      <c r="AM326" s="819">
        <v>0</v>
      </c>
      <c r="AN326" s="819">
        <v>0</v>
      </c>
      <c r="AO326" s="820">
        <v>0</v>
      </c>
      <c r="AP326" s="50"/>
      <c r="AQ326" s="818"/>
      <c r="AR326" s="819"/>
      <c r="AS326" s="819"/>
      <c r="AT326" s="819"/>
      <c r="AU326" s="819"/>
      <c r="AV326" s="819"/>
      <c r="AW326" s="819">
        <v>273801</v>
      </c>
      <c r="AX326" s="819">
        <v>273801</v>
      </c>
      <c r="AY326" s="819">
        <v>273801</v>
      </c>
      <c r="AZ326" s="819">
        <v>273801</v>
      </c>
      <c r="BA326" s="819">
        <v>273801</v>
      </c>
      <c r="BB326" s="819">
        <v>273801</v>
      </c>
      <c r="BC326" s="819">
        <v>273801</v>
      </c>
      <c r="BD326" s="819">
        <v>273801</v>
      </c>
      <c r="BE326" s="819">
        <v>273801</v>
      </c>
      <c r="BF326" s="819">
        <v>272200</v>
      </c>
      <c r="BG326" s="819">
        <v>272200</v>
      </c>
      <c r="BH326" s="819">
        <v>272200</v>
      </c>
      <c r="BI326" s="819">
        <v>265149</v>
      </c>
      <c r="BJ326" s="819">
        <v>265149</v>
      </c>
      <c r="BK326" s="819">
        <v>252413</v>
      </c>
      <c r="BL326" s="819">
        <v>252413</v>
      </c>
      <c r="BM326" s="819">
        <v>252413</v>
      </c>
      <c r="BN326" s="819">
        <v>252413</v>
      </c>
      <c r="BO326" s="819">
        <v>252413</v>
      </c>
      <c r="BP326" s="819">
        <v>252413</v>
      </c>
      <c r="BQ326" s="819">
        <v>0</v>
      </c>
      <c r="BR326" s="819">
        <v>0</v>
      </c>
      <c r="BS326" s="819">
        <v>0</v>
      </c>
      <c r="BT326" s="820">
        <v>0</v>
      </c>
    </row>
    <row r="327" spans="2:72">
      <c r="B327" s="814"/>
      <c r="C327" s="814"/>
      <c r="D327" s="814" t="s">
        <v>117</v>
      </c>
      <c r="E327" s="814" t="s">
        <v>856</v>
      </c>
      <c r="F327" s="814"/>
      <c r="G327" s="814" t="s">
        <v>858</v>
      </c>
      <c r="H327" s="814">
        <v>2017</v>
      </c>
      <c r="I327" s="629" t="s">
        <v>577</v>
      </c>
      <c r="J327" s="629" t="s">
        <v>589</v>
      </c>
      <c r="K327" s="50"/>
      <c r="L327" s="818"/>
      <c r="M327" s="819"/>
      <c r="N327" s="819"/>
      <c r="O327" s="819"/>
      <c r="P327" s="819"/>
      <c r="Q327" s="819"/>
      <c r="R327" s="819">
        <v>3</v>
      </c>
      <c r="S327" s="819">
        <v>3</v>
      </c>
      <c r="T327" s="819">
        <v>3</v>
      </c>
      <c r="U327" s="819">
        <v>3</v>
      </c>
      <c r="V327" s="819">
        <v>3</v>
      </c>
      <c r="W327" s="819">
        <v>3</v>
      </c>
      <c r="X327" s="819">
        <v>3</v>
      </c>
      <c r="Y327" s="819">
        <v>3</v>
      </c>
      <c r="Z327" s="819">
        <v>3</v>
      </c>
      <c r="AA327" s="819">
        <v>3</v>
      </c>
      <c r="AB327" s="819">
        <v>0</v>
      </c>
      <c r="AC327" s="819">
        <v>0</v>
      </c>
      <c r="AD327" s="819">
        <v>0</v>
      </c>
      <c r="AE327" s="819">
        <v>0</v>
      </c>
      <c r="AF327" s="819">
        <v>0</v>
      </c>
      <c r="AG327" s="819">
        <v>0</v>
      </c>
      <c r="AH327" s="819">
        <v>0</v>
      </c>
      <c r="AI327" s="819">
        <v>0</v>
      </c>
      <c r="AJ327" s="819">
        <v>0</v>
      </c>
      <c r="AK327" s="819">
        <v>0</v>
      </c>
      <c r="AL327" s="819">
        <v>0</v>
      </c>
      <c r="AM327" s="819">
        <v>0</v>
      </c>
      <c r="AN327" s="819">
        <v>0</v>
      </c>
      <c r="AO327" s="820">
        <v>0</v>
      </c>
      <c r="AP327" s="50"/>
      <c r="AQ327" s="818"/>
      <c r="AR327" s="819"/>
      <c r="AS327" s="819"/>
      <c r="AT327" s="819"/>
      <c r="AU327" s="819"/>
      <c r="AV327" s="819"/>
      <c r="AW327" s="819">
        <v>69409</v>
      </c>
      <c r="AX327" s="819">
        <v>69409</v>
      </c>
      <c r="AY327" s="819">
        <v>69409</v>
      </c>
      <c r="AZ327" s="819">
        <v>69409</v>
      </c>
      <c r="BA327" s="819">
        <v>69409</v>
      </c>
      <c r="BB327" s="819">
        <v>69409</v>
      </c>
      <c r="BC327" s="819">
        <v>69409</v>
      </c>
      <c r="BD327" s="819">
        <v>69409</v>
      </c>
      <c r="BE327" s="819">
        <v>69409</v>
      </c>
      <c r="BF327" s="819">
        <v>59947</v>
      </c>
      <c r="BG327" s="819">
        <v>0</v>
      </c>
      <c r="BH327" s="819">
        <v>0</v>
      </c>
      <c r="BI327" s="819">
        <v>0</v>
      </c>
      <c r="BJ327" s="819">
        <v>0</v>
      </c>
      <c r="BK327" s="819">
        <v>0</v>
      </c>
      <c r="BL327" s="819">
        <v>0</v>
      </c>
      <c r="BM327" s="819">
        <v>0</v>
      </c>
      <c r="BN327" s="819">
        <v>0</v>
      </c>
      <c r="BO327" s="819">
        <v>0</v>
      </c>
      <c r="BP327" s="819">
        <v>0</v>
      </c>
      <c r="BQ327" s="819">
        <v>0</v>
      </c>
      <c r="BR327" s="819">
        <v>0</v>
      </c>
      <c r="BS327" s="819">
        <v>0</v>
      </c>
      <c r="BT327" s="820">
        <v>0</v>
      </c>
    </row>
    <row r="328" spans="2:72">
      <c r="B328" s="814"/>
      <c r="C328" s="814"/>
      <c r="D328" s="814" t="s">
        <v>118</v>
      </c>
      <c r="E328" s="814" t="s">
        <v>856</v>
      </c>
      <c r="F328" s="814"/>
      <c r="G328" s="814" t="s">
        <v>858</v>
      </c>
      <c r="H328" s="814">
        <v>2017</v>
      </c>
      <c r="I328" s="629" t="s">
        <v>577</v>
      </c>
      <c r="J328" s="629" t="s">
        <v>589</v>
      </c>
      <c r="K328" s="50"/>
      <c r="L328" s="818"/>
      <c r="M328" s="819"/>
      <c r="N328" s="819"/>
      <c r="O328" s="819"/>
      <c r="P328" s="819"/>
      <c r="Q328" s="819"/>
      <c r="R328" s="819">
        <v>584</v>
      </c>
      <c r="S328" s="819">
        <v>598</v>
      </c>
      <c r="T328" s="819">
        <v>598</v>
      </c>
      <c r="U328" s="819">
        <v>598</v>
      </c>
      <c r="V328" s="819">
        <v>598</v>
      </c>
      <c r="W328" s="819">
        <v>589</v>
      </c>
      <c r="X328" s="819">
        <v>589</v>
      </c>
      <c r="Y328" s="819">
        <v>589</v>
      </c>
      <c r="Z328" s="819">
        <v>585</v>
      </c>
      <c r="AA328" s="819">
        <v>585</v>
      </c>
      <c r="AB328" s="819">
        <v>572</v>
      </c>
      <c r="AC328" s="819">
        <v>517</v>
      </c>
      <c r="AD328" s="819">
        <v>104</v>
      </c>
      <c r="AE328" s="819">
        <v>43</v>
      </c>
      <c r="AF328" s="819">
        <v>19</v>
      </c>
      <c r="AG328" s="819">
        <v>0</v>
      </c>
      <c r="AH328" s="819">
        <v>0</v>
      </c>
      <c r="AI328" s="819">
        <v>0</v>
      </c>
      <c r="AJ328" s="819">
        <v>0</v>
      </c>
      <c r="AK328" s="819">
        <v>0</v>
      </c>
      <c r="AL328" s="819">
        <v>0</v>
      </c>
      <c r="AM328" s="819">
        <v>0</v>
      </c>
      <c r="AN328" s="819">
        <v>0</v>
      </c>
      <c r="AO328" s="820">
        <v>0</v>
      </c>
      <c r="AP328" s="50"/>
      <c r="AQ328" s="818"/>
      <c r="AR328" s="819"/>
      <c r="AS328" s="819"/>
      <c r="AT328" s="819"/>
      <c r="AU328" s="819"/>
      <c r="AV328" s="819"/>
      <c r="AW328" s="819">
        <v>3648005</v>
      </c>
      <c r="AX328" s="819">
        <v>3699614</v>
      </c>
      <c r="AY328" s="819">
        <v>3699614</v>
      </c>
      <c r="AZ328" s="819">
        <v>3699614</v>
      </c>
      <c r="BA328" s="819">
        <v>3699614</v>
      </c>
      <c r="BB328" s="819">
        <v>3643974</v>
      </c>
      <c r="BC328" s="819">
        <v>3643974</v>
      </c>
      <c r="BD328" s="819">
        <v>3643974</v>
      </c>
      <c r="BE328" s="819">
        <v>3572899</v>
      </c>
      <c r="BF328" s="819">
        <v>3572899</v>
      </c>
      <c r="BG328" s="819">
        <v>3508947</v>
      </c>
      <c r="BH328" s="819">
        <v>3306506</v>
      </c>
      <c r="BI328" s="819">
        <v>774606</v>
      </c>
      <c r="BJ328" s="819">
        <v>438403</v>
      </c>
      <c r="BK328" s="819">
        <v>249568</v>
      </c>
      <c r="BL328" s="819">
        <v>0</v>
      </c>
      <c r="BM328" s="819">
        <v>0</v>
      </c>
      <c r="BN328" s="819">
        <v>0</v>
      </c>
      <c r="BO328" s="819">
        <v>0</v>
      </c>
      <c r="BP328" s="819">
        <v>0</v>
      </c>
      <c r="BQ328" s="819">
        <v>0</v>
      </c>
      <c r="BR328" s="819">
        <v>0</v>
      </c>
      <c r="BS328" s="819">
        <v>0</v>
      </c>
      <c r="BT328" s="820">
        <v>0</v>
      </c>
    </row>
    <row r="329" spans="2:72">
      <c r="B329" s="814"/>
      <c r="C329" s="814"/>
      <c r="D329" s="814" t="s">
        <v>119</v>
      </c>
      <c r="E329" s="814" t="s">
        <v>856</v>
      </c>
      <c r="F329" s="814"/>
      <c r="G329" s="814" t="s">
        <v>858</v>
      </c>
      <c r="H329" s="814">
        <v>2017</v>
      </c>
      <c r="I329" s="629" t="s">
        <v>577</v>
      </c>
      <c r="J329" s="629" t="s">
        <v>589</v>
      </c>
      <c r="K329" s="50"/>
      <c r="L329" s="818"/>
      <c r="M329" s="819"/>
      <c r="N329" s="819"/>
      <c r="O329" s="819"/>
      <c r="P329" s="819"/>
      <c r="Q329" s="819"/>
      <c r="R329" s="819">
        <v>133</v>
      </c>
      <c r="S329" s="819">
        <v>133</v>
      </c>
      <c r="T329" s="819">
        <v>131</v>
      </c>
      <c r="U329" s="819">
        <v>118</v>
      </c>
      <c r="V329" s="819">
        <v>110</v>
      </c>
      <c r="W329" s="819">
        <v>82</v>
      </c>
      <c r="X329" s="819">
        <v>64</v>
      </c>
      <c r="Y329" s="819">
        <v>39</v>
      </c>
      <c r="Z329" s="819">
        <v>27</v>
      </c>
      <c r="AA329" s="819">
        <v>16</v>
      </c>
      <c r="AB329" s="819">
        <v>10</v>
      </c>
      <c r="AC329" s="819">
        <v>6</v>
      </c>
      <c r="AD329" s="819">
        <v>1</v>
      </c>
      <c r="AE329" s="819">
        <v>1</v>
      </c>
      <c r="AF329" s="819">
        <v>1</v>
      </c>
      <c r="AG329" s="819">
        <v>1</v>
      </c>
      <c r="AH329" s="819">
        <v>1</v>
      </c>
      <c r="AI329" s="819">
        <v>0</v>
      </c>
      <c r="AJ329" s="819">
        <v>0</v>
      </c>
      <c r="AK329" s="819">
        <v>0</v>
      </c>
      <c r="AL329" s="819">
        <v>0</v>
      </c>
      <c r="AM329" s="819">
        <v>0</v>
      </c>
      <c r="AN329" s="819">
        <v>0</v>
      </c>
      <c r="AO329" s="820">
        <v>0</v>
      </c>
      <c r="AP329" s="50"/>
      <c r="AQ329" s="818"/>
      <c r="AR329" s="819"/>
      <c r="AS329" s="819"/>
      <c r="AT329" s="819"/>
      <c r="AU329" s="819"/>
      <c r="AV329" s="819"/>
      <c r="AW329" s="819">
        <v>774052</v>
      </c>
      <c r="AX329" s="819">
        <v>774052</v>
      </c>
      <c r="AY329" s="819">
        <v>748750</v>
      </c>
      <c r="AZ329" s="819">
        <v>602854</v>
      </c>
      <c r="BA329" s="819">
        <v>546906</v>
      </c>
      <c r="BB329" s="819">
        <v>366643</v>
      </c>
      <c r="BC329" s="819">
        <v>263495</v>
      </c>
      <c r="BD329" s="819">
        <v>146542</v>
      </c>
      <c r="BE329" s="819">
        <v>95598</v>
      </c>
      <c r="BF329" s="819">
        <v>56467</v>
      </c>
      <c r="BG329" s="819">
        <v>36023</v>
      </c>
      <c r="BH329" s="819">
        <v>20767</v>
      </c>
      <c r="BI329" s="819">
        <v>3378</v>
      </c>
      <c r="BJ329" s="819">
        <v>2654</v>
      </c>
      <c r="BK329" s="819">
        <v>2447</v>
      </c>
      <c r="BL329" s="819">
        <v>1843</v>
      </c>
      <c r="BM329" s="819">
        <v>1843</v>
      </c>
      <c r="BN329" s="819">
        <v>529</v>
      </c>
      <c r="BO329" s="819">
        <v>364</v>
      </c>
      <c r="BP329" s="819">
        <v>63</v>
      </c>
      <c r="BQ329" s="819">
        <v>0</v>
      </c>
      <c r="BR329" s="819">
        <v>0</v>
      </c>
      <c r="BS329" s="819">
        <v>0</v>
      </c>
      <c r="BT329" s="820">
        <v>0</v>
      </c>
    </row>
    <row r="330" spans="2:72">
      <c r="B330" s="814"/>
      <c r="C330" s="814"/>
      <c r="D330" s="814" t="s">
        <v>120</v>
      </c>
      <c r="E330" s="814" t="s">
        <v>856</v>
      </c>
      <c r="F330" s="814"/>
      <c r="G330" s="814" t="s">
        <v>858</v>
      </c>
      <c r="H330" s="814">
        <v>2017</v>
      </c>
      <c r="I330" s="629" t="s">
        <v>577</v>
      </c>
      <c r="J330" s="629" t="s">
        <v>589</v>
      </c>
      <c r="K330" s="50"/>
      <c r="L330" s="818"/>
      <c r="M330" s="819"/>
      <c r="N330" s="819"/>
      <c r="O330" s="819"/>
      <c r="P330" s="819"/>
      <c r="Q330" s="819"/>
      <c r="R330" s="819">
        <v>89</v>
      </c>
      <c r="S330" s="819">
        <v>89</v>
      </c>
      <c r="T330" s="819">
        <v>89</v>
      </c>
      <c r="U330" s="819">
        <v>89</v>
      </c>
      <c r="V330" s="819">
        <v>89</v>
      </c>
      <c r="W330" s="819">
        <v>89</v>
      </c>
      <c r="X330" s="819">
        <v>89</v>
      </c>
      <c r="Y330" s="819">
        <v>89</v>
      </c>
      <c r="Z330" s="819">
        <v>89</v>
      </c>
      <c r="AA330" s="819">
        <v>89</v>
      </c>
      <c r="AB330" s="819">
        <v>89</v>
      </c>
      <c r="AC330" s="819">
        <v>89</v>
      </c>
      <c r="AD330" s="819">
        <v>89</v>
      </c>
      <c r="AE330" s="819">
        <v>89</v>
      </c>
      <c r="AF330" s="819">
        <v>89</v>
      </c>
      <c r="AG330" s="819">
        <v>89</v>
      </c>
      <c r="AH330" s="819">
        <v>89</v>
      </c>
      <c r="AI330" s="819">
        <v>30</v>
      </c>
      <c r="AJ330" s="819">
        <v>0</v>
      </c>
      <c r="AK330" s="819">
        <v>0</v>
      </c>
      <c r="AL330" s="819">
        <v>0</v>
      </c>
      <c r="AM330" s="819">
        <v>0</v>
      </c>
      <c r="AN330" s="819">
        <v>0</v>
      </c>
      <c r="AO330" s="820">
        <v>0</v>
      </c>
      <c r="AP330" s="50"/>
      <c r="AQ330" s="818"/>
      <c r="AR330" s="819"/>
      <c r="AS330" s="819"/>
      <c r="AT330" s="819"/>
      <c r="AU330" s="819"/>
      <c r="AV330" s="819"/>
      <c r="AW330" s="819">
        <v>413913</v>
      </c>
      <c r="AX330" s="819">
        <v>413913</v>
      </c>
      <c r="AY330" s="819">
        <v>413913</v>
      </c>
      <c r="AZ330" s="819">
        <v>413913</v>
      </c>
      <c r="BA330" s="819">
        <v>413913</v>
      </c>
      <c r="BB330" s="819">
        <v>413913</v>
      </c>
      <c r="BC330" s="819">
        <v>413913</v>
      </c>
      <c r="BD330" s="819">
        <v>413913</v>
      </c>
      <c r="BE330" s="819">
        <v>413913</v>
      </c>
      <c r="BF330" s="819">
        <v>413913</v>
      </c>
      <c r="BG330" s="819">
        <v>413913</v>
      </c>
      <c r="BH330" s="819">
        <v>413913</v>
      </c>
      <c r="BI330" s="819">
        <v>413913</v>
      </c>
      <c r="BJ330" s="819">
        <v>413913</v>
      </c>
      <c r="BK330" s="819">
        <v>413913</v>
      </c>
      <c r="BL330" s="819">
        <v>413913</v>
      </c>
      <c r="BM330" s="819">
        <v>413913</v>
      </c>
      <c r="BN330" s="819">
        <v>140512</v>
      </c>
      <c r="BO330" s="819">
        <v>0</v>
      </c>
      <c r="BP330" s="819">
        <v>0</v>
      </c>
      <c r="BQ330" s="819">
        <v>0</v>
      </c>
      <c r="BR330" s="819">
        <v>0</v>
      </c>
      <c r="BS330" s="819">
        <v>0</v>
      </c>
      <c r="BT330" s="820">
        <v>0</v>
      </c>
    </row>
    <row r="331" spans="2:72">
      <c r="B331" s="814"/>
      <c r="C331" s="814"/>
      <c r="D331" s="814" t="s">
        <v>121</v>
      </c>
      <c r="E331" s="814" t="s">
        <v>856</v>
      </c>
      <c r="F331" s="814"/>
      <c r="G331" s="814" t="s">
        <v>858</v>
      </c>
      <c r="H331" s="814">
        <v>2017</v>
      </c>
      <c r="I331" s="629" t="s">
        <v>577</v>
      </c>
      <c r="J331" s="629" t="s">
        <v>589</v>
      </c>
      <c r="K331" s="50"/>
      <c r="L331" s="818"/>
      <c r="M331" s="819"/>
      <c r="N331" s="819"/>
      <c r="O331" s="819"/>
      <c r="P331" s="819"/>
      <c r="Q331" s="819"/>
      <c r="R331" s="819">
        <v>0</v>
      </c>
      <c r="S331" s="819">
        <v>0</v>
      </c>
      <c r="T331" s="819">
        <v>0</v>
      </c>
      <c r="U331" s="819">
        <v>0</v>
      </c>
      <c r="V331" s="819">
        <v>0</v>
      </c>
      <c r="W331" s="819">
        <v>0</v>
      </c>
      <c r="X331" s="819">
        <v>0</v>
      </c>
      <c r="Y331" s="819">
        <v>0</v>
      </c>
      <c r="Z331" s="819">
        <v>0</v>
      </c>
      <c r="AA331" s="819">
        <v>0</v>
      </c>
      <c r="AB331" s="819">
        <v>0</v>
      </c>
      <c r="AC331" s="819">
        <v>0</v>
      </c>
      <c r="AD331" s="819">
        <v>0</v>
      </c>
      <c r="AE331" s="819">
        <v>0</v>
      </c>
      <c r="AF331" s="819">
        <v>0</v>
      </c>
      <c r="AG331" s="819">
        <v>0</v>
      </c>
      <c r="AH331" s="819">
        <v>0</v>
      </c>
      <c r="AI331" s="819">
        <v>0</v>
      </c>
      <c r="AJ331" s="819">
        <v>0</v>
      </c>
      <c r="AK331" s="819">
        <v>0</v>
      </c>
      <c r="AL331" s="819">
        <v>0</v>
      </c>
      <c r="AM331" s="819">
        <v>0</v>
      </c>
      <c r="AN331" s="819">
        <v>0</v>
      </c>
      <c r="AO331" s="820">
        <v>0</v>
      </c>
      <c r="AP331" s="50"/>
      <c r="AQ331" s="818"/>
      <c r="AR331" s="819"/>
      <c r="AS331" s="819"/>
      <c r="AT331" s="819"/>
      <c r="AU331" s="819"/>
      <c r="AV331" s="819"/>
      <c r="AW331" s="819">
        <v>0</v>
      </c>
      <c r="AX331" s="819">
        <v>0</v>
      </c>
      <c r="AY331" s="819">
        <v>0</v>
      </c>
      <c r="AZ331" s="819">
        <v>0</v>
      </c>
      <c r="BA331" s="819">
        <v>0</v>
      </c>
      <c r="BB331" s="819">
        <v>0</v>
      </c>
      <c r="BC331" s="819">
        <v>0</v>
      </c>
      <c r="BD331" s="819">
        <v>0</v>
      </c>
      <c r="BE331" s="819">
        <v>0</v>
      </c>
      <c r="BF331" s="819">
        <v>0</v>
      </c>
      <c r="BG331" s="819">
        <v>0</v>
      </c>
      <c r="BH331" s="819">
        <v>0</v>
      </c>
      <c r="BI331" s="819">
        <v>0</v>
      </c>
      <c r="BJ331" s="819">
        <v>0</v>
      </c>
      <c r="BK331" s="819">
        <v>0</v>
      </c>
      <c r="BL331" s="819">
        <v>0</v>
      </c>
      <c r="BM331" s="819">
        <v>0</v>
      </c>
      <c r="BN331" s="819">
        <v>0</v>
      </c>
      <c r="BO331" s="819">
        <v>0</v>
      </c>
      <c r="BP331" s="819">
        <v>0</v>
      </c>
      <c r="BQ331" s="819">
        <v>0</v>
      </c>
      <c r="BR331" s="819">
        <v>0</v>
      </c>
      <c r="BS331" s="819">
        <v>0</v>
      </c>
      <c r="BT331" s="820">
        <v>0</v>
      </c>
    </row>
    <row r="332" spans="2:72">
      <c r="B332" s="814"/>
      <c r="C332" s="814"/>
      <c r="D332" s="814" t="s">
        <v>917</v>
      </c>
      <c r="E332" s="814" t="s">
        <v>856</v>
      </c>
      <c r="F332" s="814"/>
      <c r="G332" s="814" t="s">
        <v>858</v>
      </c>
      <c r="H332" s="814">
        <v>2017</v>
      </c>
      <c r="I332" s="629" t="s">
        <v>577</v>
      </c>
      <c r="J332" s="629" t="s">
        <v>589</v>
      </c>
      <c r="K332" s="50"/>
      <c r="L332" s="818"/>
      <c r="M332" s="819"/>
      <c r="N332" s="819"/>
      <c r="O332" s="819"/>
      <c r="P332" s="819"/>
      <c r="Q332" s="819"/>
      <c r="R332" s="819">
        <v>0</v>
      </c>
      <c r="S332" s="819">
        <v>0</v>
      </c>
      <c r="T332" s="819">
        <v>0</v>
      </c>
      <c r="U332" s="819">
        <v>0</v>
      </c>
      <c r="V332" s="819">
        <v>0</v>
      </c>
      <c r="W332" s="819">
        <v>0</v>
      </c>
      <c r="X332" s="819">
        <v>0</v>
      </c>
      <c r="Y332" s="819">
        <v>0</v>
      </c>
      <c r="Z332" s="819">
        <v>0</v>
      </c>
      <c r="AA332" s="819">
        <v>0</v>
      </c>
      <c r="AB332" s="819">
        <v>0</v>
      </c>
      <c r="AC332" s="819">
        <v>0</v>
      </c>
      <c r="AD332" s="819">
        <v>0</v>
      </c>
      <c r="AE332" s="819">
        <v>0</v>
      </c>
      <c r="AF332" s="819">
        <v>0</v>
      </c>
      <c r="AG332" s="819">
        <v>0</v>
      </c>
      <c r="AH332" s="819">
        <v>0</v>
      </c>
      <c r="AI332" s="819">
        <v>0</v>
      </c>
      <c r="AJ332" s="819">
        <v>0</v>
      </c>
      <c r="AK332" s="819">
        <v>0</v>
      </c>
      <c r="AL332" s="819">
        <v>0</v>
      </c>
      <c r="AM332" s="819">
        <v>0</v>
      </c>
      <c r="AN332" s="819">
        <v>0</v>
      </c>
      <c r="AO332" s="820">
        <v>0</v>
      </c>
      <c r="AP332" s="50"/>
      <c r="AQ332" s="818"/>
      <c r="AR332" s="819"/>
      <c r="AS332" s="819"/>
      <c r="AT332" s="819"/>
      <c r="AU332" s="819"/>
      <c r="AV332" s="819"/>
      <c r="AW332" s="819">
        <v>0</v>
      </c>
      <c r="AX332" s="819">
        <v>0</v>
      </c>
      <c r="AY332" s="819">
        <v>0</v>
      </c>
      <c r="AZ332" s="819">
        <v>0</v>
      </c>
      <c r="BA332" s="819">
        <v>0</v>
      </c>
      <c r="BB332" s="819">
        <v>0</v>
      </c>
      <c r="BC332" s="819">
        <v>0</v>
      </c>
      <c r="BD332" s="819">
        <v>0</v>
      </c>
      <c r="BE332" s="819">
        <v>0</v>
      </c>
      <c r="BF332" s="819">
        <v>0</v>
      </c>
      <c r="BG332" s="819">
        <v>0</v>
      </c>
      <c r="BH332" s="819">
        <v>0</v>
      </c>
      <c r="BI332" s="819">
        <v>0</v>
      </c>
      <c r="BJ332" s="819">
        <v>0</v>
      </c>
      <c r="BK332" s="819">
        <v>0</v>
      </c>
      <c r="BL332" s="819">
        <v>0</v>
      </c>
      <c r="BM332" s="819">
        <v>0</v>
      </c>
      <c r="BN332" s="819">
        <v>0</v>
      </c>
      <c r="BO332" s="819">
        <v>0</v>
      </c>
      <c r="BP332" s="819">
        <v>0</v>
      </c>
      <c r="BQ332" s="819">
        <v>0</v>
      </c>
      <c r="BR332" s="819">
        <v>0</v>
      </c>
      <c r="BS332" s="819">
        <v>0</v>
      </c>
      <c r="BT332" s="820">
        <v>0</v>
      </c>
    </row>
    <row r="333" spans="2:72">
      <c r="B333" s="814"/>
      <c r="C333" s="814"/>
      <c r="D333" s="814" t="s">
        <v>122</v>
      </c>
      <c r="E333" s="814" t="s">
        <v>856</v>
      </c>
      <c r="F333" s="814"/>
      <c r="G333" s="814" t="s">
        <v>858</v>
      </c>
      <c r="H333" s="814">
        <v>2017</v>
      </c>
      <c r="I333" s="629" t="s">
        <v>577</v>
      </c>
      <c r="J333" s="629" t="s">
        <v>589</v>
      </c>
      <c r="K333" s="50"/>
      <c r="L333" s="818"/>
      <c r="M333" s="819"/>
      <c r="N333" s="819"/>
      <c r="O333" s="819"/>
      <c r="P333" s="819"/>
      <c r="Q333" s="819"/>
      <c r="R333" s="819">
        <v>0</v>
      </c>
      <c r="S333" s="819">
        <v>0</v>
      </c>
      <c r="T333" s="819">
        <v>0</v>
      </c>
      <c r="U333" s="819">
        <v>0</v>
      </c>
      <c r="V333" s="819">
        <v>0</v>
      </c>
      <c r="W333" s="819">
        <v>0</v>
      </c>
      <c r="X333" s="819">
        <v>0</v>
      </c>
      <c r="Y333" s="819">
        <v>0</v>
      </c>
      <c r="Z333" s="819">
        <v>0</v>
      </c>
      <c r="AA333" s="819">
        <v>0</v>
      </c>
      <c r="AB333" s="819">
        <v>0</v>
      </c>
      <c r="AC333" s="819">
        <v>0</v>
      </c>
      <c r="AD333" s="819">
        <v>0</v>
      </c>
      <c r="AE333" s="819">
        <v>0</v>
      </c>
      <c r="AF333" s="819">
        <v>0</v>
      </c>
      <c r="AG333" s="819">
        <v>0</v>
      </c>
      <c r="AH333" s="819">
        <v>0</v>
      </c>
      <c r="AI333" s="819">
        <v>0</v>
      </c>
      <c r="AJ333" s="819">
        <v>0</v>
      </c>
      <c r="AK333" s="819">
        <v>0</v>
      </c>
      <c r="AL333" s="819">
        <v>0</v>
      </c>
      <c r="AM333" s="819">
        <v>0</v>
      </c>
      <c r="AN333" s="819">
        <v>0</v>
      </c>
      <c r="AO333" s="820">
        <v>0</v>
      </c>
      <c r="AP333" s="50"/>
      <c r="AQ333" s="818"/>
      <c r="AR333" s="819"/>
      <c r="AS333" s="819"/>
      <c r="AT333" s="819"/>
      <c r="AU333" s="819"/>
      <c r="AV333" s="819"/>
      <c r="AW333" s="819">
        <v>0</v>
      </c>
      <c r="AX333" s="819">
        <v>0</v>
      </c>
      <c r="AY333" s="819">
        <v>0</v>
      </c>
      <c r="AZ333" s="819">
        <v>0</v>
      </c>
      <c r="BA333" s="819">
        <v>0</v>
      </c>
      <c r="BB333" s="819">
        <v>0</v>
      </c>
      <c r="BC333" s="819">
        <v>0</v>
      </c>
      <c r="BD333" s="819">
        <v>0</v>
      </c>
      <c r="BE333" s="819">
        <v>0</v>
      </c>
      <c r="BF333" s="819">
        <v>0</v>
      </c>
      <c r="BG333" s="819">
        <v>0</v>
      </c>
      <c r="BH333" s="819">
        <v>0</v>
      </c>
      <c r="BI333" s="819">
        <v>0</v>
      </c>
      <c r="BJ333" s="819">
        <v>0</v>
      </c>
      <c r="BK333" s="819">
        <v>0</v>
      </c>
      <c r="BL333" s="819">
        <v>0</v>
      </c>
      <c r="BM333" s="819">
        <v>0</v>
      </c>
      <c r="BN333" s="819">
        <v>0</v>
      </c>
      <c r="BO333" s="819">
        <v>0</v>
      </c>
      <c r="BP333" s="819">
        <v>0</v>
      </c>
      <c r="BQ333" s="819">
        <v>0</v>
      </c>
      <c r="BR333" s="819">
        <v>0</v>
      </c>
      <c r="BS333" s="819">
        <v>0</v>
      </c>
      <c r="BT333" s="820">
        <v>0</v>
      </c>
    </row>
    <row r="334" spans="2:72">
      <c r="B334" s="814"/>
      <c r="C334" s="814"/>
      <c r="D334" s="814" t="s">
        <v>124</v>
      </c>
      <c r="E334" s="814" t="s">
        <v>856</v>
      </c>
      <c r="F334" s="814"/>
      <c r="G334" s="814" t="s">
        <v>858</v>
      </c>
      <c r="H334" s="814">
        <v>2017</v>
      </c>
      <c r="I334" s="629" t="s">
        <v>577</v>
      </c>
      <c r="J334" s="629" t="s">
        <v>589</v>
      </c>
      <c r="K334" s="50"/>
      <c r="L334" s="818"/>
      <c r="M334" s="819"/>
      <c r="N334" s="819"/>
      <c r="O334" s="819"/>
      <c r="P334" s="819"/>
      <c r="Q334" s="819"/>
      <c r="R334" s="819">
        <v>0</v>
      </c>
      <c r="S334" s="819">
        <v>0</v>
      </c>
      <c r="T334" s="819">
        <v>0</v>
      </c>
      <c r="U334" s="819">
        <v>0</v>
      </c>
      <c r="V334" s="819">
        <v>0</v>
      </c>
      <c r="W334" s="819">
        <v>0</v>
      </c>
      <c r="X334" s="819">
        <v>0</v>
      </c>
      <c r="Y334" s="819">
        <v>0</v>
      </c>
      <c r="Z334" s="819">
        <v>0</v>
      </c>
      <c r="AA334" s="819">
        <v>0</v>
      </c>
      <c r="AB334" s="819">
        <v>0</v>
      </c>
      <c r="AC334" s="819">
        <v>0</v>
      </c>
      <c r="AD334" s="819">
        <v>0</v>
      </c>
      <c r="AE334" s="819">
        <v>0</v>
      </c>
      <c r="AF334" s="819">
        <v>0</v>
      </c>
      <c r="AG334" s="819">
        <v>0</v>
      </c>
      <c r="AH334" s="819">
        <v>0</v>
      </c>
      <c r="AI334" s="819">
        <v>0</v>
      </c>
      <c r="AJ334" s="819">
        <v>0</v>
      </c>
      <c r="AK334" s="819">
        <v>0</v>
      </c>
      <c r="AL334" s="819">
        <v>0</v>
      </c>
      <c r="AM334" s="819">
        <v>0</v>
      </c>
      <c r="AN334" s="819">
        <v>0</v>
      </c>
      <c r="AO334" s="820">
        <v>0</v>
      </c>
      <c r="AP334" s="50"/>
      <c r="AQ334" s="818"/>
      <c r="AR334" s="819"/>
      <c r="AS334" s="819"/>
      <c r="AT334" s="819"/>
      <c r="AU334" s="819"/>
      <c r="AV334" s="819"/>
      <c r="AW334" s="819">
        <v>0</v>
      </c>
      <c r="AX334" s="819">
        <v>0</v>
      </c>
      <c r="AY334" s="819">
        <v>0</v>
      </c>
      <c r="AZ334" s="819">
        <v>0</v>
      </c>
      <c r="BA334" s="819">
        <v>0</v>
      </c>
      <c r="BB334" s="819">
        <v>0</v>
      </c>
      <c r="BC334" s="819">
        <v>0</v>
      </c>
      <c r="BD334" s="819">
        <v>0</v>
      </c>
      <c r="BE334" s="819">
        <v>0</v>
      </c>
      <c r="BF334" s="819">
        <v>0</v>
      </c>
      <c r="BG334" s="819">
        <v>0</v>
      </c>
      <c r="BH334" s="819">
        <v>0</v>
      </c>
      <c r="BI334" s="819">
        <v>0</v>
      </c>
      <c r="BJ334" s="819">
        <v>0</v>
      </c>
      <c r="BK334" s="819">
        <v>0</v>
      </c>
      <c r="BL334" s="819">
        <v>0</v>
      </c>
      <c r="BM334" s="819">
        <v>0</v>
      </c>
      <c r="BN334" s="819">
        <v>0</v>
      </c>
      <c r="BO334" s="819">
        <v>0</v>
      </c>
      <c r="BP334" s="819">
        <v>0</v>
      </c>
      <c r="BQ334" s="819">
        <v>0</v>
      </c>
      <c r="BR334" s="819">
        <v>0</v>
      </c>
      <c r="BS334" s="819">
        <v>0</v>
      </c>
      <c r="BT334" s="820">
        <v>0</v>
      </c>
    </row>
    <row r="335" spans="2:72">
      <c r="B335" s="814"/>
      <c r="C335" s="814"/>
      <c r="D335" s="814" t="s">
        <v>123</v>
      </c>
      <c r="E335" s="814" t="s">
        <v>856</v>
      </c>
      <c r="F335" s="814"/>
      <c r="G335" s="814" t="s">
        <v>858</v>
      </c>
      <c r="H335" s="814">
        <v>2017</v>
      </c>
      <c r="I335" s="629" t="s">
        <v>577</v>
      </c>
      <c r="J335" s="629" t="s">
        <v>589</v>
      </c>
      <c r="K335" s="50"/>
      <c r="L335" s="818"/>
      <c r="M335" s="819"/>
      <c r="N335" s="819"/>
      <c r="O335" s="819"/>
      <c r="P335" s="819"/>
      <c r="Q335" s="819"/>
      <c r="R335" s="819">
        <v>0</v>
      </c>
      <c r="S335" s="819">
        <v>0</v>
      </c>
      <c r="T335" s="819">
        <v>0</v>
      </c>
      <c r="U335" s="819">
        <v>0</v>
      </c>
      <c r="V335" s="819">
        <v>0</v>
      </c>
      <c r="W335" s="819">
        <v>0</v>
      </c>
      <c r="X335" s="819">
        <v>0</v>
      </c>
      <c r="Y335" s="819">
        <v>0</v>
      </c>
      <c r="Z335" s="819">
        <v>0</v>
      </c>
      <c r="AA335" s="819">
        <v>0</v>
      </c>
      <c r="AB335" s="819">
        <v>0</v>
      </c>
      <c r="AC335" s="819">
        <v>0</v>
      </c>
      <c r="AD335" s="819">
        <v>0</v>
      </c>
      <c r="AE335" s="819">
        <v>0</v>
      </c>
      <c r="AF335" s="819">
        <v>0</v>
      </c>
      <c r="AG335" s="819">
        <v>0</v>
      </c>
      <c r="AH335" s="819">
        <v>0</v>
      </c>
      <c r="AI335" s="819">
        <v>0</v>
      </c>
      <c r="AJ335" s="819">
        <v>0</v>
      </c>
      <c r="AK335" s="819">
        <v>0</v>
      </c>
      <c r="AL335" s="819">
        <v>0</v>
      </c>
      <c r="AM335" s="819">
        <v>0</v>
      </c>
      <c r="AN335" s="819">
        <v>0</v>
      </c>
      <c r="AO335" s="820">
        <v>0</v>
      </c>
      <c r="AP335" s="50"/>
      <c r="AQ335" s="818"/>
      <c r="AR335" s="819"/>
      <c r="AS335" s="819"/>
      <c r="AT335" s="819"/>
      <c r="AU335" s="819"/>
      <c r="AV335" s="819"/>
      <c r="AW335" s="819">
        <v>0</v>
      </c>
      <c r="AX335" s="819">
        <v>0</v>
      </c>
      <c r="AY335" s="819">
        <v>0</v>
      </c>
      <c r="AZ335" s="819">
        <v>0</v>
      </c>
      <c r="BA335" s="819">
        <v>0</v>
      </c>
      <c r="BB335" s="819">
        <v>0</v>
      </c>
      <c r="BC335" s="819">
        <v>0</v>
      </c>
      <c r="BD335" s="819">
        <v>0</v>
      </c>
      <c r="BE335" s="819">
        <v>0</v>
      </c>
      <c r="BF335" s="819">
        <v>0</v>
      </c>
      <c r="BG335" s="819">
        <v>0</v>
      </c>
      <c r="BH335" s="819">
        <v>0</v>
      </c>
      <c r="BI335" s="819">
        <v>0</v>
      </c>
      <c r="BJ335" s="819">
        <v>0</v>
      </c>
      <c r="BK335" s="819">
        <v>0</v>
      </c>
      <c r="BL335" s="819">
        <v>0</v>
      </c>
      <c r="BM335" s="819">
        <v>0</v>
      </c>
      <c r="BN335" s="819">
        <v>0</v>
      </c>
      <c r="BO335" s="819">
        <v>0</v>
      </c>
      <c r="BP335" s="819">
        <v>0</v>
      </c>
      <c r="BQ335" s="819">
        <v>0</v>
      </c>
      <c r="BR335" s="819">
        <v>0</v>
      </c>
      <c r="BS335" s="819">
        <v>0</v>
      </c>
      <c r="BT335" s="820">
        <v>0</v>
      </c>
    </row>
    <row r="336" spans="2:72">
      <c r="B336" s="814"/>
      <c r="C336" s="814"/>
      <c r="D336" s="814" t="s">
        <v>871</v>
      </c>
      <c r="E336" s="814" t="s">
        <v>856</v>
      </c>
      <c r="F336" s="814"/>
      <c r="G336" s="814" t="s">
        <v>858</v>
      </c>
      <c r="H336" s="814">
        <v>2017</v>
      </c>
      <c r="I336" s="629" t="s">
        <v>577</v>
      </c>
      <c r="J336" s="629" t="s">
        <v>589</v>
      </c>
      <c r="K336" s="50"/>
      <c r="L336" s="818"/>
      <c r="M336" s="819"/>
      <c r="N336" s="819"/>
      <c r="O336" s="819"/>
      <c r="P336" s="819"/>
      <c r="Q336" s="819"/>
      <c r="R336" s="819">
        <v>0</v>
      </c>
      <c r="S336" s="819">
        <v>0</v>
      </c>
      <c r="T336" s="819">
        <v>0</v>
      </c>
      <c r="U336" s="819">
        <v>0</v>
      </c>
      <c r="V336" s="819">
        <v>0</v>
      </c>
      <c r="W336" s="819">
        <v>0</v>
      </c>
      <c r="X336" s="819">
        <v>0</v>
      </c>
      <c r="Y336" s="819">
        <v>0</v>
      </c>
      <c r="Z336" s="819">
        <v>0</v>
      </c>
      <c r="AA336" s="819">
        <v>0</v>
      </c>
      <c r="AB336" s="819">
        <v>0</v>
      </c>
      <c r="AC336" s="819">
        <v>0</v>
      </c>
      <c r="AD336" s="819">
        <v>0</v>
      </c>
      <c r="AE336" s="819">
        <v>0</v>
      </c>
      <c r="AF336" s="819">
        <v>0</v>
      </c>
      <c r="AG336" s="819">
        <v>0</v>
      </c>
      <c r="AH336" s="819">
        <v>0</v>
      </c>
      <c r="AI336" s="819">
        <v>0</v>
      </c>
      <c r="AJ336" s="819">
        <v>0</v>
      </c>
      <c r="AK336" s="819">
        <v>0</v>
      </c>
      <c r="AL336" s="819">
        <v>0</v>
      </c>
      <c r="AM336" s="819">
        <v>0</v>
      </c>
      <c r="AN336" s="819">
        <v>0</v>
      </c>
      <c r="AO336" s="820">
        <v>0</v>
      </c>
      <c r="AP336" s="50"/>
      <c r="AQ336" s="818"/>
      <c r="AR336" s="819"/>
      <c r="AS336" s="819"/>
      <c r="AT336" s="819"/>
      <c r="AU336" s="819"/>
      <c r="AV336" s="819"/>
      <c r="AW336" s="819">
        <v>0</v>
      </c>
      <c r="AX336" s="819">
        <v>0</v>
      </c>
      <c r="AY336" s="819">
        <v>0</v>
      </c>
      <c r="AZ336" s="819">
        <v>0</v>
      </c>
      <c r="BA336" s="819">
        <v>0</v>
      </c>
      <c r="BB336" s="819">
        <v>0</v>
      </c>
      <c r="BC336" s="819">
        <v>0</v>
      </c>
      <c r="BD336" s="819">
        <v>0</v>
      </c>
      <c r="BE336" s="819">
        <v>0</v>
      </c>
      <c r="BF336" s="819">
        <v>0</v>
      </c>
      <c r="BG336" s="819">
        <v>0</v>
      </c>
      <c r="BH336" s="819">
        <v>0</v>
      </c>
      <c r="BI336" s="819">
        <v>0</v>
      </c>
      <c r="BJ336" s="819">
        <v>0</v>
      </c>
      <c r="BK336" s="819">
        <v>0</v>
      </c>
      <c r="BL336" s="819">
        <v>0</v>
      </c>
      <c r="BM336" s="819">
        <v>0</v>
      </c>
      <c r="BN336" s="819">
        <v>0</v>
      </c>
      <c r="BO336" s="819">
        <v>0</v>
      </c>
      <c r="BP336" s="819">
        <v>0</v>
      </c>
      <c r="BQ336" s="819">
        <v>0</v>
      </c>
      <c r="BR336" s="819">
        <v>0</v>
      </c>
      <c r="BS336" s="819">
        <v>0</v>
      </c>
      <c r="BT336" s="820">
        <v>0</v>
      </c>
    </row>
    <row r="337" spans="2:72">
      <c r="B337" s="814"/>
      <c r="C337" s="814"/>
      <c r="D337" s="814" t="s">
        <v>872</v>
      </c>
      <c r="E337" s="814" t="s">
        <v>856</v>
      </c>
      <c r="F337" s="814"/>
      <c r="G337" s="814" t="s">
        <v>858</v>
      </c>
      <c r="H337" s="814">
        <v>2017</v>
      </c>
      <c r="I337" s="629" t="s">
        <v>577</v>
      </c>
      <c r="J337" s="629" t="s">
        <v>589</v>
      </c>
      <c r="K337" s="50"/>
      <c r="L337" s="818"/>
      <c r="M337" s="819"/>
      <c r="N337" s="819"/>
      <c r="O337" s="819"/>
      <c r="P337" s="819"/>
      <c r="Q337" s="819"/>
      <c r="R337" s="819">
        <v>0</v>
      </c>
      <c r="S337" s="819">
        <v>0</v>
      </c>
      <c r="T337" s="819">
        <v>0</v>
      </c>
      <c r="U337" s="819">
        <v>0</v>
      </c>
      <c r="V337" s="819">
        <v>0</v>
      </c>
      <c r="W337" s="819">
        <v>0</v>
      </c>
      <c r="X337" s="819">
        <v>0</v>
      </c>
      <c r="Y337" s="819">
        <v>0</v>
      </c>
      <c r="Z337" s="819">
        <v>0</v>
      </c>
      <c r="AA337" s="819">
        <v>0</v>
      </c>
      <c r="AB337" s="819">
        <v>0</v>
      </c>
      <c r="AC337" s="819">
        <v>0</v>
      </c>
      <c r="AD337" s="819">
        <v>0</v>
      </c>
      <c r="AE337" s="819">
        <v>0</v>
      </c>
      <c r="AF337" s="819">
        <v>0</v>
      </c>
      <c r="AG337" s="819">
        <v>0</v>
      </c>
      <c r="AH337" s="819">
        <v>0</v>
      </c>
      <c r="AI337" s="819">
        <v>0</v>
      </c>
      <c r="AJ337" s="819">
        <v>0</v>
      </c>
      <c r="AK337" s="819">
        <v>0</v>
      </c>
      <c r="AL337" s="819">
        <v>0</v>
      </c>
      <c r="AM337" s="819">
        <v>0</v>
      </c>
      <c r="AN337" s="819">
        <v>0</v>
      </c>
      <c r="AO337" s="820">
        <v>0</v>
      </c>
      <c r="AP337" s="50"/>
      <c r="AQ337" s="818"/>
      <c r="AR337" s="819"/>
      <c r="AS337" s="819"/>
      <c r="AT337" s="819"/>
      <c r="AU337" s="819"/>
      <c r="AV337" s="819"/>
      <c r="AW337" s="819">
        <v>0</v>
      </c>
      <c r="AX337" s="819">
        <v>0</v>
      </c>
      <c r="AY337" s="819">
        <v>0</v>
      </c>
      <c r="AZ337" s="819">
        <v>0</v>
      </c>
      <c r="BA337" s="819">
        <v>0</v>
      </c>
      <c r="BB337" s="819">
        <v>0</v>
      </c>
      <c r="BC337" s="819">
        <v>0</v>
      </c>
      <c r="BD337" s="819">
        <v>0</v>
      </c>
      <c r="BE337" s="819">
        <v>0</v>
      </c>
      <c r="BF337" s="819">
        <v>0</v>
      </c>
      <c r="BG337" s="819">
        <v>0</v>
      </c>
      <c r="BH337" s="819">
        <v>0</v>
      </c>
      <c r="BI337" s="819">
        <v>0</v>
      </c>
      <c r="BJ337" s="819">
        <v>0</v>
      </c>
      <c r="BK337" s="819">
        <v>0</v>
      </c>
      <c r="BL337" s="819">
        <v>0</v>
      </c>
      <c r="BM337" s="819">
        <v>0</v>
      </c>
      <c r="BN337" s="819">
        <v>0</v>
      </c>
      <c r="BO337" s="819">
        <v>0</v>
      </c>
      <c r="BP337" s="819">
        <v>0</v>
      </c>
      <c r="BQ337" s="819">
        <v>0</v>
      </c>
      <c r="BR337" s="819">
        <v>0</v>
      </c>
      <c r="BS337" s="819">
        <v>0</v>
      </c>
      <c r="BT337" s="820">
        <v>0</v>
      </c>
    </row>
    <row r="338" spans="2:72">
      <c r="B338" s="814"/>
      <c r="C338" s="814"/>
      <c r="D338" s="814" t="s">
        <v>873</v>
      </c>
      <c r="E338" s="814" t="s">
        <v>856</v>
      </c>
      <c r="F338" s="814"/>
      <c r="G338" s="814" t="s">
        <v>858</v>
      </c>
      <c r="H338" s="814">
        <v>2017</v>
      </c>
      <c r="I338" s="629" t="s">
        <v>577</v>
      </c>
      <c r="J338" s="629" t="s">
        <v>589</v>
      </c>
      <c r="K338" s="50"/>
      <c r="L338" s="818"/>
      <c r="M338" s="819"/>
      <c r="N338" s="819"/>
      <c r="O338" s="819"/>
      <c r="P338" s="819"/>
      <c r="Q338" s="819"/>
      <c r="R338" s="819">
        <v>0</v>
      </c>
      <c r="S338" s="819">
        <v>0</v>
      </c>
      <c r="T338" s="819">
        <v>0</v>
      </c>
      <c r="U338" s="819">
        <v>0</v>
      </c>
      <c r="V338" s="819">
        <v>0</v>
      </c>
      <c r="W338" s="819">
        <v>0</v>
      </c>
      <c r="X338" s="819">
        <v>0</v>
      </c>
      <c r="Y338" s="819">
        <v>0</v>
      </c>
      <c r="Z338" s="819">
        <v>0</v>
      </c>
      <c r="AA338" s="819">
        <v>0</v>
      </c>
      <c r="AB338" s="819">
        <v>0</v>
      </c>
      <c r="AC338" s="819">
        <v>0</v>
      </c>
      <c r="AD338" s="819">
        <v>0</v>
      </c>
      <c r="AE338" s="819">
        <v>0</v>
      </c>
      <c r="AF338" s="819">
        <v>0</v>
      </c>
      <c r="AG338" s="819">
        <v>0</v>
      </c>
      <c r="AH338" s="819">
        <v>0</v>
      </c>
      <c r="AI338" s="819">
        <v>0</v>
      </c>
      <c r="AJ338" s="819">
        <v>0</v>
      </c>
      <c r="AK338" s="819">
        <v>0</v>
      </c>
      <c r="AL338" s="819">
        <v>0</v>
      </c>
      <c r="AM338" s="819">
        <v>0</v>
      </c>
      <c r="AN338" s="819">
        <v>0</v>
      </c>
      <c r="AO338" s="820">
        <v>0</v>
      </c>
      <c r="AP338" s="50"/>
      <c r="AQ338" s="818"/>
      <c r="AR338" s="819"/>
      <c r="AS338" s="819"/>
      <c r="AT338" s="819"/>
      <c r="AU338" s="819"/>
      <c r="AV338" s="819"/>
      <c r="AW338" s="819">
        <v>0</v>
      </c>
      <c r="AX338" s="819">
        <v>0</v>
      </c>
      <c r="AY338" s="819">
        <v>0</v>
      </c>
      <c r="AZ338" s="819">
        <v>0</v>
      </c>
      <c r="BA338" s="819">
        <v>0</v>
      </c>
      <c r="BB338" s="819">
        <v>0</v>
      </c>
      <c r="BC338" s="819">
        <v>0</v>
      </c>
      <c r="BD338" s="819">
        <v>0</v>
      </c>
      <c r="BE338" s="819">
        <v>0</v>
      </c>
      <c r="BF338" s="819">
        <v>0</v>
      </c>
      <c r="BG338" s="819">
        <v>0</v>
      </c>
      <c r="BH338" s="819">
        <v>0</v>
      </c>
      <c r="BI338" s="819">
        <v>0</v>
      </c>
      <c r="BJ338" s="819">
        <v>0</v>
      </c>
      <c r="BK338" s="819">
        <v>0</v>
      </c>
      <c r="BL338" s="819">
        <v>0</v>
      </c>
      <c r="BM338" s="819">
        <v>0</v>
      </c>
      <c r="BN338" s="819">
        <v>0</v>
      </c>
      <c r="BO338" s="819">
        <v>0</v>
      </c>
      <c r="BP338" s="819">
        <v>0</v>
      </c>
      <c r="BQ338" s="819">
        <v>0</v>
      </c>
      <c r="BR338" s="819">
        <v>0</v>
      </c>
      <c r="BS338" s="819">
        <v>0</v>
      </c>
      <c r="BT338" s="820">
        <v>0</v>
      </c>
    </row>
    <row r="339" spans="2:72">
      <c r="B339" s="814"/>
      <c r="C339" s="814"/>
      <c r="D339" s="814" t="s">
        <v>874</v>
      </c>
      <c r="E339" s="814" t="s">
        <v>856</v>
      </c>
      <c r="F339" s="814"/>
      <c r="G339" s="814" t="s">
        <v>858</v>
      </c>
      <c r="H339" s="814">
        <v>2017</v>
      </c>
      <c r="I339" s="629" t="s">
        <v>577</v>
      </c>
      <c r="J339" s="629" t="s">
        <v>589</v>
      </c>
      <c r="K339" s="50"/>
      <c r="L339" s="818"/>
      <c r="M339" s="819"/>
      <c r="N339" s="819"/>
      <c r="O339" s="819"/>
      <c r="P339" s="819"/>
      <c r="Q339" s="819"/>
      <c r="R339" s="819">
        <v>0</v>
      </c>
      <c r="S339" s="819">
        <v>0</v>
      </c>
      <c r="T339" s="819">
        <v>0</v>
      </c>
      <c r="U339" s="819">
        <v>0</v>
      </c>
      <c r="V339" s="819">
        <v>0</v>
      </c>
      <c r="W339" s="819">
        <v>0</v>
      </c>
      <c r="X339" s="819">
        <v>0</v>
      </c>
      <c r="Y339" s="819">
        <v>0</v>
      </c>
      <c r="Z339" s="819">
        <v>0</v>
      </c>
      <c r="AA339" s="819">
        <v>0</v>
      </c>
      <c r="AB339" s="819">
        <v>0</v>
      </c>
      <c r="AC339" s="819">
        <v>0</v>
      </c>
      <c r="AD339" s="819">
        <v>0</v>
      </c>
      <c r="AE339" s="819">
        <v>0</v>
      </c>
      <c r="AF339" s="819">
        <v>0</v>
      </c>
      <c r="AG339" s="819">
        <v>0</v>
      </c>
      <c r="AH339" s="819">
        <v>0</v>
      </c>
      <c r="AI339" s="819">
        <v>0</v>
      </c>
      <c r="AJ339" s="819">
        <v>0</v>
      </c>
      <c r="AK339" s="819">
        <v>0</v>
      </c>
      <c r="AL339" s="819">
        <v>0</v>
      </c>
      <c r="AM339" s="819">
        <v>0</v>
      </c>
      <c r="AN339" s="819">
        <v>0</v>
      </c>
      <c r="AO339" s="820">
        <v>0</v>
      </c>
      <c r="AP339" s="50"/>
      <c r="AQ339" s="818"/>
      <c r="AR339" s="819"/>
      <c r="AS339" s="819"/>
      <c r="AT339" s="819"/>
      <c r="AU339" s="819"/>
      <c r="AV339" s="819"/>
      <c r="AW339" s="819">
        <v>0</v>
      </c>
      <c r="AX339" s="819">
        <v>0</v>
      </c>
      <c r="AY339" s="819">
        <v>0</v>
      </c>
      <c r="AZ339" s="819">
        <v>0</v>
      </c>
      <c r="BA339" s="819">
        <v>0</v>
      </c>
      <c r="BB339" s="819">
        <v>0</v>
      </c>
      <c r="BC339" s="819">
        <v>0</v>
      </c>
      <c r="BD339" s="819">
        <v>0</v>
      </c>
      <c r="BE339" s="819">
        <v>0</v>
      </c>
      <c r="BF339" s="819">
        <v>0</v>
      </c>
      <c r="BG339" s="819">
        <v>0</v>
      </c>
      <c r="BH339" s="819">
        <v>0</v>
      </c>
      <c r="BI339" s="819">
        <v>0</v>
      </c>
      <c r="BJ339" s="819">
        <v>0</v>
      </c>
      <c r="BK339" s="819">
        <v>0</v>
      </c>
      <c r="BL339" s="819">
        <v>0</v>
      </c>
      <c r="BM339" s="819">
        <v>0</v>
      </c>
      <c r="BN339" s="819">
        <v>0</v>
      </c>
      <c r="BO339" s="819">
        <v>0</v>
      </c>
      <c r="BP339" s="819">
        <v>0</v>
      </c>
      <c r="BQ339" s="819">
        <v>0</v>
      </c>
      <c r="BR339" s="819">
        <v>0</v>
      </c>
      <c r="BS339" s="819">
        <v>0</v>
      </c>
      <c r="BT339" s="820">
        <v>0</v>
      </c>
    </row>
    <row r="340" spans="2:72">
      <c r="B340" s="814"/>
      <c r="C340" s="814"/>
      <c r="D340" s="814" t="s">
        <v>875</v>
      </c>
      <c r="E340" s="814" t="s">
        <v>856</v>
      </c>
      <c r="F340" s="814"/>
      <c r="G340" s="814" t="s">
        <v>858</v>
      </c>
      <c r="H340" s="814">
        <v>2017</v>
      </c>
      <c r="I340" s="629" t="s">
        <v>577</v>
      </c>
      <c r="J340" s="629" t="s">
        <v>589</v>
      </c>
      <c r="K340" s="50"/>
      <c r="L340" s="818"/>
      <c r="M340" s="819"/>
      <c r="N340" s="819"/>
      <c r="O340" s="819"/>
      <c r="P340" s="819"/>
      <c r="Q340" s="819"/>
      <c r="R340" s="819">
        <v>0</v>
      </c>
      <c r="S340" s="819">
        <v>0</v>
      </c>
      <c r="T340" s="819">
        <v>0</v>
      </c>
      <c r="U340" s="819">
        <v>0</v>
      </c>
      <c r="V340" s="819">
        <v>0</v>
      </c>
      <c r="W340" s="819">
        <v>0</v>
      </c>
      <c r="X340" s="819">
        <v>0</v>
      </c>
      <c r="Y340" s="819">
        <v>0</v>
      </c>
      <c r="Z340" s="819">
        <v>0</v>
      </c>
      <c r="AA340" s="819">
        <v>0</v>
      </c>
      <c r="AB340" s="819">
        <v>0</v>
      </c>
      <c r="AC340" s="819">
        <v>0</v>
      </c>
      <c r="AD340" s="819">
        <v>0</v>
      </c>
      <c r="AE340" s="819">
        <v>0</v>
      </c>
      <c r="AF340" s="819">
        <v>0</v>
      </c>
      <c r="AG340" s="819">
        <v>0</v>
      </c>
      <c r="AH340" s="819">
        <v>0</v>
      </c>
      <c r="AI340" s="819">
        <v>0</v>
      </c>
      <c r="AJ340" s="819">
        <v>0</v>
      </c>
      <c r="AK340" s="819">
        <v>0</v>
      </c>
      <c r="AL340" s="819">
        <v>0</v>
      </c>
      <c r="AM340" s="819">
        <v>0</v>
      </c>
      <c r="AN340" s="819">
        <v>0</v>
      </c>
      <c r="AO340" s="820">
        <v>0</v>
      </c>
      <c r="AP340" s="50"/>
      <c r="AQ340" s="818"/>
      <c r="AR340" s="819"/>
      <c r="AS340" s="819"/>
      <c r="AT340" s="819"/>
      <c r="AU340" s="819"/>
      <c r="AV340" s="819"/>
      <c r="AW340" s="819">
        <v>0</v>
      </c>
      <c r="AX340" s="819">
        <v>0</v>
      </c>
      <c r="AY340" s="819">
        <v>0</v>
      </c>
      <c r="AZ340" s="819">
        <v>0</v>
      </c>
      <c r="BA340" s="819">
        <v>0</v>
      </c>
      <c r="BB340" s="819">
        <v>0</v>
      </c>
      <c r="BC340" s="819">
        <v>0</v>
      </c>
      <c r="BD340" s="819">
        <v>0</v>
      </c>
      <c r="BE340" s="819">
        <v>0</v>
      </c>
      <c r="BF340" s="819">
        <v>0</v>
      </c>
      <c r="BG340" s="819">
        <v>0</v>
      </c>
      <c r="BH340" s="819">
        <v>0</v>
      </c>
      <c r="BI340" s="819">
        <v>0</v>
      </c>
      <c r="BJ340" s="819">
        <v>0</v>
      </c>
      <c r="BK340" s="819">
        <v>0</v>
      </c>
      <c r="BL340" s="819">
        <v>0</v>
      </c>
      <c r="BM340" s="819">
        <v>0</v>
      </c>
      <c r="BN340" s="819">
        <v>0</v>
      </c>
      <c r="BO340" s="819">
        <v>0</v>
      </c>
      <c r="BP340" s="819">
        <v>0</v>
      </c>
      <c r="BQ340" s="819">
        <v>0</v>
      </c>
      <c r="BR340" s="819">
        <v>0</v>
      </c>
      <c r="BS340" s="819">
        <v>0</v>
      </c>
      <c r="BT340" s="820">
        <v>0</v>
      </c>
    </row>
    <row r="341" spans="2:72">
      <c r="B341" s="814"/>
      <c r="C341" s="814"/>
      <c r="D341" s="814" t="s">
        <v>876</v>
      </c>
      <c r="E341" s="814" t="s">
        <v>856</v>
      </c>
      <c r="F341" s="814"/>
      <c r="G341" s="814" t="s">
        <v>858</v>
      </c>
      <c r="H341" s="814">
        <v>2017</v>
      </c>
      <c r="I341" s="629" t="s">
        <v>577</v>
      </c>
      <c r="J341" s="629" t="s">
        <v>589</v>
      </c>
      <c r="K341" s="50"/>
      <c r="L341" s="818"/>
      <c r="M341" s="819"/>
      <c r="N341" s="819"/>
      <c r="O341" s="819"/>
      <c r="P341" s="819"/>
      <c r="Q341" s="819"/>
      <c r="R341" s="819">
        <v>0</v>
      </c>
      <c r="S341" s="819">
        <v>0</v>
      </c>
      <c r="T341" s="819">
        <v>0</v>
      </c>
      <c r="U341" s="819">
        <v>0</v>
      </c>
      <c r="V341" s="819">
        <v>0</v>
      </c>
      <c r="W341" s="819">
        <v>0</v>
      </c>
      <c r="X341" s="819">
        <v>0</v>
      </c>
      <c r="Y341" s="819">
        <v>0</v>
      </c>
      <c r="Z341" s="819">
        <v>0</v>
      </c>
      <c r="AA341" s="819">
        <v>0</v>
      </c>
      <c r="AB341" s="819">
        <v>0</v>
      </c>
      <c r="AC341" s="819">
        <v>0</v>
      </c>
      <c r="AD341" s="819">
        <v>0</v>
      </c>
      <c r="AE341" s="819">
        <v>0</v>
      </c>
      <c r="AF341" s="819">
        <v>0</v>
      </c>
      <c r="AG341" s="819">
        <v>0</v>
      </c>
      <c r="AH341" s="819">
        <v>0</v>
      </c>
      <c r="AI341" s="819">
        <v>0</v>
      </c>
      <c r="AJ341" s="819">
        <v>0</v>
      </c>
      <c r="AK341" s="819">
        <v>0</v>
      </c>
      <c r="AL341" s="819">
        <v>0</v>
      </c>
      <c r="AM341" s="819">
        <v>0</v>
      </c>
      <c r="AN341" s="819">
        <v>0</v>
      </c>
      <c r="AO341" s="820">
        <v>0</v>
      </c>
      <c r="AP341" s="50"/>
      <c r="AQ341" s="818"/>
      <c r="AR341" s="819"/>
      <c r="AS341" s="819"/>
      <c r="AT341" s="819"/>
      <c r="AU341" s="819"/>
      <c r="AV341" s="819"/>
      <c r="AW341" s="819">
        <v>0</v>
      </c>
      <c r="AX341" s="819">
        <v>0</v>
      </c>
      <c r="AY341" s="819">
        <v>0</v>
      </c>
      <c r="AZ341" s="819">
        <v>0</v>
      </c>
      <c r="BA341" s="819">
        <v>0</v>
      </c>
      <c r="BB341" s="819">
        <v>0</v>
      </c>
      <c r="BC341" s="819">
        <v>0</v>
      </c>
      <c r="BD341" s="819">
        <v>0</v>
      </c>
      <c r="BE341" s="819">
        <v>0</v>
      </c>
      <c r="BF341" s="819">
        <v>0</v>
      </c>
      <c r="BG341" s="819">
        <v>0</v>
      </c>
      <c r="BH341" s="819">
        <v>0</v>
      </c>
      <c r="BI341" s="819">
        <v>0</v>
      </c>
      <c r="BJ341" s="819">
        <v>0</v>
      </c>
      <c r="BK341" s="819">
        <v>0</v>
      </c>
      <c r="BL341" s="819">
        <v>0</v>
      </c>
      <c r="BM341" s="819">
        <v>0</v>
      </c>
      <c r="BN341" s="819">
        <v>0</v>
      </c>
      <c r="BO341" s="819">
        <v>0</v>
      </c>
      <c r="BP341" s="819">
        <v>0</v>
      </c>
      <c r="BQ341" s="819">
        <v>0</v>
      </c>
      <c r="BR341" s="819">
        <v>0</v>
      </c>
      <c r="BS341" s="819">
        <v>0</v>
      </c>
      <c r="BT341" s="820">
        <v>0</v>
      </c>
    </row>
    <row r="342" spans="2:72">
      <c r="B342" s="814"/>
      <c r="C342" s="814"/>
      <c r="D342" s="814" t="s">
        <v>877</v>
      </c>
      <c r="E342" s="814" t="s">
        <v>856</v>
      </c>
      <c r="F342" s="814"/>
      <c r="G342" s="814" t="s">
        <v>858</v>
      </c>
      <c r="H342" s="814">
        <v>2017</v>
      </c>
      <c r="I342" s="629" t="s">
        <v>578</v>
      </c>
      <c r="J342" s="629" t="s">
        <v>589</v>
      </c>
      <c r="K342" s="50"/>
      <c r="L342" s="818"/>
      <c r="M342" s="819"/>
      <c r="N342" s="819"/>
      <c r="O342" s="819"/>
      <c r="P342" s="819"/>
      <c r="Q342" s="819"/>
      <c r="R342" s="819">
        <v>0</v>
      </c>
      <c r="S342" s="819">
        <v>0</v>
      </c>
      <c r="T342" s="819">
        <v>0</v>
      </c>
      <c r="U342" s="819">
        <v>0</v>
      </c>
      <c r="V342" s="819">
        <v>0</v>
      </c>
      <c r="W342" s="819">
        <v>0</v>
      </c>
      <c r="X342" s="819">
        <v>0</v>
      </c>
      <c r="Y342" s="819">
        <v>0</v>
      </c>
      <c r="Z342" s="819">
        <v>0</v>
      </c>
      <c r="AA342" s="819">
        <v>0</v>
      </c>
      <c r="AB342" s="819">
        <v>0</v>
      </c>
      <c r="AC342" s="819">
        <v>0</v>
      </c>
      <c r="AD342" s="819">
        <v>0</v>
      </c>
      <c r="AE342" s="819">
        <v>0</v>
      </c>
      <c r="AF342" s="819">
        <v>0</v>
      </c>
      <c r="AG342" s="819">
        <v>0</v>
      </c>
      <c r="AH342" s="819">
        <v>0</v>
      </c>
      <c r="AI342" s="819">
        <v>0</v>
      </c>
      <c r="AJ342" s="819">
        <v>0</v>
      </c>
      <c r="AK342" s="819">
        <v>0</v>
      </c>
      <c r="AL342" s="819">
        <v>0</v>
      </c>
      <c r="AM342" s="819">
        <v>0</v>
      </c>
      <c r="AN342" s="819">
        <v>0</v>
      </c>
      <c r="AO342" s="820">
        <v>0</v>
      </c>
      <c r="AP342" s="50"/>
      <c r="AQ342" s="818"/>
      <c r="AR342" s="819"/>
      <c r="AS342" s="819"/>
      <c r="AT342" s="819"/>
      <c r="AU342" s="819"/>
      <c r="AV342" s="819"/>
      <c r="AW342" s="819">
        <v>0</v>
      </c>
      <c r="AX342" s="819">
        <v>0</v>
      </c>
      <c r="AY342" s="819">
        <v>0</v>
      </c>
      <c r="AZ342" s="819">
        <v>0</v>
      </c>
      <c r="BA342" s="819">
        <v>0</v>
      </c>
      <c r="BB342" s="819">
        <v>0</v>
      </c>
      <c r="BC342" s="819">
        <v>0</v>
      </c>
      <c r="BD342" s="819">
        <v>0</v>
      </c>
      <c r="BE342" s="819">
        <v>0</v>
      </c>
      <c r="BF342" s="819">
        <v>0</v>
      </c>
      <c r="BG342" s="819">
        <v>0</v>
      </c>
      <c r="BH342" s="819">
        <v>0</v>
      </c>
      <c r="BI342" s="819">
        <v>0</v>
      </c>
      <c r="BJ342" s="819">
        <v>0</v>
      </c>
      <c r="BK342" s="819">
        <v>0</v>
      </c>
      <c r="BL342" s="819">
        <v>0</v>
      </c>
      <c r="BM342" s="819">
        <v>0</v>
      </c>
      <c r="BN342" s="819">
        <v>0</v>
      </c>
      <c r="BO342" s="819">
        <v>0</v>
      </c>
      <c r="BP342" s="819">
        <v>0</v>
      </c>
      <c r="BQ342" s="819">
        <v>0</v>
      </c>
      <c r="BR342" s="819">
        <v>0</v>
      </c>
      <c r="BS342" s="819">
        <v>0</v>
      </c>
      <c r="BT342" s="820">
        <v>0</v>
      </c>
    </row>
    <row r="343" spans="2:72">
      <c r="B343" s="814"/>
      <c r="C343" s="814"/>
      <c r="D343" s="814" t="s">
        <v>878</v>
      </c>
      <c r="E343" s="814" t="s">
        <v>856</v>
      </c>
      <c r="F343" s="814"/>
      <c r="G343" s="814" t="s">
        <v>858</v>
      </c>
      <c r="H343" s="814">
        <v>2017</v>
      </c>
      <c r="I343" s="629" t="s">
        <v>579</v>
      </c>
      <c r="J343" s="629" t="s">
        <v>589</v>
      </c>
      <c r="K343" s="50"/>
      <c r="L343" s="818"/>
      <c r="M343" s="819"/>
      <c r="N343" s="819"/>
      <c r="O343" s="819"/>
      <c r="P343" s="819"/>
      <c r="Q343" s="819"/>
      <c r="R343" s="819">
        <v>0</v>
      </c>
      <c r="S343" s="819">
        <v>0</v>
      </c>
      <c r="T343" s="819">
        <v>0</v>
      </c>
      <c r="U343" s="819">
        <v>0</v>
      </c>
      <c r="V343" s="819">
        <v>0</v>
      </c>
      <c r="W343" s="819">
        <v>0</v>
      </c>
      <c r="X343" s="819">
        <v>0</v>
      </c>
      <c r="Y343" s="819">
        <v>0</v>
      </c>
      <c r="Z343" s="819">
        <v>0</v>
      </c>
      <c r="AA343" s="819">
        <v>0</v>
      </c>
      <c r="AB343" s="819">
        <v>0</v>
      </c>
      <c r="AC343" s="819">
        <v>0</v>
      </c>
      <c r="AD343" s="819">
        <v>0</v>
      </c>
      <c r="AE343" s="819">
        <v>0</v>
      </c>
      <c r="AF343" s="819">
        <v>0</v>
      </c>
      <c r="AG343" s="819">
        <v>0</v>
      </c>
      <c r="AH343" s="819">
        <v>0</v>
      </c>
      <c r="AI343" s="819">
        <v>0</v>
      </c>
      <c r="AJ343" s="819">
        <v>0</v>
      </c>
      <c r="AK343" s="819">
        <v>0</v>
      </c>
      <c r="AL343" s="819">
        <v>0</v>
      </c>
      <c r="AM343" s="819">
        <v>0</v>
      </c>
      <c r="AN343" s="819">
        <v>0</v>
      </c>
      <c r="AO343" s="820">
        <v>0</v>
      </c>
      <c r="AP343" s="50"/>
      <c r="AQ343" s="818"/>
      <c r="AR343" s="819"/>
      <c r="AS343" s="819"/>
      <c r="AT343" s="819"/>
      <c r="AU343" s="819"/>
      <c r="AV343" s="819"/>
      <c r="AW343" s="819">
        <v>0</v>
      </c>
      <c r="AX343" s="819">
        <v>0</v>
      </c>
      <c r="AY343" s="819">
        <v>0</v>
      </c>
      <c r="AZ343" s="819">
        <v>0</v>
      </c>
      <c r="BA343" s="819">
        <v>0</v>
      </c>
      <c r="BB343" s="819">
        <v>0</v>
      </c>
      <c r="BC343" s="819">
        <v>0</v>
      </c>
      <c r="BD343" s="819">
        <v>0</v>
      </c>
      <c r="BE343" s="819">
        <v>0</v>
      </c>
      <c r="BF343" s="819">
        <v>0</v>
      </c>
      <c r="BG343" s="819">
        <v>0</v>
      </c>
      <c r="BH343" s="819">
        <v>0</v>
      </c>
      <c r="BI343" s="819">
        <v>0</v>
      </c>
      <c r="BJ343" s="819">
        <v>0</v>
      </c>
      <c r="BK343" s="819">
        <v>0</v>
      </c>
      <c r="BL343" s="819">
        <v>0</v>
      </c>
      <c r="BM343" s="819">
        <v>0</v>
      </c>
      <c r="BN343" s="819">
        <v>0</v>
      </c>
      <c r="BO343" s="819">
        <v>0</v>
      </c>
      <c r="BP343" s="819">
        <v>0</v>
      </c>
      <c r="BQ343" s="819">
        <v>0</v>
      </c>
      <c r="BR343" s="819">
        <v>0</v>
      </c>
      <c r="BS343" s="819">
        <v>0</v>
      </c>
      <c r="BT343" s="820">
        <v>0</v>
      </c>
    </row>
    <row r="344" spans="2:72">
      <c r="B344" s="814"/>
      <c r="C344" s="814"/>
      <c r="D344" s="814" t="s">
        <v>880</v>
      </c>
      <c r="E344" s="814" t="s">
        <v>856</v>
      </c>
      <c r="F344" s="814"/>
      <c r="G344" s="814" t="s">
        <v>858</v>
      </c>
      <c r="H344" s="814">
        <v>2017</v>
      </c>
      <c r="I344" s="629" t="s">
        <v>580</v>
      </c>
      <c r="J344" s="629" t="s">
        <v>589</v>
      </c>
      <c r="K344" s="50"/>
      <c r="L344" s="818"/>
      <c r="M344" s="819"/>
      <c r="N344" s="819"/>
      <c r="O344" s="819"/>
      <c r="P344" s="819"/>
      <c r="Q344" s="819"/>
      <c r="R344" s="819">
        <v>0</v>
      </c>
      <c r="S344" s="819">
        <v>0</v>
      </c>
      <c r="T344" s="819">
        <v>0</v>
      </c>
      <c r="U344" s="819">
        <v>0</v>
      </c>
      <c r="V344" s="819">
        <v>0</v>
      </c>
      <c r="W344" s="819">
        <v>0</v>
      </c>
      <c r="X344" s="819">
        <v>0</v>
      </c>
      <c r="Y344" s="819">
        <v>0</v>
      </c>
      <c r="Z344" s="819">
        <v>0</v>
      </c>
      <c r="AA344" s="819">
        <v>0</v>
      </c>
      <c r="AB344" s="819">
        <v>0</v>
      </c>
      <c r="AC344" s="819">
        <v>0</v>
      </c>
      <c r="AD344" s="819">
        <v>0</v>
      </c>
      <c r="AE344" s="819">
        <v>0</v>
      </c>
      <c r="AF344" s="819">
        <v>0</v>
      </c>
      <c r="AG344" s="819">
        <v>0</v>
      </c>
      <c r="AH344" s="819">
        <v>0</v>
      </c>
      <c r="AI344" s="819">
        <v>0</v>
      </c>
      <c r="AJ344" s="819">
        <v>0</v>
      </c>
      <c r="AK344" s="819">
        <v>0</v>
      </c>
      <c r="AL344" s="819">
        <v>0</v>
      </c>
      <c r="AM344" s="819">
        <v>0</v>
      </c>
      <c r="AN344" s="819">
        <v>0</v>
      </c>
      <c r="AO344" s="820">
        <v>0</v>
      </c>
      <c r="AP344" s="50"/>
      <c r="AQ344" s="818"/>
      <c r="AR344" s="819"/>
      <c r="AS344" s="819"/>
      <c r="AT344" s="819"/>
      <c r="AU344" s="819"/>
      <c r="AV344" s="819"/>
      <c r="AW344" s="819">
        <v>0</v>
      </c>
      <c r="AX344" s="819">
        <v>0</v>
      </c>
      <c r="AY344" s="819">
        <v>0</v>
      </c>
      <c r="AZ344" s="819">
        <v>0</v>
      </c>
      <c r="BA344" s="819">
        <v>0</v>
      </c>
      <c r="BB344" s="819">
        <v>0</v>
      </c>
      <c r="BC344" s="819">
        <v>0</v>
      </c>
      <c r="BD344" s="819">
        <v>0</v>
      </c>
      <c r="BE344" s="819">
        <v>0</v>
      </c>
      <c r="BF344" s="819">
        <v>0</v>
      </c>
      <c r="BG344" s="819">
        <v>0</v>
      </c>
      <c r="BH344" s="819">
        <v>0</v>
      </c>
      <c r="BI344" s="819">
        <v>0</v>
      </c>
      <c r="BJ344" s="819">
        <v>0</v>
      </c>
      <c r="BK344" s="819">
        <v>0</v>
      </c>
      <c r="BL344" s="819">
        <v>0</v>
      </c>
      <c r="BM344" s="819">
        <v>0</v>
      </c>
      <c r="BN344" s="819">
        <v>0</v>
      </c>
      <c r="BO344" s="819">
        <v>0</v>
      </c>
      <c r="BP344" s="819">
        <v>0</v>
      </c>
      <c r="BQ344" s="819">
        <v>0</v>
      </c>
      <c r="BR344" s="819">
        <v>0</v>
      </c>
      <c r="BS344" s="819">
        <v>0</v>
      </c>
      <c r="BT344" s="820">
        <v>0</v>
      </c>
    </row>
    <row r="345" spans="2:72">
      <c r="B345" s="814"/>
      <c r="C345" s="814"/>
      <c r="D345" s="814" t="s">
        <v>881</v>
      </c>
      <c r="E345" s="814" t="s">
        <v>856</v>
      </c>
      <c r="F345" s="814"/>
      <c r="G345" s="814" t="s">
        <v>858</v>
      </c>
      <c r="H345" s="814">
        <v>2017</v>
      </c>
      <c r="I345" s="629" t="s">
        <v>918</v>
      </c>
      <c r="J345" s="629" t="s">
        <v>589</v>
      </c>
      <c r="K345" s="50"/>
      <c r="L345" s="818"/>
      <c r="M345" s="819"/>
      <c r="N345" s="819"/>
      <c r="O345" s="819"/>
      <c r="P345" s="819"/>
      <c r="Q345" s="819"/>
      <c r="R345" s="819">
        <v>0</v>
      </c>
      <c r="S345" s="819">
        <v>0</v>
      </c>
      <c r="T345" s="819">
        <v>0</v>
      </c>
      <c r="U345" s="819">
        <v>0</v>
      </c>
      <c r="V345" s="819">
        <v>0</v>
      </c>
      <c r="W345" s="819">
        <v>0</v>
      </c>
      <c r="X345" s="819">
        <v>0</v>
      </c>
      <c r="Y345" s="819">
        <v>0</v>
      </c>
      <c r="Z345" s="819">
        <v>0</v>
      </c>
      <c r="AA345" s="819">
        <v>0</v>
      </c>
      <c r="AB345" s="819">
        <v>0</v>
      </c>
      <c r="AC345" s="819">
        <v>0</v>
      </c>
      <c r="AD345" s="819">
        <v>0</v>
      </c>
      <c r="AE345" s="819">
        <v>0</v>
      </c>
      <c r="AF345" s="819">
        <v>0</v>
      </c>
      <c r="AG345" s="819">
        <v>0</v>
      </c>
      <c r="AH345" s="819">
        <v>0</v>
      </c>
      <c r="AI345" s="819">
        <v>0</v>
      </c>
      <c r="AJ345" s="819">
        <v>0</v>
      </c>
      <c r="AK345" s="819">
        <v>0</v>
      </c>
      <c r="AL345" s="819">
        <v>0</v>
      </c>
      <c r="AM345" s="819">
        <v>0</v>
      </c>
      <c r="AN345" s="819">
        <v>0</v>
      </c>
      <c r="AO345" s="820">
        <v>0</v>
      </c>
      <c r="AP345" s="50"/>
      <c r="AQ345" s="818"/>
      <c r="AR345" s="819"/>
      <c r="AS345" s="819"/>
      <c r="AT345" s="819"/>
      <c r="AU345" s="819"/>
      <c r="AV345" s="819"/>
      <c r="AW345" s="819">
        <v>0</v>
      </c>
      <c r="AX345" s="819">
        <v>0</v>
      </c>
      <c r="AY345" s="819">
        <v>0</v>
      </c>
      <c r="AZ345" s="819">
        <v>0</v>
      </c>
      <c r="BA345" s="819">
        <v>0</v>
      </c>
      <c r="BB345" s="819">
        <v>0</v>
      </c>
      <c r="BC345" s="819">
        <v>0</v>
      </c>
      <c r="BD345" s="819">
        <v>0</v>
      </c>
      <c r="BE345" s="819">
        <v>0</v>
      </c>
      <c r="BF345" s="819">
        <v>0</v>
      </c>
      <c r="BG345" s="819">
        <v>0</v>
      </c>
      <c r="BH345" s="819">
        <v>0</v>
      </c>
      <c r="BI345" s="819">
        <v>0</v>
      </c>
      <c r="BJ345" s="819">
        <v>0</v>
      </c>
      <c r="BK345" s="819">
        <v>0</v>
      </c>
      <c r="BL345" s="819">
        <v>0</v>
      </c>
      <c r="BM345" s="819">
        <v>0</v>
      </c>
      <c r="BN345" s="819">
        <v>0</v>
      </c>
      <c r="BO345" s="819">
        <v>0</v>
      </c>
      <c r="BP345" s="819">
        <v>0</v>
      </c>
      <c r="BQ345" s="819">
        <v>0</v>
      </c>
      <c r="BR345" s="819">
        <v>0</v>
      </c>
      <c r="BS345" s="819">
        <v>0</v>
      </c>
      <c r="BT345" s="820">
        <v>0</v>
      </c>
    </row>
    <row r="346" spans="2:72">
      <c r="B346" s="814"/>
      <c r="C346" s="814"/>
      <c r="D346" s="814" t="s">
        <v>919</v>
      </c>
      <c r="E346" s="814" t="s">
        <v>856</v>
      </c>
      <c r="F346" s="814"/>
      <c r="G346" s="814" t="s">
        <v>858</v>
      </c>
      <c r="H346" s="814">
        <v>2017</v>
      </c>
      <c r="I346" s="629" t="s">
        <v>920</v>
      </c>
      <c r="J346" s="629" t="s">
        <v>589</v>
      </c>
      <c r="K346" s="50"/>
      <c r="L346" s="818"/>
      <c r="M346" s="819"/>
      <c r="N346" s="819"/>
      <c r="O346" s="819"/>
      <c r="P346" s="819"/>
      <c r="Q346" s="819"/>
      <c r="R346" s="819">
        <v>0</v>
      </c>
      <c r="S346" s="819">
        <v>0</v>
      </c>
      <c r="T346" s="819">
        <v>0</v>
      </c>
      <c r="U346" s="819">
        <v>0</v>
      </c>
      <c r="V346" s="819">
        <v>0</v>
      </c>
      <c r="W346" s="819">
        <v>0</v>
      </c>
      <c r="X346" s="819">
        <v>0</v>
      </c>
      <c r="Y346" s="819">
        <v>0</v>
      </c>
      <c r="Z346" s="819">
        <v>0</v>
      </c>
      <c r="AA346" s="819">
        <v>0</v>
      </c>
      <c r="AB346" s="819">
        <v>0</v>
      </c>
      <c r="AC346" s="819">
        <v>0</v>
      </c>
      <c r="AD346" s="819">
        <v>0</v>
      </c>
      <c r="AE346" s="819">
        <v>0</v>
      </c>
      <c r="AF346" s="819">
        <v>0</v>
      </c>
      <c r="AG346" s="819">
        <v>0</v>
      </c>
      <c r="AH346" s="819">
        <v>0</v>
      </c>
      <c r="AI346" s="819">
        <v>0</v>
      </c>
      <c r="AJ346" s="819">
        <v>0</v>
      </c>
      <c r="AK346" s="819">
        <v>0</v>
      </c>
      <c r="AL346" s="819">
        <v>0</v>
      </c>
      <c r="AM346" s="819">
        <v>0</v>
      </c>
      <c r="AN346" s="819">
        <v>0</v>
      </c>
      <c r="AO346" s="820">
        <v>0</v>
      </c>
      <c r="AP346" s="50"/>
      <c r="AQ346" s="818"/>
      <c r="AR346" s="819"/>
      <c r="AS346" s="819"/>
      <c r="AT346" s="819"/>
      <c r="AU346" s="819"/>
      <c r="AV346" s="819"/>
      <c r="AW346" s="819">
        <v>0</v>
      </c>
      <c r="AX346" s="819">
        <v>0</v>
      </c>
      <c r="AY346" s="819">
        <v>0</v>
      </c>
      <c r="AZ346" s="819">
        <v>0</v>
      </c>
      <c r="BA346" s="819">
        <v>0</v>
      </c>
      <c r="BB346" s="819">
        <v>0</v>
      </c>
      <c r="BC346" s="819">
        <v>0</v>
      </c>
      <c r="BD346" s="819">
        <v>0</v>
      </c>
      <c r="BE346" s="819">
        <v>0</v>
      </c>
      <c r="BF346" s="819">
        <v>0</v>
      </c>
      <c r="BG346" s="819">
        <v>0</v>
      </c>
      <c r="BH346" s="819">
        <v>0</v>
      </c>
      <c r="BI346" s="819">
        <v>0</v>
      </c>
      <c r="BJ346" s="819">
        <v>0</v>
      </c>
      <c r="BK346" s="819">
        <v>0</v>
      </c>
      <c r="BL346" s="819">
        <v>0</v>
      </c>
      <c r="BM346" s="819">
        <v>0</v>
      </c>
      <c r="BN346" s="819">
        <v>0</v>
      </c>
      <c r="BO346" s="819">
        <v>0</v>
      </c>
      <c r="BP346" s="819">
        <v>0</v>
      </c>
      <c r="BQ346" s="819">
        <v>0</v>
      </c>
      <c r="BR346" s="819">
        <v>0</v>
      </c>
      <c r="BS346" s="819">
        <v>0</v>
      </c>
      <c r="BT346" s="820">
        <v>0</v>
      </c>
    </row>
    <row r="347" spans="2:72">
      <c r="B347" s="814"/>
      <c r="C347" s="814"/>
      <c r="D347" s="814" t="s">
        <v>882</v>
      </c>
      <c r="E347" s="814" t="s">
        <v>856</v>
      </c>
      <c r="F347" s="814"/>
      <c r="G347" s="814" t="s">
        <v>858</v>
      </c>
      <c r="H347" s="814">
        <v>2017</v>
      </c>
      <c r="I347" s="629" t="s">
        <v>921</v>
      </c>
      <c r="J347" s="629" t="s">
        <v>589</v>
      </c>
      <c r="K347" s="50"/>
      <c r="L347" s="818"/>
      <c r="M347" s="819"/>
      <c r="N347" s="819"/>
      <c r="O347" s="819"/>
      <c r="P347" s="819"/>
      <c r="Q347" s="819"/>
      <c r="R347" s="819">
        <v>0</v>
      </c>
      <c r="S347" s="819">
        <v>0</v>
      </c>
      <c r="T347" s="819">
        <v>0</v>
      </c>
      <c r="U347" s="819">
        <v>0</v>
      </c>
      <c r="V347" s="819">
        <v>0</v>
      </c>
      <c r="W347" s="819">
        <v>0</v>
      </c>
      <c r="X347" s="819">
        <v>0</v>
      </c>
      <c r="Y347" s="819">
        <v>0</v>
      </c>
      <c r="Z347" s="819">
        <v>0</v>
      </c>
      <c r="AA347" s="819">
        <v>0</v>
      </c>
      <c r="AB347" s="819">
        <v>0</v>
      </c>
      <c r="AC347" s="819">
        <v>0</v>
      </c>
      <c r="AD347" s="819">
        <v>0</v>
      </c>
      <c r="AE347" s="819">
        <v>0</v>
      </c>
      <c r="AF347" s="819">
        <v>0</v>
      </c>
      <c r="AG347" s="819">
        <v>0</v>
      </c>
      <c r="AH347" s="819">
        <v>0</v>
      </c>
      <c r="AI347" s="819">
        <v>0</v>
      </c>
      <c r="AJ347" s="819">
        <v>0</v>
      </c>
      <c r="AK347" s="819">
        <v>0</v>
      </c>
      <c r="AL347" s="819">
        <v>0</v>
      </c>
      <c r="AM347" s="819">
        <v>0</v>
      </c>
      <c r="AN347" s="819">
        <v>0</v>
      </c>
      <c r="AO347" s="820">
        <v>0</v>
      </c>
      <c r="AP347" s="50"/>
      <c r="AQ347" s="818"/>
      <c r="AR347" s="819"/>
      <c r="AS347" s="819"/>
      <c r="AT347" s="819"/>
      <c r="AU347" s="819"/>
      <c r="AV347" s="819"/>
      <c r="AW347" s="819">
        <v>0</v>
      </c>
      <c r="AX347" s="819">
        <v>0</v>
      </c>
      <c r="AY347" s="819">
        <v>0</v>
      </c>
      <c r="AZ347" s="819">
        <v>0</v>
      </c>
      <c r="BA347" s="819">
        <v>0</v>
      </c>
      <c r="BB347" s="819">
        <v>0</v>
      </c>
      <c r="BC347" s="819">
        <v>0</v>
      </c>
      <c r="BD347" s="819">
        <v>0</v>
      </c>
      <c r="BE347" s="819">
        <v>0</v>
      </c>
      <c r="BF347" s="819">
        <v>0</v>
      </c>
      <c r="BG347" s="819">
        <v>0</v>
      </c>
      <c r="BH347" s="819">
        <v>0</v>
      </c>
      <c r="BI347" s="819">
        <v>0</v>
      </c>
      <c r="BJ347" s="819">
        <v>0</v>
      </c>
      <c r="BK347" s="819">
        <v>0</v>
      </c>
      <c r="BL347" s="819">
        <v>0</v>
      </c>
      <c r="BM347" s="819">
        <v>0</v>
      </c>
      <c r="BN347" s="819">
        <v>0</v>
      </c>
      <c r="BO347" s="819">
        <v>0</v>
      </c>
      <c r="BP347" s="819">
        <v>0</v>
      </c>
      <c r="BQ347" s="819">
        <v>0</v>
      </c>
      <c r="BR347" s="819">
        <v>0</v>
      </c>
      <c r="BS347" s="819">
        <v>0</v>
      </c>
      <c r="BT347" s="820">
        <v>0</v>
      </c>
    </row>
    <row r="348" spans="2:72">
      <c r="B348" s="814"/>
      <c r="C348" s="814"/>
      <c r="D348" s="814" t="s">
        <v>922</v>
      </c>
      <c r="E348" s="814" t="s">
        <v>856</v>
      </c>
      <c r="F348" s="814"/>
      <c r="G348" s="814" t="s">
        <v>858</v>
      </c>
      <c r="H348" s="814">
        <v>2017</v>
      </c>
      <c r="I348" s="629" t="s">
        <v>923</v>
      </c>
      <c r="J348" s="629" t="s">
        <v>589</v>
      </c>
      <c r="K348" s="50"/>
      <c r="L348" s="818"/>
      <c r="M348" s="819"/>
      <c r="N348" s="819"/>
      <c r="O348" s="819"/>
      <c r="P348" s="819"/>
      <c r="Q348" s="819"/>
      <c r="R348" s="819">
        <v>0</v>
      </c>
      <c r="S348" s="819">
        <v>0</v>
      </c>
      <c r="T348" s="819">
        <v>0</v>
      </c>
      <c r="U348" s="819">
        <v>0</v>
      </c>
      <c r="V348" s="819">
        <v>0</v>
      </c>
      <c r="W348" s="819">
        <v>0</v>
      </c>
      <c r="X348" s="819">
        <v>0</v>
      </c>
      <c r="Y348" s="819">
        <v>0</v>
      </c>
      <c r="Z348" s="819">
        <v>0</v>
      </c>
      <c r="AA348" s="819">
        <v>0</v>
      </c>
      <c r="AB348" s="819">
        <v>0</v>
      </c>
      <c r="AC348" s="819">
        <v>0</v>
      </c>
      <c r="AD348" s="819">
        <v>0</v>
      </c>
      <c r="AE348" s="819">
        <v>0</v>
      </c>
      <c r="AF348" s="819">
        <v>0</v>
      </c>
      <c r="AG348" s="819">
        <v>0</v>
      </c>
      <c r="AH348" s="819">
        <v>0</v>
      </c>
      <c r="AI348" s="819">
        <v>0</v>
      </c>
      <c r="AJ348" s="819">
        <v>0</v>
      </c>
      <c r="AK348" s="819">
        <v>0</v>
      </c>
      <c r="AL348" s="819">
        <v>0</v>
      </c>
      <c r="AM348" s="819">
        <v>0</v>
      </c>
      <c r="AN348" s="819">
        <v>0</v>
      </c>
      <c r="AO348" s="820">
        <v>0</v>
      </c>
      <c r="AP348" s="50"/>
      <c r="AQ348" s="818"/>
      <c r="AR348" s="819"/>
      <c r="AS348" s="819"/>
      <c r="AT348" s="819"/>
      <c r="AU348" s="819"/>
      <c r="AV348" s="819"/>
      <c r="AW348" s="819">
        <v>0</v>
      </c>
      <c r="AX348" s="819">
        <v>0</v>
      </c>
      <c r="AY348" s="819">
        <v>0</v>
      </c>
      <c r="AZ348" s="819">
        <v>0</v>
      </c>
      <c r="BA348" s="819">
        <v>0</v>
      </c>
      <c r="BB348" s="819">
        <v>0</v>
      </c>
      <c r="BC348" s="819">
        <v>0</v>
      </c>
      <c r="BD348" s="819">
        <v>0</v>
      </c>
      <c r="BE348" s="819">
        <v>0</v>
      </c>
      <c r="BF348" s="819">
        <v>0</v>
      </c>
      <c r="BG348" s="819">
        <v>0</v>
      </c>
      <c r="BH348" s="819">
        <v>0</v>
      </c>
      <c r="BI348" s="819">
        <v>0</v>
      </c>
      <c r="BJ348" s="819">
        <v>0</v>
      </c>
      <c r="BK348" s="819">
        <v>0</v>
      </c>
      <c r="BL348" s="819">
        <v>0</v>
      </c>
      <c r="BM348" s="819">
        <v>0</v>
      </c>
      <c r="BN348" s="819">
        <v>0</v>
      </c>
      <c r="BO348" s="819">
        <v>0</v>
      </c>
      <c r="BP348" s="819">
        <v>0</v>
      </c>
      <c r="BQ348" s="819">
        <v>0</v>
      </c>
      <c r="BR348" s="819">
        <v>0</v>
      </c>
      <c r="BS348" s="819">
        <v>0</v>
      </c>
      <c r="BT348" s="820">
        <v>0</v>
      </c>
    </row>
    <row r="349" spans="2:72">
      <c r="B349" s="814"/>
      <c r="C349" s="814"/>
      <c r="D349" s="814" t="s">
        <v>127</v>
      </c>
      <c r="E349" s="814" t="s">
        <v>856</v>
      </c>
      <c r="F349" s="814"/>
      <c r="G349" s="814" t="s">
        <v>858</v>
      </c>
      <c r="H349" s="814">
        <v>2017</v>
      </c>
      <c r="I349" s="629" t="s">
        <v>924</v>
      </c>
      <c r="J349" s="629" t="s">
        <v>589</v>
      </c>
      <c r="K349" s="50"/>
      <c r="L349" s="818"/>
      <c r="M349" s="819"/>
      <c r="N349" s="819"/>
      <c r="O349" s="819"/>
      <c r="P349" s="819"/>
      <c r="Q349" s="819"/>
      <c r="R349" s="819">
        <v>0</v>
      </c>
      <c r="S349" s="819">
        <v>0</v>
      </c>
      <c r="T349" s="819">
        <v>0</v>
      </c>
      <c r="U349" s="819">
        <v>0</v>
      </c>
      <c r="V349" s="819">
        <v>0</v>
      </c>
      <c r="W349" s="819">
        <v>0</v>
      </c>
      <c r="X349" s="819">
        <v>0</v>
      </c>
      <c r="Y349" s="819">
        <v>0</v>
      </c>
      <c r="Z349" s="819">
        <v>0</v>
      </c>
      <c r="AA349" s="819">
        <v>0</v>
      </c>
      <c r="AB349" s="819">
        <v>0</v>
      </c>
      <c r="AC349" s="819">
        <v>0</v>
      </c>
      <c r="AD349" s="819">
        <v>0</v>
      </c>
      <c r="AE349" s="819">
        <v>0</v>
      </c>
      <c r="AF349" s="819">
        <v>0</v>
      </c>
      <c r="AG349" s="819">
        <v>0</v>
      </c>
      <c r="AH349" s="819">
        <v>0</v>
      </c>
      <c r="AI349" s="819">
        <v>0</v>
      </c>
      <c r="AJ349" s="819">
        <v>0</v>
      </c>
      <c r="AK349" s="819">
        <v>0</v>
      </c>
      <c r="AL349" s="819">
        <v>0</v>
      </c>
      <c r="AM349" s="819">
        <v>0</v>
      </c>
      <c r="AN349" s="819">
        <v>0</v>
      </c>
      <c r="AO349" s="820">
        <v>0</v>
      </c>
      <c r="AP349" s="50"/>
      <c r="AQ349" s="818"/>
      <c r="AR349" s="819"/>
      <c r="AS349" s="819"/>
      <c r="AT349" s="819"/>
      <c r="AU349" s="819"/>
      <c r="AV349" s="819"/>
      <c r="AW349" s="819">
        <v>0</v>
      </c>
      <c r="AX349" s="819">
        <v>0</v>
      </c>
      <c r="AY349" s="819">
        <v>0</v>
      </c>
      <c r="AZ349" s="819">
        <v>0</v>
      </c>
      <c r="BA349" s="819">
        <v>0</v>
      </c>
      <c r="BB349" s="819">
        <v>0</v>
      </c>
      <c r="BC349" s="819">
        <v>0</v>
      </c>
      <c r="BD349" s="819">
        <v>0</v>
      </c>
      <c r="BE349" s="819">
        <v>0</v>
      </c>
      <c r="BF349" s="819">
        <v>0</v>
      </c>
      <c r="BG349" s="819">
        <v>0</v>
      </c>
      <c r="BH349" s="819">
        <v>0</v>
      </c>
      <c r="BI349" s="819">
        <v>0</v>
      </c>
      <c r="BJ349" s="819">
        <v>0</v>
      </c>
      <c r="BK349" s="819">
        <v>0</v>
      </c>
      <c r="BL349" s="819">
        <v>0</v>
      </c>
      <c r="BM349" s="819">
        <v>0</v>
      </c>
      <c r="BN349" s="819">
        <v>0</v>
      </c>
      <c r="BO349" s="819">
        <v>0</v>
      </c>
      <c r="BP349" s="819">
        <v>0</v>
      </c>
      <c r="BQ349" s="819">
        <v>0</v>
      </c>
      <c r="BR349" s="819">
        <v>0</v>
      </c>
      <c r="BS349" s="819">
        <v>0</v>
      </c>
      <c r="BT349" s="820">
        <v>0</v>
      </c>
    </row>
    <row r="350" spans="2:72">
      <c r="B350" s="814"/>
      <c r="C350" s="814"/>
      <c r="D350" s="814" t="s">
        <v>925</v>
      </c>
      <c r="E350" s="814" t="s">
        <v>856</v>
      </c>
      <c r="F350" s="814"/>
      <c r="G350" s="814" t="s">
        <v>858</v>
      </c>
      <c r="H350" s="814">
        <v>2017</v>
      </c>
      <c r="I350" s="629" t="s">
        <v>926</v>
      </c>
      <c r="J350" s="629" t="s">
        <v>589</v>
      </c>
      <c r="K350" s="50"/>
      <c r="L350" s="818"/>
      <c r="M350" s="819"/>
      <c r="N350" s="819"/>
      <c r="O350" s="819"/>
      <c r="P350" s="819"/>
      <c r="Q350" s="819"/>
      <c r="R350" s="819">
        <v>0</v>
      </c>
      <c r="S350" s="819">
        <v>0</v>
      </c>
      <c r="T350" s="819">
        <v>0</v>
      </c>
      <c r="U350" s="819">
        <v>0</v>
      </c>
      <c r="V350" s="819">
        <v>0</v>
      </c>
      <c r="W350" s="819">
        <v>0</v>
      </c>
      <c r="X350" s="819">
        <v>0</v>
      </c>
      <c r="Y350" s="819">
        <v>0</v>
      </c>
      <c r="Z350" s="819">
        <v>0</v>
      </c>
      <c r="AA350" s="819">
        <v>0</v>
      </c>
      <c r="AB350" s="819">
        <v>0</v>
      </c>
      <c r="AC350" s="819">
        <v>0</v>
      </c>
      <c r="AD350" s="819">
        <v>0</v>
      </c>
      <c r="AE350" s="819">
        <v>0</v>
      </c>
      <c r="AF350" s="819">
        <v>0</v>
      </c>
      <c r="AG350" s="819">
        <v>0</v>
      </c>
      <c r="AH350" s="819">
        <v>0</v>
      </c>
      <c r="AI350" s="819">
        <v>0</v>
      </c>
      <c r="AJ350" s="819">
        <v>0</v>
      </c>
      <c r="AK350" s="819">
        <v>0</v>
      </c>
      <c r="AL350" s="819">
        <v>0</v>
      </c>
      <c r="AM350" s="819">
        <v>0</v>
      </c>
      <c r="AN350" s="819">
        <v>0</v>
      </c>
      <c r="AO350" s="820">
        <v>0</v>
      </c>
      <c r="AP350" s="50"/>
      <c r="AQ350" s="818"/>
      <c r="AR350" s="819"/>
      <c r="AS350" s="819"/>
      <c r="AT350" s="819"/>
      <c r="AU350" s="819"/>
      <c r="AV350" s="819"/>
      <c r="AW350" s="819">
        <v>0</v>
      </c>
      <c r="AX350" s="819">
        <v>0</v>
      </c>
      <c r="AY350" s="819">
        <v>0</v>
      </c>
      <c r="AZ350" s="819">
        <v>0</v>
      </c>
      <c r="BA350" s="819">
        <v>0</v>
      </c>
      <c r="BB350" s="819">
        <v>0</v>
      </c>
      <c r="BC350" s="819">
        <v>0</v>
      </c>
      <c r="BD350" s="819">
        <v>0</v>
      </c>
      <c r="BE350" s="819">
        <v>0</v>
      </c>
      <c r="BF350" s="819">
        <v>0</v>
      </c>
      <c r="BG350" s="819">
        <v>0</v>
      </c>
      <c r="BH350" s="819">
        <v>0</v>
      </c>
      <c r="BI350" s="819">
        <v>0</v>
      </c>
      <c r="BJ350" s="819">
        <v>0</v>
      </c>
      <c r="BK350" s="819">
        <v>0</v>
      </c>
      <c r="BL350" s="819">
        <v>0</v>
      </c>
      <c r="BM350" s="819">
        <v>0</v>
      </c>
      <c r="BN350" s="819">
        <v>0</v>
      </c>
      <c r="BO350" s="819">
        <v>0</v>
      </c>
      <c r="BP350" s="819">
        <v>0</v>
      </c>
      <c r="BQ350" s="819">
        <v>0</v>
      </c>
      <c r="BR350" s="819">
        <v>0</v>
      </c>
      <c r="BS350" s="819">
        <v>0</v>
      </c>
      <c r="BT350" s="820">
        <v>0</v>
      </c>
    </row>
    <row r="351" spans="2:72">
      <c r="B351" s="814"/>
      <c r="C351" s="814"/>
      <c r="D351" s="814" t="s">
        <v>927</v>
      </c>
      <c r="E351" s="814" t="s">
        <v>856</v>
      </c>
      <c r="F351" s="814"/>
      <c r="G351" s="814" t="s">
        <v>858</v>
      </c>
      <c r="H351" s="814">
        <v>2017</v>
      </c>
      <c r="I351" s="629" t="s">
        <v>928</v>
      </c>
      <c r="J351" s="629" t="s">
        <v>589</v>
      </c>
      <c r="K351" s="50"/>
      <c r="L351" s="818"/>
      <c r="M351" s="819"/>
      <c r="N351" s="819"/>
      <c r="O351" s="819"/>
      <c r="P351" s="819"/>
      <c r="Q351" s="819"/>
      <c r="R351" s="819">
        <v>0</v>
      </c>
      <c r="S351" s="819">
        <v>0</v>
      </c>
      <c r="T351" s="819">
        <v>0</v>
      </c>
      <c r="U351" s="819">
        <v>0</v>
      </c>
      <c r="V351" s="819">
        <v>0</v>
      </c>
      <c r="W351" s="819">
        <v>0</v>
      </c>
      <c r="X351" s="819">
        <v>0</v>
      </c>
      <c r="Y351" s="819">
        <v>0</v>
      </c>
      <c r="Z351" s="819">
        <v>0</v>
      </c>
      <c r="AA351" s="819">
        <v>0</v>
      </c>
      <c r="AB351" s="819">
        <v>0</v>
      </c>
      <c r="AC351" s="819">
        <v>0</v>
      </c>
      <c r="AD351" s="819">
        <v>0</v>
      </c>
      <c r="AE351" s="819">
        <v>0</v>
      </c>
      <c r="AF351" s="819">
        <v>0</v>
      </c>
      <c r="AG351" s="819">
        <v>0</v>
      </c>
      <c r="AH351" s="819">
        <v>0</v>
      </c>
      <c r="AI351" s="819">
        <v>0</v>
      </c>
      <c r="AJ351" s="819">
        <v>0</v>
      </c>
      <c r="AK351" s="819">
        <v>0</v>
      </c>
      <c r="AL351" s="819">
        <v>0</v>
      </c>
      <c r="AM351" s="819">
        <v>0</v>
      </c>
      <c r="AN351" s="819">
        <v>0</v>
      </c>
      <c r="AO351" s="820">
        <v>0</v>
      </c>
      <c r="AP351" s="50"/>
      <c r="AQ351" s="818"/>
      <c r="AR351" s="819"/>
      <c r="AS351" s="819"/>
      <c r="AT351" s="819"/>
      <c r="AU351" s="819"/>
      <c r="AV351" s="819"/>
      <c r="AW351" s="819">
        <v>0</v>
      </c>
      <c r="AX351" s="819">
        <v>0</v>
      </c>
      <c r="AY351" s="819">
        <v>0</v>
      </c>
      <c r="AZ351" s="819">
        <v>0</v>
      </c>
      <c r="BA351" s="819">
        <v>0</v>
      </c>
      <c r="BB351" s="819">
        <v>0</v>
      </c>
      <c r="BC351" s="819">
        <v>0</v>
      </c>
      <c r="BD351" s="819">
        <v>0</v>
      </c>
      <c r="BE351" s="819">
        <v>0</v>
      </c>
      <c r="BF351" s="819">
        <v>0</v>
      </c>
      <c r="BG351" s="819">
        <v>0</v>
      </c>
      <c r="BH351" s="819">
        <v>0</v>
      </c>
      <c r="BI351" s="819">
        <v>0</v>
      </c>
      <c r="BJ351" s="819">
        <v>0</v>
      </c>
      <c r="BK351" s="819">
        <v>0</v>
      </c>
      <c r="BL351" s="819">
        <v>0</v>
      </c>
      <c r="BM351" s="819">
        <v>0</v>
      </c>
      <c r="BN351" s="819">
        <v>0</v>
      </c>
      <c r="BO351" s="819">
        <v>0</v>
      </c>
      <c r="BP351" s="819">
        <v>0</v>
      </c>
      <c r="BQ351" s="819">
        <v>0</v>
      </c>
      <c r="BR351" s="819">
        <v>0</v>
      </c>
      <c r="BS351" s="819">
        <v>0</v>
      </c>
      <c r="BT351" s="820">
        <v>0</v>
      </c>
    </row>
    <row r="352" spans="2:72">
      <c r="B352" s="814"/>
      <c r="C352" s="814"/>
      <c r="D352" s="814" t="s">
        <v>929</v>
      </c>
      <c r="E352" s="814" t="s">
        <v>856</v>
      </c>
      <c r="F352" s="814"/>
      <c r="G352" s="814" t="s">
        <v>858</v>
      </c>
      <c r="H352" s="814">
        <v>2017</v>
      </c>
      <c r="I352" s="629" t="s">
        <v>930</v>
      </c>
      <c r="J352" s="629" t="s">
        <v>589</v>
      </c>
      <c r="K352" s="50"/>
      <c r="L352" s="818"/>
      <c r="M352" s="819"/>
      <c r="N352" s="819"/>
      <c r="O352" s="819"/>
      <c r="P352" s="819"/>
      <c r="Q352" s="819"/>
      <c r="R352" s="819">
        <v>0</v>
      </c>
      <c r="S352" s="819">
        <v>0</v>
      </c>
      <c r="T352" s="819">
        <v>0</v>
      </c>
      <c r="U352" s="819">
        <v>0</v>
      </c>
      <c r="V352" s="819">
        <v>0</v>
      </c>
      <c r="W352" s="819">
        <v>0</v>
      </c>
      <c r="X352" s="819">
        <v>0</v>
      </c>
      <c r="Y352" s="819">
        <v>0</v>
      </c>
      <c r="Z352" s="819">
        <v>0</v>
      </c>
      <c r="AA352" s="819">
        <v>0</v>
      </c>
      <c r="AB352" s="819">
        <v>0</v>
      </c>
      <c r="AC352" s="819">
        <v>0</v>
      </c>
      <c r="AD352" s="819">
        <v>0</v>
      </c>
      <c r="AE352" s="819">
        <v>0</v>
      </c>
      <c r="AF352" s="819">
        <v>0</v>
      </c>
      <c r="AG352" s="819">
        <v>0</v>
      </c>
      <c r="AH352" s="819">
        <v>0</v>
      </c>
      <c r="AI352" s="819">
        <v>0</v>
      </c>
      <c r="AJ352" s="819">
        <v>0</v>
      </c>
      <c r="AK352" s="819">
        <v>0</v>
      </c>
      <c r="AL352" s="819">
        <v>0</v>
      </c>
      <c r="AM352" s="819">
        <v>0</v>
      </c>
      <c r="AN352" s="819">
        <v>0</v>
      </c>
      <c r="AO352" s="820">
        <v>0</v>
      </c>
      <c r="AP352" s="50"/>
      <c r="AQ352" s="818"/>
      <c r="AR352" s="819"/>
      <c r="AS352" s="819"/>
      <c r="AT352" s="819"/>
      <c r="AU352" s="819"/>
      <c r="AV352" s="819"/>
      <c r="AW352" s="819">
        <v>0</v>
      </c>
      <c r="AX352" s="819">
        <v>0</v>
      </c>
      <c r="AY352" s="819">
        <v>0</v>
      </c>
      <c r="AZ352" s="819">
        <v>0</v>
      </c>
      <c r="BA352" s="819">
        <v>0</v>
      </c>
      <c r="BB352" s="819">
        <v>0</v>
      </c>
      <c r="BC352" s="819">
        <v>0</v>
      </c>
      <c r="BD352" s="819">
        <v>0</v>
      </c>
      <c r="BE352" s="819">
        <v>0</v>
      </c>
      <c r="BF352" s="819">
        <v>0</v>
      </c>
      <c r="BG352" s="819">
        <v>0</v>
      </c>
      <c r="BH352" s="819">
        <v>0</v>
      </c>
      <c r="BI352" s="819">
        <v>0</v>
      </c>
      <c r="BJ352" s="819">
        <v>0</v>
      </c>
      <c r="BK352" s="819">
        <v>0</v>
      </c>
      <c r="BL352" s="819">
        <v>0</v>
      </c>
      <c r="BM352" s="819">
        <v>0</v>
      </c>
      <c r="BN352" s="819">
        <v>0</v>
      </c>
      <c r="BO352" s="819">
        <v>0</v>
      </c>
      <c r="BP352" s="819">
        <v>0</v>
      </c>
      <c r="BQ352" s="819">
        <v>0</v>
      </c>
      <c r="BR352" s="819">
        <v>0</v>
      </c>
      <c r="BS352" s="819">
        <v>0</v>
      </c>
      <c r="BT352" s="820">
        <v>0</v>
      </c>
    </row>
    <row r="353" spans="2:72">
      <c r="B353" s="814"/>
      <c r="C353" s="814"/>
      <c r="D353" s="814" t="s">
        <v>931</v>
      </c>
      <c r="E353" s="814" t="s">
        <v>856</v>
      </c>
      <c r="F353" s="814"/>
      <c r="G353" s="814" t="s">
        <v>858</v>
      </c>
      <c r="H353" s="814">
        <v>2017</v>
      </c>
      <c r="I353" s="629" t="s">
        <v>932</v>
      </c>
      <c r="J353" s="629" t="s">
        <v>589</v>
      </c>
      <c r="K353" s="50"/>
      <c r="L353" s="818"/>
      <c r="M353" s="819"/>
      <c r="N353" s="819"/>
      <c r="O353" s="819"/>
      <c r="P353" s="819"/>
      <c r="Q353" s="819"/>
      <c r="R353" s="819">
        <v>0</v>
      </c>
      <c r="S353" s="819">
        <v>0</v>
      </c>
      <c r="T353" s="819">
        <v>0</v>
      </c>
      <c r="U353" s="819">
        <v>0</v>
      </c>
      <c r="V353" s="819">
        <v>0</v>
      </c>
      <c r="W353" s="819">
        <v>0</v>
      </c>
      <c r="X353" s="819">
        <v>0</v>
      </c>
      <c r="Y353" s="819">
        <v>0</v>
      </c>
      <c r="Z353" s="819">
        <v>0</v>
      </c>
      <c r="AA353" s="819">
        <v>0</v>
      </c>
      <c r="AB353" s="819">
        <v>0</v>
      </c>
      <c r="AC353" s="819">
        <v>0</v>
      </c>
      <c r="AD353" s="819">
        <v>0</v>
      </c>
      <c r="AE353" s="819">
        <v>0</v>
      </c>
      <c r="AF353" s="819">
        <v>0</v>
      </c>
      <c r="AG353" s="819">
        <v>0</v>
      </c>
      <c r="AH353" s="819">
        <v>0</v>
      </c>
      <c r="AI353" s="819">
        <v>0</v>
      </c>
      <c r="AJ353" s="819">
        <v>0</v>
      </c>
      <c r="AK353" s="819">
        <v>0</v>
      </c>
      <c r="AL353" s="819">
        <v>0</v>
      </c>
      <c r="AM353" s="819">
        <v>0</v>
      </c>
      <c r="AN353" s="819">
        <v>0</v>
      </c>
      <c r="AO353" s="820">
        <v>0</v>
      </c>
      <c r="AP353" s="50"/>
      <c r="AQ353" s="818"/>
      <c r="AR353" s="819"/>
      <c r="AS353" s="819"/>
      <c r="AT353" s="819"/>
      <c r="AU353" s="819"/>
      <c r="AV353" s="819"/>
      <c r="AW353" s="819">
        <v>0</v>
      </c>
      <c r="AX353" s="819">
        <v>0</v>
      </c>
      <c r="AY353" s="819">
        <v>0</v>
      </c>
      <c r="AZ353" s="819">
        <v>0</v>
      </c>
      <c r="BA353" s="819">
        <v>0</v>
      </c>
      <c r="BB353" s="819">
        <v>0</v>
      </c>
      <c r="BC353" s="819">
        <v>0</v>
      </c>
      <c r="BD353" s="819">
        <v>0</v>
      </c>
      <c r="BE353" s="819">
        <v>0</v>
      </c>
      <c r="BF353" s="819">
        <v>0</v>
      </c>
      <c r="BG353" s="819">
        <v>0</v>
      </c>
      <c r="BH353" s="819">
        <v>0</v>
      </c>
      <c r="BI353" s="819">
        <v>0</v>
      </c>
      <c r="BJ353" s="819">
        <v>0</v>
      </c>
      <c r="BK353" s="819">
        <v>0</v>
      </c>
      <c r="BL353" s="819">
        <v>0</v>
      </c>
      <c r="BM353" s="819">
        <v>0</v>
      </c>
      <c r="BN353" s="819">
        <v>0</v>
      </c>
      <c r="BO353" s="819">
        <v>0</v>
      </c>
      <c r="BP353" s="819">
        <v>0</v>
      </c>
      <c r="BQ353" s="819">
        <v>0</v>
      </c>
      <c r="BR353" s="819">
        <v>0</v>
      </c>
      <c r="BS353" s="819">
        <v>0</v>
      </c>
      <c r="BT353" s="820">
        <v>0</v>
      </c>
    </row>
    <row r="354" spans="2:72">
      <c r="B354" s="814"/>
      <c r="C354" s="814"/>
      <c r="D354" s="814" t="s">
        <v>933</v>
      </c>
      <c r="E354" s="814" t="s">
        <v>856</v>
      </c>
      <c r="F354" s="814"/>
      <c r="G354" s="814" t="s">
        <v>858</v>
      </c>
      <c r="H354" s="814">
        <v>2017</v>
      </c>
      <c r="I354" s="629" t="s">
        <v>934</v>
      </c>
      <c r="J354" s="629" t="s">
        <v>589</v>
      </c>
      <c r="K354" s="50"/>
      <c r="L354" s="818"/>
      <c r="M354" s="819"/>
      <c r="N354" s="819"/>
      <c r="O354" s="819"/>
      <c r="P354" s="819"/>
      <c r="Q354" s="819"/>
      <c r="R354" s="819">
        <v>0</v>
      </c>
      <c r="S354" s="819">
        <v>0</v>
      </c>
      <c r="T354" s="819">
        <v>0</v>
      </c>
      <c r="U354" s="819">
        <v>0</v>
      </c>
      <c r="V354" s="819">
        <v>0</v>
      </c>
      <c r="W354" s="819">
        <v>0</v>
      </c>
      <c r="X354" s="819">
        <v>0</v>
      </c>
      <c r="Y354" s="819">
        <v>0</v>
      </c>
      <c r="Z354" s="819">
        <v>0</v>
      </c>
      <c r="AA354" s="819">
        <v>0</v>
      </c>
      <c r="AB354" s="819">
        <v>0</v>
      </c>
      <c r="AC354" s="819">
        <v>0</v>
      </c>
      <c r="AD354" s="819">
        <v>0</v>
      </c>
      <c r="AE354" s="819">
        <v>0</v>
      </c>
      <c r="AF354" s="819">
        <v>0</v>
      </c>
      <c r="AG354" s="819">
        <v>0</v>
      </c>
      <c r="AH354" s="819">
        <v>0</v>
      </c>
      <c r="AI354" s="819">
        <v>0</v>
      </c>
      <c r="AJ354" s="819">
        <v>0</v>
      </c>
      <c r="AK354" s="819">
        <v>0</v>
      </c>
      <c r="AL354" s="819">
        <v>0</v>
      </c>
      <c r="AM354" s="819">
        <v>0</v>
      </c>
      <c r="AN354" s="819">
        <v>0</v>
      </c>
      <c r="AO354" s="820">
        <v>0</v>
      </c>
      <c r="AP354" s="50"/>
      <c r="AQ354" s="818"/>
      <c r="AR354" s="819"/>
      <c r="AS354" s="819"/>
      <c r="AT354" s="819"/>
      <c r="AU354" s="819"/>
      <c r="AV354" s="819"/>
      <c r="AW354" s="819">
        <v>0</v>
      </c>
      <c r="AX354" s="819">
        <v>0</v>
      </c>
      <c r="AY354" s="819">
        <v>0</v>
      </c>
      <c r="AZ354" s="819">
        <v>0</v>
      </c>
      <c r="BA354" s="819">
        <v>0</v>
      </c>
      <c r="BB354" s="819">
        <v>0</v>
      </c>
      <c r="BC354" s="819">
        <v>0</v>
      </c>
      <c r="BD354" s="819">
        <v>0</v>
      </c>
      <c r="BE354" s="819">
        <v>0</v>
      </c>
      <c r="BF354" s="819">
        <v>0</v>
      </c>
      <c r="BG354" s="819">
        <v>0</v>
      </c>
      <c r="BH354" s="819">
        <v>0</v>
      </c>
      <c r="BI354" s="819">
        <v>0</v>
      </c>
      <c r="BJ354" s="819">
        <v>0</v>
      </c>
      <c r="BK354" s="819">
        <v>0</v>
      </c>
      <c r="BL354" s="819">
        <v>0</v>
      </c>
      <c r="BM354" s="819">
        <v>0</v>
      </c>
      <c r="BN354" s="819">
        <v>0</v>
      </c>
      <c r="BO354" s="819">
        <v>0</v>
      </c>
      <c r="BP354" s="819">
        <v>0</v>
      </c>
      <c r="BQ354" s="819">
        <v>0</v>
      </c>
      <c r="BR354" s="819">
        <v>0</v>
      </c>
      <c r="BS354" s="819">
        <v>0</v>
      </c>
      <c r="BT354" s="820">
        <v>0</v>
      </c>
    </row>
    <row r="355" spans="2:72">
      <c r="B355" s="814"/>
      <c r="C355" s="814"/>
      <c r="D355" s="814" t="s">
        <v>935</v>
      </c>
      <c r="E355" s="814" t="s">
        <v>856</v>
      </c>
      <c r="F355" s="814"/>
      <c r="G355" s="814" t="s">
        <v>858</v>
      </c>
      <c r="H355" s="814">
        <v>2017</v>
      </c>
      <c r="I355" s="629" t="s">
        <v>936</v>
      </c>
      <c r="J355" s="629" t="s">
        <v>589</v>
      </c>
      <c r="K355" s="50"/>
      <c r="L355" s="818"/>
      <c r="M355" s="819"/>
      <c r="N355" s="819"/>
      <c r="O355" s="819"/>
      <c r="P355" s="819"/>
      <c r="Q355" s="819"/>
      <c r="R355" s="819">
        <v>0</v>
      </c>
      <c r="S355" s="819">
        <v>0</v>
      </c>
      <c r="T355" s="819">
        <v>0</v>
      </c>
      <c r="U355" s="819">
        <v>0</v>
      </c>
      <c r="V355" s="819">
        <v>0</v>
      </c>
      <c r="W355" s="819">
        <v>0</v>
      </c>
      <c r="X355" s="819">
        <v>0</v>
      </c>
      <c r="Y355" s="819">
        <v>0</v>
      </c>
      <c r="Z355" s="819">
        <v>0</v>
      </c>
      <c r="AA355" s="819">
        <v>0</v>
      </c>
      <c r="AB355" s="819">
        <v>0</v>
      </c>
      <c r="AC355" s="819">
        <v>0</v>
      </c>
      <c r="AD355" s="819">
        <v>0</v>
      </c>
      <c r="AE355" s="819">
        <v>0</v>
      </c>
      <c r="AF355" s="819">
        <v>0</v>
      </c>
      <c r="AG355" s="819">
        <v>0</v>
      </c>
      <c r="AH355" s="819">
        <v>0</v>
      </c>
      <c r="AI355" s="819">
        <v>0</v>
      </c>
      <c r="AJ355" s="819">
        <v>0</v>
      </c>
      <c r="AK355" s="819">
        <v>0</v>
      </c>
      <c r="AL355" s="819">
        <v>0</v>
      </c>
      <c r="AM355" s="819">
        <v>0</v>
      </c>
      <c r="AN355" s="819">
        <v>0</v>
      </c>
      <c r="AO355" s="820">
        <v>0</v>
      </c>
      <c r="AP355" s="50"/>
      <c r="AQ355" s="818"/>
      <c r="AR355" s="819"/>
      <c r="AS355" s="819"/>
      <c r="AT355" s="819"/>
      <c r="AU355" s="819"/>
      <c r="AV355" s="819"/>
      <c r="AW355" s="819">
        <v>0</v>
      </c>
      <c r="AX355" s="819">
        <v>0</v>
      </c>
      <c r="AY355" s="819">
        <v>0</v>
      </c>
      <c r="AZ355" s="819">
        <v>0</v>
      </c>
      <c r="BA355" s="819">
        <v>0</v>
      </c>
      <c r="BB355" s="819">
        <v>0</v>
      </c>
      <c r="BC355" s="819">
        <v>0</v>
      </c>
      <c r="BD355" s="819">
        <v>0</v>
      </c>
      <c r="BE355" s="819">
        <v>0</v>
      </c>
      <c r="BF355" s="819">
        <v>0</v>
      </c>
      <c r="BG355" s="819">
        <v>0</v>
      </c>
      <c r="BH355" s="819">
        <v>0</v>
      </c>
      <c r="BI355" s="819">
        <v>0</v>
      </c>
      <c r="BJ355" s="819">
        <v>0</v>
      </c>
      <c r="BK355" s="819">
        <v>0</v>
      </c>
      <c r="BL355" s="819">
        <v>0</v>
      </c>
      <c r="BM355" s="819">
        <v>0</v>
      </c>
      <c r="BN355" s="819">
        <v>0</v>
      </c>
      <c r="BO355" s="819">
        <v>0</v>
      </c>
      <c r="BP355" s="819">
        <v>0</v>
      </c>
      <c r="BQ355" s="819">
        <v>0</v>
      </c>
      <c r="BR355" s="819">
        <v>0</v>
      </c>
      <c r="BS355" s="819">
        <v>0</v>
      </c>
      <c r="BT355" s="820">
        <v>0</v>
      </c>
    </row>
    <row r="356" spans="2:72">
      <c r="B356" s="814"/>
      <c r="C356" s="814"/>
      <c r="D356" s="814" t="s">
        <v>937</v>
      </c>
      <c r="E356" s="814" t="s">
        <v>856</v>
      </c>
      <c r="F356" s="814"/>
      <c r="G356" s="814" t="s">
        <v>858</v>
      </c>
      <c r="H356" s="814">
        <v>2017</v>
      </c>
      <c r="I356" s="629" t="s">
        <v>938</v>
      </c>
      <c r="J356" s="629" t="s">
        <v>589</v>
      </c>
      <c r="K356" s="50"/>
      <c r="L356" s="818"/>
      <c r="M356" s="819"/>
      <c r="N356" s="819"/>
      <c r="O356" s="819"/>
      <c r="P356" s="819"/>
      <c r="Q356" s="819"/>
      <c r="R356" s="819">
        <v>0</v>
      </c>
      <c r="S356" s="819">
        <v>0</v>
      </c>
      <c r="T356" s="819">
        <v>0</v>
      </c>
      <c r="U356" s="819">
        <v>0</v>
      </c>
      <c r="V356" s="819">
        <v>0</v>
      </c>
      <c r="W356" s="819">
        <v>0</v>
      </c>
      <c r="X356" s="819">
        <v>0</v>
      </c>
      <c r="Y356" s="819">
        <v>0</v>
      </c>
      <c r="Z356" s="819">
        <v>0</v>
      </c>
      <c r="AA356" s="819">
        <v>0</v>
      </c>
      <c r="AB356" s="819">
        <v>0</v>
      </c>
      <c r="AC356" s="819">
        <v>0</v>
      </c>
      <c r="AD356" s="819">
        <v>0</v>
      </c>
      <c r="AE356" s="819">
        <v>0</v>
      </c>
      <c r="AF356" s="819">
        <v>0</v>
      </c>
      <c r="AG356" s="819">
        <v>0</v>
      </c>
      <c r="AH356" s="819">
        <v>0</v>
      </c>
      <c r="AI356" s="819">
        <v>0</v>
      </c>
      <c r="AJ356" s="819">
        <v>0</v>
      </c>
      <c r="AK356" s="819">
        <v>0</v>
      </c>
      <c r="AL356" s="819">
        <v>0</v>
      </c>
      <c r="AM356" s="819">
        <v>0</v>
      </c>
      <c r="AN356" s="819">
        <v>0</v>
      </c>
      <c r="AO356" s="820">
        <v>0</v>
      </c>
      <c r="AP356" s="50"/>
      <c r="AQ356" s="818"/>
      <c r="AR356" s="819"/>
      <c r="AS356" s="819"/>
      <c r="AT356" s="819"/>
      <c r="AU356" s="819"/>
      <c r="AV356" s="819"/>
      <c r="AW356" s="819">
        <v>0</v>
      </c>
      <c r="AX356" s="819">
        <v>0</v>
      </c>
      <c r="AY356" s="819">
        <v>0</v>
      </c>
      <c r="AZ356" s="819">
        <v>0</v>
      </c>
      <c r="BA356" s="819">
        <v>0</v>
      </c>
      <c r="BB356" s="819">
        <v>0</v>
      </c>
      <c r="BC356" s="819">
        <v>0</v>
      </c>
      <c r="BD356" s="819">
        <v>0</v>
      </c>
      <c r="BE356" s="819">
        <v>0</v>
      </c>
      <c r="BF356" s="819">
        <v>0</v>
      </c>
      <c r="BG356" s="819">
        <v>0</v>
      </c>
      <c r="BH356" s="819">
        <v>0</v>
      </c>
      <c r="BI356" s="819">
        <v>0</v>
      </c>
      <c r="BJ356" s="819">
        <v>0</v>
      </c>
      <c r="BK356" s="819">
        <v>0</v>
      </c>
      <c r="BL356" s="819">
        <v>0</v>
      </c>
      <c r="BM356" s="819">
        <v>0</v>
      </c>
      <c r="BN356" s="819">
        <v>0</v>
      </c>
      <c r="BO356" s="819">
        <v>0</v>
      </c>
      <c r="BP356" s="819">
        <v>0</v>
      </c>
      <c r="BQ356" s="819">
        <v>0</v>
      </c>
      <c r="BR356" s="819">
        <v>0</v>
      </c>
      <c r="BS356" s="819">
        <v>0</v>
      </c>
      <c r="BT356" s="820">
        <v>0</v>
      </c>
    </row>
    <row r="357" spans="2:72">
      <c r="B357" s="814"/>
      <c r="C357" s="814"/>
      <c r="D357" s="814" t="s">
        <v>939</v>
      </c>
      <c r="E357" s="814" t="s">
        <v>856</v>
      </c>
      <c r="F357" s="814"/>
      <c r="G357" s="814" t="s">
        <v>858</v>
      </c>
      <c r="H357" s="814">
        <v>2017</v>
      </c>
      <c r="I357" s="629" t="s">
        <v>940</v>
      </c>
      <c r="J357" s="629" t="s">
        <v>589</v>
      </c>
      <c r="K357" s="50"/>
      <c r="L357" s="818"/>
      <c r="M357" s="819"/>
      <c r="N357" s="819"/>
      <c r="O357" s="819"/>
      <c r="P357" s="819"/>
      <c r="Q357" s="819"/>
      <c r="R357" s="819">
        <v>0</v>
      </c>
      <c r="S357" s="819">
        <v>0</v>
      </c>
      <c r="T357" s="819">
        <v>0</v>
      </c>
      <c r="U357" s="819">
        <v>0</v>
      </c>
      <c r="V357" s="819">
        <v>0</v>
      </c>
      <c r="W357" s="819">
        <v>0</v>
      </c>
      <c r="X357" s="819">
        <v>0</v>
      </c>
      <c r="Y357" s="819">
        <v>0</v>
      </c>
      <c r="Z357" s="819">
        <v>0</v>
      </c>
      <c r="AA357" s="819">
        <v>0</v>
      </c>
      <c r="AB357" s="819">
        <v>0</v>
      </c>
      <c r="AC357" s="819">
        <v>0</v>
      </c>
      <c r="AD357" s="819">
        <v>0</v>
      </c>
      <c r="AE357" s="819">
        <v>0</v>
      </c>
      <c r="AF357" s="819">
        <v>0</v>
      </c>
      <c r="AG357" s="819">
        <v>0</v>
      </c>
      <c r="AH357" s="819">
        <v>0</v>
      </c>
      <c r="AI357" s="819">
        <v>0</v>
      </c>
      <c r="AJ357" s="819">
        <v>0</v>
      </c>
      <c r="AK357" s="819">
        <v>0</v>
      </c>
      <c r="AL357" s="819">
        <v>0</v>
      </c>
      <c r="AM357" s="819">
        <v>0</v>
      </c>
      <c r="AN357" s="819">
        <v>0</v>
      </c>
      <c r="AO357" s="820">
        <v>0</v>
      </c>
      <c r="AP357" s="50"/>
      <c r="AQ357" s="818"/>
      <c r="AR357" s="819"/>
      <c r="AS357" s="819"/>
      <c r="AT357" s="819"/>
      <c r="AU357" s="819"/>
      <c r="AV357" s="819"/>
      <c r="AW357" s="819">
        <v>0</v>
      </c>
      <c r="AX357" s="819">
        <v>0</v>
      </c>
      <c r="AY357" s="819">
        <v>0</v>
      </c>
      <c r="AZ357" s="819">
        <v>0</v>
      </c>
      <c r="BA357" s="819">
        <v>0</v>
      </c>
      <c r="BB357" s="819">
        <v>0</v>
      </c>
      <c r="BC357" s="819">
        <v>0</v>
      </c>
      <c r="BD357" s="819">
        <v>0</v>
      </c>
      <c r="BE357" s="819">
        <v>0</v>
      </c>
      <c r="BF357" s="819">
        <v>0</v>
      </c>
      <c r="BG357" s="819">
        <v>0</v>
      </c>
      <c r="BH357" s="819">
        <v>0</v>
      </c>
      <c r="BI357" s="819">
        <v>0</v>
      </c>
      <c r="BJ357" s="819">
        <v>0</v>
      </c>
      <c r="BK357" s="819">
        <v>0</v>
      </c>
      <c r="BL357" s="819">
        <v>0</v>
      </c>
      <c r="BM357" s="819">
        <v>0</v>
      </c>
      <c r="BN357" s="819">
        <v>0</v>
      </c>
      <c r="BO357" s="819">
        <v>0</v>
      </c>
      <c r="BP357" s="819">
        <v>0</v>
      </c>
      <c r="BQ357" s="819">
        <v>0</v>
      </c>
      <c r="BR357" s="819">
        <v>0</v>
      </c>
      <c r="BS357" s="819">
        <v>0</v>
      </c>
      <c r="BT357" s="820">
        <v>0</v>
      </c>
    </row>
    <row r="358" spans="2:72">
      <c r="B358" s="814"/>
      <c r="C358" s="814"/>
      <c r="D358" s="814" t="s">
        <v>941</v>
      </c>
      <c r="E358" s="814" t="s">
        <v>856</v>
      </c>
      <c r="F358" s="814"/>
      <c r="G358" s="814" t="s">
        <v>858</v>
      </c>
      <c r="H358" s="814">
        <v>2017</v>
      </c>
      <c r="I358" s="629" t="s">
        <v>942</v>
      </c>
      <c r="J358" s="629" t="s">
        <v>589</v>
      </c>
      <c r="K358" s="50"/>
      <c r="L358" s="818"/>
      <c r="M358" s="819"/>
      <c r="N358" s="819"/>
      <c r="O358" s="819"/>
      <c r="P358" s="819"/>
      <c r="Q358" s="819"/>
      <c r="R358" s="819">
        <v>0</v>
      </c>
      <c r="S358" s="819">
        <v>0</v>
      </c>
      <c r="T358" s="819">
        <v>0</v>
      </c>
      <c r="U358" s="819">
        <v>0</v>
      </c>
      <c r="V358" s="819">
        <v>0</v>
      </c>
      <c r="W358" s="819">
        <v>0</v>
      </c>
      <c r="X358" s="819">
        <v>0</v>
      </c>
      <c r="Y358" s="819">
        <v>0</v>
      </c>
      <c r="Z358" s="819">
        <v>0</v>
      </c>
      <c r="AA358" s="819">
        <v>0</v>
      </c>
      <c r="AB358" s="819">
        <v>0</v>
      </c>
      <c r="AC358" s="819">
        <v>0</v>
      </c>
      <c r="AD358" s="819">
        <v>0</v>
      </c>
      <c r="AE358" s="819">
        <v>0</v>
      </c>
      <c r="AF358" s="819">
        <v>0</v>
      </c>
      <c r="AG358" s="819">
        <v>0</v>
      </c>
      <c r="AH358" s="819">
        <v>0</v>
      </c>
      <c r="AI358" s="819">
        <v>0</v>
      </c>
      <c r="AJ358" s="819">
        <v>0</v>
      </c>
      <c r="AK358" s="819">
        <v>0</v>
      </c>
      <c r="AL358" s="819">
        <v>0</v>
      </c>
      <c r="AM358" s="819">
        <v>0</v>
      </c>
      <c r="AN358" s="819">
        <v>0</v>
      </c>
      <c r="AO358" s="820">
        <v>0</v>
      </c>
      <c r="AP358" s="50"/>
      <c r="AQ358" s="818"/>
      <c r="AR358" s="819"/>
      <c r="AS358" s="819"/>
      <c r="AT358" s="819"/>
      <c r="AU358" s="819"/>
      <c r="AV358" s="819"/>
      <c r="AW358" s="819">
        <v>0</v>
      </c>
      <c r="AX358" s="819">
        <v>0</v>
      </c>
      <c r="AY358" s="819">
        <v>0</v>
      </c>
      <c r="AZ358" s="819">
        <v>0</v>
      </c>
      <c r="BA358" s="819">
        <v>0</v>
      </c>
      <c r="BB358" s="819">
        <v>0</v>
      </c>
      <c r="BC358" s="819">
        <v>0</v>
      </c>
      <c r="BD358" s="819">
        <v>0</v>
      </c>
      <c r="BE358" s="819">
        <v>0</v>
      </c>
      <c r="BF358" s="819">
        <v>0</v>
      </c>
      <c r="BG358" s="819">
        <v>0</v>
      </c>
      <c r="BH358" s="819">
        <v>0</v>
      </c>
      <c r="BI358" s="819">
        <v>0</v>
      </c>
      <c r="BJ358" s="819">
        <v>0</v>
      </c>
      <c r="BK358" s="819">
        <v>0</v>
      </c>
      <c r="BL358" s="819">
        <v>0</v>
      </c>
      <c r="BM358" s="819">
        <v>0</v>
      </c>
      <c r="BN358" s="819">
        <v>0</v>
      </c>
      <c r="BO358" s="819">
        <v>0</v>
      </c>
      <c r="BP358" s="819">
        <v>0</v>
      </c>
      <c r="BQ358" s="819">
        <v>0</v>
      </c>
      <c r="BR358" s="819">
        <v>0</v>
      </c>
      <c r="BS358" s="819">
        <v>0</v>
      </c>
      <c r="BT358" s="820">
        <v>0</v>
      </c>
    </row>
    <row r="359" spans="2:72">
      <c r="B359" s="814"/>
      <c r="C359" s="814"/>
      <c r="D359" s="814" t="s">
        <v>943</v>
      </c>
      <c r="E359" s="814" t="s">
        <v>856</v>
      </c>
      <c r="F359" s="814"/>
      <c r="G359" s="814" t="s">
        <v>858</v>
      </c>
      <c r="H359" s="814">
        <v>2017</v>
      </c>
      <c r="I359" s="629" t="s">
        <v>944</v>
      </c>
      <c r="J359" s="629" t="s">
        <v>589</v>
      </c>
      <c r="K359" s="50"/>
      <c r="L359" s="818"/>
      <c r="M359" s="819"/>
      <c r="N359" s="819"/>
      <c r="O359" s="819"/>
      <c r="P359" s="819"/>
      <c r="Q359" s="819"/>
      <c r="R359" s="819">
        <v>0</v>
      </c>
      <c r="S359" s="819">
        <v>0</v>
      </c>
      <c r="T359" s="819">
        <v>0</v>
      </c>
      <c r="U359" s="819">
        <v>0</v>
      </c>
      <c r="V359" s="819">
        <v>0</v>
      </c>
      <c r="W359" s="819">
        <v>0</v>
      </c>
      <c r="X359" s="819">
        <v>0</v>
      </c>
      <c r="Y359" s="819">
        <v>0</v>
      </c>
      <c r="Z359" s="819">
        <v>0</v>
      </c>
      <c r="AA359" s="819">
        <v>0</v>
      </c>
      <c r="AB359" s="819">
        <v>0</v>
      </c>
      <c r="AC359" s="819">
        <v>0</v>
      </c>
      <c r="AD359" s="819">
        <v>0</v>
      </c>
      <c r="AE359" s="819">
        <v>0</v>
      </c>
      <c r="AF359" s="819">
        <v>0</v>
      </c>
      <c r="AG359" s="819">
        <v>0</v>
      </c>
      <c r="AH359" s="819">
        <v>0</v>
      </c>
      <c r="AI359" s="819">
        <v>0</v>
      </c>
      <c r="AJ359" s="819">
        <v>0</v>
      </c>
      <c r="AK359" s="819">
        <v>0</v>
      </c>
      <c r="AL359" s="819">
        <v>0</v>
      </c>
      <c r="AM359" s="819">
        <v>0</v>
      </c>
      <c r="AN359" s="819">
        <v>0</v>
      </c>
      <c r="AO359" s="820">
        <v>0</v>
      </c>
      <c r="AP359" s="50"/>
      <c r="AQ359" s="818"/>
      <c r="AR359" s="819"/>
      <c r="AS359" s="819"/>
      <c r="AT359" s="819"/>
      <c r="AU359" s="819"/>
      <c r="AV359" s="819"/>
      <c r="AW359" s="819">
        <v>0</v>
      </c>
      <c r="AX359" s="819">
        <v>0</v>
      </c>
      <c r="AY359" s="819">
        <v>0</v>
      </c>
      <c r="AZ359" s="819">
        <v>0</v>
      </c>
      <c r="BA359" s="819">
        <v>0</v>
      </c>
      <c r="BB359" s="819">
        <v>0</v>
      </c>
      <c r="BC359" s="819">
        <v>0</v>
      </c>
      <c r="BD359" s="819">
        <v>0</v>
      </c>
      <c r="BE359" s="819">
        <v>0</v>
      </c>
      <c r="BF359" s="819">
        <v>0</v>
      </c>
      <c r="BG359" s="819">
        <v>0</v>
      </c>
      <c r="BH359" s="819">
        <v>0</v>
      </c>
      <c r="BI359" s="819">
        <v>0</v>
      </c>
      <c r="BJ359" s="819">
        <v>0</v>
      </c>
      <c r="BK359" s="819">
        <v>0</v>
      </c>
      <c r="BL359" s="819">
        <v>0</v>
      </c>
      <c r="BM359" s="819">
        <v>0</v>
      </c>
      <c r="BN359" s="819">
        <v>0</v>
      </c>
      <c r="BO359" s="819">
        <v>0</v>
      </c>
      <c r="BP359" s="819">
        <v>0</v>
      </c>
      <c r="BQ359" s="819">
        <v>0</v>
      </c>
      <c r="BR359" s="819">
        <v>0</v>
      </c>
      <c r="BS359" s="819">
        <v>0</v>
      </c>
      <c r="BT359" s="820">
        <v>0</v>
      </c>
    </row>
    <row r="360" spans="2:72">
      <c r="B360" s="814"/>
      <c r="C360" s="814"/>
      <c r="D360" s="814" t="s">
        <v>945</v>
      </c>
      <c r="E360" s="814" t="s">
        <v>856</v>
      </c>
      <c r="F360" s="814"/>
      <c r="G360" s="814" t="s">
        <v>858</v>
      </c>
      <c r="H360" s="814">
        <v>2017</v>
      </c>
      <c r="I360" s="629" t="s">
        <v>946</v>
      </c>
      <c r="J360" s="629" t="s">
        <v>589</v>
      </c>
      <c r="K360" s="50"/>
      <c r="L360" s="818"/>
      <c r="M360" s="819"/>
      <c r="N360" s="819"/>
      <c r="O360" s="819"/>
      <c r="P360" s="819"/>
      <c r="Q360" s="819"/>
      <c r="R360" s="819">
        <v>0</v>
      </c>
      <c r="S360" s="819">
        <v>0</v>
      </c>
      <c r="T360" s="819">
        <v>0</v>
      </c>
      <c r="U360" s="819">
        <v>0</v>
      </c>
      <c r="V360" s="819">
        <v>0</v>
      </c>
      <c r="W360" s="819">
        <v>0</v>
      </c>
      <c r="X360" s="819">
        <v>0</v>
      </c>
      <c r="Y360" s="819">
        <v>0</v>
      </c>
      <c r="Z360" s="819">
        <v>0</v>
      </c>
      <c r="AA360" s="819">
        <v>0</v>
      </c>
      <c r="AB360" s="819">
        <v>0</v>
      </c>
      <c r="AC360" s="819">
        <v>0</v>
      </c>
      <c r="AD360" s="819">
        <v>0</v>
      </c>
      <c r="AE360" s="819">
        <v>0</v>
      </c>
      <c r="AF360" s="819">
        <v>0</v>
      </c>
      <c r="AG360" s="819">
        <v>0</v>
      </c>
      <c r="AH360" s="819">
        <v>0</v>
      </c>
      <c r="AI360" s="819">
        <v>0</v>
      </c>
      <c r="AJ360" s="819">
        <v>0</v>
      </c>
      <c r="AK360" s="819">
        <v>0</v>
      </c>
      <c r="AL360" s="819">
        <v>0</v>
      </c>
      <c r="AM360" s="819">
        <v>0</v>
      </c>
      <c r="AN360" s="819">
        <v>0</v>
      </c>
      <c r="AO360" s="820">
        <v>0</v>
      </c>
      <c r="AP360" s="50"/>
      <c r="AQ360" s="818"/>
      <c r="AR360" s="819"/>
      <c r="AS360" s="819"/>
      <c r="AT360" s="819"/>
      <c r="AU360" s="819"/>
      <c r="AV360" s="819"/>
      <c r="AW360" s="819">
        <v>0</v>
      </c>
      <c r="AX360" s="819">
        <v>0</v>
      </c>
      <c r="AY360" s="819">
        <v>0</v>
      </c>
      <c r="AZ360" s="819">
        <v>0</v>
      </c>
      <c r="BA360" s="819">
        <v>0</v>
      </c>
      <c r="BB360" s="819">
        <v>0</v>
      </c>
      <c r="BC360" s="819">
        <v>0</v>
      </c>
      <c r="BD360" s="819">
        <v>0</v>
      </c>
      <c r="BE360" s="819">
        <v>0</v>
      </c>
      <c r="BF360" s="819">
        <v>0</v>
      </c>
      <c r="BG360" s="819">
        <v>0</v>
      </c>
      <c r="BH360" s="819">
        <v>0</v>
      </c>
      <c r="BI360" s="819">
        <v>0</v>
      </c>
      <c r="BJ360" s="819">
        <v>0</v>
      </c>
      <c r="BK360" s="819">
        <v>0</v>
      </c>
      <c r="BL360" s="819">
        <v>0</v>
      </c>
      <c r="BM360" s="819">
        <v>0</v>
      </c>
      <c r="BN360" s="819">
        <v>0</v>
      </c>
      <c r="BO360" s="819">
        <v>0</v>
      </c>
      <c r="BP360" s="819">
        <v>0</v>
      </c>
      <c r="BQ360" s="819">
        <v>0</v>
      </c>
      <c r="BR360" s="819">
        <v>0</v>
      </c>
      <c r="BS360" s="819">
        <v>0</v>
      </c>
      <c r="BT360" s="820">
        <v>0</v>
      </c>
    </row>
    <row r="361" spans="2:72">
      <c r="B361" s="814"/>
      <c r="C361" s="814"/>
      <c r="D361" s="814" t="s">
        <v>947</v>
      </c>
      <c r="E361" s="814" t="s">
        <v>856</v>
      </c>
      <c r="F361" s="814"/>
      <c r="G361" s="814" t="s">
        <v>858</v>
      </c>
      <c r="H361" s="814">
        <v>2017</v>
      </c>
      <c r="I361" s="629" t="s">
        <v>948</v>
      </c>
      <c r="J361" s="629" t="s">
        <v>589</v>
      </c>
      <c r="K361" s="50"/>
      <c r="L361" s="818"/>
      <c r="M361" s="819"/>
      <c r="N361" s="819"/>
      <c r="O361" s="819"/>
      <c r="P361" s="819"/>
      <c r="Q361" s="819"/>
      <c r="R361" s="819">
        <v>0</v>
      </c>
      <c r="S361" s="819">
        <v>0</v>
      </c>
      <c r="T361" s="819">
        <v>0</v>
      </c>
      <c r="U361" s="819">
        <v>0</v>
      </c>
      <c r="V361" s="819">
        <v>0</v>
      </c>
      <c r="W361" s="819">
        <v>0</v>
      </c>
      <c r="X361" s="819">
        <v>0</v>
      </c>
      <c r="Y361" s="819">
        <v>0</v>
      </c>
      <c r="Z361" s="819">
        <v>0</v>
      </c>
      <c r="AA361" s="819">
        <v>0</v>
      </c>
      <c r="AB361" s="819">
        <v>0</v>
      </c>
      <c r="AC361" s="819">
        <v>0</v>
      </c>
      <c r="AD361" s="819">
        <v>0</v>
      </c>
      <c r="AE361" s="819">
        <v>0</v>
      </c>
      <c r="AF361" s="819">
        <v>0</v>
      </c>
      <c r="AG361" s="819">
        <v>0</v>
      </c>
      <c r="AH361" s="819">
        <v>0</v>
      </c>
      <c r="AI361" s="819">
        <v>0</v>
      </c>
      <c r="AJ361" s="819">
        <v>0</v>
      </c>
      <c r="AK361" s="819">
        <v>0</v>
      </c>
      <c r="AL361" s="819">
        <v>0</v>
      </c>
      <c r="AM361" s="819">
        <v>0</v>
      </c>
      <c r="AN361" s="819">
        <v>0</v>
      </c>
      <c r="AO361" s="820">
        <v>0</v>
      </c>
      <c r="AP361" s="50"/>
      <c r="AQ361" s="818"/>
      <c r="AR361" s="819"/>
      <c r="AS361" s="819"/>
      <c r="AT361" s="819"/>
      <c r="AU361" s="819"/>
      <c r="AV361" s="819"/>
      <c r="AW361" s="819">
        <v>0</v>
      </c>
      <c r="AX361" s="819">
        <v>0</v>
      </c>
      <c r="AY361" s="819">
        <v>0</v>
      </c>
      <c r="AZ361" s="819">
        <v>0</v>
      </c>
      <c r="BA361" s="819">
        <v>0</v>
      </c>
      <c r="BB361" s="819">
        <v>0</v>
      </c>
      <c r="BC361" s="819">
        <v>0</v>
      </c>
      <c r="BD361" s="819">
        <v>0</v>
      </c>
      <c r="BE361" s="819">
        <v>0</v>
      </c>
      <c r="BF361" s="819">
        <v>0</v>
      </c>
      <c r="BG361" s="819">
        <v>0</v>
      </c>
      <c r="BH361" s="819">
        <v>0</v>
      </c>
      <c r="BI361" s="819">
        <v>0</v>
      </c>
      <c r="BJ361" s="819">
        <v>0</v>
      </c>
      <c r="BK361" s="819">
        <v>0</v>
      </c>
      <c r="BL361" s="819">
        <v>0</v>
      </c>
      <c r="BM361" s="819">
        <v>0</v>
      </c>
      <c r="BN361" s="819">
        <v>0</v>
      </c>
      <c r="BO361" s="819">
        <v>0</v>
      </c>
      <c r="BP361" s="819">
        <v>0</v>
      </c>
      <c r="BQ361" s="819">
        <v>0</v>
      </c>
      <c r="BR361" s="819">
        <v>0</v>
      </c>
      <c r="BS361" s="819">
        <v>0</v>
      </c>
      <c r="BT361" s="820">
        <v>0</v>
      </c>
    </row>
    <row r="362" spans="2:72">
      <c r="B362" s="814"/>
      <c r="C362" s="814"/>
      <c r="D362" s="814" t="s">
        <v>949</v>
      </c>
      <c r="E362" s="814" t="s">
        <v>856</v>
      </c>
      <c r="F362" s="814"/>
      <c r="G362" s="814" t="s">
        <v>858</v>
      </c>
      <c r="H362" s="814">
        <v>2017</v>
      </c>
      <c r="I362" s="629" t="s">
        <v>950</v>
      </c>
      <c r="J362" s="629" t="s">
        <v>589</v>
      </c>
      <c r="K362" s="50"/>
      <c r="L362" s="818"/>
      <c r="M362" s="819"/>
      <c r="N362" s="819"/>
      <c r="O362" s="819"/>
      <c r="P362" s="819"/>
      <c r="Q362" s="819"/>
      <c r="R362" s="819">
        <v>0</v>
      </c>
      <c r="S362" s="819">
        <v>0</v>
      </c>
      <c r="T362" s="819">
        <v>0</v>
      </c>
      <c r="U362" s="819">
        <v>0</v>
      </c>
      <c r="V362" s="819">
        <v>0</v>
      </c>
      <c r="W362" s="819">
        <v>0</v>
      </c>
      <c r="X362" s="819">
        <v>0</v>
      </c>
      <c r="Y362" s="819">
        <v>0</v>
      </c>
      <c r="Z362" s="819">
        <v>0</v>
      </c>
      <c r="AA362" s="819">
        <v>0</v>
      </c>
      <c r="AB362" s="819">
        <v>0</v>
      </c>
      <c r="AC362" s="819">
        <v>0</v>
      </c>
      <c r="AD362" s="819">
        <v>0</v>
      </c>
      <c r="AE362" s="819">
        <v>0</v>
      </c>
      <c r="AF362" s="819">
        <v>0</v>
      </c>
      <c r="AG362" s="819">
        <v>0</v>
      </c>
      <c r="AH362" s="819">
        <v>0</v>
      </c>
      <c r="AI362" s="819">
        <v>0</v>
      </c>
      <c r="AJ362" s="819">
        <v>0</v>
      </c>
      <c r="AK362" s="819">
        <v>0</v>
      </c>
      <c r="AL362" s="819">
        <v>0</v>
      </c>
      <c r="AM362" s="819">
        <v>0</v>
      </c>
      <c r="AN362" s="819">
        <v>0</v>
      </c>
      <c r="AO362" s="820">
        <v>0</v>
      </c>
      <c r="AP362" s="50"/>
      <c r="AQ362" s="818"/>
      <c r="AR362" s="819"/>
      <c r="AS362" s="819"/>
      <c r="AT362" s="819"/>
      <c r="AU362" s="819"/>
      <c r="AV362" s="819"/>
      <c r="AW362" s="819">
        <v>0</v>
      </c>
      <c r="AX362" s="819">
        <v>0</v>
      </c>
      <c r="AY362" s="819">
        <v>0</v>
      </c>
      <c r="AZ362" s="819">
        <v>0</v>
      </c>
      <c r="BA362" s="819">
        <v>0</v>
      </c>
      <c r="BB362" s="819">
        <v>0</v>
      </c>
      <c r="BC362" s="819">
        <v>0</v>
      </c>
      <c r="BD362" s="819">
        <v>0</v>
      </c>
      <c r="BE362" s="819">
        <v>0</v>
      </c>
      <c r="BF362" s="819">
        <v>0</v>
      </c>
      <c r="BG362" s="819">
        <v>0</v>
      </c>
      <c r="BH362" s="819">
        <v>0</v>
      </c>
      <c r="BI362" s="819">
        <v>0</v>
      </c>
      <c r="BJ362" s="819">
        <v>0</v>
      </c>
      <c r="BK362" s="819">
        <v>0</v>
      </c>
      <c r="BL362" s="819">
        <v>0</v>
      </c>
      <c r="BM362" s="819">
        <v>0</v>
      </c>
      <c r="BN362" s="819">
        <v>0</v>
      </c>
      <c r="BO362" s="819">
        <v>0</v>
      </c>
      <c r="BP362" s="819">
        <v>0</v>
      </c>
      <c r="BQ362" s="819">
        <v>0</v>
      </c>
      <c r="BR362" s="819">
        <v>0</v>
      </c>
      <c r="BS362" s="819">
        <v>0</v>
      </c>
      <c r="BT362" s="820">
        <v>0</v>
      </c>
    </row>
    <row r="363" spans="2:72">
      <c r="B363" s="814"/>
      <c r="C363" s="814"/>
      <c r="D363" s="814" t="s">
        <v>951</v>
      </c>
      <c r="E363" s="814" t="s">
        <v>856</v>
      </c>
      <c r="F363" s="814"/>
      <c r="G363" s="814" t="s">
        <v>858</v>
      </c>
      <c r="H363" s="814">
        <v>2017</v>
      </c>
      <c r="I363" s="629" t="s">
        <v>952</v>
      </c>
      <c r="J363" s="629" t="s">
        <v>589</v>
      </c>
      <c r="K363" s="50"/>
      <c r="L363" s="818"/>
      <c r="M363" s="819"/>
      <c r="N363" s="819"/>
      <c r="O363" s="819"/>
      <c r="P363" s="819"/>
      <c r="Q363" s="819"/>
      <c r="R363" s="819">
        <v>0</v>
      </c>
      <c r="S363" s="819">
        <v>0</v>
      </c>
      <c r="T363" s="819">
        <v>0</v>
      </c>
      <c r="U363" s="819">
        <v>0</v>
      </c>
      <c r="V363" s="819">
        <v>0</v>
      </c>
      <c r="W363" s="819">
        <v>0</v>
      </c>
      <c r="X363" s="819">
        <v>0</v>
      </c>
      <c r="Y363" s="819">
        <v>0</v>
      </c>
      <c r="Z363" s="819">
        <v>0</v>
      </c>
      <c r="AA363" s="819">
        <v>0</v>
      </c>
      <c r="AB363" s="819">
        <v>0</v>
      </c>
      <c r="AC363" s="819">
        <v>0</v>
      </c>
      <c r="AD363" s="819">
        <v>0</v>
      </c>
      <c r="AE363" s="819">
        <v>0</v>
      </c>
      <c r="AF363" s="819">
        <v>0</v>
      </c>
      <c r="AG363" s="819">
        <v>0</v>
      </c>
      <c r="AH363" s="819">
        <v>0</v>
      </c>
      <c r="AI363" s="819">
        <v>0</v>
      </c>
      <c r="AJ363" s="819">
        <v>0</v>
      </c>
      <c r="AK363" s="819">
        <v>0</v>
      </c>
      <c r="AL363" s="819">
        <v>0</v>
      </c>
      <c r="AM363" s="819">
        <v>0</v>
      </c>
      <c r="AN363" s="819">
        <v>0</v>
      </c>
      <c r="AO363" s="820">
        <v>0</v>
      </c>
      <c r="AP363" s="50"/>
      <c r="AQ363" s="818"/>
      <c r="AR363" s="819"/>
      <c r="AS363" s="819"/>
      <c r="AT363" s="819"/>
      <c r="AU363" s="819"/>
      <c r="AV363" s="819"/>
      <c r="AW363" s="819">
        <v>0</v>
      </c>
      <c r="AX363" s="819">
        <v>0</v>
      </c>
      <c r="AY363" s="819">
        <v>0</v>
      </c>
      <c r="AZ363" s="819">
        <v>0</v>
      </c>
      <c r="BA363" s="819">
        <v>0</v>
      </c>
      <c r="BB363" s="819">
        <v>0</v>
      </c>
      <c r="BC363" s="819">
        <v>0</v>
      </c>
      <c r="BD363" s="819">
        <v>0</v>
      </c>
      <c r="BE363" s="819">
        <v>0</v>
      </c>
      <c r="BF363" s="819">
        <v>0</v>
      </c>
      <c r="BG363" s="819">
        <v>0</v>
      </c>
      <c r="BH363" s="819">
        <v>0</v>
      </c>
      <c r="BI363" s="819">
        <v>0</v>
      </c>
      <c r="BJ363" s="819">
        <v>0</v>
      </c>
      <c r="BK363" s="819">
        <v>0</v>
      </c>
      <c r="BL363" s="819">
        <v>0</v>
      </c>
      <c r="BM363" s="819">
        <v>0</v>
      </c>
      <c r="BN363" s="819">
        <v>0</v>
      </c>
      <c r="BO363" s="819">
        <v>0</v>
      </c>
      <c r="BP363" s="819">
        <v>0</v>
      </c>
      <c r="BQ363" s="819">
        <v>0</v>
      </c>
      <c r="BR363" s="819">
        <v>0</v>
      </c>
      <c r="BS363" s="819">
        <v>0</v>
      </c>
      <c r="BT363" s="820">
        <v>0</v>
      </c>
    </row>
    <row r="364" spans="2:72">
      <c r="B364" s="814"/>
      <c r="C364" s="814"/>
      <c r="D364" s="814" t="s">
        <v>953</v>
      </c>
      <c r="E364" s="814" t="s">
        <v>856</v>
      </c>
      <c r="F364" s="814"/>
      <c r="G364" s="814" t="s">
        <v>858</v>
      </c>
      <c r="H364" s="814">
        <v>2017</v>
      </c>
      <c r="I364" s="629" t="s">
        <v>954</v>
      </c>
      <c r="J364" s="629" t="s">
        <v>589</v>
      </c>
      <c r="K364" s="50"/>
      <c r="L364" s="818"/>
      <c r="M364" s="819"/>
      <c r="N364" s="819"/>
      <c r="O364" s="819"/>
      <c r="P364" s="819"/>
      <c r="Q364" s="819"/>
      <c r="R364" s="819">
        <v>0</v>
      </c>
      <c r="S364" s="819">
        <v>0</v>
      </c>
      <c r="T364" s="819">
        <v>0</v>
      </c>
      <c r="U364" s="819">
        <v>0</v>
      </c>
      <c r="V364" s="819">
        <v>0</v>
      </c>
      <c r="W364" s="819">
        <v>0</v>
      </c>
      <c r="X364" s="819">
        <v>0</v>
      </c>
      <c r="Y364" s="819">
        <v>0</v>
      </c>
      <c r="Z364" s="819">
        <v>0</v>
      </c>
      <c r="AA364" s="819">
        <v>0</v>
      </c>
      <c r="AB364" s="819">
        <v>0</v>
      </c>
      <c r="AC364" s="819">
        <v>0</v>
      </c>
      <c r="AD364" s="819">
        <v>0</v>
      </c>
      <c r="AE364" s="819">
        <v>0</v>
      </c>
      <c r="AF364" s="819">
        <v>0</v>
      </c>
      <c r="AG364" s="819">
        <v>0</v>
      </c>
      <c r="AH364" s="819">
        <v>0</v>
      </c>
      <c r="AI364" s="819">
        <v>0</v>
      </c>
      <c r="AJ364" s="819">
        <v>0</v>
      </c>
      <c r="AK364" s="819">
        <v>0</v>
      </c>
      <c r="AL364" s="819">
        <v>0</v>
      </c>
      <c r="AM364" s="819">
        <v>0</v>
      </c>
      <c r="AN364" s="819">
        <v>0</v>
      </c>
      <c r="AO364" s="820">
        <v>0</v>
      </c>
      <c r="AP364" s="50"/>
      <c r="AQ364" s="818"/>
      <c r="AR364" s="819"/>
      <c r="AS364" s="819"/>
      <c r="AT364" s="819"/>
      <c r="AU364" s="819"/>
      <c r="AV364" s="819"/>
      <c r="AW364" s="819">
        <v>0</v>
      </c>
      <c r="AX364" s="819">
        <v>0</v>
      </c>
      <c r="AY364" s="819">
        <v>0</v>
      </c>
      <c r="AZ364" s="819">
        <v>0</v>
      </c>
      <c r="BA364" s="819">
        <v>0</v>
      </c>
      <c r="BB364" s="819">
        <v>0</v>
      </c>
      <c r="BC364" s="819">
        <v>0</v>
      </c>
      <c r="BD364" s="819">
        <v>0</v>
      </c>
      <c r="BE364" s="819">
        <v>0</v>
      </c>
      <c r="BF364" s="819">
        <v>0</v>
      </c>
      <c r="BG364" s="819">
        <v>0</v>
      </c>
      <c r="BH364" s="819">
        <v>0</v>
      </c>
      <c r="BI364" s="819">
        <v>0</v>
      </c>
      <c r="BJ364" s="819">
        <v>0</v>
      </c>
      <c r="BK364" s="819">
        <v>0</v>
      </c>
      <c r="BL364" s="819">
        <v>0</v>
      </c>
      <c r="BM364" s="819">
        <v>0</v>
      </c>
      <c r="BN364" s="819">
        <v>0</v>
      </c>
      <c r="BO364" s="819">
        <v>0</v>
      </c>
      <c r="BP364" s="819">
        <v>0</v>
      </c>
      <c r="BQ364" s="819">
        <v>0</v>
      </c>
      <c r="BR364" s="819">
        <v>0</v>
      </c>
      <c r="BS364" s="819">
        <v>0</v>
      </c>
      <c r="BT364" s="820">
        <v>0</v>
      </c>
    </row>
    <row r="365" spans="2:72">
      <c r="B365" s="814"/>
      <c r="C365" s="814"/>
      <c r="D365" s="814" t="s">
        <v>955</v>
      </c>
      <c r="E365" s="814" t="s">
        <v>856</v>
      </c>
      <c r="F365" s="814"/>
      <c r="G365" s="814" t="s">
        <v>858</v>
      </c>
      <c r="H365" s="814">
        <v>2017</v>
      </c>
      <c r="I365" s="629" t="s">
        <v>956</v>
      </c>
      <c r="J365" s="629" t="s">
        <v>589</v>
      </c>
      <c r="K365" s="50"/>
      <c r="L365" s="818"/>
      <c r="M365" s="819"/>
      <c r="N365" s="819"/>
      <c r="O365" s="819"/>
      <c r="P365" s="819"/>
      <c r="Q365" s="819"/>
      <c r="R365" s="819">
        <v>0</v>
      </c>
      <c r="S365" s="819">
        <v>0</v>
      </c>
      <c r="T365" s="819">
        <v>0</v>
      </c>
      <c r="U365" s="819">
        <v>0</v>
      </c>
      <c r="V365" s="819">
        <v>0</v>
      </c>
      <c r="W365" s="819">
        <v>0</v>
      </c>
      <c r="X365" s="819">
        <v>0</v>
      </c>
      <c r="Y365" s="819">
        <v>0</v>
      </c>
      <c r="Z365" s="819">
        <v>0</v>
      </c>
      <c r="AA365" s="819">
        <v>0</v>
      </c>
      <c r="AB365" s="819">
        <v>0</v>
      </c>
      <c r="AC365" s="819">
        <v>0</v>
      </c>
      <c r="AD365" s="819">
        <v>0</v>
      </c>
      <c r="AE365" s="819">
        <v>0</v>
      </c>
      <c r="AF365" s="819">
        <v>0</v>
      </c>
      <c r="AG365" s="819">
        <v>0</v>
      </c>
      <c r="AH365" s="819">
        <v>0</v>
      </c>
      <c r="AI365" s="819">
        <v>0</v>
      </c>
      <c r="AJ365" s="819">
        <v>0</v>
      </c>
      <c r="AK365" s="819">
        <v>0</v>
      </c>
      <c r="AL365" s="819">
        <v>0</v>
      </c>
      <c r="AM365" s="819">
        <v>0</v>
      </c>
      <c r="AN365" s="819">
        <v>0</v>
      </c>
      <c r="AO365" s="820">
        <v>0</v>
      </c>
      <c r="AP365" s="50"/>
      <c r="AQ365" s="818"/>
      <c r="AR365" s="819"/>
      <c r="AS365" s="819"/>
      <c r="AT365" s="819"/>
      <c r="AU365" s="819"/>
      <c r="AV365" s="819"/>
      <c r="AW365" s="819">
        <v>0</v>
      </c>
      <c r="AX365" s="819">
        <v>0</v>
      </c>
      <c r="AY365" s="819">
        <v>0</v>
      </c>
      <c r="AZ365" s="819">
        <v>0</v>
      </c>
      <c r="BA365" s="819">
        <v>0</v>
      </c>
      <c r="BB365" s="819">
        <v>0</v>
      </c>
      <c r="BC365" s="819">
        <v>0</v>
      </c>
      <c r="BD365" s="819">
        <v>0</v>
      </c>
      <c r="BE365" s="819">
        <v>0</v>
      </c>
      <c r="BF365" s="819">
        <v>0</v>
      </c>
      <c r="BG365" s="819">
        <v>0</v>
      </c>
      <c r="BH365" s="819">
        <v>0</v>
      </c>
      <c r="BI365" s="819">
        <v>0</v>
      </c>
      <c r="BJ365" s="819">
        <v>0</v>
      </c>
      <c r="BK365" s="819">
        <v>0</v>
      </c>
      <c r="BL365" s="819">
        <v>0</v>
      </c>
      <c r="BM365" s="819">
        <v>0</v>
      </c>
      <c r="BN365" s="819">
        <v>0</v>
      </c>
      <c r="BO365" s="819">
        <v>0</v>
      </c>
      <c r="BP365" s="819">
        <v>0</v>
      </c>
      <c r="BQ365" s="819">
        <v>0</v>
      </c>
      <c r="BR365" s="819">
        <v>0</v>
      </c>
      <c r="BS365" s="819">
        <v>0</v>
      </c>
      <c r="BT365" s="820">
        <v>0</v>
      </c>
    </row>
    <row r="366" spans="2:72">
      <c r="B366" s="814"/>
      <c r="C366" s="814"/>
      <c r="D366" s="814" t="s">
        <v>957</v>
      </c>
      <c r="E366" s="814" t="s">
        <v>856</v>
      </c>
      <c r="F366" s="814"/>
      <c r="G366" s="814" t="s">
        <v>858</v>
      </c>
      <c r="H366" s="814">
        <v>2017</v>
      </c>
      <c r="I366" s="629" t="s">
        <v>958</v>
      </c>
      <c r="J366" s="629" t="s">
        <v>589</v>
      </c>
      <c r="K366" s="50"/>
      <c r="L366" s="818"/>
      <c r="M366" s="819"/>
      <c r="N366" s="819"/>
      <c r="O366" s="819"/>
      <c r="P366" s="819"/>
      <c r="Q366" s="819"/>
      <c r="R366" s="819">
        <v>0</v>
      </c>
      <c r="S366" s="819">
        <v>0</v>
      </c>
      <c r="T366" s="819">
        <v>0</v>
      </c>
      <c r="U366" s="819">
        <v>0</v>
      </c>
      <c r="V366" s="819">
        <v>0</v>
      </c>
      <c r="W366" s="819">
        <v>0</v>
      </c>
      <c r="X366" s="819">
        <v>0</v>
      </c>
      <c r="Y366" s="819">
        <v>0</v>
      </c>
      <c r="Z366" s="819">
        <v>0</v>
      </c>
      <c r="AA366" s="819">
        <v>0</v>
      </c>
      <c r="AB366" s="819">
        <v>0</v>
      </c>
      <c r="AC366" s="819">
        <v>0</v>
      </c>
      <c r="AD366" s="819">
        <v>0</v>
      </c>
      <c r="AE366" s="819">
        <v>0</v>
      </c>
      <c r="AF366" s="819">
        <v>0</v>
      </c>
      <c r="AG366" s="819">
        <v>0</v>
      </c>
      <c r="AH366" s="819">
        <v>0</v>
      </c>
      <c r="AI366" s="819">
        <v>0</v>
      </c>
      <c r="AJ366" s="819">
        <v>0</v>
      </c>
      <c r="AK366" s="819">
        <v>0</v>
      </c>
      <c r="AL366" s="819">
        <v>0</v>
      </c>
      <c r="AM366" s="819">
        <v>0</v>
      </c>
      <c r="AN366" s="819">
        <v>0</v>
      </c>
      <c r="AO366" s="820">
        <v>0</v>
      </c>
      <c r="AP366" s="50"/>
      <c r="AQ366" s="818"/>
      <c r="AR366" s="819"/>
      <c r="AS366" s="819"/>
      <c r="AT366" s="819"/>
      <c r="AU366" s="819"/>
      <c r="AV366" s="819"/>
      <c r="AW366" s="819">
        <v>0</v>
      </c>
      <c r="AX366" s="819">
        <v>0</v>
      </c>
      <c r="AY366" s="819">
        <v>0</v>
      </c>
      <c r="AZ366" s="819">
        <v>0</v>
      </c>
      <c r="BA366" s="819">
        <v>0</v>
      </c>
      <c r="BB366" s="819">
        <v>0</v>
      </c>
      <c r="BC366" s="819">
        <v>0</v>
      </c>
      <c r="BD366" s="819">
        <v>0</v>
      </c>
      <c r="BE366" s="819">
        <v>0</v>
      </c>
      <c r="BF366" s="819">
        <v>0</v>
      </c>
      <c r="BG366" s="819">
        <v>0</v>
      </c>
      <c r="BH366" s="819">
        <v>0</v>
      </c>
      <c r="BI366" s="819">
        <v>0</v>
      </c>
      <c r="BJ366" s="819">
        <v>0</v>
      </c>
      <c r="BK366" s="819">
        <v>0</v>
      </c>
      <c r="BL366" s="819">
        <v>0</v>
      </c>
      <c r="BM366" s="819">
        <v>0</v>
      </c>
      <c r="BN366" s="819">
        <v>0</v>
      </c>
      <c r="BO366" s="819">
        <v>0</v>
      </c>
      <c r="BP366" s="819">
        <v>0</v>
      </c>
      <c r="BQ366" s="819">
        <v>0</v>
      </c>
      <c r="BR366" s="819">
        <v>0</v>
      </c>
      <c r="BS366" s="819">
        <v>0</v>
      </c>
      <c r="BT366" s="820">
        <v>0</v>
      </c>
    </row>
    <row r="367" spans="2:72">
      <c r="B367" s="814"/>
      <c r="C367" s="814"/>
      <c r="D367" s="814" t="s">
        <v>959</v>
      </c>
      <c r="E367" s="814" t="s">
        <v>856</v>
      </c>
      <c r="F367" s="814"/>
      <c r="G367" s="814" t="s">
        <v>858</v>
      </c>
      <c r="H367" s="814">
        <v>2017</v>
      </c>
      <c r="I367" s="629" t="s">
        <v>960</v>
      </c>
      <c r="J367" s="629" t="s">
        <v>589</v>
      </c>
      <c r="K367" s="50"/>
      <c r="L367" s="818"/>
      <c r="M367" s="819"/>
      <c r="N367" s="819"/>
      <c r="O367" s="819"/>
      <c r="P367" s="819"/>
      <c r="Q367" s="819"/>
      <c r="R367" s="819">
        <v>0</v>
      </c>
      <c r="S367" s="819">
        <v>0</v>
      </c>
      <c r="T367" s="819">
        <v>0</v>
      </c>
      <c r="U367" s="819">
        <v>0</v>
      </c>
      <c r="V367" s="819">
        <v>0</v>
      </c>
      <c r="W367" s="819">
        <v>0</v>
      </c>
      <c r="X367" s="819">
        <v>0</v>
      </c>
      <c r="Y367" s="819">
        <v>0</v>
      </c>
      <c r="Z367" s="819">
        <v>0</v>
      </c>
      <c r="AA367" s="819">
        <v>0</v>
      </c>
      <c r="AB367" s="819">
        <v>0</v>
      </c>
      <c r="AC367" s="819">
        <v>0</v>
      </c>
      <c r="AD367" s="819">
        <v>0</v>
      </c>
      <c r="AE367" s="819">
        <v>0</v>
      </c>
      <c r="AF367" s="819">
        <v>0</v>
      </c>
      <c r="AG367" s="819">
        <v>0</v>
      </c>
      <c r="AH367" s="819">
        <v>0</v>
      </c>
      <c r="AI367" s="819">
        <v>0</v>
      </c>
      <c r="AJ367" s="819">
        <v>0</v>
      </c>
      <c r="AK367" s="819">
        <v>0</v>
      </c>
      <c r="AL367" s="819">
        <v>0</v>
      </c>
      <c r="AM367" s="819">
        <v>0</v>
      </c>
      <c r="AN367" s="819">
        <v>0</v>
      </c>
      <c r="AO367" s="820">
        <v>0</v>
      </c>
      <c r="AP367" s="50"/>
      <c r="AQ367" s="818"/>
      <c r="AR367" s="819"/>
      <c r="AS367" s="819"/>
      <c r="AT367" s="819"/>
      <c r="AU367" s="819"/>
      <c r="AV367" s="819"/>
      <c r="AW367" s="819">
        <v>0</v>
      </c>
      <c r="AX367" s="819">
        <v>0</v>
      </c>
      <c r="AY367" s="819">
        <v>0</v>
      </c>
      <c r="AZ367" s="819">
        <v>0</v>
      </c>
      <c r="BA367" s="819">
        <v>0</v>
      </c>
      <c r="BB367" s="819">
        <v>0</v>
      </c>
      <c r="BC367" s="819">
        <v>0</v>
      </c>
      <c r="BD367" s="819">
        <v>0</v>
      </c>
      <c r="BE367" s="819">
        <v>0</v>
      </c>
      <c r="BF367" s="819">
        <v>0</v>
      </c>
      <c r="BG367" s="819">
        <v>0</v>
      </c>
      <c r="BH367" s="819">
        <v>0</v>
      </c>
      <c r="BI367" s="819">
        <v>0</v>
      </c>
      <c r="BJ367" s="819">
        <v>0</v>
      </c>
      <c r="BK367" s="819">
        <v>0</v>
      </c>
      <c r="BL367" s="819">
        <v>0</v>
      </c>
      <c r="BM367" s="819">
        <v>0</v>
      </c>
      <c r="BN367" s="819">
        <v>0</v>
      </c>
      <c r="BO367" s="819">
        <v>0</v>
      </c>
      <c r="BP367" s="819">
        <v>0</v>
      </c>
      <c r="BQ367" s="819">
        <v>0</v>
      </c>
      <c r="BR367" s="819">
        <v>0</v>
      </c>
      <c r="BS367" s="819">
        <v>0</v>
      </c>
      <c r="BT367" s="820">
        <v>0</v>
      </c>
    </row>
    <row r="368" spans="2:72">
      <c r="B368" s="814"/>
      <c r="C368" s="814"/>
      <c r="D368" s="814" t="s">
        <v>961</v>
      </c>
      <c r="E368" s="814" t="s">
        <v>856</v>
      </c>
      <c r="F368" s="814"/>
      <c r="G368" s="814" t="s">
        <v>858</v>
      </c>
      <c r="H368" s="814">
        <v>2017</v>
      </c>
      <c r="I368" s="629" t="s">
        <v>962</v>
      </c>
      <c r="J368" s="629" t="s">
        <v>589</v>
      </c>
      <c r="K368" s="50"/>
      <c r="L368" s="818"/>
      <c r="M368" s="819"/>
      <c r="N368" s="819"/>
      <c r="O368" s="819"/>
      <c r="P368" s="819"/>
      <c r="Q368" s="819"/>
      <c r="R368" s="819">
        <v>0</v>
      </c>
      <c r="S368" s="819">
        <v>0</v>
      </c>
      <c r="T368" s="819">
        <v>0</v>
      </c>
      <c r="U368" s="819">
        <v>0</v>
      </c>
      <c r="V368" s="819">
        <v>0</v>
      </c>
      <c r="W368" s="819">
        <v>0</v>
      </c>
      <c r="X368" s="819">
        <v>0</v>
      </c>
      <c r="Y368" s="819">
        <v>0</v>
      </c>
      <c r="Z368" s="819">
        <v>0</v>
      </c>
      <c r="AA368" s="819">
        <v>0</v>
      </c>
      <c r="AB368" s="819">
        <v>0</v>
      </c>
      <c r="AC368" s="819">
        <v>0</v>
      </c>
      <c r="AD368" s="819">
        <v>0</v>
      </c>
      <c r="AE368" s="819">
        <v>0</v>
      </c>
      <c r="AF368" s="819">
        <v>0</v>
      </c>
      <c r="AG368" s="819">
        <v>0</v>
      </c>
      <c r="AH368" s="819">
        <v>0</v>
      </c>
      <c r="AI368" s="819">
        <v>0</v>
      </c>
      <c r="AJ368" s="819">
        <v>0</v>
      </c>
      <c r="AK368" s="819">
        <v>0</v>
      </c>
      <c r="AL368" s="819">
        <v>0</v>
      </c>
      <c r="AM368" s="819">
        <v>0</v>
      </c>
      <c r="AN368" s="819">
        <v>0</v>
      </c>
      <c r="AO368" s="820">
        <v>0</v>
      </c>
      <c r="AP368" s="50"/>
      <c r="AQ368" s="818"/>
      <c r="AR368" s="819"/>
      <c r="AS368" s="819"/>
      <c r="AT368" s="819"/>
      <c r="AU368" s="819"/>
      <c r="AV368" s="819"/>
      <c r="AW368" s="819">
        <v>0</v>
      </c>
      <c r="AX368" s="819">
        <v>0</v>
      </c>
      <c r="AY368" s="819">
        <v>0</v>
      </c>
      <c r="AZ368" s="819">
        <v>0</v>
      </c>
      <c r="BA368" s="819">
        <v>0</v>
      </c>
      <c r="BB368" s="819">
        <v>0</v>
      </c>
      <c r="BC368" s="819">
        <v>0</v>
      </c>
      <c r="BD368" s="819">
        <v>0</v>
      </c>
      <c r="BE368" s="819">
        <v>0</v>
      </c>
      <c r="BF368" s="819">
        <v>0</v>
      </c>
      <c r="BG368" s="819">
        <v>0</v>
      </c>
      <c r="BH368" s="819">
        <v>0</v>
      </c>
      <c r="BI368" s="819">
        <v>0</v>
      </c>
      <c r="BJ368" s="819">
        <v>0</v>
      </c>
      <c r="BK368" s="819">
        <v>0</v>
      </c>
      <c r="BL368" s="819">
        <v>0</v>
      </c>
      <c r="BM368" s="819">
        <v>0</v>
      </c>
      <c r="BN368" s="819">
        <v>0</v>
      </c>
      <c r="BO368" s="819">
        <v>0</v>
      </c>
      <c r="BP368" s="819">
        <v>0</v>
      </c>
      <c r="BQ368" s="819">
        <v>0</v>
      </c>
      <c r="BR368" s="819">
        <v>0</v>
      </c>
      <c r="BS368" s="819">
        <v>0</v>
      </c>
      <c r="BT368" s="820">
        <v>0</v>
      </c>
    </row>
    <row r="369" spans="2:72">
      <c r="B369" s="814"/>
      <c r="C369" s="814"/>
      <c r="D369" s="814" t="s">
        <v>963</v>
      </c>
      <c r="E369" s="814" t="s">
        <v>856</v>
      </c>
      <c r="F369" s="814"/>
      <c r="G369" s="814" t="s">
        <v>858</v>
      </c>
      <c r="H369" s="814">
        <v>2017</v>
      </c>
      <c r="I369" s="629" t="s">
        <v>964</v>
      </c>
      <c r="J369" s="629" t="s">
        <v>589</v>
      </c>
      <c r="K369" s="50"/>
      <c r="L369" s="818"/>
      <c r="M369" s="819"/>
      <c r="N369" s="819"/>
      <c r="O369" s="819"/>
      <c r="P369" s="819"/>
      <c r="Q369" s="819"/>
      <c r="R369" s="819">
        <v>0</v>
      </c>
      <c r="S369" s="819">
        <v>0</v>
      </c>
      <c r="T369" s="819">
        <v>0</v>
      </c>
      <c r="U369" s="819">
        <v>0</v>
      </c>
      <c r="V369" s="819">
        <v>0</v>
      </c>
      <c r="W369" s="819">
        <v>0</v>
      </c>
      <c r="X369" s="819">
        <v>0</v>
      </c>
      <c r="Y369" s="819">
        <v>0</v>
      </c>
      <c r="Z369" s="819">
        <v>0</v>
      </c>
      <c r="AA369" s="819">
        <v>0</v>
      </c>
      <c r="AB369" s="819">
        <v>0</v>
      </c>
      <c r="AC369" s="819">
        <v>0</v>
      </c>
      <c r="AD369" s="819">
        <v>0</v>
      </c>
      <c r="AE369" s="819">
        <v>0</v>
      </c>
      <c r="AF369" s="819">
        <v>0</v>
      </c>
      <c r="AG369" s="819">
        <v>0</v>
      </c>
      <c r="AH369" s="819">
        <v>0</v>
      </c>
      <c r="AI369" s="819">
        <v>0</v>
      </c>
      <c r="AJ369" s="819">
        <v>0</v>
      </c>
      <c r="AK369" s="819">
        <v>0</v>
      </c>
      <c r="AL369" s="819">
        <v>0</v>
      </c>
      <c r="AM369" s="819">
        <v>0</v>
      </c>
      <c r="AN369" s="819">
        <v>0</v>
      </c>
      <c r="AO369" s="820">
        <v>0</v>
      </c>
      <c r="AP369" s="50"/>
      <c r="AQ369" s="818"/>
      <c r="AR369" s="819"/>
      <c r="AS369" s="819"/>
      <c r="AT369" s="819"/>
      <c r="AU369" s="819"/>
      <c r="AV369" s="819"/>
      <c r="AW369" s="819">
        <v>0</v>
      </c>
      <c r="AX369" s="819">
        <v>0</v>
      </c>
      <c r="AY369" s="819">
        <v>0</v>
      </c>
      <c r="AZ369" s="819">
        <v>0</v>
      </c>
      <c r="BA369" s="819">
        <v>0</v>
      </c>
      <c r="BB369" s="819">
        <v>0</v>
      </c>
      <c r="BC369" s="819">
        <v>0</v>
      </c>
      <c r="BD369" s="819">
        <v>0</v>
      </c>
      <c r="BE369" s="819">
        <v>0</v>
      </c>
      <c r="BF369" s="819">
        <v>0</v>
      </c>
      <c r="BG369" s="819">
        <v>0</v>
      </c>
      <c r="BH369" s="819">
        <v>0</v>
      </c>
      <c r="BI369" s="819">
        <v>0</v>
      </c>
      <c r="BJ369" s="819">
        <v>0</v>
      </c>
      <c r="BK369" s="819">
        <v>0</v>
      </c>
      <c r="BL369" s="819">
        <v>0</v>
      </c>
      <c r="BM369" s="819">
        <v>0</v>
      </c>
      <c r="BN369" s="819">
        <v>0</v>
      </c>
      <c r="BO369" s="819">
        <v>0</v>
      </c>
      <c r="BP369" s="819">
        <v>0</v>
      </c>
      <c r="BQ369" s="819">
        <v>0</v>
      </c>
      <c r="BR369" s="819">
        <v>0</v>
      </c>
      <c r="BS369" s="819">
        <v>0</v>
      </c>
      <c r="BT369" s="820">
        <v>0</v>
      </c>
    </row>
    <row r="370" spans="2:72">
      <c r="B370" s="814"/>
      <c r="C370" s="814"/>
      <c r="D370" s="814" t="s">
        <v>965</v>
      </c>
      <c r="E370" s="814" t="s">
        <v>856</v>
      </c>
      <c r="F370" s="814"/>
      <c r="G370" s="814" t="s">
        <v>858</v>
      </c>
      <c r="H370" s="814">
        <v>2017</v>
      </c>
      <c r="I370" s="629" t="s">
        <v>966</v>
      </c>
      <c r="J370" s="629" t="s">
        <v>589</v>
      </c>
      <c r="K370" s="50"/>
      <c r="L370" s="818"/>
      <c r="M370" s="819"/>
      <c r="N370" s="819"/>
      <c r="O370" s="819"/>
      <c r="P370" s="819"/>
      <c r="Q370" s="819"/>
      <c r="R370" s="819">
        <v>0</v>
      </c>
      <c r="S370" s="819">
        <v>0</v>
      </c>
      <c r="T370" s="819">
        <v>0</v>
      </c>
      <c r="U370" s="819">
        <v>0</v>
      </c>
      <c r="V370" s="819">
        <v>0</v>
      </c>
      <c r="W370" s="819">
        <v>0</v>
      </c>
      <c r="X370" s="819">
        <v>0</v>
      </c>
      <c r="Y370" s="819">
        <v>0</v>
      </c>
      <c r="Z370" s="819">
        <v>0</v>
      </c>
      <c r="AA370" s="819">
        <v>0</v>
      </c>
      <c r="AB370" s="819">
        <v>0</v>
      </c>
      <c r="AC370" s="819">
        <v>0</v>
      </c>
      <c r="AD370" s="819">
        <v>0</v>
      </c>
      <c r="AE370" s="819">
        <v>0</v>
      </c>
      <c r="AF370" s="819">
        <v>0</v>
      </c>
      <c r="AG370" s="819">
        <v>0</v>
      </c>
      <c r="AH370" s="819">
        <v>0</v>
      </c>
      <c r="AI370" s="819">
        <v>0</v>
      </c>
      <c r="AJ370" s="819">
        <v>0</v>
      </c>
      <c r="AK370" s="819">
        <v>0</v>
      </c>
      <c r="AL370" s="819">
        <v>0</v>
      </c>
      <c r="AM370" s="819">
        <v>0</v>
      </c>
      <c r="AN370" s="819">
        <v>0</v>
      </c>
      <c r="AO370" s="820">
        <v>0</v>
      </c>
      <c r="AP370" s="50"/>
      <c r="AQ370" s="818"/>
      <c r="AR370" s="819"/>
      <c r="AS370" s="819"/>
      <c r="AT370" s="819"/>
      <c r="AU370" s="819"/>
      <c r="AV370" s="819"/>
      <c r="AW370" s="819">
        <v>0</v>
      </c>
      <c r="AX370" s="819">
        <v>0</v>
      </c>
      <c r="AY370" s="819">
        <v>0</v>
      </c>
      <c r="AZ370" s="819">
        <v>0</v>
      </c>
      <c r="BA370" s="819">
        <v>0</v>
      </c>
      <c r="BB370" s="819">
        <v>0</v>
      </c>
      <c r="BC370" s="819">
        <v>0</v>
      </c>
      <c r="BD370" s="819">
        <v>0</v>
      </c>
      <c r="BE370" s="819">
        <v>0</v>
      </c>
      <c r="BF370" s="819">
        <v>0</v>
      </c>
      <c r="BG370" s="819">
        <v>0</v>
      </c>
      <c r="BH370" s="819">
        <v>0</v>
      </c>
      <c r="BI370" s="819">
        <v>0</v>
      </c>
      <c r="BJ370" s="819">
        <v>0</v>
      </c>
      <c r="BK370" s="819">
        <v>0</v>
      </c>
      <c r="BL370" s="819">
        <v>0</v>
      </c>
      <c r="BM370" s="819">
        <v>0</v>
      </c>
      <c r="BN370" s="819">
        <v>0</v>
      </c>
      <c r="BO370" s="819">
        <v>0</v>
      </c>
      <c r="BP370" s="819">
        <v>0</v>
      </c>
      <c r="BQ370" s="819">
        <v>0</v>
      </c>
      <c r="BR370" s="819">
        <v>0</v>
      </c>
      <c r="BS370" s="819">
        <v>0</v>
      </c>
      <c r="BT370" s="820">
        <v>0</v>
      </c>
    </row>
    <row r="371" spans="2:72">
      <c r="B371" s="814"/>
      <c r="C371" s="814"/>
      <c r="D371" s="814" t="s">
        <v>967</v>
      </c>
      <c r="E371" s="814" t="s">
        <v>856</v>
      </c>
      <c r="F371" s="814"/>
      <c r="G371" s="814" t="s">
        <v>858</v>
      </c>
      <c r="H371" s="814">
        <v>2017</v>
      </c>
      <c r="I371" s="629" t="s">
        <v>968</v>
      </c>
      <c r="J371" s="629" t="s">
        <v>589</v>
      </c>
      <c r="K371" s="50"/>
      <c r="L371" s="818"/>
      <c r="M371" s="819"/>
      <c r="N371" s="819"/>
      <c r="O371" s="819"/>
      <c r="P371" s="819"/>
      <c r="Q371" s="819"/>
      <c r="R371" s="819">
        <v>0</v>
      </c>
      <c r="S371" s="819">
        <v>0</v>
      </c>
      <c r="T371" s="819">
        <v>0</v>
      </c>
      <c r="U371" s="819">
        <v>0</v>
      </c>
      <c r="V371" s="819">
        <v>0</v>
      </c>
      <c r="W371" s="819">
        <v>0</v>
      </c>
      <c r="X371" s="819">
        <v>0</v>
      </c>
      <c r="Y371" s="819">
        <v>0</v>
      </c>
      <c r="Z371" s="819">
        <v>0</v>
      </c>
      <c r="AA371" s="819">
        <v>0</v>
      </c>
      <c r="AB371" s="819">
        <v>0</v>
      </c>
      <c r="AC371" s="819">
        <v>0</v>
      </c>
      <c r="AD371" s="819">
        <v>0</v>
      </c>
      <c r="AE371" s="819">
        <v>0</v>
      </c>
      <c r="AF371" s="819">
        <v>0</v>
      </c>
      <c r="AG371" s="819">
        <v>0</v>
      </c>
      <c r="AH371" s="819">
        <v>0</v>
      </c>
      <c r="AI371" s="819">
        <v>0</v>
      </c>
      <c r="AJ371" s="819">
        <v>0</v>
      </c>
      <c r="AK371" s="819">
        <v>0</v>
      </c>
      <c r="AL371" s="819">
        <v>0</v>
      </c>
      <c r="AM371" s="819">
        <v>0</v>
      </c>
      <c r="AN371" s="819">
        <v>0</v>
      </c>
      <c r="AO371" s="820">
        <v>0</v>
      </c>
      <c r="AP371" s="50"/>
      <c r="AQ371" s="818"/>
      <c r="AR371" s="819"/>
      <c r="AS371" s="819"/>
      <c r="AT371" s="819"/>
      <c r="AU371" s="819"/>
      <c r="AV371" s="819"/>
      <c r="AW371" s="819">
        <v>0</v>
      </c>
      <c r="AX371" s="819">
        <v>0</v>
      </c>
      <c r="AY371" s="819">
        <v>0</v>
      </c>
      <c r="AZ371" s="819">
        <v>0</v>
      </c>
      <c r="BA371" s="819">
        <v>0</v>
      </c>
      <c r="BB371" s="819">
        <v>0</v>
      </c>
      <c r="BC371" s="819">
        <v>0</v>
      </c>
      <c r="BD371" s="819">
        <v>0</v>
      </c>
      <c r="BE371" s="819">
        <v>0</v>
      </c>
      <c r="BF371" s="819">
        <v>0</v>
      </c>
      <c r="BG371" s="819">
        <v>0</v>
      </c>
      <c r="BH371" s="819">
        <v>0</v>
      </c>
      <c r="BI371" s="819">
        <v>0</v>
      </c>
      <c r="BJ371" s="819">
        <v>0</v>
      </c>
      <c r="BK371" s="819">
        <v>0</v>
      </c>
      <c r="BL371" s="819">
        <v>0</v>
      </c>
      <c r="BM371" s="819">
        <v>0</v>
      </c>
      <c r="BN371" s="819">
        <v>0</v>
      </c>
      <c r="BO371" s="819">
        <v>0</v>
      </c>
      <c r="BP371" s="819">
        <v>0</v>
      </c>
      <c r="BQ371" s="819">
        <v>0</v>
      </c>
      <c r="BR371" s="819">
        <v>0</v>
      </c>
      <c r="BS371" s="819">
        <v>0</v>
      </c>
      <c r="BT371" s="820">
        <v>0</v>
      </c>
    </row>
    <row r="372" spans="2:72">
      <c r="B372" s="814"/>
      <c r="C372" s="814"/>
      <c r="D372" s="814" t="s">
        <v>969</v>
      </c>
      <c r="E372" s="814" t="s">
        <v>856</v>
      </c>
      <c r="F372" s="814"/>
      <c r="G372" s="814" t="s">
        <v>858</v>
      </c>
      <c r="H372" s="814">
        <v>2017</v>
      </c>
      <c r="I372" s="629" t="s">
        <v>970</v>
      </c>
      <c r="J372" s="629" t="s">
        <v>589</v>
      </c>
      <c r="K372" s="50"/>
      <c r="L372" s="818"/>
      <c r="M372" s="819"/>
      <c r="N372" s="819"/>
      <c r="O372" s="819"/>
      <c r="P372" s="819"/>
      <c r="Q372" s="819"/>
      <c r="R372" s="819">
        <v>0</v>
      </c>
      <c r="S372" s="819">
        <v>0</v>
      </c>
      <c r="T372" s="819">
        <v>0</v>
      </c>
      <c r="U372" s="819">
        <v>0</v>
      </c>
      <c r="V372" s="819">
        <v>0</v>
      </c>
      <c r="W372" s="819">
        <v>0</v>
      </c>
      <c r="X372" s="819">
        <v>0</v>
      </c>
      <c r="Y372" s="819">
        <v>0</v>
      </c>
      <c r="Z372" s="819">
        <v>0</v>
      </c>
      <c r="AA372" s="819">
        <v>0</v>
      </c>
      <c r="AB372" s="819">
        <v>0</v>
      </c>
      <c r="AC372" s="819">
        <v>0</v>
      </c>
      <c r="AD372" s="819">
        <v>0</v>
      </c>
      <c r="AE372" s="819">
        <v>0</v>
      </c>
      <c r="AF372" s="819">
        <v>0</v>
      </c>
      <c r="AG372" s="819">
        <v>0</v>
      </c>
      <c r="AH372" s="819">
        <v>0</v>
      </c>
      <c r="AI372" s="819">
        <v>0</v>
      </c>
      <c r="AJ372" s="819">
        <v>0</v>
      </c>
      <c r="AK372" s="819">
        <v>0</v>
      </c>
      <c r="AL372" s="819">
        <v>0</v>
      </c>
      <c r="AM372" s="819">
        <v>0</v>
      </c>
      <c r="AN372" s="819">
        <v>0</v>
      </c>
      <c r="AO372" s="820">
        <v>0</v>
      </c>
      <c r="AP372" s="50"/>
      <c r="AQ372" s="818"/>
      <c r="AR372" s="819"/>
      <c r="AS372" s="819"/>
      <c r="AT372" s="819"/>
      <c r="AU372" s="819"/>
      <c r="AV372" s="819"/>
      <c r="AW372" s="819">
        <v>0</v>
      </c>
      <c r="AX372" s="819">
        <v>0</v>
      </c>
      <c r="AY372" s="819">
        <v>0</v>
      </c>
      <c r="AZ372" s="819">
        <v>0</v>
      </c>
      <c r="BA372" s="819">
        <v>0</v>
      </c>
      <c r="BB372" s="819">
        <v>0</v>
      </c>
      <c r="BC372" s="819">
        <v>0</v>
      </c>
      <c r="BD372" s="819">
        <v>0</v>
      </c>
      <c r="BE372" s="819">
        <v>0</v>
      </c>
      <c r="BF372" s="819">
        <v>0</v>
      </c>
      <c r="BG372" s="819">
        <v>0</v>
      </c>
      <c r="BH372" s="819">
        <v>0</v>
      </c>
      <c r="BI372" s="819">
        <v>0</v>
      </c>
      <c r="BJ372" s="819">
        <v>0</v>
      </c>
      <c r="BK372" s="819">
        <v>0</v>
      </c>
      <c r="BL372" s="819">
        <v>0</v>
      </c>
      <c r="BM372" s="819">
        <v>0</v>
      </c>
      <c r="BN372" s="819">
        <v>0</v>
      </c>
      <c r="BO372" s="819">
        <v>0</v>
      </c>
      <c r="BP372" s="819">
        <v>0</v>
      </c>
      <c r="BQ372" s="819">
        <v>0</v>
      </c>
      <c r="BR372" s="819">
        <v>0</v>
      </c>
      <c r="BS372" s="819">
        <v>0</v>
      </c>
      <c r="BT372" s="820">
        <v>0</v>
      </c>
    </row>
    <row r="373" spans="2:72">
      <c r="B373" s="814"/>
      <c r="C373" s="814"/>
      <c r="D373" s="814" t="s">
        <v>971</v>
      </c>
      <c r="E373" s="814" t="s">
        <v>856</v>
      </c>
      <c r="F373" s="814"/>
      <c r="G373" s="814" t="s">
        <v>858</v>
      </c>
      <c r="H373" s="814">
        <v>2017</v>
      </c>
      <c r="I373" s="629" t="s">
        <v>972</v>
      </c>
      <c r="J373" s="629" t="s">
        <v>589</v>
      </c>
      <c r="K373" s="50"/>
      <c r="L373" s="818"/>
      <c r="M373" s="819"/>
      <c r="N373" s="819"/>
      <c r="O373" s="819"/>
      <c r="P373" s="819"/>
      <c r="Q373" s="819"/>
      <c r="R373" s="819">
        <v>0</v>
      </c>
      <c r="S373" s="819">
        <v>0</v>
      </c>
      <c r="T373" s="819">
        <v>0</v>
      </c>
      <c r="U373" s="819">
        <v>0</v>
      </c>
      <c r="V373" s="819">
        <v>0</v>
      </c>
      <c r="W373" s="819">
        <v>0</v>
      </c>
      <c r="X373" s="819">
        <v>0</v>
      </c>
      <c r="Y373" s="819">
        <v>0</v>
      </c>
      <c r="Z373" s="819">
        <v>0</v>
      </c>
      <c r="AA373" s="819">
        <v>0</v>
      </c>
      <c r="AB373" s="819">
        <v>0</v>
      </c>
      <c r="AC373" s="819">
        <v>0</v>
      </c>
      <c r="AD373" s="819">
        <v>0</v>
      </c>
      <c r="AE373" s="819">
        <v>0</v>
      </c>
      <c r="AF373" s="819">
        <v>0</v>
      </c>
      <c r="AG373" s="819">
        <v>0</v>
      </c>
      <c r="AH373" s="819">
        <v>0</v>
      </c>
      <c r="AI373" s="819">
        <v>0</v>
      </c>
      <c r="AJ373" s="819">
        <v>0</v>
      </c>
      <c r="AK373" s="819">
        <v>0</v>
      </c>
      <c r="AL373" s="819">
        <v>0</v>
      </c>
      <c r="AM373" s="819">
        <v>0</v>
      </c>
      <c r="AN373" s="819">
        <v>0</v>
      </c>
      <c r="AO373" s="820">
        <v>0</v>
      </c>
      <c r="AP373" s="50"/>
      <c r="AQ373" s="818"/>
      <c r="AR373" s="819"/>
      <c r="AS373" s="819"/>
      <c r="AT373" s="819"/>
      <c r="AU373" s="819"/>
      <c r="AV373" s="819"/>
      <c r="AW373" s="819">
        <v>0</v>
      </c>
      <c r="AX373" s="819">
        <v>0</v>
      </c>
      <c r="AY373" s="819">
        <v>0</v>
      </c>
      <c r="AZ373" s="819">
        <v>0</v>
      </c>
      <c r="BA373" s="819">
        <v>0</v>
      </c>
      <c r="BB373" s="819">
        <v>0</v>
      </c>
      <c r="BC373" s="819">
        <v>0</v>
      </c>
      <c r="BD373" s="819">
        <v>0</v>
      </c>
      <c r="BE373" s="819">
        <v>0</v>
      </c>
      <c r="BF373" s="819">
        <v>0</v>
      </c>
      <c r="BG373" s="819">
        <v>0</v>
      </c>
      <c r="BH373" s="819">
        <v>0</v>
      </c>
      <c r="BI373" s="819">
        <v>0</v>
      </c>
      <c r="BJ373" s="819">
        <v>0</v>
      </c>
      <c r="BK373" s="819">
        <v>0</v>
      </c>
      <c r="BL373" s="819">
        <v>0</v>
      </c>
      <c r="BM373" s="819">
        <v>0</v>
      </c>
      <c r="BN373" s="819">
        <v>0</v>
      </c>
      <c r="BO373" s="819">
        <v>0</v>
      </c>
      <c r="BP373" s="819">
        <v>0</v>
      </c>
      <c r="BQ373" s="819">
        <v>0</v>
      </c>
      <c r="BR373" s="819">
        <v>0</v>
      </c>
      <c r="BS373" s="819">
        <v>0</v>
      </c>
      <c r="BT373" s="820">
        <v>0</v>
      </c>
    </row>
    <row r="374" spans="2:72">
      <c r="B374" s="814"/>
      <c r="C374" s="814"/>
      <c r="D374" s="814" t="s">
        <v>850</v>
      </c>
      <c r="E374" s="814" t="s">
        <v>856</v>
      </c>
      <c r="F374" s="814"/>
      <c r="G374" s="814" t="s">
        <v>858</v>
      </c>
      <c r="H374" s="814">
        <v>2017</v>
      </c>
      <c r="I374" s="629" t="s">
        <v>973</v>
      </c>
      <c r="J374" s="629" t="s">
        <v>589</v>
      </c>
      <c r="K374" s="50"/>
      <c r="L374" s="818"/>
      <c r="M374" s="819"/>
      <c r="N374" s="819"/>
      <c r="O374" s="819"/>
      <c r="P374" s="819"/>
      <c r="Q374" s="819"/>
      <c r="R374" s="819">
        <v>2</v>
      </c>
      <c r="S374" s="819">
        <v>2</v>
      </c>
      <c r="T374" s="819">
        <v>2</v>
      </c>
      <c r="U374" s="819">
        <v>2</v>
      </c>
      <c r="V374" s="819">
        <v>2</v>
      </c>
      <c r="W374" s="819">
        <v>2</v>
      </c>
      <c r="X374" s="819">
        <v>2</v>
      </c>
      <c r="Y374" s="819">
        <v>2</v>
      </c>
      <c r="Z374" s="819">
        <v>2</v>
      </c>
      <c r="AA374" s="819">
        <v>2</v>
      </c>
      <c r="AB374" s="819">
        <v>2</v>
      </c>
      <c r="AC374" s="819">
        <v>2</v>
      </c>
      <c r="AD374" s="819">
        <v>2</v>
      </c>
      <c r="AE374" s="819">
        <v>2</v>
      </c>
      <c r="AF374" s="819">
        <v>2</v>
      </c>
      <c r="AG374" s="819">
        <v>2</v>
      </c>
      <c r="AH374" s="819">
        <v>2</v>
      </c>
      <c r="AI374" s="819">
        <v>2</v>
      </c>
      <c r="AJ374" s="819">
        <v>1</v>
      </c>
      <c r="AK374" s="819">
        <v>1</v>
      </c>
      <c r="AL374" s="819">
        <v>0</v>
      </c>
      <c r="AM374" s="819">
        <v>0</v>
      </c>
      <c r="AN374" s="819">
        <v>0</v>
      </c>
      <c r="AO374" s="820">
        <v>0</v>
      </c>
      <c r="AP374" s="50"/>
      <c r="AQ374" s="818"/>
      <c r="AR374" s="819"/>
      <c r="AS374" s="819"/>
      <c r="AT374" s="819"/>
      <c r="AU374" s="819"/>
      <c r="AV374" s="819"/>
      <c r="AW374" s="819">
        <v>16378</v>
      </c>
      <c r="AX374" s="819">
        <v>16378</v>
      </c>
      <c r="AY374" s="819">
        <v>16378</v>
      </c>
      <c r="AZ374" s="819">
        <v>16378</v>
      </c>
      <c r="BA374" s="819">
        <v>16378</v>
      </c>
      <c r="BB374" s="819">
        <v>16378</v>
      </c>
      <c r="BC374" s="819">
        <v>16378</v>
      </c>
      <c r="BD374" s="819">
        <v>16378</v>
      </c>
      <c r="BE374" s="819">
        <v>16378</v>
      </c>
      <c r="BF374" s="819">
        <v>16378</v>
      </c>
      <c r="BG374" s="819">
        <v>16378</v>
      </c>
      <c r="BH374" s="819">
        <v>16378</v>
      </c>
      <c r="BI374" s="819">
        <v>16378</v>
      </c>
      <c r="BJ374" s="819">
        <v>16378</v>
      </c>
      <c r="BK374" s="819">
        <v>16378</v>
      </c>
      <c r="BL374" s="819">
        <v>16378</v>
      </c>
      <c r="BM374" s="819">
        <v>16378</v>
      </c>
      <c r="BN374" s="819">
        <v>16378</v>
      </c>
      <c r="BO374" s="819">
        <v>16090</v>
      </c>
      <c r="BP374" s="819">
        <v>907</v>
      </c>
      <c r="BQ374" s="819">
        <v>0</v>
      </c>
      <c r="BR374" s="819">
        <v>0</v>
      </c>
      <c r="BS374" s="819">
        <v>0</v>
      </c>
      <c r="BT374" s="820">
        <v>0</v>
      </c>
    </row>
    <row r="375" spans="2:72">
      <c r="B375" s="814"/>
      <c r="C375" s="814"/>
      <c r="D375" s="814" t="s">
        <v>904</v>
      </c>
      <c r="E375" s="814" t="s">
        <v>856</v>
      </c>
      <c r="F375" s="814"/>
      <c r="G375" s="814" t="s">
        <v>858</v>
      </c>
      <c r="H375" s="814">
        <v>2017</v>
      </c>
      <c r="I375" s="629" t="s">
        <v>974</v>
      </c>
      <c r="J375" s="629" t="s">
        <v>589</v>
      </c>
      <c r="K375" s="50"/>
      <c r="L375" s="818"/>
      <c r="M375" s="819"/>
      <c r="N375" s="819"/>
      <c r="O375" s="819"/>
      <c r="P375" s="819"/>
      <c r="Q375" s="819"/>
      <c r="R375" s="819">
        <v>0</v>
      </c>
      <c r="S375" s="819">
        <v>0</v>
      </c>
      <c r="T375" s="819">
        <v>0</v>
      </c>
      <c r="U375" s="819">
        <v>0</v>
      </c>
      <c r="V375" s="819">
        <v>0</v>
      </c>
      <c r="W375" s="819">
        <v>0</v>
      </c>
      <c r="X375" s="819">
        <v>0</v>
      </c>
      <c r="Y375" s="819">
        <v>0</v>
      </c>
      <c r="Z375" s="819">
        <v>0</v>
      </c>
      <c r="AA375" s="819">
        <v>0</v>
      </c>
      <c r="AB375" s="819">
        <v>0</v>
      </c>
      <c r="AC375" s="819">
        <v>0</v>
      </c>
      <c r="AD375" s="819">
        <v>0</v>
      </c>
      <c r="AE375" s="819">
        <v>0</v>
      </c>
      <c r="AF375" s="819">
        <v>0</v>
      </c>
      <c r="AG375" s="819">
        <v>0</v>
      </c>
      <c r="AH375" s="819">
        <v>0</v>
      </c>
      <c r="AI375" s="819">
        <v>0</v>
      </c>
      <c r="AJ375" s="819">
        <v>0</v>
      </c>
      <c r="AK375" s="819">
        <v>0</v>
      </c>
      <c r="AL375" s="819">
        <v>0</v>
      </c>
      <c r="AM375" s="819">
        <v>0</v>
      </c>
      <c r="AN375" s="819">
        <v>0</v>
      </c>
      <c r="AO375" s="820">
        <v>0</v>
      </c>
      <c r="AP375" s="50"/>
      <c r="AQ375" s="818"/>
      <c r="AR375" s="819"/>
      <c r="AS375" s="819"/>
      <c r="AT375" s="819"/>
      <c r="AU375" s="819"/>
      <c r="AV375" s="819"/>
      <c r="AW375" s="819">
        <v>0</v>
      </c>
      <c r="AX375" s="819">
        <v>0</v>
      </c>
      <c r="AY375" s="819">
        <v>0</v>
      </c>
      <c r="AZ375" s="819">
        <v>0</v>
      </c>
      <c r="BA375" s="819">
        <v>0</v>
      </c>
      <c r="BB375" s="819">
        <v>0</v>
      </c>
      <c r="BC375" s="819">
        <v>0</v>
      </c>
      <c r="BD375" s="819">
        <v>0</v>
      </c>
      <c r="BE375" s="819">
        <v>0</v>
      </c>
      <c r="BF375" s="819">
        <v>0</v>
      </c>
      <c r="BG375" s="819">
        <v>0</v>
      </c>
      <c r="BH375" s="819">
        <v>0</v>
      </c>
      <c r="BI375" s="819">
        <v>0</v>
      </c>
      <c r="BJ375" s="819">
        <v>0</v>
      </c>
      <c r="BK375" s="819">
        <v>0</v>
      </c>
      <c r="BL375" s="819">
        <v>0</v>
      </c>
      <c r="BM375" s="819">
        <v>0</v>
      </c>
      <c r="BN375" s="819">
        <v>0</v>
      </c>
      <c r="BO375" s="819">
        <v>0</v>
      </c>
      <c r="BP375" s="819">
        <v>0</v>
      </c>
      <c r="BQ375" s="819">
        <v>0</v>
      </c>
      <c r="BR375" s="819">
        <v>0</v>
      </c>
      <c r="BS375" s="819">
        <v>0</v>
      </c>
      <c r="BT375" s="820">
        <v>0</v>
      </c>
    </row>
    <row r="376" spans="2:72">
      <c r="B376" s="814"/>
      <c r="C376" s="814"/>
      <c r="D376" s="814" t="s">
        <v>905</v>
      </c>
      <c r="E376" s="814" t="s">
        <v>856</v>
      </c>
      <c r="F376" s="814"/>
      <c r="G376" s="814" t="s">
        <v>858</v>
      </c>
      <c r="H376" s="814">
        <v>2017</v>
      </c>
      <c r="I376" s="629" t="s">
        <v>975</v>
      </c>
      <c r="J376" s="629" t="s">
        <v>589</v>
      </c>
      <c r="K376" s="50"/>
      <c r="L376" s="818"/>
      <c r="M376" s="819"/>
      <c r="N376" s="819"/>
      <c r="O376" s="819"/>
      <c r="P376" s="819"/>
      <c r="Q376" s="819"/>
      <c r="R376" s="819">
        <v>0</v>
      </c>
      <c r="S376" s="819">
        <v>0</v>
      </c>
      <c r="T376" s="819">
        <v>0</v>
      </c>
      <c r="U376" s="819">
        <v>0</v>
      </c>
      <c r="V376" s="819">
        <v>0</v>
      </c>
      <c r="W376" s="819">
        <v>0</v>
      </c>
      <c r="X376" s="819">
        <v>0</v>
      </c>
      <c r="Y376" s="819">
        <v>0</v>
      </c>
      <c r="Z376" s="819">
        <v>0</v>
      </c>
      <c r="AA376" s="819">
        <v>0</v>
      </c>
      <c r="AB376" s="819">
        <v>0</v>
      </c>
      <c r="AC376" s="819">
        <v>0</v>
      </c>
      <c r="AD376" s="819">
        <v>0</v>
      </c>
      <c r="AE376" s="819">
        <v>0</v>
      </c>
      <c r="AF376" s="819">
        <v>0</v>
      </c>
      <c r="AG376" s="819">
        <v>0</v>
      </c>
      <c r="AH376" s="819">
        <v>0</v>
      </c>
      <c r="AI376" s="819">
        <v>0</v>
      </c>
      <c r="AJ376" s="819">
        <v>0</v>
      </c>
      <c r="AK376" s="819">
        <v>0</v>
      </c>
      <c r="AL376" s="819">
        <v>0</v>
      </c>
      <c r="AM376" s="819">
        <v>0</v>
      </c>
      <c r="AN376" s="819">
        <v>0</v>
      </c>
      <c r="AO376" s="820">
        <v>0</v>
      </c>
      <c r="AP376" s="50"/>
      <c r="AQ376" s="818"/>
      <c r="AR376" s="819"/>
      <c r="AS376" s="819"/>
      <c r="AT376" s="819"/>
      <c r="AU376" s="819"/>
      <c r="AV376" s="819"/>
      <c r="AW376" s="819">
        <v>0</v>
      </c>
      <c r="AX376" s="819">
        <v>0</v>
      </c>
      <c r="AY376" s="819">
        <v>0</v>
      </c>
      <c r="AZ376" s="819">
        <v>0</v>
      </c>
      <c r="BA376" s="819">
        <v>0</v>
      </c>
      <c r="BB376" s="819">
        <v>0</v>
      </c>
      <c r="BC376" s="819">
        <v>0</v>
      </c>
      <c r="BD376" s="819">
        <v>0</v>
      </c>
      <c r="BE376" s="819">
        <v>0</v>
      </c>
      <c r="BF376" s="819">
        <v>0</v>
      </c>
      <c r="BG376" s="819">
        <v>0</v>
      </c>
      <c r="BH376" s="819">
        <v>0</v>
      </c>
      <c r="BI376" s="819">
        <v>0</v>
      </c>
      <c r="BJ376" s="819">
        <v>0</v>
      </c>
      <c r="BK376" s="819">
        <v>0</v>
      </c>
      <c r="BL376" s="819">
        <v>0</v>
      </c>
      <c r="BM376" s="819">
        <v>0</v>
      </c>
      <c r="BN376" s="819">
        <v>0</v>
      </c>
      <c r="BO376" s="819">
        <v>0</v>
      </c>
      <c r="BP376" s="819">
        <v>0</v>
      </c>
      <c r="BQ376" s="819">
        <v>0</v>
      </c>
      <c r="BR376" s="819">
        <v>0</v>
      </c>
      <c r="BS376" s="819">
        <v>0</v>
      </c>
      <c r="BT376" s="820">
        <v>0</v>
      </c>
    </row>
    <row r="377" spans="2:72">
      <c r="B377" s="814"/>
      <c r="C377" s="814"/>
      <c r="D377" s="814" t="s">
        <v>906</v>
      </c>
      <c r="E377" s="814" t="s">
        <v>856</v>
      </c>
      <c r="F377" s="814"/>
      <c r="G377" s="814" t="s">
        <v>858</v>
      </c>
      <c r="H377" s="814">
        <v>2017</v>
      </c>
      <c r="I377" s="629" t="s">
        <v>976</v>
      </c>
      <c r="J377" s="629" t="s">
        <v>589</v>
      </c>
      <c r="K377" s="50"/>
      <c r="L377" s="818"/>
      <c r="M377" s="819"/>
      <c r="N377" s="819"/>
      <c r="O377" s="819"/>
      <c r="P377" s="819"/>
      <c r="Q377" s="819"/>
      <c r="R377" s="819">
        <v>0</v>
      </c>
      <c r="S377" s="819">
        <v>0</v>
      </c>
      <c r="T377" s="819">
        <v>0</v>
      </c>
      <c r="U377" s="819">
        <v>0</v>
      </c>
      <c r="V377" s="819">
        <v>0</v>
      </c>
      <c r="W377" s="819">
        <v>0</v>
      </c>
      <c r="X377" s="819">
        <v>0</v>
      </c>
      <c r="Y377" s="819">
        <v>0</v>
      </c>
      <c r="Z377" s="819">
        <v>0</v>
      </c>
      <c r="AA377" s="819">
        <v>0</v>
      </c>
      <c r="AB377" s="819">
        <v>0</v>
      </c>
      <c r="AC377" s="819">
        <v>0</v>
      </c>
      <c r="AD377" s="819">
        <v>0</v>
      </c>
      <c r="AE377" s="819">
        <v>0</v>
      </c>
      <c r="AF377" s="819">
        <v>0</v>
      </c>
      <c r="AG377" s="819">
        <v>0</v>
      </c>
      <c r="AH377" s="819">
        <v>0</v>
      </c>
      <c r="AI377" s="819">
        <v>0</v>
      </c>
      <c r="AJ377" s="819">
        <v>0</v>
      </c>
      <c r="AK377" s="819">
        <v>0</v>
      </c>
      <c r="AL377" s="819">
        <v>0</v>
      </c>
      <c r="AM377" s="819">
        <v>0</v>
      </c>
      <c r="AN377" s="819">
        <v>0</v>
      </c>
      <c r="AO377" s="820">
        <v>0</v>
      </c>
      <c r="AP377" s="50"/>
      <c r="AQ377" s="818"/>
      <c r="AR377" s="819"/>
      <c r="AS377" s="819"/>
      <c r="AT377" s="819"/>
      <c r="AU377" s="819"/>
      <c r="AV377" s="819"/>
      <c r="AW377" s="819">
        <v>0</v>
      </c>
      <c r="AX377" s="819">
        <v>0</v>
      </c>
      <c r="AY377" s="819">
        <v>0</v>
      </c>
      <c r="AZ377" s="819">
        <v>0</v>
      </c>
      <c r="BA377" s="819">
        <v>0</v>
      </c>
      <c r="BB377" s="819">
        <v>0</v>
      </c>
      <c r="BC377" s="819">
        <v>0</v>
      </c>
      <c r="BD377" s="819">
        <v>0</v>
      </c>
      <c r="BE377" s="819">
        <v>0</v>
      </c>
      <c r="BF377" s="819">
        <v>0</v>
      </c>
      <c r="BG377" s="819">
        <v>0</v>
      </c>
      <c r="BH377" s="819">
        <v>0</v>
      </c>
      <c r="BI377" s="819">
        <v>0</v>
      </c>
      <c r="BJ377" s="819">
        <v>0</v>
      </c>
      <c r="BK377" s="819">
        <v>0</v>
      </c>
      <c r="BL377" s="819">
        <v>0</v>
      </c>
      <c r="BM377" s="819">
        <v>0</v>
      </c>
      <c r="BN377" s="819">
        <v>0</v>
      </c>
      <c r="BO377" s="819">
        <v>0</v>
      </c>
      <c r="BP377" s="819">
        <v>0</v>
      </c>
      <c r="BQ377" s="819">
        <v>0</v>
      </c>
      <c r="BR377" s="819">
        <v>0</v>
      </c>
      <c r="BS377" s="819">
        <v>0</v>
      </c>
      <c r="BT377" s="820">
        <v>0</v>
      </c>
    </row>
    <row r="378" spans="2:72">
      <c r="B378" s="814"/>
      <c r="C378" s="814"/>
      <c r="D378" s="814" t="s">
        <v>977</v>
      </c>
      <c r="E378" s="814" t="s">
        <v>856</v>
      </c>
      <c r="F378" s="814"/>
      <c r="G378" s="814" t="s">
        <v>858</v>
      </c>
      <c r="H378" s="814">
        <v>2017</v>
      </c>
      <c r="I378" s="629" t="s">
        <v>978</v>
      </c>
      <c r="J378" s="629" t="s">
        <v>589</v>
      </c>
      <c r="K378" s="50"/>
      <c r="L378" s="818"/>
      <c r="M378" s="819"/>
      <c r="N378" s="819"/>
      <c r="O378" s="819"/>
      <c r="P378" s="819"/>
      <c r="Q378" s="819"/>
      <c r="R378" s="819">
        <v>0</v>
      </c>
      <c r="S378" s="819">
        <v>0</v>
      </c>
      <c r="T378" s="819">
        <v>0</v>
      </c>
      <c r="U378" s="819">
        <v>0</v>
      </c>
      <c r="V378" s="819">
        <v>0</v>
      </c>
      <c r="W378" s="819">
        <v>0</v>
      </c>
      <c r="X378" s="819">
        <v>0</v>
      </c>
      <c r="Y378" s="819">
        <v>0</v>
      </c>
      <c r="Z378" s="819">
        <v>0</v>
      </c>
      <c r="AA378" s="819">
        <v>0</v>
      </c>
      <c r="AB378" s="819">
        <v>0</v>
      </c>
      <c r="AC378" s="819">
        <v>0</v>
      </c>
      <c r="AD378" s="819">
        <v>0</v>
      </c>
      <c r="AE378" s="819">
        <v>0</v>
      </c>
      <c r="AF378" s="819">
        <v>0</v>
      </c>
      <c r="AG378" s="819">
        <v>0</v>
      </c>
      <c r="AH378" s="819">
        <v>0</v>
      </c>
      <c r="AI378" s="819">
        <v>0</v>
      </c>
      <c r="AJ378" s="819">
        <v>0</v>
      </c>
      <c r="AK378" s="819">
        <v>0</v>
      </c>
      <c r="AL378" s="819">
        <v>0</v>
      </c>
      <c r="AM378" s="819">
        <v>0</v>
      </c>
      <c r="AN378" s="819">
        <v>0</v>
      </c>
      <c r="AO378" s="820">
        <v>0</v>
      </c>
      <c r="AP378" s="50"/>
      <c r="AQ378" s="818"/>
      <c r="AR378" s="819"/>
      <c r="AS378" s="819"/>
      <c r="AT378" s="819"/>
      <c r="AU378" s="819"/>
      <c r="AV378" s="819"/>
      <c r="AW378" s="819">
        <v>0</v>
      </c>
      <c r="AX378" s="819">
        <v>0</v>
      </c>
      <c r="AY378" s="819">
        <v>0</v>
      </c>
      <c r="AZ378" s="819">
        <v>0</v>
      </c>
      <c r="BA378" s="819">
        <v>0</v>
      </c>
      <c r="BB378" s="819">
        <v>0</v>
      </c>
      <c r="BC378" s="819">
        <v>0</v>
      </c>
      <c r="BD378" s="819">
        <v>0</v>
      </c>
      <c r="BE378" s="819">
        <v>0</v>
      </c>
      <c r="BF378" s="819">
        <v>0</v>
      </c>
      <c r="BG378" s="819">
        <v>0</v>
      </c>
      <c r="BH378" s="819">
        <v>0</v>
      </c>
      <c r="BI378" s="819">
        <v>0</v>
      </c>
      <c r="BJ378" s="819">
        <v>0</v>
      </c>
      <c r="BK378" s="819">
        <v>0</v>
      </c>
      <c r="BL378" s="819">
        <v>0</v>
      </c>
      <c r="BM378" s="819">
        <v>0</v>
      </c>
      <c r="BN378" s="819">
        <v>0</v>
      </c>
      <c r="BO378" s="819">
        <v>0</v>
      </c>
      <c r="BP378" s="819">
        <v>0</v>
      </c>
      <c r="BQ378" s="819">
        <v>0</v>
      </c>
      <c r="BR378" s="819">
        <v>0</v>
      </c>
      <c r="BS378" s="819">
        <v>0</v>
      </c>
      <c r="BT378" s="820">
        <v>0</v>
      </c>
    </row>
    <row r="379" spans="2:72">
      <c r="B379" s="814"/>
      <c r="C379" s="814"/>
      <c r="D379" s="814" t="s">
        <v>979</v>
      </c>
      <c r="E379" s="814" t="s">
        <v>856</v>
      </c>
      <c r="F379" s="814"/>
      <c r="G379" s="814" t="s">
        <v>858</v>
      </c>
      <c r="H379" s="814">
        <v>2017</v>
      </c>
      <c r="I379" s="629" t="s">
        <v>980</v>
      </c>
      <c r="J379" s="629" t="s">
        <v>589</v>
      </c>
      <c r="K379" s="50"/>
      <c r="L379" s="818"/>
      <c r="M379" s="819"/>
      <c r="N379" s="819"/>
      <c r="O379" s="819"/>
      <c r="P379" s="819"/>
      <c r="Q379" s="819"/>
      <c r="R379" s="819">
        <v>0</v>
      </c>
      <c r="S379" s="819">
        <v>0</v>
      </c>
      <c r="T379" s="819">
        <v>0</v>
      </c>
      <c r="U379" s="819">
        <v>0</v>
      </c>
      <c r="V379" s="819">
        <v>0</v>
      </c>
      <c r="W379" s="819">
        <v>0</v>
      </c>
      <c r="X379" s="819">
        <v>0</v>
      </c>
      <c r="Y379" s="819">
        <v>0</v>
      </c>
      <c r="Z379" s="819">
        <v>0</v>
      </c>
      <c r="AA379" s="819">
        <v>0</v>
      </c>
      <c r="AB379" s="819">
        <v>0</v>
      </c>
      <c r="AC379" s="819">
        <v>0</v>
      </c>
      <c r="AD379" s="819">
        <v>0</v>
      </c>
      <c r="AE379" s="819">
        <v>0</v>
      </c>
      <c r="AF379" s="819">
        <v>0</v>
      </c>
      <c r="AG379" s="819">
        <v>0</v>
      </c>
      <c r="AH379" s="819">
        <v>0</v>
      </c>
      <c r="AI379" s="819">
        <v>0</v>
      </c>
      <c r="AJ379" s="819">
        <v>0</v>
      </c>
      <c r="AK379" s="819">
        <v>0</v>
      </c>
      <c r="AL379" s="819">
        <v>0</v>
      </c>
      <c r="AM379" s="819">
        <v>0</v>
      </c>
      <c r="AN379" s="819">
        <v>0</v>
      </c>
      <c r="AO379" s="820">
        <v>0</v>
      </c>
      <c r="AP379" s="50"/>
      <c r="AQ379" s="818"/>
      <c r="AR379" s="819"/>
      <c r="AS379" s="819"/>
      <c r="AT379" s="819"/>
      <c r="AU379" s="819"/>
      <c r="AV379" s="819"/>
      <c r="AW379" s="819">
        <v>0</v>
      </c>
      <c r="AX379" s="819">
        <v>0</v>
      </c>
      <c r="AY379" s="819">
        <v>0</v>
      </c>
      <c r="AZ379" s="819">
        <v>0</v>
      </c>
      <c r="BA379" s="819">
        <v>0</v>
      </c>
      <c r="BB379" s="819">
        <v>0</v>
      </c>
      <c r="BC379" s="819">
        <v>0</v>
      </c>
      <c r="BD379" s="819">
        <v>0</v>
      </c>
      <c r="BE379" s="819">
        <v>0</v>
      </c>
      <c r="BF379" s="819">
        <v>0</v>
      </c>
      <c r="BG379" s="819">
        <v>0</v>
      </c>
      <c r="BH379" s="819">
        <v>0</v>
      </c>
      <c r="BI379" s="819">
        <v>0</v>
      </c>
      <c r="BJ379" s="819">
        <v>0</v>
      </c>
      <c r="BK379" s="819">
        <v>0</v>
      </c>
      <c r="BL379" s="819">
        <v>0</v>
      </c>
      <c r="BM379" s="819">
        <v>0</v>
      </c>
      <c r="BN379" s="819">
        <v>0</v>
      </c>
      <c r="BO379" s="819">
        <v>0</v>
      </c>
      <c r="BP379" s="819">
        <v>0</v>
      </c>
      <c r="BQ379" s="819">
        <v>0</v>
      </c>
      <c r="BR379" s="819">
        <v>0</v>
      </c>
      <c r="BS379" s="819">
        <v>0</v>
      </c>
      <c r="BT379" s="820">
        <v>0</v>
      </c>
    </row>
    <row r="380" spans="2:72">
      <c r="B380" s="814"/>
      <c r="C380" s="814"/>
      <c r="D380" s="814" t="s">
        <v>981</v>
      </c>
      <c r="E380" s="814" t="s">
        <v>856</v>
      </c>
      <c r="F380" s="814"/>
      <c r="G380" s="814" t="s">
        <v>858</v>
      </c>
      <c r="H380" s="814">
        <v>2017</v>
      </c>
      <c r="I380" s="629" t="s">
        <v>982</v>
      </c>
      <c r="J380" s="629" t="s">
        <v>589</v>
      </c>
      <c r="K380" s="50"/>
      <c r="L380" s="818"/>
      <c r="M380" s="819"/>
      <c r="N380" s="819"/>
      <c r="O380" s="819"/>
      <c r="P380" s="819"/>
      <c r="Q380" s="819"/>
      <c r="R380" s="819">
        <v>0</v>
      </c>
      <c r="S380" s="819">
        <v>0</v>
      </c>
      <c r="T380" s="819">
        <v>0</v>
      </c>
      <c r="U380" s="819">
        <v>0</v>
      </c>
      <c r="V380" s="819">
        <v>0</v>
      </c>
      <c r="W380" s="819">
        <v>0</v>
      </c>
      <c r="X380" s="819">
        <v>0</v>
      </c>
      <c r="Y380" s="819">
        <v>0</v>
      </c>
      <c r="Z380" s="819">
        <v>0</v>
      </c>
      <c r="AA380" s="819">
        <v>0</v>
      </c>
      <c r="AB380" s="819">
        <v>0</v>
      </c>
      <c r="AC380" s="819">
        <v>0</v>
      </c>
      <c r="AD380" s="819">
        <v>0</v>
      </c>
      <c r="AE380" s="819">
        <v>0</v>
      </c>
      <c r="AF380" s="819">
        <v>0</v>
      </c>
      <c r="AG380" s="819">
        <v>0</v>
      </c>
      <c r="AH380" s="819">
        <v>0</v>
      </c>
      <c r="AI380" s="819">
        <v>0</v>
      </c>
      <c r="AJ380" s="819">
        <v>0</v>
      </c>
      <c r="AK380" s="819">
        <v>0</v>
      </c>
      <c r="AL380" s="819">
        <v>0</v>
      </c>
      <c r="AM380" s="819">
        <v>0</v>
      </c>
      <c r="AN380" s="819">
        <v>0</v>
      </c>
      <c r="AO380" s="820">
        <v>0</v>
      </c>
      <c r="AP380" s="50"/>
      <c r="AQ380" s="818"/>
      <c r="AR380" s="819"/>
      <c r="AS380" s="819"/>
      <c r="AT380" s="819"/>
      <c r="AU380" s="819"/>
      <c r="AV380" s="819"/>
      <c r="AW380" s="819">
        <v>0</v>
      </c>
      <c r="AX380" s="819">
        <v>0</v>
      </c>
      <c r="AY380" s="819">
        <v>0</v>
      </c>
      <c r="AZ380" s="819">
        <v>0</v>
      </c>
      <c r="BA380" s="819">
        <v>0</v>
      </c>
      <c r="BB380" s="819">
        <v>0</v>
      </c>
      <c r="BC380" s="819">
        <v>0</v>
      </c>
      <c r="BD380" s="819">
        <v>0</v>
      </c>
      <c r="BE380" s="819">
        <v>0</v>
      </c>
      <c r="BF380" s="819">
        <v>0</v>
      </c>
      <c r="BG380" s="819">
        <v>0</v>
      </c>
      <c r="BH380" s="819">
        <v>0</v>
      </c>
      <c r="BI380" s="819">
        <v>0</v>
      </c>
      <c r="BJ380" s="819">
        <v>0</v>
      </c>
      <c r="BK380" s="819">
        <v>0</v>
      </c>
      <c r="BL380" s="819">
        <v>0</v>
      </c>
      <c r="BM380" s="819">
        <v>0</v>
      </c>
      <c r="BN380" s="819">
        <v>0</v>
      </c>
      <c r="BO380" s="819">
        <v>0</v>
      </c>
      <c r="BP380" s="819">
        <v>0</v>
      </c>
      <c r="BQ380" s="819">
        <v>0</v>
      </c>
      <c r="BR380" s="819">
        <v>0</v>
      </c>
      <c r="BS380" s="819">
        <v>0</v>
      </c>
      <c r="BT380" s="820">
        <v>0</v>
      </c>
    </row>
    <row r="381" spans="2:72">
      <c r="B381" s="814"/>
      <c r="C381" s="814"/>
      <c r="D381" s="814" t="s">
        <v>909</v>
      </c>
      <c r="E381" s="814" t="s">
        <v>856</v>
      </c>
      <c r="F381" s="814"/>
      <c r="G381" s="814" t="s">
        <v>858</v>
      </c>
      <c r="H381" s="814">
        <v>2017</v>
      </c>
      <c r="I381" s="629" t="s">
        <v>983</v>
      </c>
      <c r="J381" s="629" t="s">
        <v>589</v>
      </c>
      <c r="K381" s="50"/>
      <c r="L381" s="818"/>
      <c r="M381" s="819"/>
      <c r="N381" s="819"/>
      <c r="O381" s="819"/>
      <c r="P381" s="819"/>
      <c r="Q381" s="819"/>
      <c r="R381" s="819">
        <v>0</v>
      </c>
      <c r="S381" s="819">
        <v>0</v>
      </c>
      <c r="T381" s="819">
        <v>0</v>
      </c>
      <c r="U381" s="819">
        <v>0</v>
      </c>
      <c r="V381" s="819">
        <v>0</v>
      </c>
      <c r="W381" s="819">
        <v>0</v>
      </c>
      <c r="X381" s="819">
        <v>0</v>
      </c>
      <c r="Y381" s="819">
        <v>0</v>
      </c>
      <c r="Z381" s="819">
        <v>0</v>
      </c>
      <c r="AA381" s="819">
        <v>0</v>
      </c>
      <c r="AB381" s="819">
        <v>0</v>
      </c>
      <c r="AC381" s="819">
        <v>0</v>
      </c>
      <c r="AD381" s="819">
        <v>0</v>
      </c>
      <c r="AE381" s="819">
        <v>0</v>
      </c>
      <c r="AF381" s="819">
        <v>0</v>
      </c>
      <c r="AG381" s="819">
        <v>0</v>
      </c>
      <c r="AH381" s="819">
        <v>0</v>
      </c>
      <c r="AI381" s="819">
        <v>0</v>
      </c>
      <c r="AJ381" s="819">
        <v>0</v>
      </c>
      <c r="AK381" s="819">
        <v>0</v>
      </c>
      <c r="AL381" s="819">
        <v>0</v>
      </c>
      <c r="AM381" s="819">
        <v>0</v>
      </c>
      <c r="AN381" s="819">
        <v>0</v>
      </c>
      <c r="AO381" s="820">
        <v>0</v>
      </c>
      <c r="AP381" s="50"/>
      <c r="AQ381" s="818"/>
      <c r="AR381" s="819"/>
      <c r="AS381" s="819"/>
      <c r="AT381" s="819"/>
      <c r="AU381" s="819"/>
      <c r="AV381" s="819"/>
      <c r="AW381" s="819">
        <v>0</v>
      </c>
      <c r="AX381" s="819">
        <v>0</v>
      </c>
      <c r="AY381" s="819">
        <v>0</v>
      </c>
      <c r="AZ381" s="819">
        <v>0</v>
      </c>
      <c r="BA381" s="819">
        <v>0</v>
      </c>
      <c r="BB381" s="819">
        <v>0</v>
      </c>
      <c r="BC381" s="819">
        <v>0</v>
      </c>
      <c r="BD381" s="819">
        <v>0</v>
      </c>
      <c r="BE381" s="819">
        <v>0</v>
      </c>
      <c r="BF381" s="819">
        <v>0</v>
      </c>
      <c r="BG381" s="819">
        <v>0</v>
      </c>
      <c r="BH381" s="819">
        <v>0</v>
      </c>
      <c r="BI381" s="819">
        <v>0</v>
      </c>
      <c r="BJ381" s="819">
        <v>0</v>
      </c>
      <c r="BK381" s="819">
        <v>0</v>
      </c>
      <c r="BL381" s="819">
        <v>0</v>
      </c>
      <c r="BM381" s="819">
        <v>0</v>
      </c>
      <c r="BN381" s="819">
        <v>0</v>
      </c>
      <c r="BO381" s="819">
        <v>0</v>
      </c>
      <c r="BP381" s="819">
        <v>0</v>
      </c>
      <c r="BQ381" s="819">
        <v>0</v>
      </c>
      <c r="BR381" s="819">
        <v>0</v>
      </c>
      <c r="BS381" s="819">
        <v>0</v>
      </c>
      <c r="BT381" s="820">
        <v>0</v>
      </c>
    </row>
    <row r="382" spans="2:72">
      <c r="B382" s="814"/>
      <c r="C382" s="814"/>
      <c r="D382" s="814" t="s">
        <v>910</v>
      </c>
      <c r="E382" s="814" t="s">
        <v>856</v>
      </c>
      <c r="F382" s="814"/>
      <c r="G382" s="814" t="s">
        <v>858</v>
      </c>
      <c r="H382" s="814">
        <v>2017</v>
      </c>
      <c r="I382" s="629" t="s">
        <v>984</v>
      </c>
      <c r="J382" s="629" t="s">
        <v>589</v>
      </c>
      <c r="K382" s="50"/>
      <c r="L382" s="818"/>
      <c r="M382" s="819"/>
      <c r="N382" s="819"/>
      <c r="O382" s="819"/>
      <c r="P382" s="819"/>
      <c r="Q382" s="819"/>
      <c r="R382" s="819">
        <v>0</v>
      </c>
      <c r="S382" s="819">
        <v>0</v>
      </c>
      <c r="T382" s="819">
        <v>0</v>
      </c>
      <c r="U382" s="819">
        <v>0</v>
      </c>
      <c r="V382" s="819">
        <v>0</v>
      </c>
      <c r="W382" s="819">
        <v>0</v>
      </c>
      <c r="X382" s="819">
        <v>0</v>
      </c>
      <c r="Y382" s="819">
        <v>0</v>
      </c>
      <c r="Z382" s="819">
        <v>0</v>
      </c>
      <c r="AA382" s="819">
        <v>0</v>
      </c>
      <c r="AB382" s="819">
        <v>0</v>
      </c>
      <c r="AC382" s="819">
        <v>0</v>
      </c>
      <c r="AD382" s="819">
        <v>0</v>
      </c>
      <c r="AE382" s="819">
        <v>0</v>
      </c>
      <c r="AF382" s="819">
        <v>0</v>
      </c>
      <c r="AG382" s="819">
        <v>0</v>
      </c>
      <c r="AH382" s="819">
        <v>0</v>
      </c>
      <c r="AI382" s="819">
        <v>0</v>
      </c>
      <c r="AJ382" s="819">
        <v>0</v>
      </c>
      <c r="AK382" s="819">
        <v>0</v>
      </c>
      <c r="AL382" s="819">
        <v>0</v>
      </c>
      <c r="AM382" s="819">
        <v>0</v>
      </c>
      <c r="AN382" s="819">
        <v>0</v>
      </c>
      <c r="AO382" s="820">
        <v>0</v>
      </c>
      <c r="AP382" s="50"/>
      <c r="AQ382" s="818"/>
      <c r="AR382" s="819"/>
      <c r="AS382" s="819"/>
      <c r="AT382" s="819"/>
      <c r="AU382" s="819"/>
      <c r="AV382" s="819"/>
      <c r="AW382" s="819">
        <v>0</v>
      </c>
      <c r="AX382" s="819">
        <v>0</v>
      </c>
      <c r="AY382" s="819">
        <v>0</v>
      </c>
      <c r="AZ382" s="819">
        <v>0</v>
      </c>
      <c r="BA382" s="819">
        <v>0</v>
      </c>
      <c r="BB382" s="819">
        <v>0</v>
      </c>
      <c r="BC382" s="819">
        <v>0</v>
      </c>
      <c r="BD382" s="819">
        <v>0</v>
      </c>
      <c r="BE382" s="819">
        <v>0</v>
      </c>
      <c r="BF382" s="819">
        <v>0</v>
      </c>
      <c r="BG382" s="819">
        <v>0</v>
      </c>
      <c r="BH382" s="819">
        <v>0</v>
      </c>
      <c r="BI382" s="819">
        <v>0</v>
      </c>
      <c r="BJ382" s="819">
        <v>0</v>
      </c>
      <c r="BK382" s="819">
        <v>0</v>
      </c>
      <c r="BL382" s="819">
        <v>0</v>
      </c>
      <c r="BM382" s="819">
        <v>0</v>
      </c>
      <c r="BN382" s="819">
        <v>0</v>
      </c>
      <c r="BO382" s="819">
        <v>0</v>
      </c>
      <c r="BP382" s="819">
        <v>0</v>
      </c>
      <c r="BQ382" s="819">
        <v>0</v>
      </c>
      <c r="BR382" s="819">
        <v>0</v>
      </c>
      <c r="BS382" s="819">
        <v>0</v>
      </c>
      <c r="BT382" s="820">
        <v>0</v>
      </c>
    </row>
    <row r="383" spans="2:72">
      <c r="B383" s="814"/>
      <c r="C383" s="814"/>
      <c r="D383" s="814" t="s">
        <v>911</v>
      </c>
      <c r="E383" s="814" t="s">
        <v>856</v>
      </c>
      <c r="F383" s="814"/>
      <c r="G383" s="814" t="s">
        <v>858</v>
      </c>
      <c r="H383" s="814">
        <v>2017</v>
      </c>
      <c r="I383" s="629" t="s">
        <v>985</v>
      </c>
      <c r="J383" s="629" t="s">
        <v>589</v>
      </c>
      <c r="K383" s="50"/>
      <c r="L383" s="818"/>
      <c r="M383" s="819"/>
      <c r="N383" s="819"/>
      <c r="O383" s="819"/>
      <c r="P383" s="819"/>
      <c r="Q383" s="819"/>
      <c r="R383" s="819">
        <v>0</v>
      </c>
      <c r="S383" s="819">
        <v>0</v>
      </c>
      <c r="T383" s="819">
        <v>0</v>
      </c>
      <c r="U383" s="819">
        <v>0</v>
      </c>
      <c r="V383" s="819">
        <v>0</v>
      </c>
      <c r="W383" s="819">
        <v>0</v>
      </c>
      <c r="X383" s="819">
        <v>0</v>
      </c>
      <c r="Y383" s="819">
        <v>0</v>
      </c>
      <c r="Z383" s="819">
        <v>0</v>
      </c>
      <c r="AA383" s="819">
        <v>0</v>
      </c>
      <c r="AB383" s="819">
        <v>0</v>
      </c>
      <c r="AC383" s="819">
        <v>0</v>
      </c>
      <c r="AD383" s="819">
        <v>0</v>
      </c>
      <c r="AE383" s="819">
        <v>0</v>
      </c>
      <c r="AF383" s="819">
        <v>0</v>
      </c>
      <c r="AG383" s="819">
        <v>0</v>
      </c>
      <c r="AH383" s="819">
        <v>0</v>
      </c>
      <c r="AI383" s="819">
        <v>0</v>
      </c>
      <c r="AJ383" s="819">
        <v>0</v>
      </c>
      <c r="AK383" s="819">
        <v>0</v>
      </c>
      <c r="AL383" s="819">
        <v>0</v>
      </c>
      <c r="AM383" s="819">
        <v>0</v>
      </c>
      <c r="AN383" s="819">
        <v>0</v>
      </c>
      <c r="AO383" s="820">
        <v>0</v>
      </c>
      <c r="AP383" s="50"/>
      <c r="AQ383" s="818"/>
      <c r="AR383" s="819"/>
      <c r="AS383" s="819"/>
      <c r="AT383" s="819"/>
      <c r="AU383" s="819"/>
      <c r="AV383" s="819"/>
      <c r="AW383" s="819">
        <v>0</v>
      </c>
      <c r="AX383" s="819">
        <v>0</v>
      </c>
      <c r="AY383" s="819">
        <v>0</v>
      </c>
      <c r="AZ383" s="819">
        <v>0</v>
      </c>
      <c r="BA383" s="819">
        <v>0</v>
      </c>
      <c r="BB383" s="819">
        <v>0</v>
      </c>
      <c r="BC383" s="819">
        <v>0</v>
      </c>
      <c r="BD383" s="819">
        <v>0</v>
      </c>
      <c r="BE383" s="819">
        <v>0</v>
      </c>
      <c r="BF383" s="819">
        <v>0</v>
      </c>
      <c r="BG383" s="819">
        <v>0</v>
      </c>
      <c r="BH383" s="819">
        <v>0</v>
      </c>
      <c r="BI383" s="819">
        <v>0</v>
      </c>
      <c r="BJ383" s="819">
        <v>0</v>
      </c>
      <c r="BK383" s="819">
        <v>0</v>
      </c>
      <c r="BL383" s="819">
        <v>0</v>
      </c>
      <c r="BM383" s="819">
        <v>0</v>
      </c>
      <c r="BN383" s="819">
        <v>0</v>
      </c>
      <c r="BO383" s="819">
        <v>0</v>
      </c>
      <c r="BP383" s="819">
        <v>0</v>
      </c>
      <c r="BQ383" s="819">
        <v>0</v>
      </c>
      <c r="BR383" s="819">
        <v>0</v>
      </c>
      <c r="BS383" s="819">
        <v>0</v>
      </c>
      <c r="BT383" s="820">
        <v>0</v>
      </c>
    </row>
    <row r="384" spans="2:72">
      <c r="B384" s="814"/>
      <c r="C384" s="814"/>
      <c r="D384" s="814" t="s">
        <v>912</v>
      </c>
      <c r="E384" s="814" t="s">
        <v>856</v>
      </c>
      <c r="F384" s="814"/>
      <c r="G384" s="814" t="s">
        <v>858</v>
      </c>
      <c r="H384" s="814">
        <v>2017</v>
      </c>
      <c r="I384" s="629" t="s">
        <v>986</v>
      </c>
      <c r="J384" s="629" t="s">
        <v>589</v>
      </c>
      <c r="K384" s="50"/>
      <c r="L384" s="818"/>
      <c r="M384" s="819"/>
      <c r="N384" s="819"/>
      <c r="O384" s="819"/>
      <c r="P384" s="819"/>
      <c r="Q384" s="819"/>
      <c r="R384" s="819">
        <v>7</v>
      </c>
      <c r="S384" s="819">
        <v>7</v>
      </c>
      <c r="T384" s="819">
        <v>7</v>
      </c>
      <c r="U384" s="819">
        <v>7</v>
      </c>
      <c r="V384" s="819">
        <v>7</v>
      </c>
      <c r="W384" s="819">
        <v>7</v>
      </c>
      <c r="X384" s="819">
        <v>7</v>
      </c>
      <c r="Y384" s="819">
        <v>7</v>
      </c>
      <c r="Z384" s="819">
        <v>7</v>
      </c>
      <c r="AA384" s="819">
        <v>7</v>
      </c>
      <c r="AB384" s="819">
        <v>7</v>
      </c>
      <c r="AC384" s="819">
        <v>7</v>
      </c>
      <c r="AD384" s="819">
        <v>7</v>
      </c>
      <c r="AE384" s="819">
        <v>7</v>
      </c>
      <c r="AF384" s="819">
        <v>7</v>
      </c>
      <c r="AG384" s="819">
        <v>0</v>
      </c>
      <c r="AH384" s="819">
        <v>0</v>
      </c>
      <c r="AI384" s="819">
        <v>0</v>
      </c>
      <c r="AJ384" s="819">
        <v>0</v>
      </c>
      <c r="AK384" s="819">
        <v>0</v>
      </c>
      <c r="AL384" s="819">
        <v>0</v>
      </c>
      <c r="AM384" s="819">
        <v>0</v>
      </c>
      <c r="AN384" s="819">
        <v>0</v>
      </c>
      <c r="AO384" s="820">
        <v>0</v>
      </c>
      <c r="AP384" s="50"/>
      <c r="AQ384" s="818"/>
      <c r="AR384" s="819"/>
      <c r="AS384" s="819"/>
      <c r="AT384" s="819"/>
      <c r="AU384" s="819"/>
      <c r="AV384" s="819"/>
      <c r="AW384" s="819">
        <v>62162</v>
      </c>
      <c r="AX384" s="819">
        <v>62162</v>
      </c>
      <c r="AY384" s="819">
        <v>62162</v>
      </c>
      <c r="AZ384" s="819">
        <v>62162</v>
      </c>
      <c r="BA384" s="819">
        <v>62162</v>
      </c>
      <c r="BB384" s="819">
        <v>62162</v>
      </c>
      <c r="BC384" s="819">
        <v>62162</v>
      </c>
      <c r="BD384" s="819">
        <v>62162</v>
      </c>
      <c r="BE384" s="819">
        <v>62162</v>
      </c>
      <c r="BF384" s="819">
        <v>62162</v>
      </c>
      <c r="BG384" s="819">
        <v>62162</v>
      </c>
      <c r="BH384" s="819">
        <v>62162</v>
      </c>
      <c r="BI384" s="819">
        <v>62162</v>
      </c>
      <c r="BJ384" s="819">
        <v>62162</v>
      </c>
      <c r="BK384" s="819">
        <v>62162</v>
      </c>
      <c r="BL384" s="819">
        <v>0</v>
      </c>
      <c r="BM384" s="819">
        <v>0</v>
      </c>
      <c r="BN384" s="819">
        <v>0</v>
      </c>
      <c r="BO384" s="819">
        <v>0</v>
      </c>
      <c r="BP384" s="819">
        <v>0</v>
      </c>
      <c r="BQ384" s="819">
        <v>0</v>
      </c>
      <c r="BR384" s="819">
        <v>0</v>
      </c>
      <c r="BS384" s="819">
        <v>0</v>
      </c>
      <c r="BT384" s="820">
        <v>0</v>
      </c>
    </row>
    <row r="385" spans="2:72">
      <c r="B385" s="814"/>
      <c r="C385" s="814"/>
      <c r="D385" s="814" t="s">
        <v>987</v>
      </c>
      <c r="E385" s="814" t="s">
        <v>856</v>
      </c>
      <c r="F385" s="814"/>
      <c r="G385" s="814" t="s">
        <v>858</v>
      </c>
      <c r="H385" s="814">
        <v>2017</v>
      </c>
      <c r="I385" s="629" t="s">
        <v>988</v>
      </c>
      <c r="J385" s="629" t="s">
        <v>589</v>
      </c>
      <c r="K385" s="50"/>
      <c r="L385" s="818"/>
      <c r="M385" s="819"/>
      <c r="N385" s="819"/>
      <c r="O385" s="819"/>
      <c r="P385" s="819"/>
      <c r="Q385" s="819"/>
      <c r="R385" s="819">
        <v>0</v>
      </c>
      <c r="S385" s="819">
        <v>0</v>
      </c>
      <c r="T385" s="819">
        <v>0</v>
      </c>
      <c r="U385" s="819">
        <v>0</v>
      </c>
      <c r="V385" s="819">
        <v>0</v>
      </c>
      <c r="W385" s="819">
        <v>0</v>
      </c>
      <c r="X385" s="819">
        <v>0</v>
      </c>
      <c r="Y385" s="819">
        <v>0</v>
      </c>
      <c r="Z385" s="819">
        <v>0</v>
      </c>
      <c r="AA385" s="819">
        <v>0</v>
      </c>
      <c r="AB385" s="819">
        <v>0</v>
      </c>
      <c r="AC385" s="819">
        <v>0</v>
      </c>
      <c r="AD385" s="819">
        <v>0</v>
      </c>
      <c r="AE385" s="819">
        <v>0</v>
      </c>
      <c r="AF385" s="819">
        <v>0</v>
      </c>
      <c r="AG385" s="819">
        <v>0</v>
      </c>
      <c r="AH385" s="819">
        <v>0</v>
      </c>
      <c r="AI385" s="819">
        <v>0</v>
      </c>
      <c r="AJ385" s="819">
        <v>0</v>
      </c>
      <c r="AK385" s="819">
        <v>0</v>
      </c>
      <c r="AL385" s="819">
        <v>0</v>
      </c>
      <c r="AM385" s="819">
        <v>0</v>
      </c>
      <c r="AN385" s="819">
        <v>0</v>
      </c>
      <c r="AO385" s="820">
        <v>0</v>
      </c>
      <c r="AP385" s="50"/>
      <c r="AQ385" s="818"/>
      <c r="AR385" s="819"/>
      <c r="AS385" s="819"/>
      <c r="AT385" s="819"/>
      <c r="AU385" s="819"/>
      <c r="AV385" s="819"/>
      <c r="AW385" s="819">
        <v>0</v>
      </c>
      <c r="AX385" s="819">
        <v>0</v>
      </c>
      <c r="AY385" s="819">
        <v>0</v>
      </c>
      <c r="AZ385" s="819">
        <v>0</v>
      </c>
      <c r="BA385" s="819">
        <v>0</v>
      </c>
      <c r="BB385" s="819">
        <v>0</v>
      </c>
      <c r="BC385" s="819">
        <v>0</v>
      </c>
      <c r="BD385" s="819">
        <v>0</v>
      </c>
      <c r="BE385" s="819">
        <v>0</v>
      </c>
      <c r="BF385" s="819">
        <v>0</v>
      </c>
      <c r="BG385" s="819">
        <v>0</v>
      </c>
      <c r="BH385" s="819">
        <v>0</v>
      </c>
      <c r="BI385" s="819">
        <v>0</v>
      </c>
      <c r="BJ385" s="819">
        <v>0</v>
      </c>
      <c r="BK385" s="819">
        <v>0</v>
      </c>
      <c r="BL385" s="819">
        <v>0</v>
      </c>
      <c r="BM385" s="819">
        <v>0</v>
      </c>
      <c r="BN385" s="819">
        <v>0</v>
      </c>
      <c r="BO385" s="819">
        <v>0</v>
      </c>
      <c r="BP385" s="819">
        <v>0</v>
      </c>
      <c r="BQ385" s="819">
        <v>0</v>
      </c>
      <c r="BR385" s="819">
        <v>0</v>
      </c>
      <c r="BS385" s="819">
        <v>0</v>
      </c>
      <c r="BT385" s="820">
        <v>0</v>
      </c>
    </row>
    <row r="386" spans="2:72">
      <c r="B386" s="814"/>
      <c r="C386" s="814"/>
      <c r="D386" s="814" t="s">
        <v>913</v>
      </c>
      <c r="E386" s="814" t="s">
        <v>856</v>
      </c>
      <c r="F386" s="814"/>
      <c r="G386" s="814" t="s">
        <v>858</v>
      </c>
      <c r="H386" s="814">
        <v>2017</v>
      </c>
      <c r="I386" s="629" t="s">
        <v>989</v>
      </c>
      <c r="J386" s="629" t="s">
        <v>589</v>
      </c>
      <c r="K386" s="50"/>
      <c r="L386" s="818"/>
      <c r="M386" s="819"/>
      <c r="N386" s="819"/>
      <c r="O386" s="819"/>
      <c r="P386" s="819"/>
      <c r="Q386" s="819"/>
      <c r="R386" s="819">
        <v>0</v>
      </c>
      <c r="S386" s="819">
        <v>0</v>
      </c>
      <c r="T386" s="819">
        <v>0</v>
      </c>
      <c r="U386" s="819">
        <v>0</v>
      </c>
      <c r="V386" s="819">
        <v>0</v>
      </c>
      <c r="W386" s="819">
        <v>0</v>
      </c>
      <c r="X386" s="819">
        <v>0</v>
      </c>
      <c r="Y386" s="819">
        <v>0</v>
      </c>
      <c r="Z386" s="819">
        <v>0</v>
      </c>
      <c r="AA386" s="819">
        <v>0</v>
      </c>
      <c r="AB386" s="819">
        <v>0</v>
      </c>
      <c r="AC386" s="819">
        <v>0</v>
      </c>
      <c r="AD386" s="819">
        <v>0</v>
      </c>
      <c r="AE386" s="819">
        <v>0</v>
      </c>
      <c r="AF386" s="819">
        <v>0</v>
      </c>
      <c r="AG386" s="819">
        <v>0</v>
      </c>
      <c r="AH386" s="819">
        <v>0</v>
      </c>
      <c r="AI386" s="819">
        <v>0</v>
      </c>
      <c r="AJ386" s="819">
        <v>0</v>
      </c>
      <c r="AK386" s="819">
        <v>0</v>
      </c>
      <c r="AL386" s="819">
        <v>0</v>
      </c>
      <c r="AM386" s="819">
        <v>0</v>
      </c>
      <c r="AN386" s="819">
        <v>0</v>
      </c>
      <c r="AO386" s="820">
        <v>0</v>
      </c>
      <c r="AP386" s="50"/>
      <c r="AQ386" s="818"/>
      <c r="AR386" s="819"/>
      <c r="AS386" s="819"/>
      <c r="AT386" s="819"/>
      <c r="AU386" s="819"/>
      <c r="AV386" s="819"/>
      <c r="AW386" s="819">
        <v>0</v>
      </c>
      <c r="AX386" s="819">
        <v>0</v>
      </c>
      <c r="AY386" s="819">
        <v>0</v>
      </c>
      <c r="AZ386" s="819">
        <v>0</v>
      </c>
      <c r="BA386" s="819">
        <v>0</v>
      </c>
      <c r="BB386" s="819">
        <v>0</v>
      </c>
      <c r="BC386" s="819">
        <v>0</v>
      </c>
      <c r="BD386" s="819">
        <v>0</v>
      </c>
      <c r="BE386" s="819">
        <v>0</v>
      </c>
      <c r="BF386" s="819">
        <v>0</v>
      </c>
      <c r="BG386" s="819">
        <v>0</v>
      </c>
      <c r="BH386" s="819">
        <v>0</v>
      </c>
      <c r="BI386" s="819">
        <v>0</v>
      </c>
      <c r="BJ386" s="819">
        <v>0</v>
      </c>
      <c r="BK386" s="819">
        <v>0</v>
      </c>
      <c r="BL386" s="819">
        <v>0</v>
      </c>
      <c r="BM386" s="819">
        <v>0</v>
      </c>
      <c r="BN386" s="819">
        <v>0</v>
      </c>
      <c r="BO386" s="819">
        <v>0</v>
      </c>
      <c r="BP386" s="819">
        <v>0</v>
      </c>
      <c r="BQ386" s="819">
        <v>0</v>
      </c>
      <c r="BR386" s="819">
        <v>0</v>
      </c>
      <c r="BS386" s="819">
        <v>0</v>
      </c>
      <c r="BT386" s="820">
        <v>0</v>
      </c>
    </row>
    <row r="387" spans="2:72">
      <c r="B387" s="814"/>
      <c r="C387" s="814"/>
      <c r="D387" s="814" t="s">
        <v>914</v>
      </c>
      <c r="E387" s="814" t="s">
        <v>856</v>
      </c>
      <c r="F387" s="814"/>
      <c r="G387" s="814" t="s">
        <v>858</v>
      </c>
      <c r="H387" s="814">
        <v>2017</v>
      </c>
      <c r="I387" s="629" t="s">
        <v>990</v>
      </c>
      <c r="J387" s="629" t="s">
        <v>589</v>
      </c>
      <c r="K387" s="50"/>
      <c r="L387" s="818"/>
      <c r="M387" s="819"/>
      <c r="N387" s="819"/>
      <c r="O387" s="819"/>
      <c r="P387" s="819"/>
      <c r="Q387" s="819"/>
      <c r="R387" s="819">
        <v>0</v>
      </c>
      <c r="S387" s="819">
        <v>0</v>
      </c>
      <c r="T387" s="819">
        <v>0</v>
      </c>
      <c r="U387" s="819">
        <v>0</v>
      </c>
      <c r="V387" s="819">
        <v>0</v>
      </c>
      <c r="W387" s="819">
        <v>0</v>
      </c>
      <c r="X387" s="819">
        <v>0</v>
      </c>
      <c r="Y387" s="819">
        <v>0</v>
      </c>
      <c r="Z387" s="819">
        <v>0</v>
      </c>
      <c r="AA387" s="819">
        <v>0</v>
      </c>
      <c r="AB387" s="819">
        <v>0</v>
      </c>
      <c r="AC387" s="819">
        <v>0</v>
      </c>
      <c r="AD387" s="819">
        <v>0</v>
      </c>
      <c r="AE387" s="819">
        <v>0</v>
      </c>
      <c r="AF387" s="819">
        <v>0</v>
      </c>
      <c r="AG387" s="819">
        <v>0</v>
      </c>
      <c r="AH387" s="819">
        <v>0</v>
      </c>
      <c r="AI387" s="819">
        <v>0</v>
      </c>
      <c r="AJ387" s="819">
        <v>0</v>
      </c>
      <c r="AK387" s="819">
        <v>0</v>
      </c>
      <c r="AL387" s="819">
        <v>0</v>
      </c>
      <c r="AM387" s="819">
        <v>0</v>
      </c>
      <c r="AN387" s="819">
        <v>0</v>
      </c>
      <c r="AO387" s="820">
        <v>0</v>
      </c>
      <c r="AP387" s="50"/>
      <c r="AQ387" s="818"/>
      <c r="AR387" s="819"/>
      <c r="AS387" s="819"/>
      <c r="AT387" s="819"/>
      <c r="AU387" s="819"/>
      <c r="AV387" s="819"/>
      <c r="AW387" s="819">
        <v>0</v>
      </c>
      <c r="AX387" s="819">
        <v>0</v>
      </c>
      <c r="AY387" s="819">
        <v>0</v>
      </c>
      <c r="AZ387" s="819">
        <v>0</v>
      </c>
      <c r="BA387" s="819">
        <v>0</v>
      </c>
      <c r="BB387" s="819">
        <v>0</v>
      </c>
      <c r="BC387" s="819">
        <v>0</v>
      </c>
      <c r="BD387" s="819">
        <v>0</v>
      </c>
      <c r="BE387" s="819">
        <v>0</v>
      </c>
      <c r="BF387" s="819">
        <v>0</v>
      </c>
      <c r="BG387" s="819">
        <v>0</v>
      </c>
      <c r="BH387" s="819">
        <v>0</v>
      </c>
      <c r="BI387" s="819">
        <v>0</v>
      </c>
      <c r="BJ387" s="819">
        <v>0</v>
      </c>
      <c r="BK387" s="819">
        <v>0</v>
      </c>
      <c r="BL387" s="819">
        <v>0</v>
      </c>
      <c r="BM387" s="819">
        <v>0</v>
      </c>
      <c r="BN387" s="819">
        <v>0</v>
      </c>
      <c r="BO387" s="819">
        <v>0</v>
      </c>
      <c r="BP387" s="819">
        <v>0</v>
      </c>
      <c r="BQ387" s="819">
        <v>0</v>
      </c>
      <c r="BR387" s="819">
        <v>0</v>
      </c>
      <c r="BS387" s="819">
        <v>0</v>
      </c>
      <c r="BT387" s="820">
        <v>0</v>
      </c>
    </row>
    <row r="388" spans="2:72">
      <c r="B388" s="814"/>
      <c r="C388" s="814"/>
      <c r="D388" s="814" t="s">
        <v>97</v>
      </c>
      <c r="E388" s="814" t="s">
        <v>856</v>
      </c>
      <c r="F388" s="814"/>
      <c r="G388" s="814" t="s">
        <v>858</v>
      </c>
      <c r="H388" s="814">
        <v>2017</v>
      </c>
      <c r="I388" s="629" t="s">
        <v>991</v>
      </c>
      <c r="J388" s="629" t="s">
        <v>589</v>
      </c>
      <c r="K388" s="50"/>
      <c r="L388" s="818"/>
      <c r="M388" s="819"/>
      <c r="N388" s="819"/>
      <c r="O388" s="819"/>
      <c r="P388" s="819"/>
      <c r="Q388" s="819"/>
      <c r="R388" s="819">
        <v>0</v>
      </c>
      <c r="S388" s="819">
        <v>0</v>
      </c>
      <c r="T388" s="819">
        <v>0</v>
      </c>
      <c r="U388" s="819">
        <v>0</v>
      </c>
      <c r="V388" s="819">
        <v>0</v>
      </c>
      <c r="W388" s="819">
        <v>0</v>
      </c>
      <c r="X388" s="819">
        <v>0</v>
      </c>
      <c r="Y388" s="819">
        <v>0</v>
      </c>
      <c r="Z388" s="819">
        <v>0</v>
      </c>
      <c r="AA388" s="819">
        <v>0</v>
      </c>
      <c r="AB388" s="819">
        <v>0</v>
      </c>
      <c r="AC388" s="819">
        <v>0</v>
      </c>
      <c r="AD388" s="819">
        <v>0</v>
      </c>
      <c r="AE388" s="819">
        <v>0</v>
      </c>
      <c r="AF388" s="819">
        <v>0</v>
      </c>
      <c r="AG388" s="819">
        <v>0</v>
      </c>
      <c r="AH388" s="819">
        <v>0</v>
      </c>
      <c r="AI388" s="819">
        <v>0</v>
      </c>
      <c r="AJ388" s="819">
        <v>0</v>
      </c>
      <c r="AK388" s="819">
        <v>0</v>
      </c>
      <c r="AL388" s="819">
        <v>0</v>
      </c>
      <c r="AM388" s="819">
        <v>0</v>
      </c>
      <c r="AN388" s="819">
        <v>0</v>
      </c>
      <c r="AO388" s="820">
        <v>0</v>
      </c>
      <c r="AP388" s="50"/>
      <c r="AQ388" s="818"/>
      <c r="AR388" s="819"/>
      <c r="AS388" s="819"/>
      <c r="AT388" s="819"/>
      <c r="AU388" s="819"/>
      <c r="AV388" s="819"/>
      <c r="AW388" s="819">
        <v>0</v>
      </c>
      <c r="AX388" s="819">
        <v>0</v>
      </c>
      <c r="AY388" s="819">
        <v>0</v>
      </c>
      <c r="AZ388" s="819">
        <v>0</v>
      </c>
      <c r="BA388" s="819">
        <v>0</v>
      </c>
      <c r="BB388" s="819">
        <v>0</v>
      </c>
      <c r="BC388" s="819">
        <v>0</v>
      </c>
      <c r="BD388" s="819">
        <v>0</v>
      </c>
      <c r="BE388" s="819">
        <v>0</v>
      </c>
      <c r="BF388" s="819">
        <v>0</v>
      </c>
      <c r="BG388" s="819">
        <v>0</v>
      </c>
      <c r="BH388" s="819">
        <v>0</v>
      </c>
      <c r="BI388" s="819">
        <v>0</v>
      </c>
      <c r="BJ388" s="819">
        <v>0</v>
      </c>
      <c r="BK388" s="819">
        <v>0</v>
      </c>
      <c r="BL388" s="819">
        <v>0</v>
      </c>
      <c r="BM388" s="819">
        <v>0</v>
      </c>
      <c r="BN388" s="819">
        <v>0</v>
      </c>
      <c r="BO388" s="819">
        <v>0</v>
      </c>
      <c r="BP388" s="819">
        <v>0</v>
      </c>
      <c r="BQ388" s="819">
        <v>0</v>
      </c>
      <c r="BR388" s="819">
        <v>0</v>
      </c>
      <c r="BS388" s="819">
        <v>0</v>
      </c>
      <c r="BT388" s="820">
        <v>0</v>
      </c>
    </row>
    <row r="389" spans="2:72">
      <c r="B389" s="814"/>
      <c r="C389" s="814"/>
      <c r="D389" s="814" t="s">
        <v>95</v>
      </c>
      <c r="E389" s="814" t="s">
        <v>856</v>
      </c>
      <c r="F389" s="814"/>
      <c r="G389" s="814" t="s">
        <v>858</v>
      </c>
      <c r="H389" s="814">
        <v>2017</v>
      </c>
      <c r="I389" s="629" t="s">
        <v>992</v>
      </c>
      <c r="J389" s="629" t="s">
        <v>589</v>
      </c>
      <c r="K389" s="50"/>
      <c r="L389" s="818"/>
      <c r="M389" s="819"/>
      <c r="N389" s="819"/>
      <c r="O389" s="819"/>
      <c r="P389" s="819"/>
      <c r="Q389" s="819"/>
      <c r="R389" s="819">
        <v>0</v>
      </c>
      <c r="S389" s="819">
        <v>0</v>
      </c>
      <c r="T389" s="819">
        <v>0</v>
      </c>
      <c r="U389" s="819">
        <v>0</v>
      </c>
      <c r="V389" s="819">
        <v>0</v>
      </c>
      <c r="W389" s="819">
        <v>0</v>
      </c>
      <c r="X389" s="819">
        <v>0</v>
      </c>
      <c r="Y389" s="819">
        <v>0</v>
      </c>
      <c r="Z389" s="819">
        <v>0</v>
      </c>
      <c r="AA389" s="819">
        <v>0</v>
      </c>
      <c r="AB389" s="819">
        <v>0</v>
      </c>
      <c r="AC389" s="819">
        <v>0</v>
      </c>
      <c r="AD389" s="819">
        <v>0</v>
      </c>
      <c r="AE389" s="819">
        <v>0</v>
      </c>
      <c r="AF389" s="819">
        <v>0</v>
      </c>
      <c r="AG389" s="819">
        <v>0</v>
      </c>
      <c r="AH389" s="819">
        <v>0</v>
      </c>
      <c r="AI389" s="819">
        <v>0</v>
      </c>
      <c r="AJ389" s="819">
        <v>0</v>
      </c>
      <c r="AK389" s="819">
        <v>0</v>
      </c>
      <c r="AL389" s="819">
        <v>0</v>
      </c>
      <c r="AM389" s="819">
        <v>0</v>
      </c>
      <c r="AN389" s="819">
        <v>0</v>
      </c>
      <c r="AO389" s="820">
        <v>0</v>
      </c>
      <c r="AP389" s="50"/>
      <c r="AQ389" s="818"/>
      <c r="AR389" s="819"/>
      <c r="AS389" s="819"/>
      <c r="AT389" s="819"/>
      <c r="AU389" s="819"/>
      <c r="AV389" s="819"/>
      <c r="AW389" s="819">
        <v>0</v>
      </c>
      <c r="AX389" s="819">
        <v>0</v>
      </c>
      <c r="AY389" s="819">
        <v>0</v>
      </c>
      <c r="AZ389" s="819">
        <v>0</v>
      </c>
      <c r="BA389" s="819">
        <v>0</v>
      </c>
      <c r="BB389" s="819">
        <v>0</v>
      </c>
      <c r="BC389" s="819">
        <v>0</v>
      </c>
      <c r="BD389" s="819">
        <v>0</v>
      </c>
      <c r="BE389" s="819">
        <v>0</v>
      </c>
      <c r="BF389" s="819">
        <v>0</v>
      </c>
      <c r="BG389" s="819">
        <v>0</v>
      </c>
      <c r="BH389" s="819">
        <v>0</v>
      </c>
      <c r="BI389" s="819">
        <v>0</v>
      </c>
      <c r="BJ389" s="819">
        <v>0</v>
      </c>
      <c r="BK389" s="819">
        <v>0</v>
      </c>
      <c r="BL389" s="819">
        <v>0</v>
      </c>
      <c r="BM389" s="819">
        <v>0</v>
      </c>
      <c r="BN389" s="819">
        <v>0</v>
      </c>
      <c r="BO389" s="819">
        <v>0</v>
      </c>
      <c r="BP389" s="819">
        <v>0</v>
      </c>
      <c r="BQ389" s="819">
        <v>0</v>
      </c>
      <c r="BR389" s="819">
        <v>0</v>
      </c>
      <c r="BS389" s="819">
        <v>0</v>
      </c>
      <c r="BT389" s="820">
        <v>0</v>
      </c>
    </row>
    <row r="390" spans="2:72">
      <c r="B390" s="814"/>
      <c r="C390" s="814"/>
      <c r="D390" s="814" t="s">
        <v>96</v>
      </c>
      <c r="E390" s="814" t="s">
        <v>856</v>
      </c>
      <c r="F390" s="814"/>
      <c r="G390" s="814" t="s">
        <v>858</v>
      </c>
      <c r="H390" s="814">
        <v>2017</v>
      </c>
      <c r="I390" s="629" t="s">
        <v>993</v>
      </c>
      <c r="J390" s="629" t="s">
        <v>589</v>
      </c>
      <c r="K390" s="50"/>
      <c r="L390" s="818"/>
      <c r="M390" s="819"/>
      <c r="N390" s="819"/>
      <c r="O390" s="819"/>
      <c r="P390" s="819"/>
      <c r="Q390" s="819"/>
      <c r="R390" s="819">
        <v>0</v>
      </c>
      <c r="S390" s="819">
        <v>0</v>
      </c>
      <c r="T390" s="819">
        <v>0</v>
      </c>
      <c r="U390" s="819">
        <v>0</v>
      </c>
      <c r="V390" s="819">
        <v>0</v>
      </c>
      <c r="W390" s="819">
        <v>0</v>
      </c>
      <c r="X390" s="819">
        <v>0</v>
      </c>
      <c r="Y390" s="819">
        <v>0</v>
      </c>
      <c r="Z390" s="819">
        <v>0</v>
      </c>
      <c r="AA390" s="819">
        <v>0</v>
      </c>
      <c r="AB390" s="819">
        <v>0</v>
      </c>
      <c r="AC390" s="819">
        <v>0</v>
      </c>
      <c r="AD390" s="819">
        <v>0</v>
      </c>
      <c r="AE390" s="819">
        <v>0</v>
      </c>
      <c r="AF390" s="819">
        <v>0</v>
      </c>
      <c r="AG390" s="819">
        <v>0</v>
      </c>
      <c r="AH390" s="819">
        <v>0</v>
      </c>
      <c r="AI390" s="819">
        <v>0</v>
      </c>
      <c r="AJ390" s="819">
        <v>0</v>
      </c>
      <c r="AK390" s="819">
        <v>0</v>
      </c>
      <c r="AL390" s="819">
        <v>0</v>
      </c>
      <c r="AM390" s="819">
        <v>0</v>
      </c>
      <c r="AN390" s="819">
        <v>0</v>
      </c>
      <c r="AO390" s="820">
        <v>0</v>
      </c>
      <c r="AP390" s="50"/>
      <c r="AQ390" s="818"/>
      <c r="AR390" s="819"/>
      <c r="AS390" s="819"/>
      <c r="AT390" s="819"/>
      <c r="AU390" s="819"/>
      <c r="AV390" s="819"/>
      <c r="AW390" s="819">
        <v>0</v>
      </c>
      <c r="AX390" s="819">
        <v>0</v>
      </c>
      <c r="AY390" s="819">
        <v>0</v>
      </c>
      <c r="AZ390" s="819">
        <v>0</v>
      </c>
      <c r="BA390" s="819">
        <v>0</v>
      </c>
      <c r="BB390" s="819">
        <v>0</v>
      </c>
      <c r="BC390" s="819">
        <v>0</v>
      </c>
      <c r="BD390" s="819">
        <v>0</v>
      </c>
      <c r="BE390" s="819">
        <v>0</v>
      </c>
      <c r="BF390" s="819">
        <v>0</v>
      </c>
      <c r="BG390" s="819">
        <v>0</v>
      </c>
      <c r="BH390" s="819">
        <v>0</v>
      </c>
      <c r="BI390" s="819">
        <v>0</v>
      </c>
      <c r="BJ390" s="819">
        <v>0</v>
      </c>
      <c r="BK390" s="819">
        <v>0</v>
      </c>
      <c r="BL390" s="819">
        <v>0</v>
      </c>
      <c r="BM390" s="819">
        <v>0</v>
      </c>
      <c r="BN390" s="819">
        <v>0</v>
      </c>
      <c r="BO390" s="819">
        <v>0</v>
      </c>
      <c r="BP390" s="819">
        <v>0</v>
      </c>
      <c r="BQ390" s="819">
        <v>0</v>
      </c>
      <c r="BR390" s="819">
        <v>0</v>
      </c>
      <c r="BS390" s="819">
        <v>0</v>
      </c>
      <c r="BT390" s="820">
        <v>0</v>
      </c>
    </row>
    <row r="391" spans="2:72">
      <c r="B391" s="814"/>
      <c r="C391" s="814"/>
      <c r="D391" s="814" t="s">
        <v>676</v>
      </c>
      <c r="E391" s="814" t="s">
        <v>856</v>
      </c>
      <c r="F391" s="814"/>
      <c r="G391" s="814" t="s">
        <v>858</v>
      </c>
      <c r="H391" s="814">
        <v>2017</v>
      </c>
      <c r="I391" s="629" t="s">
        <v>994</v>
      </c>
      <c r="J391" s="629" t="s">
        <v>589</v>
      </c>
      <c r="K391" s="50"/>
      <c r="L391" s="818"/>
      <c r="M391" s="819"/>
      <c r="N391" s="819"/>
      <c r="O391" s="819"/>
      <c r="P391" s="819"/>
      <c r="Q391" s="819"/>
      <c r="R391" s="819">
        <v>0</v>
      </c>
      <c r="S391" s="819">
        <v>0</v>
      </c>
      <c r="T391" s="819">
        <v>0</v>
      </c>
      <c r="U391" s="819">
        <v>0</v>
      </c>
      <c r="V391" s="819">
        <v>0</v>
      </c>
      <c r="W391" s="819">
        <v>0</v>
      </c>
      <c r="X391" s="819">
        <v>0</v>
      </c>
      <c r="Y391" s="819">
        <v>0</v>
      </c>
      <c r="Z391" s="819">
        <v>0</v>
      </c>
      <c r="AA391" s="819">
        <v>0</v>
      </c>
      <c r="AB391" s="819">
        <v>0</v>
      </c>
      <c r="AC391" s="819">
        <v>0</v>
      </c>
      <c r="AD391" s="819">
        <v>0</v>
      </c>
      <c r="AE391" s="819">
        <v>0</v>
      </c>
      <c r="AF391" s="819">
        <v>0</v>
      </c>
      <c r="AG391" s="819">
        <v>0</v>
      </c>
      <c r="AH391" s="819">
        <v>0</v>
      </c>
      <c r="AI391" s="819">
        <v>0</v>
      </c>
      <c r="AJ391" s="819">
        <v>0</v>
      </c>
      <c r="AK391" s="819">
        <v>0</v>
      </c>
      <c r="AL391" s="819">
        <v>0</v>
      </c>
      <c r="AM391" s="819">
        <v>0</v>
      </c>
      <c r="AN391" s="819">
        <v>0</v>
      </c>
      <c r="AO391" s="820">
        <v>0</v>
      </c>
      <c r="AP391" s="50"/>
      <c r="AQ391" s="818"/>
      <c r="AR391" s="819"/>
      <c r="AS391" s="819"/>
      <c r="AT391" s="819"/>
      <c r="AU391" s="819"/>
      <c r="AV391" s="819"/>
      <c r="AW391" s="819">
        <v>0</v>
      </c>
      <c r="AX391" s="819">
        <v>0</v>
      </c>
      <c r="AY391" s="819">
        <v>0</v>
      </c>
      <c r="AZ391" s="819">
        <v>0</v>
      </c>
      <c r="BA391" s="819">
        <v>0</v>
      </c>
      <c r="BB391" s="819">
        <v>0</v>
      </c>
      <c r="BC391" s="819">
        <v>0</v>
      </c>
      <c r="BD391" s="819">
        <v>0</v>
      </c>
      <c r="BE391" s="819">
        <v>0</v>
      </c>
      <c r="BF391" s="819">
        <v>0</v>
      </c>
      <c r="BG391" s="819">
        <v>0</v>
      </c>
      <c r="BH391" s="819">
        <v>0</v>
      </c>
      <c r="BI391" s="819">
        <v>0</v>
      </c>
      <c r="BJ391" s="819">
        <v>0</v>
      </c>
      <c r="BK391" s="819">
        <v>0</v>
      </c>
      <c r="BL391" s="819">
        <v>0</v>
      </c>
      <c r="BM391" s="819">
        <v>0</v>
      </c>
      <c r="BN391" s="819">
        <v>0</v>
      </c>
      <c r="BO391" s="819">
        <v>0</v>
      </c>
      <c r="BP391" s="819">
        <v>0</v>
      </c>
      <c r="BQ391" s="819">
        <v>0</v>
      </c>
      <c r="BR391" s="819">
        <v>0</v>
      </c>
      <c r="BS391" s="819">
        <v>0</v>
      </c>
      <c r="BT391" s="820">
        <v>0</v>
      </c>
    </row>
    <row r="392" spans="2:72">
      <c r="B392" s="814"/>
      <c r="C392" s="814"/>
      <c r="D392" s="814" t="s">
        <v>98</v>
      </c>
      <c r="E392" s="814" t="s">
        <v>856</v>
      </c>
      <c r="F392" s="814"/>
      <c r="G392" s="814" t="s">
        <v>858</v>
      </c>
      <c r="H392" s="814">
        <v>2017</v>
      </c>
      <c r="I392" s="629" t="s">
        <v>995</v>
      </c>
      <c r="J392" s="629" t="s">
        <v>589</v>
      </c>
      <c r="K392" s="50"/>
      <c r="L392" s="818"/>
      <c r="M392" s="819"/>
      <c r="N392" s="819"/>
      <c r="O392" s="819"/>
      <c r="P392" s="819"/>
      <c r="Q392" s="819"/>
      <c r="R392" s="819">
        <v>0</v>
      </c>
      <c r="S392" s="819">
        <v>0</v>
      </c>
      <c r="T392" s="819">
        <v>0</v>
      </c>
      <c r="U392" s="819">
        <v>0</v>
      </c>
      <c r="V392" s="819">
        <v>0</v>
      </c>
      <c r="W392" s="819">
        <v>0</v>
      </c>
      <c r="X392" s="819">
        <v>0</v>
      </c>
      <c r="Y392" s="819">
        <v>0</v>
      </c>
      <c r="Z392" s="819">
        <v>0</v>
      </c>
      <c r="AA392" s="819">
        <v>0</v>
      </c>
      <c r="AB392" s="819">
        <v>0</v>
      </c>
      <c r="AC392" s="819">
        <v>0</v>
      </c>
      <c r="AD392" s="819">
        <v>0</v>
      </c>
      <c r="AE392" s="819">
        <v>0</v>
      </c>
      <c r="AF392" s="819">
        <v>0</v>
      </c>
      <c r="AG392" s="819">
        <v>0</v>
      </c>
      <c r="AH392" s="819">
        <v>0</v>
      </c>
      <c r="AI392" s="819">
        <v>0</v>
      </c>
      <c r="AJ392" s="819">
        <v>0</v>
      </c>
      <c r="AK392" s="819">
        <v>0</v>
      </c>
      <c r="AL392" s="819">
        <v>0</v>
      </c>
      <c r="AM392" s="819">
        <v>0</v>
      </c>
      <c r="AN392" s="819">
        <v>0</v>
      </c>
      <c r="AO392" s="820">
        <v>0</v>
      </c>
      <c r="AP392" s="50"/>
      <c r="AQ392" s="818"/>
      <c r="AR392" s="819"/>
      <c r="AS392" s="819"/>
      <c r="AT392" s="819"/>
      <c r="AU392" s="819"/>
      <c r="AV392" s="819"/>
      <c r="AW392" s="819">
        <v>0</v>
      </c>
      <c r="AX392" s="819">
        <v>0</v>
      </c>
      <c r="AY392" s="819">
        <v>0</v>
      </c>
      <c r="AZ392" s="819">
        <v>0</v>
      </c>
      <c r="BA392" s="819">
        <v>0</v>
      </c>
      <c r="BB392" s="819">
        <v>0</v>
      </c>
      <c r="BC392" s="819">
        <v>0</v>
      </c>
      <c r="BD392" s="819">
        <v>0</v>
      </c>
      <c r="BE392" s="819">
        <v>0</v>
      </c>
      <c r="BF392" s="819">
        <v>0</v>
      </c>
      <c r="BG392" s="819">
        <v>0</v>
      </c>
      <c r="BH392" s="819">
        <v>0</v>
      </c>
      <c r="BI392" s="819">
        <v>0</v>
      </c>
      <c r="BJ392" s="819">
        <v>0</v>
      </c>
      <c r="BK392" s="819">
        <v>0</v>
      </c>
      <c r="BL392" s="819">
        <v>0</v>
      </c>
      <c r="BM392" s="819">
        <v>0</v>
      </c>
      <c r="BN392" s="819">
        <v>0</v>
      </c>
      <c r="BO392" s="819">
        <v>0</v>
      </c>
      <c r="BP392" s="819">
        <v>0</v>
      </c>
      <c r="BQ392" s="819">
        <v>0</v>
      </c>
      <c r="BR392" s="819">
        <v>0</v>
      </c>
      <c r="BS392" s="819">
        <v>0</v>
      </c>
      <c r="BT392" s="820">
        <v>0</v>
      </c>
    </row>
    <row r="393" spans="2:72">
      <c r="B393" s="814"/>
      <c r="C393" s="814"/>
      <c r="D393" s="814" t="s">
        <v>99</v>
      </c>
      <c r="E393" s="814" t="s">
        <v>856</v>
      </c>
      <c r="F393" s="814"/>
      <c r="G393" s="814" t="s">
        <v>858</v>
      </c>
      <c r="H393" s="814">
        <v>2017</v>
      </c>
      <c r="I393" s="629" t="s">
        <v>996</v>
      </c>
      <c r="J393" s="629" t="s">
        <v>589</v>
      </c>
      <c r="K393" s="50"/>
      <c r="L393" s="818"/>
      <c r="M393" s="819"/>
      <c r="N393" s="819"/>
      <c r="O393" s="819"/>
      <c r="P393" s="819"/>
      <c r="Q393" s="819"/>
      <c r="R393" s="819">
        <v>0</v>
      </c>
      <c r="S393" s="819">
        <v>0</v>
      </c>
      <c r="T393" s="819">
        <v>0</v>
      </c>
      <c r="U393" s="819">
        <v>0</v>
      </c>
      <c r="V393" s="819">
        <v>0</v>
      </c>
      <c r="W393" s="819">
        <v>0</v>
      </c>
      <c r="X393" s="819">
        <v>0</v>
      </c>
      <c r="Y393" s="819">
        <v>0</v>
      </c>
      <c r="Z393" s="819">
        <v>0</v>
      </c>
      <c r="AA393" s="819">
        <v>0</v>
      </c>
      <c r="AB393" s="819">
        <v>0</v>
      </c>
      <c r="AC393" s="819">
        <v>0</v>
      </c>
      <c r="AD393" s="819">
        <v>0</v>
      </c>
      <c r="AE393" s="819">
        <v>0</v>
      </c>
      <c r="AF393" s="819">
        <v>0</v>
      </c>
      <c r="AG393" s="819">
        <v>0</v>
      </c>
      <c r="AH393" s="819">
        <v>0</v>
      </c>
      <c r="AI393" s="819">
        <v>0</v>
      </c>
      <c r="AJ393" s="819">
        <v>0</v>
      </c>
      <c r="AK393" s="819">
        <v>0</v>
      </c>
      <c r="AL393" s="819">
        <v>0</v>
      </c>
      <c r="AM393" s="819">
        <v>0</v>
      </c>
      <c r="AN393" s="819">
        <v>0</v>
      </c>
      <c r="AO393" s="820">
        <v>0</v>
      </c>
      <c r="AP393" s="50"/>
      <c r="AQ393" s="818"/>
      <c r="AR393" s="819"/>
      <c r="AS393" s="819"/>
      <c r="AT393" s="819"/>
      <c r="AU393" s="819"/>
      <c r="AV393" s="819"/>
      <c r="AW393" s="819">
        <v>0</v>
      </c>
      <c r="AX393" s="819">
        <v>0</v>
      </c>
      <c r="AY393" s="819">
        <v>0</v>
      </c>
      <c r="AZ393" s="819">
        <v>0</v>
      </c>
      <c r="BA393" s="819">
        <v>0</v>
      </c>
      <c r="BB393" s="819">
        <v>0</v>
      </c>
      <c r="BC393" s="819">
        <v>0</v>
      </c>
      <c r="BD393" s="819">
        <v>0</v>
      </c>
      <c r="BE393" s="819">
        <v>0</v>
      </c>
      <c r="BF393" s="819">
        <v>0</v>
      </c>
      <c r="BG393" s="819">
        <v>0</v>
      </c>
      <c r="BH393" s="819">
        <v>0</v>
      </c>
      <c r="BI393" s="819">
        <v>0</v>
      </c>
      <c r="BJ393" s="819">
        <v>0</v>
      </c>
      <c r="BK393" s="819">
        <v>0</v>
      </c>
      <c r="BL393" s="819">
        <v>0</v>
      </c>
      <c r="BM393" s="819">
        <v>0</v>
      </c>
      <c r="BN393" s="819">
        <v>0</v>
      </c>
      <c r="BO393" s="819">
        <v>0</v>
      </c>
      <c r="BP393" s="819">
        <v>0</v>
      </c>
      <c r="BQ393" s="819">
        <v>0</v>
      </c>
      <c r="BR393" s="819">
        <v>0</v>
      </c>
      <c r="BS393" s="819">
        <v>0</v>
      </c>
      <c r="BT393" s="820">
        <v>0</v>
      </c>
    </row>
    <row r="394" spans="2:72">
      <c r="B394" s="814"/>
      <c r="C394" s="814"/>
      <c r="D394" s="814" t="s">
        <v>100</v>
      </c>
      <c r="E394" s="814" t="s">
        <v>856</v>
      </c>
      <c r="F394" s="814"/>
      <c r="G394" s="814" t="s">
        <v>858</v>
      </c>
      <c r="H394" s="814">
        <v>2017</v>
      </c>
      <c r="I394" s="629" t="s">
        <v>997</v>
      </c>
      <c r="J394" s="629" t="s">
        <v>589</v>
      </c>
      <c r="K394" s="50"/>
      <c r="L394" s="818"/>
      <c r="M394" s="819"/>
      <c r="N394" s="819"/>
      <c r="O394" s="819"/>
      <c r="P394" s="819"/>
      <c r="Q394" s="819"/>
      <c r="R394" s="819">
        <v>0</v>
      </c>
      <c r="S394" s="819">
        <v>0</v>
      </c>
      <c r="T394" s="819">
        <v>0</v>
      </c>
      <c r="U394" s="819">
        <v>0</v>
      </c>
      <c r="V394" s="819">
        <v>0</v>
      </c>
      <c r="W394" s="819">
        <v>0</v>
      </c>
      <c r="X394" s="819">
        <v>0</v>
      </c>
      <c r="Y394" s="819">
        <v>0</v>
      </c>
      <c r="Z394" s="819">
        <v>0</v>
      </c>
      <c r="AA394" s="819">
        <v>0</v>
      </c>
      <c r="AB394" s="819">
        <v>0</v>
      </c>
      <c r="AC394" s="819">
        <v>0</v>
      </c>
      <c r="AD394" s="819">
        <v>0</v>
      </c>
      <c r="AE394" s="819">
        <v>0</v>
      </c>
      <c r="AF394" s="819">
        <v>0</v>
      </c>
      <c r="AG394" s="819">
        <v>0</v>
      </c>
      <c r="AH394" s="819">
        <v>0</v>
      </c>
      <c r="AI394" s="819">
        <v>0</v>
      </c>
      <c r="AJ394" s="819">
        <v>0</v>
      </c>
      <c r="AK394" s="819">
        <v>0</v>
      </c>
      <c r="AL394" s="819">
        <v>0</v>
      </c>
      <c r="AM394" s="819">
        <v>0</v>
      </c>
      <c r="AN394" s="819">
        <v>0</v>
      </c>
      <c r="AO394" s="820">
        <v>0</v>
      </c>
      <c r="AP394" s="50"/>
      <c r="AQ394" s="818"/>
      <c r="AR394" s="819"/>
      <c r="AS394" s="819"/>
      <c r="AT394" s="819"/>
      <c r="AU394" s="819"/>
      <c r="AV394" s="819"/>
      <c r="AW394" s="819">
        <v>0</v>
      </c>
      <c r="AX394" s="819">
        <v>0</v>
      </c>
      <c r="AY394" s="819">
        <v>0</v>
      </c>
      <c r="AZ394" s="819">
        <v>0</v>
      </c>
      <c r="BA394" s="819">
        <v>0</v>
      </c>
      <c r="BB394" s="819">
        <v>0</v>
      </c>
      <c r="BC394" s="819">
        <v>0</v>
      </c>
      <c r="BD394" s="819">
        <v>0</v>
      </c>
      <c r="BE394" s="819">
        <v>0</v>
      </c>
      <c r="BF394" s="819">
        <v>0</v>
      </c>
      <c r="BG394" s="819">
        <v>0</v>
      </c>
      <c r="BH394" s="819">
        <v>0</v>
      </c>
      <c r="BI394" s="819">
        <v>0</v>
      </c>
      <c r="BJ394" s="819">
        <v>0</v>
      </c>
      <c r="BK394" s="819">
        <v>0</v>
      </c>
      <c r="BL394" s="819">
        <v>0</v>
      </c>
      <c r="BM394" s="819">
        <v>0</v>
      </c>
      <c r="BN394" s="819">
        <v>0</v>
      </c>
      <c r="BO394" s="819">
        <v>0</v>
      </c>
      <c r="BP394" s="819">
        <v>0</v>
      </c>
      <c r="BQ394" s="819">
        <v>0</v>
      </c>
      <c r="BR394" s="819">
        <v>0</v>
      </c>
      <c r="BS394" s="819">
        <v>0</v>
      </c>
      <c r="BT394" s="820">
        <v>0</v>
      </c>
    </row>
    <row r="395" spans="2:72">
      <c r="B395" s="814"/>
      <c r="C395" s="814"/>
      <c r="D395" s="814" t="s">
        <v>101</v>
      </c>
      <c r="E395" s="814" t="s">
        <v>856</v>
      </c>
      <c r="F395" s="814"/>
      <c r="G395" s="814" t="s">
        <v>858</v>
      </c>
      <c r="H395" s="814">
        <v>2017</v>
      </c>
      <c r="I395" s="629" t="s">
        <v>998</v>
      </c>
      <c r="J395" s="629" t="s">
        <v>589</v>
      </c>
      <c r="K395" s="50"/>
      <c r="L395" s="818"/>
      <c r="M395" s="819"/>
      <c r="N395" s="819"/>
      <c r="O395" s="819"/>
      <c r="P395" s="819"/>
      <c r="Q395" s="819"/>
      <c r="R395" s="819">
        <v>0</v>
      </c>
      <c r="S395" s="819">
        <v>0</v>
      </c>
      <c r="T395" s="819">
        <v>0</v>
      </c>
      <c r="U395" s="819">
        <v>0</v>
      </c>
      <c r="V395" s="819">
        <v>0</v>
      </c>
      <c r="W395" s="819">
        <v>0</v>
      </c>
      <c r="X395" s="819">
        <v>0</v>
      </c>
      <c r="Y395" s="819">
        <v>0</v>
      </c>
      <c r="Z395" s="819">
        <v>0</v>
      </c>
      <c r="AA395" s="819">
        <v>0</v>
      </c>
      <c r="AB395" s="819">
        <v>0</v>
      </c>
      <c r="AC395" s="819">
        <v>0</v>
      </c>
      <c r="AD395" s="819">
        <v>0</v>
      </c>
      <c r="AE395" s="819">
        <v>0</v>
      </c>
      <c r="AF395" s="819">
        <v>0</v>
      </c>
      <c r="AG395" s="819">
        <v>0</v>
      </c>
      <c r="AH395" s="819">
        <v>0</v>
      </c>
      <c r="AI395" s="819">
        <v>0</v>
      </c>
      <c r="AJ395" s="819">
        <v>0</v>
      </c>
      <c r="AK395" s="819">
        <v>0</v>
      </c>
      <c r="AL395" s="819">
        <v>0</v>
      </c>
      <c r="AM395" s="819">
        <v>0</v>
      </c>
      <c r="AN395" s="819">
        <v>0</v>
      </c>
      <c r="AO395" s="820">
        <v>0</v>
      </c>
      <c r="AP395" s="50"/>
      <c r="AQ395" s="818"/>
      <c r="AR395" s="819"/>
      <c r="AS395" s="819"/>
      <c r="AT395" s="819"/>
      <c r="AU395" s="819"/>
      <c r="AV395" s="819"/>
      <c r="AW395" s="819">
        <v>0</v>
      </c>
      <c r="AX395" s="819">
        <v>0</v>
      </c>
      <c r="AY395" s="819">
        <v>0</v>
      </c>
      <c r="AZ395" s="819">
        <v>0</v>
      </c>
      <c r="BA395" s="819">
        <v>0</v>
      </c>
      <c r="BB395" s="819">
        <v>0</v>
      </c>
      <c r="BC395" s="819">
        <v>0</v>
      </c>
      <c r="BD395" s="819">
        <v>0</v>
      </c>
      <c r="BE395" s="819">
        <v>0</v>
      </c>
      <c r="BF395" s="819">
        <v>0</v>
      </c>
      <c r="BG395" s="819">
        <v>0</v>
      </c>
      <c r="BH395" s="819">
        <v>0</v>
      </c>
      <c r="BI395" s="819">
        <v>0</v>
      </c>
      <c r="BJ395" s="819">
        <v>0</v>
      </c>
      <c r="BK395" s="819">
        <v>0</v>
      </c>
      <c r="BL395" s="819">
        <v>0</v>
      </c>
      <c r="BM395" s="819">
        <v>0</v>
      </c>
      <c r="BN395" s="819">
        <v>0</v>
      </c>
      <c r="BO395" s="819">
        <v>0</v>
      </c>
      <c r="BP395" s="819">
        <v>0</v>
      </c>
      <c r="BQ395" s="819">
        <v>0</v>
      </c>
      <c r="BR395" s="819">
        <v>0</v>
      </c>
      <c r="BS395" s="819">
        <v>0</v>
      </c>
      <c r="BT395" s="820">
        <v>0</v>
      </c>
    </row>
    <row r="396" spans="2:72">
      <c r="B396" s="814"/>
      <c r="C396" s="814"/>
      <c r="D396" s="814" t="s">
        <v>102</v>
      </c>
      <c r="E396" s="814" t="s">
        <v>856</v>
      </c>
      <c r="F396" s="814"/>
      <c r="G396" s="814" t="s">
        <v>858</v>
      </c>
      <c r="H396" s="814">
        <v>2017</v>
      </c>
      <c r="I396" s="629" t="s">
        <v>999</v>
      </c>
      <c r="J396" s="629" t="s">
        <v>589</v>
      </c>
      <c r="K396" s="50"/>
      <c r="L396" s="818"/>
      <c r="M396" s="819"/>
      <c r="N396" s="819"/>
      <c r="O396" s="819"/>
      <c r="P396" s="819"/>
      <c r="Q396" s="819"/>
      <c r="R396" s="819">
        <v>0</v>
      </c>
      <c r="S396" s="819">
        <v>0</v>
      </c>
      <c r="T396" s="819">
        <v>0</v>
      </c>
      <c r="U396" s="819">
        <v>0</v>
      </c>
      <c r="V396" s="819">
        <v>0</v>
      </c>
      <c r="W396" s="819">
        <v>0</v>
      </c>
      <c r="X396" s="819">
        <v>0</v>
      </c>
      <c r="Y396" s="819">
        <v>0</v>
      </c>
      <c r="Z396" s="819">
        <v>0</v>
      </c>
      <c r="AA396" s="819">
        <v>0</v>
      </c>
      <c r="AB396" s="819">
        <v>0</v>
      </c>
      <c r="AC396" s="819">
        <v>0</v>
      </c>
      <c r="AD396" s="819">
        <v>0</v>
      </c>
      <c r="AE396" s="819">
        <v>0</v>
      </c>
      <c r="AF396" s="819">
        <v>0</v>
      </c>
      <c r="AG396" s="819">
        <v>0</v>
      </c>
      <c r="AH396" s="819">
        <v>0</v>
      </c>
      <c r="AI396" s="819">
        <v>0</v>
      </c>
      <c r="AJ396" s="819">
        <v>0</v>
      </c>
      <c r="AK396" s="819">
        <v>0</v>
      </c>
      <c r="AL396" s="819">
        <v>0</v>
      </c>
      <c r="AM396" s="819">
        <v>0</v>
      </c>
      <c r="AN396" s="819">
        <v>0</v>
      </c>
      <c r="AO396" s="820">
        <v>0</v>
      </c>
      <c r="AP396" s="50"/>
      <c r="AQ396" s="818"/>
      <c r="AR396" s="819"/>
      <c r="AS396" s="819"/>
      <c r="AT396" s="819"/>
      <c r="AU396" s="819"/>
      <c r="AV396" s="819"/>
      <c r="AW396" s="819">
        <v>0</v>
      </c>
      <c r="AX396" s="819">
        <v>0</v>
      </c>
      <c r="AY396" s="819">
        <v>0</v>
      </c>
      <c r="AZ396" s="819">
        <v>0</v>
      </c>
      <c r="BA396" s="819">
        <v>0</v>
      </c>
      <c r="BB396" s="819">
        <v>0</v>
      </c>
      <c r="BC396" s="819">
        <v>0</v>
      </c>
      <c r="BD396" s="819">
        <v>0</v>
      </c>
      <c r="BE396" s="819">
        <v>0</v>
      </c>
      <c r="BF396" s="819">
        <v>0</v>
      </c>
      <c r="BG396" s="819">
        <v>0</v>
      </c>
      <c r="BH396" s="819">
        <v>0</v>
      </c>
      <c r="BI396" s="819">
        <v>0</v>
      </c>
      <c r="BJ396" s="819">
        <v>0</v>
      </c>
      <c r="BK396" s="819">
        <v>0</v>
      </c>
      <c r="BL396" s="819">
        <v>0</v>
      </c>
      <c r="BM396" s="819">
        <v>0</v>
      </c>
      <c r="BN396" s="819">
        <v>0</v>
      </c>
      <c r="BO396" s="819">
        <v>0</v>
      </c>
      <c r="BP396" s="819">
        <v>0</v>
      </c>
      <c r="BQ396" s="819">
        <v>0</v>
      </c>
      <c r="BR396" s="819">
        <v>0</v>
      </c>
      <c r="BS396" s="819">
        <v>0</v>
      </c>
      <c r="BT396" s="820">
        <v>0</v>
      </c>
    </row>
    <row r="397" spans="2:72">
      <c r="B397" s="814"/>
      <c r="C397" s="814"/>
      <c r="D397" s="814" t="s">
        <v>103</v>
      </c>
      <c r="E397" s="814" t="s">
        <v>856</v>
      </c>
      <c r="F397" s="814"/>
      <c r="G397" s="814" t="s">
        <v>858</v>
      </c>
      <c r="H397" s="814">
        <v>2017</v>
      </c>
      <c r="I397" s="629" t="s">
        <v>1000</v>
      </c>
      <c r="J397" s="629" t="s">
        <v>589</v>
      </c>
      <c r="K397" s="50"/>
      <c r="L397" s="818"/>
      <c r="M397" s="819"/>
      <c r="N397" s="819"/>
      <c r="O397" s="819"/>
      <c r="P397" s="819"/>
      <c r="Q397" s="819"/>
      <c r="R397" s="819">
        <v>0</v>
      </c>
      <c r="S397" s="819">
        <v>0</v>
      </c>
      <c r="T397" s="819">
        <v>0</v>
      </c>
      <c r="U397" s="819">
        <v>0</v>
      </c>
      <c r="V397" s="819">
        <v>0</v>
      </c>
      <c r="W397" s="819">
        <v>0</v>
      </c>
      <c r="X397" s="819">
        <v>0</v>
      </c>
      <c r="Y397" s="819">
        <v>0</v>
      </c>
      <c r="Z397" s="819">
        <v>0</v>
      </c>
      <c r="AA397" s="819">
        <v>0</v>
      </c>
      <c r="AB397" s="819">
        <v>0</v>
      </c>
      <c r="AC397" s="819">
        <v>0</v>
      </c>
      <c r="AD397" s="819">
        <v>0</v>
      </c>
      <c r="AE397" s="819">
        <v>0</v>
      </c>
      <c r="AF397" s="819">
        <v>0</v>
      </c>
      <c r="AG397" s="819">
        <v>0</v>
      </c>
      <c r="AH397" s="819">
        <v>0</v>
      </c>
      <c r="AI397" s="819">
        <v>0</v>
      </c>
      <c r="AJ397" s="819">
        <v>0</v>
      </c>
      <c r="AK397" s="819">
        <v>0</v>
      </c>
      <c r="AL397" s="819">
        <v>0</v>
      </c>
      <c r="AM397" s="819">
        <v>0</v>
      </c>
      <c r="AN397" s="819">
        <v>0</v>
      </c>
      <c r="AO397" s="820">
        <v>0</v>
      </c>
      <c r="AP397" s="50"/>
      <c r="AQ397" s="818"/>
      <c r="AR397" s="819"/>
      <c r="AS397" s="819"/>
      <c r="AT397" s="819"/>
      <c r="AU397" s="819"/>
      <c r="AV397" s="819"/>
      <c r="AW397" s="819">
        <v>0</v>
      </c>
      <c r="AX397" s="819">
        <v>0</v>
      </c>
      <c r="AY397" s="819">
        <v>0</v>
      </c>
      <c r="AZ397" s="819">
        <v>0</v>
      </c>
      <c r="BA397" s="819">
        <v>0</v>
      </c>
      <c r="BB397" s="819">
        <v>0</v>
      </c>
      <c r="BC397" s="819">
        <v>0</v>
      </c>
      <c r="BD397" s="819">
        <v>0</v>
      </c>
      <c r="BE397" s="819">
        <v>0</v>
      </c>
      <c r="BF397" s="819">
        <v>0</v>
      </c>
      <c r="BG397" s="819">
        <v>0</v>
      </c>
      <c r="BH397" s="819">
        <v>0</v>
      </c>
      <c r="BI397" s="819">
        <v>0</v>
      </c>
      <c r="BJ397" s="819">
        <v>0</v>
      </c>
      <c r="BK397" s="819">
        <v>0</v>
      </c>
      <c r="BL397" s="819">
        <v>0</v>
      </c>
      <c r="BM397" s="819">
        <v>0</v>
      </c>
      <c r="BN397" s="819">
        <v>0</v>
      </c>
      <c r="BO397" s="819">
        <v>0</v>
      </c>
      <c r="BP397" s="819">
        <v>0</v>
      </c>
      <c r="BQ397" s="819">
        <v>0</v>
      </c>
      <c r="BR397" s="819">
        <v>0</v>
      </c>
      <c r="BS397" s="819">
        <v>0</v>
      </c>
      <c r="BT397" s="820">
        <v>0</v>
      </c>
    </row>
    <row r="398" spans="2:72">
      <c r="B398" s="814"/>
      <c r="C398" s="814"/>
      <c r="D398" s="814" t="s">
        <v>104</v>
      </c>
      <c r="E398" s="814" t="s">
        <v>856</v>
      </c>
      <c r="F398" s="814"/>
      <c r="G398" s="814" t="s">
        <v>858</v>
      </c>
      <c r="H398" s="814">
        <v>2017</v>
      </c>
      <c r="I398" s="629" t="s">
        <v>1001</v>
      </c>
      <c r="J398" s="629" t="s">
        <v>589</v>
      </c>
      <c r="K398" s="50"/>
      <c r="L398" s="818"/>
      <c r="M398" s="819"/>
      <c r="N398" s="819"/>
      <c r="O398" s="819"/>
      <c r="P398" s="819"/>
      <c r="Q398" s="819"/>
      <c r="R398" s="819">
        <v>0</v>
      </c>
      <c r="S398" s="819">
        <v>0</v>
      </c>
      <c r="T398" s="819">
        <v>0</v>
      </c>
      <c r="U398" s="819">
        <v>0</v>
      </c>
      <c r="V398" s="819">
        <v>0</v>
      </c>
      <c r="W398" s="819">
        <v>0</v>
      </c>
      <c r="X398" s="819">
        <v>0</v>
      </c>
      <c r="Y398" s="819">
        <v>0</v>
      </c>
      <c r="Z398" s="819">
        <v>0</v>
      </c>
      <c r="AA398" s="819">
        <v>0</v>
      </c>
      <c r="AB398" s="819">
        <v>0</v>
      </c>
      <c r="AC398" s="819">
        <v>0</v>
      </c>
      <c r="AD398" s="819">
        <v>0</v>
      </c>
      <c r="AE398" s="819">
        <v>0</v>
      </c>
      <c r="AF398" s="819">
        <v>0</v>
      </c>
      <c r="AG398" s="819">
        <v>0</v>
      </c>
      <c r="AH398" s="819">
        <v>0</v>
      </c>
      <c r="AI398" s="819">
        <v>0</v>
      </c>
      <c r="AJ398" s="819">
        <v>0</v>
      </c>
      <c r="AK398" s="819">
        <v>0</v>
      </c>
      <c r="AL398" s="819">
        <v>0</v>
      </c>
      <c r="AM398" s="819">
        <v>0</v>
      </c>
      <c r="AN398" s="819">
        <v>0</v>
      </c>
      <c r="AO398" s="820">
        <v>0</v>
      </c>
      <c r="AP398" s="50"/>
      <c r="AQ398" s="818"/>
      <c r="AR398" s="819"/>
      <c r="AS398" s="819"/>
      <c r="AT398" s="819"/>
      <c r="AU398" s="819"/>
      <c r="AV398" s="819"/>
      <c r="AW398" s="819">
        <v>0</v>
      </c>
      <c r="AX398" s="819">
        <v>0</v>
      </c>
      <c r="AY398" s="819">
        <v>0</v>
      </c>
      <c r="AZ398" s="819">
        <v>0</v>
      </c>
      <c r="BA398" s="819">
        <v>0</v>
      </c>
      <c r="BB398" s="819">
        <v>0</v>
      </c>
      <c r="BC398" s="819">
        <v>0</v>
      </c>
      <c r="BD398" s="819">
        <v>0</v>
      </c>
      <c r="BE398" s="819">
        <v>0</v>
      </c>
      <c r="BF398" s="819">
        <v>0</v>
      </c>
      <c r="BG398" s="819">
        <v>0</v>
      </c>
      <c r="BH398" s="819">
        <v>0</v>
      </c>
      <c r="BI398" s="819">
        <v>0</v>
      </c>
      <c r="BJ398" s="819">
        <v>0</v>
      </c>
      <c r="BK398" s="819">
        <v>0</v>
      </c>
      <c r="BL398" s="819">
        <v>0</v>
      </c>
      <c r="BM398" s="819">
        <v>0</v>
      </c>
      <c r="BN398" s="819">
        <v>0</v>
      </c>
      <c r="BO398" s="819">
        <v>0</v>
      </c>
      <c r="BP398" s="819">
        <v>0</v>
      </c>
      <c r="BQ398" s="819">
        <v>0</v>
      </c>
      <c r="BR398" s="819">
        <v>0</v>
      </c>
      <c r="BS398" s="819">
        <v>0</v>
      </c>
      <c r="BT398" s="820">
        <v>0</v>
      </c>
    </row>
    <row r="399" spans="2:72">
      <c r="B399" s="814"/>
      <c r="C399" s="814"/>
      <c r="D399" s="814" t="s">
        <v>106</v>
      </c>
      <c r="E399" s="814" t="s">
        <v>856</v>
      </c>
      <c r="F399" s="814"/>
      <c r="G399" s="814" t="s">
        <v>858</v>
      </c>
      <c r="H399" s="814">
        <v>2017</v>
      </c>
      <c r="I399" s="629" t="s">
        <v>1002</v>
      </c>
      <c r="J399" s="629" t="s">
        <v>589</v>
      </c>
      <c r="K399" s="50"/>
      <c r="L399" s="818"/>
      <c r="M399" s="819"/>
      <c r="N399" s="819"/>
      <c r="O399" s="819"/>
      <c r="P399" s="819"/>
      <c r="Q399" s="819"/>
      <c r="R399" s="819">
        <v>0</v>
      </c>
      <c r="S399" s="819">
        <v>0</v>
      </c>
      <c r="T399" s="819">
        <v>0</v>
      </c>
      <c r="U399" s="819">
        <v>0</v>
      </c>
      <c r="V399" s="819">
        <v>0</v>
      </c>
      <c r="W399" s="819">
        <v>0</v>
      </c>
      <c r="X399" s="819">
        <v>0</v>
      </c>
      <c r="Y399" s="819">
        <v>0</v>
      </c>
      <c r="Z399" s="819">
        <v>0</v>
      </c>
      <c r="AA399" s="819">
        <v>0</v>
      </c>
      <c r="AB399" s="819">
        <v>0</v>
      </c>
      <c r="AC399" s="819">
        <v>0</v>
      </c>
      <c r="AD399" s="819">
        <v>0</v>
      </c>
      <c r="AE399" s="819">
        <v>0</v>
      </c>
      <c r="AF399" s="819">
        <v>0</v>
      </c>
      <c r="AG399" s="819">
        <v>0</v>
      </c>
      <c r="AH399" s="819">
        <v>0</v>
      </c>
      <c r="AI399" s="819">
        <v>0</v>
      </c>
      <c r="AJ399" s="819">
        <v>0</v>
      </c>
      <c r="AK399" s="819">
        <v>0</v>
      </c>
      <c r="AL399" s="819">
        <v>0</v>
      </c>
      <c r="AM399" s="819">
        <v>0</v>
      </c>
      <c r="AN399" s="819">
        <v>0</v>
      </c>
      <c r="AO399" s="820">
        <v>0</v>
      </c>
      <c r="AP399" s="50"/>
      <c r="AQ399" s="818"/>
      <c r="AR399" s="819"/>
      <c r="AS399" s="819"/>
      <c r="AT399" s="819"/>
      <c r="AU399" s="819"/>
      <c r="AV399" s="819"/>
      <c r="AW399" s="819">
        <v>0</v>
      </c>
      <c r="AX399" s="819">
        <v>0</v>
      </c>
      <c r="AY399" s="819">
        <v>0</v>
      </c>
      <c r="AZ399" s="819">
        <v>0</v>
      </c>
      <c r="BA399" s="819">
        <v>0</v>
      </c>
      <c r="BB399" s="819">
        <v>0</v>
      </c>
      <c r="BC399" s="819">
        <v>0</v>
      </c>
      <c r="BD399" s="819">
        <v>0</v>
      </c>
      <c r="BE399" s="819">
        <v>0</v>
      </c>
      <c r="BF399" s="819">
        <v>0</v>
      </c>
      <c r="BG399" s="819">
        <v>0</v>
      </c>
      <c r="BH399" s="819">
        <v>0</v>
      </c>
      <c r="BI399" s="819">
        <v>0</v>
      </c>
      <c r="BJ399" s="819">
        <v>0</v>
      </c>
      <c r="BK399" s="819">
        <v>0</v>
      </c>
      <c r="BL399" s="819">
        <v>0</v>
      </c>
      <c r="BM399" s="819">
        <v>0</v>
      </c>
      <c r="BN399" s="819">
        <v>0</v>
      </c>
      <c r="BO399" s="819">
        <v>0</v>
      </c>
      <c r="BP399" s="819">
        <v>0</v>
      </c>
      <c r="BQ399" s="819">
        <v>0</v>
      </c>
      <c r="BR399" s="819">
        <v>0</v>
      </c>
      <c r="BS399" s="819">
        <v>0</v>
      </c>
      <c r="BT399" s="820">
        <v>0</v>
      </c>
    </row>
    <row r="400" spans="2:72">
      <c r="B400" s="814"/>
      <c r="C400" s="814"/>
      <c r="D400" s="814" t="s">
        <v>105</v>
      </c>
      <c r="E400" s="814" t="s">
        <v>856</v>
      </c>
      <c r="F400" s="814"/>
      <c r="G400" s="814" t="s">
        <v>858</v>
      </c>
      <c r="H400" s="814">
        <v>2017</v>
      </c>
      <c r="I400" s="629" t="s">
        <v>1003</v>
      </c>
      <c r="J400" s="629" t="s">
        <v>589</v>
      </c>
      <c r="K400" s="50"/>
      <c r="L400" s="818"/>
      <c r="M400" s="819"/>
      <c r="N400" s="819"/>
      <c r="O400" s="819"/>
      <c r="P400" s="819"/>
      <c r="Q400" s="819"/>
      <c r="R400" s="819">
        <v>0</v>
      </c>
      <c r="S400" s="819">
        <v>0</v>
      </c>
      <c r="T400" s="819">
        <v>0</v>
      </c>
      <c r="U400" s="819">
        <v>0</v>
      </c>
      <c r="V400" s="819">
        <v>0</v>
      </c>
      <c r="W400" s="819">
        <v>0</v>
      </c>
      <c r="X400" s="819">
        <v>0</v>
      </c>
      <c r="Y400" s="819">
        <v>0</v>
      </c>
      <c r="Z400" s="819">
        <v>0</v>
      </c>
      <c r="AA400" s="819">
        <v>0</v>
      </c>
      <c r="AB400" s="819">
        <v>0</v>
      </c>
      <c r="AC400" s="819">
        <v>0</v>
      </c>
      <c r="AD400" s="819">
        <v>0</v>
      </c>
      <c r="AE400" s="819">
        <v>0</v>
      </c>
      <c r="AF400" s="819">
        <v>0</v>
      </c>
      <c r="AG400" s="819">
        <v>0</v>
      </c>
      <c r="AH400" s="819">
        <v>0</v>
      </c>
      <c r="AI400" s="819">
        <v>0</v>
      </c>
      <c r="AJ400" s="819">
        <v>0</v>
      </c>
      <c r="AK400" s="819">
        <v>0</v>
      </c>
      <c r="AL400" s="819">
        <v>0</v>
      </c>
      <c r="AM400" s="819">
        <v>0</v>
      </c>
      <c r="AN400" s="819">
        <v>0</v>
      </c>
      <c r="AO400" s="820">
        <v>0</v>
      </c>
      <c r="AP400" s="50"/>
      <c r="AQ400" s="818"/>
      <c r="AR400" s="819"/>
      <c r="AS400" s="819"/>
      <c r="AT400" s="819"/>
      <c r="AU400" s="819"/>
      <c r="AV400" s="819"/>
      <c r="AW400" s="819">
        <v>0</v>
      </c>
      <c r="AX400" s="819">
        <v>0</v>
      </c>
      <c r="AY400" s="819">
        <v>0</v>
      </c>
      <c r="AZ400" s="819">
        <v>0</v>
      </c>
      <c r="BA400" s="819">
        <v>0</v>
      </c>
      <c r="BB400" s="819">
        <v>0</v>
      </c>
      <c r="BC400" s="819">
        <v>0</v>
      </c>
      <c r="BD400" s="819">
        <v>0</v>
      </c>
      <c r="BE400" s="819">
        <v>0</v>
      </c>
      <c r="BF400" s="819">
        <v>0</v>
      </c>
      <c r="BG400" s="819">
        <v>0</v>
      </c>
      <c r="BH400" s="819">
        <v>0</v>
      </c>
      <c r="BI400" s="819">
        <v>0</v>
      </c>
      <c r="BJ400" s="819">
        <v>0</v>
      </c>
      <c r="BK400" s="819">
        <v>0</v>
      </c>
      <c r="BL400" s="819">
        <v>0</v>
      </c>
      <c r="BM400" s="819">
        <v>0</v>
      </c>
      <c r="BN400" s="819">
        <v>0</v>
      </c>
      <c r="BO400" s="819">
        <v>0</v>
      </c>
      <c r="BP400" s="819">
        <v>0</v>
      </c>
      <c r="BQ400" s="819">
        <v>0</v>
      </c>
      <c r="BR400" s="819">
        <v>0</v>
      </c>
      <c r="BS400" s="819">
        <v>0</v>
      </c>
      <c r="BT400" s="820">
        <v>0</v>
      </c>
    </row>
    <row r="401" spans="2:72">
      <c r="B401" s="814"/>
      <c r="C401" s="814"/>
      <c r="D401" s="814" t="s">
        <v>108</v>
      </c>
      <c r="E401" s="814" t="s">
        <v>856</v>
      </c>
      <c r="F401" s="814"/>
      <c r="G401" s="814" t="s">
        <v>858</v>
      </c>
      <c r="H401" s="814">
        <v>2017</v>
      </c>
      <c r="I401" s="629" t="s">
        <v>1004</v>
      </c>
      <c r="J401" s="629" t="s">
        <v>589</v>
      </c>
      <c r="K401" s="50"/>
      <c r="L401" s="818"/>
      <c r="M401" s="819"/>
      <c r="N401" s="819"/>
      <c r="O401" s="819"/>
      <c r="P401" s="819"/>
      <c r="Q401" s="819"/>
      <c r="R401" s="819">
        <v>0</v>
      </c>
      <c r="S401" s="819">
        <v>0</v>
      </c>
      <c r="T401" s="819">
        <v>0</v>
      </c>
      <c r="U401" s="819">
        <v>0</v>
      </c>
      <c r="V401" s="819">
        <v>0</v>
      </c>
      <c r="W401" s="819">
        <v>0</v>
      </c>
      <c r="X401" s="819">
        <v>0</v>
      </c>
      <c r="Y401" s="819">
        <v>0</v>
      </c>
      <c r="Z401" s="819">
        <v>0</v>
      </c>
      <c r="AA401" s="819">
        <v>0</v>
      </c>
      <c r="AB401" s="819">
        <v>0</v>
      </c>
      <c r="AC401" s="819">
        <v>0</v>
      </c>
      <c r="AD401" s="819">
        <v>0</v>
      </c>
      <c r="AE401" s="819">
        <v>0</v>
      </c>
      <c r="AF401" s="819">
        <v>0</v>
      </c>
      <c r="AG401" s="819">
        <v>0</v>
      </c>
      <c r="AH401" s="819">
        <v>0</v>
      </c>
      <c r="AI401" s="819">
        <v>0</v>
      </c>
      <c r="AJ401" s="819">
        <v>0</v>
      </c>
      <c r="AK401" s="819">
        <v>0</v>
      </c>
      <c r="AL401" s="819">
        <v>0</v>
      </c>
      <c r="AM401" s="819">
        <v>0</v>
      </c>
      <c r="AN401" s="819">
        <v>0</v>
      </c>
      <c r="AO401" s="820">
        <v>0</v>
      </c>
      <c r="AP401" s="50"/>
      <c r="AQ401" s="818"/>
      <c r="AR401" s="819"/>
      <c r="AS401" s="819"/>
      <c r="AT401" s="819"/>
      <c r="AU401" s="819"/>
      <c r="AV401" s="819"/>
      <c r="AW401" s="819">
        <v>0</v>
      </c>
      <c r="AX401" s="819">
        <v>0</v>
      </c>
      <c r="AY401" s="819">
        <v>0</v>
      </c>
      <c r="AZ401" s="819">
        <v>0</v>
      </c>
      <c r="BA401" s="819">
        <v>0</v>
      </c>
      <c r="BB401" s="819">
        <v>0</v>
      </c>
      <c r="BC401" s="819">
        <v>0</v>
      </c>
      <c r="BD401" s="819">
        <v>0</v>
      </c>
      <c r="BE401" s="819">
        <v>0</v>
      </c>
      <c r="BF401" s="819">
        <v>0</v>
      </c>
      <c r="BG401" s="819">
        <v>0</v>
      </c>
      <c r="BH401" s="819">
        <v>0</v>
      </c>
      <c r="BI401" s="819">
        <v>0</v>
      </c>
      <c r="BJ401" s="819">
        <v>0</v>
      </c>
      <c r="BK401" s="819">
        <v>0</v>
      </c>
      <c r="BL401" s="819">
        <v>0</v>
      </c>
      <c r="BM401" s="819">
        <v>0</v>
      </c>
      <c r="BN401" s="819">
        <v>0</v>
      </c>
      <c r="BO401" s="819">
        <v>0</v>
      </c>
      <c r="BP401" s="819">
        <v>0</v>
      </c>
      <c r="BQ401" s="819">
        <v>0</v>
      </c>
      <c r="BR401" s="819">
        <v>0</v>
      </c>
      <c r="BS401" s="819">
        <v>0</v>
      </c>
      <c r="BT401" s="820">
        <v>0</v>
      </c>
    </row>
    <row r="402" spans="2:72">
      <c r="B402" s="814"/>
      <c r="C402" s="814"/>
      <c r="D402" s="814" t="s">
        <v>496</v>
      </c>
      <c r="E402" s="814" t="s">
        <v>856</v>
      </c>
      <c r="F402" s="814"/>
      <c r="G402" s="814" t="s">
        <v>858</v>
      </c>
      <c r="H402" s="814">
        <v>2017</v>
      </c>
      <c r="I402" s="629" t="s">
        <v>1005</v>
      </c>
      <c r="J402" s="629" t="s">
        <v>589</v>
      </c>
      <c r="K402" s="50"/>
      <c r="L402" s="818"/>
      <c r="M402" s="819"/>
      <c r="N402" s="819"/>
      <c r="O402" s="819"/>
      <c r="P402" s="819"/>
      <c r="Q402" s="819"/>
      <c r="R402" s="819">
        <v>0</v>
      </c>
      <c r="S402" s="819">
        <v>0</v>
      </c>
      <c r="T402" s="819">
        <v>0</v>
      </c>
      <c r="U402" s="819">
        <v>0</v>
      </c>
      <c r="V402" s="819">
        <v>0</v>
      </c>
      <c r="W402" s="819">
        <v>0</v>
      </c>
      <c r="X402" s="819">
        <v>0</v>
      </c>
      <c r="Y402" s="819">
        <v>0</v>
      </c>
      <c r="Z402" s="819">
        <v>0</v>
      </c>
      <c r="AA402" s="819">
        <v>0</v>
      </c>
      <c r="AB402" s="819">
        <v>0</v>
      </c>
      <c r="AC402" s="819">
        <v>0</v>
      </c>
      <c r="AD402" s="819">
        <v>0</v>
      </c>
      <c r="AE402" s="819">
        <v>0</v>
      </c>
      <c r="AF402" s="819">
        <v>0</v>
      </c>
      <c r="AG402" s="819">
        <v>0</v>
      </c>
      <c r="AH402" s="819">
        <v>0</v>
      </c>
      <c r="AI402" s="819">
        <v>0</v>
      </c>
      <c r="AJ402" s="819">
        <v>0</v>
      </c>
      <c r="AK402" s="819">
        <v>0</v>
      </c>
      <c r="AL402" s="819">
        <v>0</v>
      </c>
      <c r="AM402" s="819">
        <v>0</v>
      </c>
      <c r="AN402" s="819">
        <v>0</v>
      </c>
      <c r="AO402" s="820">
        <v>0</v>
      </c>
      <c r="AP402" s="50"/>
      <c r="AQ402" s="818"/>
      <c r="AR402" s="819"/>
      <c r="AS402" s="819"/>
      <c r="AT402" s="819"/>
      <c r="AU402" s="819"/>
      <c r="AV402" s="819"/>
      <c r="AW402" s="819">
        <v>0</v>
      </c>
      <c r="AX402" s="819">
        <v>0</v>
      </c>
      <c r="AY402" s="819">
        <v>0</v>
      </c>
      <c r="AZ402" s="819">
        <v>0</v>
      </c>
      <c r="BA402" s="819">
        <v>0</v>
      </c>
      <c r="BB402" s="819">
        <v>0</v>
      </c>
      <c r="BC402" s="819">
        <v>0</v>
      </c>
      <c r="BD402" s="819">
        <v>0</v>
      </c>
      <c r="BE402" s="819">
        <v>0</v>
      </c>
      <c r="BF402" s="819">
        <v>0</v>
      </c>
      <c r="BG402" s="819">
        <v>0</v>
      </c>
      <c r="BH402" s="819">
        <v>0</v>
      </c>
      <c r="BI402" s="819">
        <v>0</v>
      </c>
      <c r="BJ402" s="819">
        <v>0</v>
      </c>
      <c r="BK402" s="819">
        <v>0</v>
      </c>
      <c r="BL402" s="819">
        <v>0</v>
      </c>
      <c r="BM402" s="819">
        <v>0</v>
      </c>
      <c r="BN402" s="819">
        <v>0</v>
      </c>
      <c r="BO402" s="819">
        <v>0</v>
      </c>
      <c r="BP402" s="819">
        <v>0</v>
      </c>
      <c r="BQ402" s="819">
        <v>0</v>
      </c>
      <c r="BR402" s="819">
        <v>0</v>
      </c>
      <c r="BS402" s="819">
        <v>0</v>
      </c>
      <c r="BT402" s="820">
        <v>0</v>
      </c>
    </row>
    <row r="403" spans="2:72">
      <c r="B403" s="814"/>
      <c r="C403" s="814"/>
      <c r="D403" s="814" t="s">
        <v>492</v>
      </c>
      <c r="E403" s="814" t="s">
        <v>856</v>
      </c>
      <c r="F403" s="814"/>
      <c r="G403" s="814" t="s">
        <v>858</v>
      </c>
      <c r="H403" s="814">
        <v>2017</v>
      </c>
      <c r="I403" s="629" t="s">
        <v>1006</v>
      </c>
      <c r="J403" s="629" t="s">
        <v>589</v>
      </c>
      <c r="K403" s="50"/>
      <c r="L403" s="818"/>
      <c r="M403" s="819"/>
      <c r="N403" s="819"/>
      <c r="O403" s="819"/>
      <c r="P403" s="819"/>
      <c r="Q403" s="819"/>
      <c r="R403" s="819">
        <v>0</v>
      </c>
      <c r="S403" s="819">
        <v>0</v>
      </c>
      <c r="T403" s="819">
        <v>0</v>
      </c>
      <c r="U403" s="819">
        <v>0</v>
      </c>
      <c r="V403" s="819">
        <v>0</v>
      </c>
      <c r="W403" s="819">
        <v>0</v>
      </c>
      <c r="X403" s="819">
        <v>0</v>
      </c>
      <c r="Y403" s="819">
        <v>0</v>
      </c>
      <c r="Z403" s="819">
        <v>0</v>
      </c>
      <c r="AA403" s="819">
        <v>0</v>
      </c>
      <c r="AB403" s="819">
        <v>0</v>
      </c>
      <c r="AC403" s="819">
        <v>0</v>
      </c>
      <c r="AD403" s="819">
        <v>0</v>
      </c>
      <c r="AE403" s="819">
        <v>0</v>
      </c>
      <c r="AF403" s="819">
        <v>0</v>
      </c>
      <c r="AG403" s="819">
        <v>0</v>
      </c>
      <c r="AH403" s="819">
        <v>0</v>
      </c>
      <c r="AI403" s="819">
        <v>0</v>
      </c>
      <c r="AJ403" s="819">
        <v>0</v>
      </c>
      <c r="AK403" s="819">
        <v>0</v>
      </c>
      <c r="AL403" s="819">
        <v>0</v>
      </c>
      <c r="AM403" s="819">
        <v>0</v>
      </c>
      <c r="AN403" s="819">
        <v>0</v>
      </c>
      <c r="AO403" s="820">
        <v>0</v>
      </c>
      <c r="AP403" s="50"/>
      <c r="AQ403" s="818"/>
      <c r="AR403" s="819"/>
      <c r="AS403" s="819"/>
      <c r="AT403" s="819"/>
      <c r="AU403" s="819"/>
      <c r="AV403" s="819"/>
      <c r="AW403" s="819">
        <v>0</v>
      </c>
      <c r="AX403" s="819">
        <v>0</v>
      </c>
      <c r="AY403" s="819">
        <v>0</v>
      </c>
      <c r="AZ403" s="819">
        <v>0</v>
      </c>
      <c r="BA403" s="819">
        <v>0</v>
      </c>
      <c r="BB403" s="819">
        <v>0</v>
      </c>
      <c r="BC403" s="819">
        <v>0</v>
      </c>
      <c r="BD403" s="819">
        <v>0</v>
      </c>
      <c r="BE403" s="819">
        <v>0</v>
      </c>
      <c r="BF403" s="819">
        <v>0</v>
      </c>
      <c r="BG403" s="819">
        <v>0</v>
      </c>
      <c r="BH403" s="819">
        <v>0</v>
      </c>
      <c r="BI403" s="819">
        <v>0</v>
      </c>
      <c r="BJ403" s="819">
        <v>0</v>
      </c>
      <c r="BK403" s="819">
        <v>0</v>
      </c>
      <c r="BL403" s="819">
        <v>0</v>
      </c>
      <c r="BM403" s="819">
        <v>0</v>
      </c>
      <c r="BN403" s="819">
        <v>0</v>
      </c>
      <c r="BO403" s="819">
        <v>0</v>
      </c>
      <c r="BP403" s="819">
        <v>0</v>
      </c>
      <c r="BQ403" s="819">
        <v>0</v>
      </c>
      <c r="BR403" s="819">
        <v>0</v>
      </c>
      <c r="BS403" s="819">
        <v>0</v>
      </c>
      <c r="BT403" s="820">
        <v>0</v>
      </c>
    </row>
    <row r="404" spans="2:72">
      <c r="B404" s="814"/>
      <c r="C404" s="814"/>
      <c r="D404" s="814" t="s">
        <v>113</v>
      </c>
      <c r="E404" s="814" t="s">
        <v>856</v>
      </c>
      <c r="F404" s="814"/>
      <c r="G404" s="814" t="s">
        <v>858</v>
      </c>
      <c r="H404" s="814">
        <v>2016</v>
      </c>
      <c r="I404" s="629" t="s">
        <v>577</v>
      </c>
      <c r="J404" s="629" t="s">
        <v>582</v>
      </c>
      <c r="K404" s="50"/>
      <c r="L404" s="818"/>
      <c r="M404" s="819"/>
      <c r="N404" s="819"/>
      <c r="O404" s="819"/>
      <c r="P404" s="819"/>
      <c r="Q404" s="819">
        <v>7</v>
      </c>
      <c r="R404" s="819">
        <v>7</v>
      </c>
      <c r="S404" s="819">
        <v>7</v>
      </c>
      <c r="T404" s="819">
        <v>7</v>
      </c>
      <c r="U404" s="819">
        <v>7</v>
      </c>
      <c r="V404" s="819">
        <v>7</v>
      </c>
      <c r="W404" s="819">
        <v>7</v>
      </c>
      <c r="X404" s="819">
        <v>7</v>
      </c>
      <c r="Y404" s="819">
        <v>7</v>
      </c>
      <c r="Z404" s="819">
        <v>7</v>
      </c>
      <c r="AA404" s="819">
        <v>7</v>
      </c>
      <c r="AB404" s="819">
        <v>7</v>
      </c>
      <c r="AC404" s="819">
        <v>7</v>
      </c>
      <c r="AD404" s="819">
        <v>7</v>
      </c>
      <c r="AE404" s="819">
        <v>6</v>
      </c>
      <c r="AF404" s="819">
        <v>6</v>
      </c>
      <c r="AG404" s="819">
        <v>2</v>
      </c>
      <c r="AH404" s="819">
        <v>0</v>
      </c>
      <c r="AI404" s="819">
        <v>0</v>
      </c>
      <c r="AJ404" s="819">
        <v>0</v>
      </c>
      <c r="AK404" s="819">
        <v>0</v>
      </c>
      <c r="AL404" s="819">
        <v>0</v>
      </c>
      <c r="AM404" s="819">
        <v>0</v>
      </c>
      <c r="AN404" s="819"/>
      <c r="AO404" s="820"/>
      <c r="AP404" s="50"/>
      <c r="AQ404" s="818"/>
      <c r="AR404" s="819"/>
      <c r="AS404" s="819"/>
      <c r="AT404" s="819"/>
      <c r="AU404" s="819"/>
      <c r="AV404" s="819">
        <v>102997</v>
      </c>
      <c r="AW404" s="819">
        <v>102997</v>
      </c>
      <c r="AX404" s="819">
        <v>102997</v>
      </c>
      <c r="AY404" s="819">
        <v>102997</v>
      </c>
      <c r="AZ404" s="819">
        <v>102997</v>
      </c>
      <c r="BA404" s="819">
        <v>102997</v>
      </c>
      <c r="BB404" s="819">
        <v>102997</v>
      </c>
      <c r="BC404" s="819">
        <v>102989</v>
      </c>
      <c r="BD404" s="819">
        <v>102989</v>
      </c>
      <c r="BE404" s="819">
        <v>103141</v>
      </c>
      <c r="BF404" s="819">
        <v>103208</v>
      </c>
      <c r="BG404" s="819">
        <v>103306</v>
      </c>
      <c r="BH404" s="819">
        <v>103306</v>
      </c>
      <c r="BI404" s="819">
        <v>103033</v>
      </c>
      <c r="BJ404" s="819">
        <v>89334</v>
      </c>
      <c r="BK404" s="819">
        <v>89334</v>
      </c>
      <c r="BL404" s="819">
        <v>37261</v>
      </c>
      <c r="BM404" s="819">
        <v>0</v>
      </c>
      <c r="BN404" s="819">
        <v>0</v>
      </c>
      <c r="BO404" s="819">
        <v>0</v>
      </c>
      <c r="BP404" s="819">
        <v>0</v>
      </c>
      <c r="BQ404" s="819">
        <v>0</v>
      </c>
      <c r="BR404" s="819">
        <v>0</v>
      </c>
      <c r="BS404" s="819"/>
      <c r="BT404" s="820"/>
    </row>
    <row r="405" spans="2:72">
      <c r="B405" s="814"/>
      <c r="C405" s="814"/>
      <c r="D405" s="814" t="s">
        <v>117</v>
      </c>
      <c r="E405" s="814" t="s">
        <v>856</v>
      </c>
      <c r="F405" s="814"/>
      <c r="G405" s="814" t="s">
        <v>858</v>
      </c>
      <c r="H405" s="814">
        <v>2016</v>
      </c>
      <c r="I405" s="629" t="s">
        <v>577</v>
      </c>
      <c r="J405" s="629" t="s">
        <v>582</v>
      </c>
      <c r="K405" s="50"/>
      <c r="L405" s="818"/>
      <c r="M405" s="819"/>
      <c r="N405" s="819"/>
      <c r="O405" s="819"/>
      <c r="P405" s="819"/>
      <c r="Q405" s="819">
        <v>5</v>
      </c>
      <c r="R405" s="819">
        <v>5</v>
      </c>
      <c r="S405" s="819">
        <v>5</v>
      </c>
      <c r="T405" s="819">
        <v>5</v>
      </c>
      <c r="U405" s="819">
        <v>5</v>
      </c>
      <c r="V405" s="819">
        <v>5</v>
      </c>
      <c r="W405" s="819">
        <v>5</v>
      </c>
      <c r="X405" s="819">
        <v>5</v>
      </c>
      <c r="Y405" s="819">
        <v>5</v>
      </c>
      <c r="Z405" s="819">
        <v>5</v>
      </c>
      <c r="AA405" s="819">
        <v>1</v>
      </c>
      <c r="AB405" s="819">
        <v>0</v>
      </c>
      <c r="AC405" s="819">
        <v>0</v>
      </c>
      <c r="AD405" s="819">
        <v>0</v>
      </c>
      <c r="AE405" s="819">
        <v>0</v>
      </c>
      <c r="AF405" s="819">
        <v>0</v>
      </c>
      <c r="AG405" s="819">
        <v>0</v>
      </c>
      <c r="AH405" s="819">
        <v>0</v>
      </c>
      <c r="AI405" s="819">
        <v>0</v>
      </c>
      <c r="AJ405" s="819">
        <v>0</v>
      </c>
      <c r="AK405" s="819">
        <v>0</v>
      </c>
      <c r="AL405" s="819">
        <v>0</v>
      </c>
      <c r="AM405" s="819">
        <v>0</v>
      </c>
      <c r="AN405" s="819"/>
      <c r="AO405" s="820"/>
      <c r="AP405" s="50"/>
      <c r="AQ405" s="818"/>
      <c r="AR405" s="819"/>
      <c r="AS405" s="819"/>
      <c r="AT405" s="819"/>
      <c r="AU405" s="819"/>
      <c r="AV405" s="819">
        <v>38306</v>
      </c>
      <c r="AW405" s="819">
        <v>38306</v>
      </c>
      <c r="AX405" s="819">
        <v>38306</v>
      </c>
      <c r="AY405" s="819">
        <v>38306</v>
      </c>
      <c r="AZ405" s="819">
        <v>38306</v>
      </c>
      <c r="BA405" s="819">
        <v>38306</v>
      </c>
      <c r="BB405" s="819">
        <v>38306</v>
      </c>
      <c r="BC405" s="819">
        <v>38306</v>
      </c>
      <c r="BD405" s="819">
        <v>38306</v>
      </c>
      <c r="BE405" s="819">
        <v>38306</v>
      </c>
      <c r="BF405" s="819">
        <v>9457</v>
      </c>
      <c r="BG405" s="819">
        <v>0</v>
      </c>
      <c r="BH405" s="819">
        <v>0</v>
      </c>
      <c r="BI405" s="819">
        <v>0</v>
      </c>
      <c r="BJ405" s="819">
        <v>0</v>
      </c>
      <c r="BK405" s="819">
        <v>0</v>
      </c>
      <c r="BL405" s="819">
        <v>0</v>
      </c>
      <c r="BM405" s="819">
        <v>0</v>
      </c>
      <c r="BN405" s="819">
        <v>0</v>
      </c>
      <c r="BO405" s="819">
        <v>0</v>
      </c>
      <c r="BP405" s="819">
        <v>0</v>
      </c>
      <c r="BQ405" s="819">
        <v>0</v>
      </c>
      <c r="BR405" s="819">
        <v>0</v>
      </c>
      <c r="BS405" s="819"/>
      <c r="BT405" s="820"/>
    </row>
    <row r="406" spans="2:72">
      <c r="B406" s="814"/>
      <c r="C406" s="814"/>
      <c r="D406" s="814" t="s">
        <v>118</v>
      </c>
      <c r="E406" s="814" t="s">
        <v>856</v>
      </c>
      <c r="F406" s="814"/>
      <c r="G406" s="814" t="s">
        <v>858</v>
      </c>
      <c r="H406" s="814">
        <v>2016</v>
      </c>
      <c r="I406" s="629" t="s">
        <v>577</v>
      </c>
      <c r="J406" s="629" t="s">
        <v>582</v>
      </c>
      <c r="K406" s="50"/>
      <c r="L406" s="818"/>
      <c r="M406" s="819"/>
      <c r="N406" s="819"/>
      <c r="O406" s="819"/>
      <c r="P406" s="819"/>
      <c r="Q406" s="819">
        <v>208</v>
      </c>
      <c r="R406" s="819">
        <v>228</v>
      </c>
      <c r="S406" s="819">
        <v>228</v>
      </c>
      <c r="T406" s="819">
        <v>228</v>
      </c>
      <c r="U406" s="819">
        <v>228</v>
      </c>
      <c r="V406" s="819">
        <v>228</v>
      </c>
      <c r="W406" s="819">
        <v>228</v>
      </c>
      <c r="X406" s="819">
        <v>228</v>
      </c>
      <c r="Y406" s="819">
        <v>227</v>
      </c>
      <c r="Z406" s="819">
        <v>227</v>
      </c>
      <c r="AA406" s="819">
        <v>227</v>
      </c>
      <c r="AB406" s="819">
        <v>162</v>
      </c>
      <c r="AC406" s="819">
        <v>54</v>
      </c>
      <c r="AD406" s="819">
        <v>54</v>
      </c>
      <c r="AE406" s="819">
        <v>8</v>
      </c>
      <c r="AF406" s="819">
        <v>0</v>
      </c>
      <c r="AG406" s="819">
        <v>0</v>
      </c>
      <c r="AH406" s="819">
        <v>0</v>
      </c>
      <c r="AI406" s="819">
        <v>0</v>
      </c>
      <c r="AJ406" s="819">
        <v>0</v>
      </c>
      <c r="AK406" s="819">
        <v>0</v>
      </c>
      <c r="AL406" s="819">
        <v>0</v>
      </c>
      <c r="AM406" s="819">
        <v>0</v>
      </c>
      <c r="AN406" s="819"/>
      <c r="AO406" s="820"/>
      <c r="AP406" s="50"/>
      <c r="AQ406" s="818"/>
      <c r="AR406" s="819"/>
      <c r="AS406" s="819"/>
      <c r="AT406" s="819"/>
      <c r="AU406" s="819"/>
      <c r="AV406" s="819">
        <v>2124005</v>
      </c>
      <c r="AW406" s="819">
        <v>2268969</v>
      </c>
      <c r="AX406" s="819">
        <v>2269390</v>
      </c>
      <c r="AY406" s="819">
        <v>2269390</v>
      </c>
      <c r="AZ406" s="819">
        <v>2269390</v>
      </c>
      <c r="BA406" s="819">
        <v>2269390</v>
      </c>
      <c r="BB406" s="819">
        <v>2269390</v>
      </c>
      <c r="BC406" s="819">
        <v>2269390</v>
      </c>
      <c r="BD406" s="819">
        <v>2218734</v>
      </c>
      <c r="BE406" s="819">
        <v>2218734</v>
      </c>
      <c r="BF406" s="819">
        <v>2211465</v>
      </c>
      <c r="BG406" s="819">
        <v>1778557</v>
      </c>
      <c r="BH406" s="819">
        <v>848568</v>
      </c>
      <c r="BI406" s="819">
        <v>848568</v>
      </c>
      <c r="BJ406" s="819">
        <v>75047</v>
      </c>
      <c r="BK406" s="819">
        <v>0</v>
      </c>
      <c r="BL406" s="819">
        <v>0</v>
      </c>
      <c r="BM406" s="819">
        <v>0</v>
      </c>
      <c r="BN406" s="819">
        <v>0</v>
      </c>
      <c r="BO406" s="819">
        <v>0</v>
      </c>
      <c r="BP406" s="819">
        <v>0</v>
      </c>
      <c r="BQ406" s="819">
        <v>0</v>
      </c>
      <c r="BR406" s="819">
        <v>0</v>
      </c>
      <c r="BS406" s="819"/>
      <c r="BT406" s="820"/>
    </row>
    <row r="407" spans="2:72">
      <c r="B407" s="814"/>
      <c r="C407" s="814"/>
      <c r="D407" s="814" t="s">
        <v>119</v>
      </c>
      <c r="E407" s="814" t="s">
        <v>856</v>
      </c>
      <c r="F407" s="814"/>
      <c r="G407" s="814" t="s">
        <v>858</v>
      </c>
      <c r="H407" s="814">
        <v>2016</v>
      </c>
      <c r="I407" s="629" t="s">
        <v>577</v>
      </c>
      <c r="J407" s="629" t="s">
        <v>582</v>
      </c>
      <c r="K407" s="50"/>
      <c r="L407" s="818"/>
      <c r="M407" s="819"/>
      <c r="N407" s="819"/>
      <c r="O407" s="819"/>
      <c r="P407" s="819"/>
      <c r="Q407" s="819">
        <v>49</v>
      </c>
      <c r="R407" s="819">
        <v>49</v>
      </c>
      <c r="S407" s="819">
        <v>49</v>
      </c>
      <c r="T407" s="819">
        <v>45</v>
      </c>
      <c r="U407" s="819">
        <v>38</v>
      </c>
      <c r="V407" s="819">
        <v>31</v>
      </c>
      <c r="W407" s="819">
        <v>25</v>
      </c>
      <c r="X407" s="819">
        <v>18</v>
      </c>
      <c r="Y407" s="819">
        <v>13</v>
      </c>
      <c r="Z407" s="819">
        <v>6</v>
      </c>
      <c r="AA407" s="819">
        <v>2</v>
      </c>
      <c r="AB407" s="819">
        <v>0</v>
      </c>
      <c r="AC407" s="819">
        <v>0</v>
      </c>
      <c r="AD407" s="819">
        <v>0</v>
      </c>
      <c r="AE407" s="819">
        <v>0</v>
      </c>
      <c r="AF407" s="819">
        <v>0</v>
      </c>
      <c r="AG407" s="819">
        <v>0</v>
      </c>
      <c r="AH407" s="819">
        <v>0</v>
      </c>
      <c r="AI407" s="819">
        <v>0</v>
      </c>
      <c r="AJ407" s="819">
        <v>0</v>
      </c>
      <c r="AK407" s="819">
        <v>0</v>
      </c>
      <c r="AL407" s="819">
        <v>0</v>
      </c>
      <c r="AM407" s="819">
        <v>0</v>
      </c>
      <c r="AN407" s="819"/>
      <c r="AO407" s="820"/>
      <c r="AP407" s="50"/>
      <c r="AQ407" s="818"/>
      <c r="AR407" s="819"/>
      <c r="AS407" s="819"/>
      <c r="AT407" s="819"/>
      <c r="AU407" s="819"/>
      <c r="AV407" s="819">
        <v>301383</v>
      </c>
      <c r="AW407" s="819">
        <v>301383</v>
      </c>
      <c r="AX407" s="819">
        <v>296460</v>
      </c>
      <c r="AY407" s="819">
        <v>253007</v>
      </c>
      <c r="AZ407" s="819">
        <v>194750</v>
      </c>
      <c r="BA407" s="819">
        <v>139395</v>
      </c>
      <c r="BB407" s="819">
        <v>104629</v>
      </c>
      <c r="BC407" s="819">
        <v>70821</v>
      </c>
      <c r="BD407" s="819">
        <v>48574</v>
      </c>
      <c r="BE407" s="819">
        <v>22391</v>
      </c>
      <c r="BF407" s="819">
        <v>6189</v>
      </c>
      <c r="BG407" s="819">
        <v>237</v>
      </c>
      <c r="BH407" s="819">
        <v>2</v>
      </c>
      <c r="BI407" s="819">
        <v>2</v>
      </c>
      <c r="BJ407" s="819">
        <v>2</v>
      </c>
      <c r="BK407" s="819">
        <v>0</v>
      </c>
      <c r="BL407" s="819">
        <v>0</v>
      </c>
      <c r="BM407" s="819">
        <v>0</v>
      </c>
      <c r="BN407" s="819">
        <v>0</v>
      </c>
      <c r="BO407" s="819">
        <v>0</v>
      </c>
      <c r="BP407" s="819">
        <v>0</v>
      </c>
      <c r="BQ407" s="819">
        <v>0</v>
      </c>
      <c r="BR407" s="819">
        <v>0</v>
      </c>
      <c r="BS407" s="819"/>
      <c r="BT407" s="820"/>
    </row>
    <row r="408" spans="2:72">
      <c r="B408" s="814"/>
      <c r="C408" s="814"/>
      <c r="D408" s="814" t="s">
        <v>118</v>
      </c>
      <c r="E408" s="814" t="s">
        <v>856</v>
      </c>
      <c r="F408" s="814" t="s">
        <v>866</v>
      </c>
      <c r="G408" s="814" t="s">
        <v>858</v>
      </c>
      <c r="H408" s="814">
        <v>2015</v>
      </c>
      <c r="I408" s="629" t="s">
        <v>577</v>
      </c>
      <c r="J408" s="629" t="s">
        <v>582</v>
      </c>
      <c r="K408" s="50"/>
      <c r="L408" s="818"/>
      <c r="M408" s="819"/>
      <c r="N408" s="819"/>
      <c r="O408" s="819"/>
      <c r="P408" s="819">
        <v>0</v>
      </c>
      <c r="Q408" s="819">
        <v>0</v>
      </c>
      <c r="R408" s="819">
        <v>0</v>
      </c>
      <c r="S408" s="819">
        <v>0</v>
      </c>
      <c r="T408" s="819">
        <v>0</v>
      </c>
      <c r="U408" s="819">
        <v>0</v>
      </c>
      <c r="V408" s="819">
        <v>0</v>
      </c>
      <c r="W408" s="819">
        <v>0</v>
      </c>
      <c r="X408" s="819">
        <v>0</v>
      </c>
      <c r="Y408" s="819">
        <v>0</v>
      </c>
      <c r="Z408" s="819">
        <v>0</v>
      </c>
      <c r="AA408" s="819">
        <v>0</v>
      </c>
      <c r="AB408" s="819">
        <v>0</v>
      </c>
      <c r="AC408" s="819">
        <v>0</v>
      </c>
      <c r="AD408" s="819">
        <v>0</v>
      </c>
      <c r="AE408" s="819">
        <v>0</v>
      </c>
      <c r="AF408" s="819">
        <v>0</v>
      </c>
      <c r="AG408" s="819">
        <v>0</v>
      </c>
      <c r="AH408" s="819">
        <v>0</v>
      </c>
      <c r="AI408" s="819">
        <v>0</v>
      </c>
      <c r="AJ408" s="819">
        <v>0</v>
      </c>
      <c r="AK408" s="819">
        <v>0</v>
      </c>
      <c r="AL408" s="819">
        <v>0</v>
      </c>
      <c r="AM408" s="819">
        <v>0</v>
      </c>
      <c r="AN408" s="819"/>
      <c r="AO408" s="820"/>
      <c r="AP408" s="50"/>
      <c r="AQ408" s="818"/>
      <c r="AR408" s="819"/>
      <c r="AS408" s="819"/>
      <c r="AT408" s="819"/>
      <c r="AU408" s="819">
        <v>354034</v>
      </c>
      <c r="AV408" s="819">
        <v>354034</v>
      </c>
      <c r="AW408" s="819">
        <v>354034</v>
      </c>
      <c r="AX408" s="819">
        <v>354034</v>
      </c>
      <c r="AY408" s="819">
        <v>354034</v>
      </c>
      <c r="AZ408" s="819">
        <v>354034</v>
      </c>
      <c r="BA408" s="819">
        <v>354034</v>
      </c>
      <c r="BB408" s="819">
        <v>354034</v>
      </c>
      <c r="BC408" s="819">
        <v>354034</v>
      </c>
      <c r="BD408" s="819">
        <v>354034</v>
      </c>
      <c r="BE408" s="819">
        <v>354034</v>
      </c>
      <c r="BF408" s="819">
        <v>354034</v>
      </c>
      <c r="BG408" s="819">
        <v>194682</v>
      </c>
      <c r="BH408" s="819">
        <v>194682</v>
      </c>
      <c r="BI408" s="819">
        <v>194682</v>
      </c>
      <c r="BJ408" s="819">
        <v>134043</v>
      </c>
      <c r="BK408" s="819">
        <v>0</v>
      </c>
      <c r="BL408" s="819">
        <v>0</v>
      </c>
      <c r="BM408" s="819">
        <v>0</v>
      </c>
      <c r="BN408" s="819">
        <v>0</v>
      </c>
      <c r="BO408" s="819">
        <v>0</v>
      </c>
      <c r="BP408" s="819">
        <v>0</v>
      </c>
      <c r="BQ408" s="819"/>
      <c r="BR408" s="819"/>
      <c r="BS408" s="819"/>
      <c r="BT408" s="820"/>
    </row>
    <row r="409" spans="2:72">
      <c r="B409" s="814"/>
      <c r="C409" s="814"/>
      <c r="D409" s="814" t="s">
        <v>100</v>
      </c>
      <c r="E409" s="814" t="s">
        <v>856</v>
      </c>
      <c r="F409" s="814" t="s">
        <v>866</v>
      </c>
      <c r="G409" s="814" t="s">
        <v>858</v>
      </c>
      <c r="H409" s="814">
        <v>2015</v>
      </c>
      <c r="I409" s="629" t="s">
        <v>577</v>
      </c>
      <c r="J409" s="629" t="s">
        <v>582</v>
      </c>
      <c r="K409" s="50"/>
      <c r="L409" s="818"/>
      <c r="M409" s="819"/>
      <c r="N409" s="819"/>
      <c r="O409" s="819"/>
      <c r="P409" s="819">
        <v>44</v>
      </c>
      <c r="Q409" s="819">
        <v>44</v>
      </c>
      <c r="R409" s="819">
        <v>45</v>
      </c>
      <c r="S409" s="819">
        <v>45</v>
      </c>
      <c r="T409" s="819">
        <v>45</v>
      </c>
      <c r="U409" s="819">
        <v>45</v>
      </c>
      <c r="V409" s="819">
        <v>77</v>
      </c>
      <c r="W409" s="819">
        <v>77</v>
      </c>
      <c r="X409" s="819">
        <v>84</v>
      </c>
      <c r="Y409" s="819">
        <v>70</v>
      </c>
      <c r="Z409" s="819">
        <v>43</v>
      </c>
      <c r="AA409" s="819">
        <v>40</v>
      </c>
      <c r="AB409" s="819">
        <v>43</v>
      </c>
      <c r="AC409" s="819">
        <v>43</v>
      </c>
      <c r="AD409" s="819">
        <v>43</v>
      </c>
      <c r="AE409" s="819">
        <v>26</v>
      </c>
      <c r="AF409" s="819">
        <v>20</v>
      </c>
      <c r="AG409" s="819">
        <v>20</v>
      </c>
      <c r="AH409" s="819">
        <v>20</v>
      </c>
      <c r="AI409" s="819">
        <v>20</v>
      </c>
      <c r="AJ409" s="819">
        <v>0</v>
      </c>
      <c r="AK409" s="819">
        <v>0</v>
      </c>
      <c r="AL409" s="819">
        <v>0</v>
      </c>
      <c r="AM409" s="819">
        <v>0</v>
      </c>
      <c r="AN409" s="819"/>
      <c r="AO409" s="820"/>
      <c r="AP409" s="50"/>
      <c r="AQ409" s="818"/>
      <c r="AR409" s="819"/>
      <c r="AS409" s="819"/>
      <c r="AT409" s="819"/>
      <c r="AU409" s="819">
        <v>1640774</v>
      </c>
      <c r="AV409" s="819">
        <v>1640774</v>
      </c>
      <c r="AW409" s="819">
        <v>1641882</v>
      </c>
      <c r="AX409" s="819">
        <v>1642290</v>
      </c>
      <c r="AY409" s="819">
        <v>1642290</v>
      </c>
      <c r="AZ409" s="819">
        <v>1642290</v>
      </c>
      <c r="BA409" s="819">
        <v>1859708</v>
      </c>
      <c r="BB409" s="819">
        <v>1859708</v>
      </c>
      <c r="BC409" s="819">
        <v>1903229</v>
      </c>
      <c r="BD409" s="819">
        <v>1826514</v>
      </c>
      <c r="BE409" s="819">
        <v>1632743</v>
      </c>
      <c r="BF409" s="819">
        <v>1607400</v>
      </c>
      <c r="BG409" s="819">
        <v>1574023</v>
      </c>
      <c r="BH409" s="819">
        <v>1574023</v>
      </c>
      <c r="BI409" s="819">
        <v>1574023</v>
      </c>
      <c r="BJ409" s="819">
        <v>995404</v>
      </c>
      <c r="BK409" s="819">
        <v>62513</v>
      </c>
      <c r="BL409" s="819">
        <v>62513</v>
      </c>
      <c r="BM409" s="819">
        <v>62513</v>
      </c>
      <c r="BN409" s="819">
        <v>62513</v>
      </c>
      <c r="BO409" s="819">
        <v>0</v>
      </c>
      <c r="BP409" s="819">
        <v>0</v>
      </c>
      <c r="BQ409" s="819"/>
      <c r="BR409" s="819"/>
      <c r="BS409" s="819"/>
      <c r="BT409" s="820"/>
    </row>
    <row r="410" spans="2:72">
      <c r="B410" s="814"/>
      <c r="C410" s="814"/>
      <c r="D410" s="814" t="s">
        <v>101</v>
      </c>
      <c r="E410" s="814" t="s">
        <v>856</v>
      </c>
      <c r="F410" s="814" t="s">
        <v>866</v>
      </c>
      <c r="G410" s="814" t="s">
        <v>858</v>
      </c>
      <c r="H410" s="814">
        <v>2015</v>
      </c>
      <c r="I410" s="629" t="s">
        <v>577</v>
      </c>
      <c r="J410" s="629" t="s">
        <v>582</v>
      </c>
      <c r="K410" s="50"/>
      <c r="L410" s="818"/>
      <c r="M410" s="819"/>
      <c r="N410" s="819"/>
      <c r="O410" s="819"/>
      <c r="P410" s="819">
        <v>-29</v>
      </c>
      <c r="Q410" s="819">
        <v>-22</v>
      </c>
      <c r="R410" s="819">
        <v>9</v>
      </c>
      <c r="S410" s="819">
        <v>10</v>
      </c>
      <c r="T410" s="819">
        <v>10</v>
      </c>
      <c r="U410" s="819">
        <v>10</v>
      </c>
      <c r="V410" s="819">
        <v>10</v>
      </c>
      <c r="W410" s="819">
        <v>10</v>
      </c>
      <c r="X410" s="819">
        <v>10</v>
      </c>
      <c r="Y410" s="819">
        <v>10</v>
      </c>
      <c r="Z410" s="819">
        <v>10</v>
      </c>
      <c r="AA410" s="819">
        <v>9</v>
      </c>
      <c r="AB410" s="819">
        <v>0</v>
      </c>
      <c r="AC410" s="819">
        <v>0</v>
      </c>
      <c r="AD410" s="819">
        <v>0</v>
      </c>
      <c r="AE410" s="819">
        <v>0</v>
      </c>
      <c r="AF410" s="819">
        <v>0</v>
      </c>
      <c r="AG410" s="819">
        <v>0</v>
      </c>
      <c r="AH410" s="819">
        <v>0</v>
      </c>
      <c r="AI410" s="819">
        <v>0</v>
      </c>
      <c r="AJ410" s="819">
        <v>0</v>
      </c>
      <c r="AK410" s="819">
        <v>0</v>
      </c>
      <c r="AL410" s="819">
        <v>0</v>
      </c>
      <c r="AM410" s="819">
        <v>0</v>
      </c>
      <c r="AN410" s="819"/>
      <c r="AO410" s="820"/>
      <c r="AP410" s="50"/>
      <c r="AQ410" s="818"/>
      <c r="AR410" s="819"/>
      <c r="AS410" s="819"/>
      <c r="AT410" s="819"/>
      <c r="AU410" s="819">
        <v>-111693</v>
      </c>
      <c r="AV410" s="819">
        <v>-81303</v>
      </c>
      <c r="AW410" s="819">
        <v>30631</v>
      </c>
      <c r="AX410" s="819">
        <v>38383</v>
      </c>
      <c r="AY410" s="819">
        <v>38383</v>
      </c>
      <c r="AZ410" s="819">
        <v>38383</v>
      </c>
      <c r="BA410" s="819">
        <v>38383</v>
      </c>
      <c r="BB410" s="819">
        <v>38383</v>
      </c>
      <c r="BC410" s="819">
        <v>38383</v>
      </c>
      <c r="BD410" s="819">
        <v>38383</v>
      </c>
      <c r="BE410" s="819">
        <v>38383</v>
      </c>
      <c r="BF410" s="819">
        <v>33371</v>
      </c>
      <c r="BG410" s="819">
        <v>0</v>
      </c>
      <c r="BH410" s="819">
        <v>0</v>
      </c>
      <c r="BI410" s="819">
        <v>0</v>
      </c>
      <c r="BJ410" s="819">
        <v>0</v>
      </c>
      <c r="BK410" s="819">
        <v>0</v>
      </c>
      <c r="BL410" s="819">
        <v>0</v>
      </c>
      <c r="BM410" s="819">
        <v>0</v>
      </c>
      <c r="BN410" s="819">
        <v>0</v>
      </c>
      <c r="BO410" s="819">
        <v>0</v>
      </c>
      <c r="BP410" s="819">
        <v>0</v>
      </c>
      <c r="BQ410" s="819"/>
      <c r="BR410" s="819"/>
      <c r="BS410" s="819"/>
      <c r="BT410" s="820"/>
    </row>
    <row r="411" spans="2:72">
      <c r="B411" s="814"/>
      <c r="C411" s="814"/>
      <c r="D411" s="814" t="s">
        <v>118</v>
      </c>
      <c r="E411" s="814" t="s">
        <v>856</v>
      </c>
      <c r="F411" s="814" t="s">
        <v>866</v>
      </c>
      <c r="G411" s="814" t="s">
        <v>858</v>
      </c>
      <c r="H411" s="814">
        <v>2015</v>
      </c>
      <c r="I411" s="629" t="s">
        <v>577</v>
      </c>
      <c r="J411" s="629" t="s">
        <v>582</v>
      </c>
      <c r="K411" s="50"/>
      <c r="L411" s="818"/>
      <c r="M411" s="819"/>
      <c r="N411" s="819"/>
      <c r="O411" s="819"/>
      <c r="P411" s="819">
        <v>0</v>
      </c>
      <c r="Q411" s="819">
        <v>0</v>
      </c>
      <c r="R411" s="819">
        <v>0</v>
      </c>
      <c r="S411" s="819">
        <v>0</v>
      </c>
      <c r="T411" s="819">
        <v>0</v>
      </c>
      <c r="U411" s="819">
        <v>0</v>
      </c>
      <c r="V411" s="819">
        <v>0</v>
      </c>
      <c r="W411" s="819">
        <v>0</v>
      </c>
      <c r="X411" s="819">
        <v>0</v>
      </c>
      <c r="Y411" s="819">
        <v>0</v>
      </c>
      <c r="Z411" s="819">
        <v>0</v>
      </c>
      <c r="AA411" s="819">
        <v>0</v>
      </c>
      <c r="AB411" s="819">
        <v>0</v>
      </c>
      <c r="AC411" s="819">
        <v>0</v>
      </c>
      <c r="AD411" s="819">
        <v>0</v>
      </c>
      <c r="AE411" s="819">
        <v>0</v>
      </c>
      <c r="AF411" s="819">
        <v>0</v>
      </c>
      <c r="AG411" s="819">
        <v>0</v>
      </c>
      <c r="AH411" s="819">
        <v>0</v>
      </c>
      <c r="AI411" s="819">
        <v>0</v>
      </c>
      <c r="AJ411" s="819">
        <v>0</v>
      </c>
      <c r="AK411" s="819">
        <v>0</v>
      </c>
      <c r="AL411" s="819">
        <v>0</v>
      </c>
      <c r="AM411" s="819">
        <v>0</v>
      </c>
      <c r="AN411" s="819">
        <v>0</v>
      </c>
      <c r="AO411" s="820">
        <v>0</v>
      </c>
      <c r="AP411" s="50">
        <v>0</v>
      </c>
      <c r="AQ411" s="818">
        <v>0</v>
      </c>
      <c r="AR411" s="819">
        <v>0</v>
      </c>
      <c r="AS411" s="819">
        <v>0</v>
      </c>
      <c r="AT411" s="819"/>
      <c r="AU411" s="819">
        <v>904</v>
      </c>
      <c r="AV411" s="819">
        <v>904</v>
      </c>
      <c r="AW411" s="819">
        <v>904</v>
      </c>
      <c r="AX411" s="819">
        <v>904</v>
      </c>
      <c r="AY411" s="819">
        <v>904</v>
      </c>
      <c r="AZ411" s="819">
        <v>904</v>
      </c>
      <c r="BA411" s="819">
        <v>904</v>
      </c>
      <c r="BB411" s="819">
        <v>904</v>
      </c>
      <c r="BC411" s="819">
        <v>904</v>
      </c>
      <c r="BD411" s="819">
        <v>904</v>
      </c>
      <c r="BE411" s="819">
        <v>904</v>
      </c>
      <c r="BF411" s="819">
        <v>904</v>
      </c>
      <c r="BG411" s="819">
        <v>0</v>
      </c>
      <c r="BH411" s="819">
        <v>0</v>
      </c>
      <c r="BI411" s="819">
        <v>0</v>
      </c>
      <c r="BJ411" s="819">
        <v>0</v>
      </c>
      <c r="BK411" s="819">
        <v>0</v>
      </c>
      <c r="BL411" s="819">
        <v>0</v>
      </c>
      <c r="BM411" s="819">
        <v>0</v>
      </c>
      <c r="BN411" s="819">
        <v>0</v>
      </c>
      <c r="BO411" s="819">
        <v>0</v>
      </c>
      <c r="BP411" s="819">
        <v>0</v>
      </c>
      <c r="BQ411" s="819">
        <v>0</v>
      </c>
      <c r="BR411" s="819">
        <v>0</v>
      </c>
      <c r="BS411" s="819">
        <v>0</v>
      </c>
      <c r="BT411" s="820">
        <v>0</v>
      </c>
    </row>
    <row r="412" spans="2:72">
      <c r="B412" s="814"/>
      <c r="C412" s="814"/>
      <c r="D412" s="814" t="s">
        <v>95</v>
      </c>
      <c r="E412" s="814" t="s">
        <v>856</v>
      </c>
      <c r="F412" s="814" t="s">
        <v>29</v>
      </c>
      <c r="G412" s="814" t="s">
        <v>858</v>
      </c>
      <c r="H412" s="814">
        <v>2015</v>
      </c>
      <c r="I412" s="629" t="s">
        <v>577</v>
      </c>
      <c r="J412" s="629" t="s">
        <v>582</v>
      </c>
      <c r="K412" s="50"/>
      <c r="L412" s="818"/>
      <c r="M412" s="819"/>
      <c r="N412" s="819"/>
      <c r="O412" s="819"/>
      <c r="P412" s="819">
        <v>2</v>
      </c>
      <c r="Q412" s="819">
        <v>2</v>
      </c>
      <c r="R412" s="819">
        <v>2</v>
      </c>
      <c r="S412" s="819">
        <v>2</v>
      </c>
      <c r="T412" s="819">
        <v>2</v>
      </c>
      <c r="U412" s="819">
        <v>2</v>
      </c>
      <c r="V412" s="819">
        <v>2</v>
      </c>
      <c r="W412" s="819">
        <v>2</v>
      </c>
      <c r="X412" s="819">
        <v>2</v>
      </c>
      <c r="Y412" s="819">
        <v>2</v>
      </c>
      <c r="Z412" s="819">
        <v>2</v>
      </c>
      <c r="AA412" s="819">
        <v>2</v>
      </c>
      <c r="AB412" s="819">
        <v>2</v>
      </c>
      <c r="AC412" s="819">
        <v>2</v>
      </c>
      <c r="AD412" s="819">
        <v>2</v>
      </c>
      <c r="AE412" s="819">
        <v>2</v>
      </c>
      <c r="AF412" s="819">
        <v>1</v>
      </c>
      <c r="AG412" s="819">
        <v>1</v>
      </c>
      <c r="AH412" s="819">
        <v>1</v>
      </c>
      <c r="AI412" s="819">
        <v>1</v>
      </c>
      <c r="AJ412" s="819">
        <v>0</v>
      </c>
      <c r="AK412" s="819">
        <v>0</v>
      </c>
      <c r="AL412" s="819">
        <v>0</v>
      </c>
      <c r="AM412" s="819">
        <v>0</v>
      </c>
      <c r="AN412" s="819">
        <v>0</v>
      </c>
      <c r="AO412" s="820">
        <v>0</v>
      </c>
      <c r="AP412" s="50">
        <v>0</v>
      </c>
      <c r="AQ412" s="818">
        <v>0</v>
      </c>
      <c r="AR412" s="819">
        <v>0</v>
      </c>
      <c r="AS412" s="819">
        <v>0</v>
      </c>
      <c r="AT412" s="819"/>
      <c r="AU412" s="819">
        <v>25400</v>
      </c>
      <c r="AV412" s="819">
        <v>25074</v>
      </c>
      <c r="AW412" s="819">
        <v>25074</v>
      </c>
      <c r="AX412" s="819">
        <v>25074</v>
      </c>
      <c r="AY412" s="819">
        <v>25074</v>
      </c>
      <c r="AZ412" s="819">
        <v>25074</v>
      </c>
      <c r="BA412" s="819">
        <v>25074</v>
      </c>
      <c r="BB412" s="819">
        <v>25067</v>
      </c>
      <c r="BC412" s="819">
        <v>25067</v>
      </c>
      <c r="BD412" s="819">
        <v>25067</v>
      </c>
      <c r="BE412" s="819">
        <v>24129</v>
      </c>
      <c r="BF412" s="819">
        <v>24110</v>
      </c>
      <c r="BG412" s="819">
        <v>24110</v>
      </c>
      <c r="BH412" s="819">
        <v>24070</v>
      </c>
      <c r="BI412" s="819">
        <v>24070</v>
      </c>
      <c r="BJ412" s="819">
        <v>24039</v>
      </c>
      <c r="BK412" s="819">
        <v>10261</v>
      </c>
      <c r="BL412" s="819">
        <v>10261</v>
      </c>
      <c r="BM412" s="819">
        <v>10261</v>
      </c>
      <c r="BN412" s="819">
        <v>10261</v>
      </c>
      <c r="BO412" s="819">
        <v>0</v>
      </c>
      <c r="BP412" s="819">
        <v>0</v>
      </c>
      <c r="BQ412" s="819">
        <v>0</v>
      </c>
      <c r="BR412" s="819">
        <v>0</v>
      </c>
      <c r="BS412" s="819">
        <v>0</v>
      </c>
      <c r="BT412" s="820">
        <v>0</v>
      </c>
    </row>
    <row r="413" spans="2:72">
      <c r="B413" s="814"/>
      <c r="C413" s="814"/>
      <c r="D413" s="814" t="s">
        <v>96</v>
      </c>
      <c r="E413" s="814" t="s">
        <v>856</v>
      </c>
      <c r="F413" s="814" t="s">
        <v>29</v>
      </c>
      <c r="G413" s="814" t="s">
        <v>858</v>
      </c>
      <c r="H413" s="814">
        <v>2015</v>
      </c>
      <c r="I413" s="629" t="s">
        <v>577</v>
      </c>
      <c r="J413" s="629" t="s">
        <v>582</v>
      </c>
      <c r="K413" s="50"/>
      <c r="L413" s="818"/>
      <c r="M413" s="819"/>
      <c r="N413" s="819"/>
      <c r="O413" s="819"/>
      <c r="P413" s="819">
        <v>0</v>
      </c>
      <c r="Q413" s="819">
        <v>0</v>
      </c>
      <c r="R413" s="819">
        <v>0</v>
      </c>
      <c r="S413" s="819">
        <v>0</v>
      </c>
      <c r="T413" s="819">
        <v>0</v>
      </c>
      <c r="U413" s="819">
        <v>0</v>
      </c>
      <c r="V413" s="819">
        <v>0</v>
      </c>
      <c r="W413" s="819">
        <v>0</v>
      </c>
      <c r="X413" s="819">
        <v>0</v>
      </c>
      <c r="Y413" s="819">
        <v>0</v>
      </c>
      <c r="Z413" s="819">
        <v>0</v>
      </c>
      <c r="AA413" s="819">
        <v>0</v>
      </c>
      <c r="AB413" s="819">
        <v>0</v>
      </c>
      <c r="AC413" s="819">
        <v>0</v>
      </c>
      <c r="AD413" s="819">
        <v>0</v>
      </c>
      <c r="AE413" s="819">
        <v>0</v>
      </c>
      <c r="AF413" s="819">
        <v>0</v>
      </c>
      <c r="AG413" s="819">
        <v>0</v>
      </c>
      <c r="AH413" s="819">
        <v>0</v>
      </c>
      <c r="AI413" s="819">
        <v>0</v>
      </c>
      <c r="AJ413" s="819">
        <v>0</v>
      </c>
      <c r="AK413" s="819">
        <v>0</v>
      </c>
      <c r="AL413" s="819">
        <v>0</v>
      </c>
      <c r="AM413" s="819">
        <v>0</v>
      </c>
      <c r="AN413" s="819">
        <v>0</v>
      </c>
      <c r="AO413" s="820">
        <v>0</v>
      </c>
      <c r="AP413" s="50">
        <v>0</v>
      </c>
      <c r="AQ413" s="818">
        <v>0</v>
      </c>
      <c r="AR413" s="819">
        <v>0</v>
      </c>
      <c r="AS413" s="819">
        <v>0</v>
      </c>
      <c r="AT413" s="819"/>
      <c r="AU413" s="819">
        <v>2040</v>
      </c>
      <c r="AV413" s="819">
        <v>2016</v>
      </c>
      <c r="AW413" s="819">
        <v>2016</v>
      </c>
      <c r="AX413" s="819">
        <v>2016</v>
      </c>
      <c r="AY413" s="819">
        <v>2016</v>
      </c>
      <c r="AZ413" s="819">
        <v>2016</v>
      </c>
      <c r="BA413" s="819">
        <v>2016</v>
      </c>
      <c r="BB413" s="819">
        <v>2011</v>
      </c>
      <c r="BC413" s="819">
        <v>2011</v>
      </c>
      <c r="BD413" s="819">
        <v>2011</v>
      </c>
      <c r="BE413" s="819">
        <v>1705</v>
      </c>
      <c r="BF413" s="819">
        <v>1691</v>
      </c>
      <c r="BG413" s="819">
        <v>1691</v>
      </c>
      <c r="BH413" s="819">
        <v>1639</v>
      </c>
      <c r="BI413" s="819">
        <v>1639</v>
      </c>
      <c r="BJ413" s="819">
        <v>1633</v>
      </c>
      <c r="BK413" s="819">
        <v>682</v>
      </c>
      <c r="BL413" s="819">
        <v>682</v>
      </c>
      <c r="BM413" s="819">
        <v>682</v>
      </c>
      <c r="BN413" s="819">
        <v>682</v>
      </c>
      <c r="BO413" s="819">
        <v>0</v>
      </c>
      <c r="BP413" s="819">
        <v>0</v>
      </c>
      <c r="BQ413" s="819">
        <v>0</v>
      </c>
      <c r="BR413" s="819">
        <v>0</v>
      </c>
      <c r="BS413" s="819">
        <v>0</v>
      </c>
      <c r="BT413" s="820">
        <v>0</v>
      </c>
    </row>
    <row r="414" spans="2:72">
      <c r="B414" s="814"/>
      <c r="C414" s="814"/>
      <c r="D414" s="814" t="s">
        <v>676</v>
      </c>
      <c r="E414" s="814" t="s">
        <v>856</v>
      </c>
      <c r="F414" s="814" t="s">
        <v>29</v>
      </c>
      <c r="G414" s="814" t="s">
        <v>858</v>
      </c>
      <c r="H414" s="814">
        <v>2015</v>
      </c>
      <c r="I414" s="629" t="s">
        <v>577</v>
      </c>
      <c r="J414" s="629" t="s">
        <v>582</v>
      </c>
      <c r="K414" s="50"/>
      <c r="L414" s="818"/>
      <c r="M414" s="819"/>
      <c r="N414" s="819"/>
      <c r="O414" s="819"/>
      <c r="P414" s="819">
        <v>6</v>
      </c>
      <c r="Q414" s="819">
        <v>6</v>
      </c>
      <c r="R414" s="819">
        <v>6</v>
      </c>
      <c r="S414" s="819">
        <v>6</v>
      </c>
      <c r="T414" s="819">
        <v>6</v>
      </c>
      <c r="U414" s="819">
        <v>6</v>
      </c>
      <c r="V414" s="819">
        <v>6</v>
      </c>
      <c r="W414" s="819">
        <v>6</v>
      </c>
      <c r="X414" s="819">
        <v>6</v>
      </c>
      <c r="Y414" s="819">
        <v>6</v>
      </c>
      <c r="Z414" s="819">
        <v>6</v>
      </c>
      <c r="AA414" s="819">
        <v>6</v>
      </c>
      <c r="AB414" s="819">
        <v>6</v>
      </c>
      <c r="AC414" s="819">
        <v>6</v>
      </c>
      <c r="AD414" s="819">
        <v>6</v>
      </c>
      <c r="AE414" s="819">
        <v>6</v>
      </c>
      <c r="AF414" s="819">
        <v>6</v>
      </c>
      <c r="AG414" s="819">
        <v>6</v>
      </c>
      <c r="AH414" s="819">
        <v>6</v>
      </c>
      <c r="AI414" s="819">
        <v>0</v>
      </c>
      <c r="AJ414" s="819">
        <v>0</v>
      </c>
      <c r="AK414" s="819">
        <v>0</v>
      </c>
      <c r="AL414" s="819">
        <v>0</v>
      </c>
      <c r="AM414" s="819">
        <v>0</v>
      </c>
      <c r="AN414" s="819">
        <v>0</v>
      </c>
      <c r="AO414" s="820">
        <v>0</v>
      </c>
      <c r="AP414" s="50">
        <v>0</v>
      </c>
      <c r="AQ414" s="818">
        <v>0</v>
      </c>
      <c r="AR414" s="819">
        <v>0</v>
      </c>
      <c r="AS414" s="819">
        <v>0</v>
      </c>
      <c r="AT414" s="819"/>
      <c r="AU414" s="819">
        <v>11520</v>
      </c>
      <c r="AV414" s="819">
        <v>11520</v>
      </c>
      <c r="AW414" s="819">
        <v>11520</v>
      </c>
      <c r="AX414" s="819">
        <v>11520</v>
      </c>
      <c r="AY414" s="819">
        <v>11520</v>
      </c>
      <c r="AZ414" s="819">
        <v>11520</v>
      </c>
      <c r="BA414" s="819">
        <v>11520</v>
      </c>
      <c r="BB414" s="819">
        <v>11520</v>
      </c>
      <c r="BC414" s="819">
        <v>11520</v>
      </c>
      <c r="BD414" s="819">
        <v>11520</v>
      </c>
      <c r="BE414" s="819">
        <v>11520</v>
      </c>
      <c r="BF414" s="819">
        <v>11520</v>
      </c>
      <c r="BG414" s="819">
        <v>11520</v>
      </c>
      <c r="BH414" s="819">
        <v>11520</v>
      </c>
      <c r="BI414" s="819">
        <v>11520</v>
      </c>
      <c r="BJ414" s="819">
        <v>11520</v>
      </c>
      <c r="BK414" s="819">
        <v>11520</v>
      </c>
      <c r="BL414" s="819">
        <v>11520</v>
      </c>
      <c r="BM414" s="819">
        <v>11426</v>
      </c>
      <c r="BN414" s="819">
        <v>0</v>
      </c>
      <c r="BO414" s="819">
        <v>0</v>
      </c>
      <c r="BP414" s="819">
        <v>0</v>
      </c>
      <c r="BQ414" s="819">
        <v>0</v>
      </c>
      <c r="BR414" s="819">
        <v>0</v>
      </c>
      <c r="BS414" s="819">
        <v>0</v>
      </c>
      <c r="BT414" s="820">
        <v>0</v>
      </c>
    </row>
    <row r="415" spans="2:72">
      <c r="B415" s="814"/>
      <c r="C415" s="814"/>
      <c r="D415" s="814" t="s">
        <v>98</v>
      </c>
      <c r="E415" s="814" t="s">
        <v>856</v>
      </c>
      <c r="F415" s="814" t="s">
        <v>29</v>
      </c>
      <c r="G415" s="814" t="s">
        <v>858</v>
      </c>
      <c r="H415" s="814">
        <v>2015</v>
      </c>
      <c r="I415" s="629" t="s">
        <v>577</v>
      </c>
      <c r="J415" s="629" t="s">
        <v>582</v>
      </c>
      <c r="K415" s="50"/>
      <c r="L415" s="818"/>
      <c r="M415" s="819"/>
      <c r="N415" s="819"/>
      <c r="O415" s="819"/>
      <c r="P415" s="819">
        <v>0</v>
      </c>
      <c r="Q415" s="819">
        <v>0</v>
      </c>
      <c r="R415" s="819">
        <v>0</v>
      </c>
      <c r="S415" s="819">
        <v>0</v>
      </c>
      <c r="T415" s="819">
        <v>0</v>
      </c>
      <c r="U415" s="819">
        <v>0</v>
      </c>
      <c r="V415" s="819">
        <v>0</v>
      </c>
      <c r="W415" s="819">
        <v>0</v>
      </c>
      <c r="X415" s="819">
        <v>0</v>
      </c>
      <c r="Y415" s="819">
        <v>0</v>
      </c>
      <c r="Z415" s="819">
        <v>0</v>
      </c>
      <c r="AA415" s="819">
        <v>0</v>
      </c>
      <c r="AB415" s="819">
        <v>0</v>
      </c>
      <c r="AC415" s="819">
        <v>0</v>
      </c>
      <c r="AD415" s="819">
        <v>0</v>
      </c>
      <c r="AE415" s="819">
        <v>0</v>
      </c>
      <c r="AF415" s="819">
        <v>0</v>
      </c>
      <c r="AG415" s="819">
        <v>0</v>
      </c>
      <c r="AH415" s="819">
        <v>0</v>
      </c>
      <c r="AI415" s="819">
        <v>0</v>
      </c>
      <c r="AJ415" s="819">
        <v>0</v>
      </c>
      <c r="AK415" s="819">
        <v>0</v>
      </c>
      <c r="AL415" s="819">
        <v>0</v>
      </c>
      <c r="AM415" s="819">
        <v>0</v>
      </c>
      <c r="AN415" s="819">
        <v>0</v>
      </c>
      <c r="AO415" s="820">
        <v>0</v>
      </c>
      <c r="AP415" s="50">
        <v>0</v>
      </c>
      <c r="AQ415" s="818">
        <v>0</v>
      </c>
      <c r="AR415" s="819">
        <v>0</v>
      </c>
      <c r="AS415" s="819">
        <v>0</v>
      </c>
      <c r="AT415" s="819"/>
      <c r="AU415" s="819">
        <v>6870</v>
      </c>
      <c r="AV415" s="819">
        <v>6870</v>
      </c>
      <c r="AW415" s="819">
        <v>6870</v>
      </c>
      <c r="AX415" s="819">
        <v>6870</v>
      </c>
      <c r="AY415" s="819">
        <v>6870</v>
      </c>
      <c r="AZ415" s="819">
        <v>6870</v>
      </c>
      <c r="BA415" s="819">
        <v>6870</v>
      </c>
      <c r="BB415" s="819">
        <v>6870</v>
      </c>
      <c r="BC415" s="819">
        <v>6870</v>
      </c>
      <c r="BD415" s="819">
        <v>6870</v>
      </c>
      <c r="BE415" s="819">
        <v>6870</v>
      </c>
      <c r="BF415" s="819">
        <v>6870</v>
      </c>
      <c r="BG415" s="819">
        <v>6870</v>
      </c>
      <c r="BH415" s="819">
        <v>6870</v>
      </c>
      <c r="BI415" s="819">
        <v>6870</v>
      </c>
      <c r="BJ415" s="819">
        <v>6870</v>
      </c>
      <c r="BK415" s="819">
        <v>6870</v>
      </c>
      <c r="BL415" s="819">
        <v>6870</v>
      </c>
      <c r="BM415" s="819">
        <v>6870</v>
      </c>
      <c r="BN415" s="819">
        <v>6870</v>
      </c>
      <c r="BO415" s="819">
        <v>6870</v>
      </c>
      <c r="BP415" s="819">
        <v>6870</v>
      </c>
      <c r="BQ415" s="819">
        <v>6870</v>
      </c>
      <c r="BR415" s="819">
        <v>0</v>
      </c>
      <c r="BS415" s="819">
        <v>0</v>
      </c>
      <c r="BT415" s="820">
        <v>0</v>
      </c>
    </row>
    <row r="416" spans="2:72">
      <c r="B416" s="814"/>
      <c r="C416" s="814"/>
      <c r="D416" s="814" t="s">
        <v>99</v>
      </c>
      <c r="E416" s="814" t="s">
        <v>856</v>
      </c>
      <c r="F416" s="814" t="s">
        <v>866</v>
      </c>
      <c r="G416" s="814" t="s">
        <v>858</v>
      </c>
      <c r="H416" s="814">
        <v>2015</v>
      </c>
      <c r="I416" s="629" t="s">
        <v>577</v>
      </c>
      <c r="J416" s="629" t="s">
        <v>582</v>
      </c>
      <c r="K416" s="50"/>
      <c r="L416" s="818"/>
      <c r="M416" s="819"/>
      <c r="N416" s="819"/>
      <c r="O416" s="819"/>
      <c r="P416" s="819">
        <v>13</v>
      </c>
      <c r="Q416" s="819">
        <v>13</v>
      </c>
      <c r="R416" s="819">
        <v>13</v>
      </c>
      <c r="S416" s="819">
        <v>13</v>
      </c>
      <c r="T416" s="819">
        <v>208</v>
      </c>
      <c r="U416" s="819">
        <v>208</v>
      </c>
      <c r="V416" s="819">
        <v>208</v>
      </c>
      <c r="W416" s="819">
        <v>208</v>
      </c>
      <c r="X416" s="819">
        <v>208</v>
      </c>
      <c r="Y416" s="819">
        <v>208</v>
      </c>
      <c r="Z416" s="819">
        <v>208</v>
      </c>
      <c r="AA416" s="819">
        <v>208</v>
      </c>
      <c r="AB416" s="819">
        <v>208</v>
      </c>
      <c r="AC416" s="819">
        <v>145</v>
      </c>
      <c r="AD416" s="819">
        <v>0</v>
      </c>
      <c r="AE416" s="819">
        <v>0</v>
      </c>
      <c r="AF416" s="819">
        <v>0</v>
      </c>
      <c r="AG416" s="819">
        <v>0</v>
      </c>
      <c r="AH416" s="819">
        <v>0</v>
      </c>
      <c r="AI416" s="819">
        <v>0</v>
      </c>
      <c r="AJ416" s="819">
        <v>0</v>
      </c>
      <c r="AK416" s="819">
        <v>0</v>
      </c>
      <c r="AL416" s="819">
        <v>0</v>
      </c>
      <c r="AM416" s="819">
        <v>0</v>
      </c>
      <c r="AN416" s="819">
        <v>0</v>
      </c>
      <c r="AO416" s="820">
        <v>0</v>
      </c>
      <c r="AP416" s="50">
        <v>0</v>
      </c>
      <c r="AQ416" s="818">
        <v>0</v>
      </c>
      <c r="AR416" s="819">
        <v>0</v>
      </c>
      <c r="AS416" s="819">
        <v>0</v>
      </c>
      <c r="AT416" s="819"/>
      <c r="AU416" s="819">
        <v>61413</v>
      </c>
      <c r="AV416" s="819">
        <v>61413</v>
      </c>
      <c r="AW416" s="819">
        <v>61413</v>
      </c>
      <c r="AX416" s="819">
        <v>61413</v>
      </c>
      <c r="AY416" s="819">
        <v>974061</v>
      </c>
      <c r="AZ416" s="819">
        <v>974061</v>
      </c>
      <c r="BA416" s="819">
        <v>974061</v>
      </c>
      <c r="BB416" s="819">
        <v>974061</v>
      </c>
      <c r="BC416" s="819">
        <v>974061</v>
      </c>
      <c r="BD416" s="819">
        <v>974061</v>
      </c>
      <c r="BE416" s="819">
        <v>974061</v>
      </c>
      <c r="BF416" s="819">
        <v>974061</v>
      </c>
      <c r="BG416" s="819">
        <v>974061</v>
      </c>
      <c r="BH416" s="819">
        <v>681843</v>
      </c>
      <c r="BI416" s="819">
        <v>0</v>
      </c>
      <c r="BJ416" s="819">
        <v>0</v>
      </c>
      <c r="BK416" s="819">
        <v>0</v>
      </c>
      <c r="BL416" s="819">
        <v>0</v>
      </c>
      <c r="BM416" s="819">
        <v>0</v>
      </c>
      <c r="BN416" s="819">
        <v>0</v>
      </c>
      <c r="BO416" s="819">
        <v>0</v>
      </c>
      <c r="BP416" s="819">
        <v>0</v>
      </c>
      <c r="BQ416" s="819">
        <v>0</v>
      </c>
      <c r="BR416" s="819">
        <v>0</v>
      </c>
      <c r="BS416" s="819">
        <v>0</v>
      </c>
      <c r="BT416" s="820">
        <v>0</v>
      </c>
    </row>
    <row r="417" spans="2:72">
      <c r="B417" s="814"/>
      <c r="C417" s="814"/>
      <c r="D417" s="814" t="s">
        <v>100</v>
      </c>
      <c r="E417" s="814" t="s">
        <v>856</v>
      </c>
      <c r="F417" s="814" t="s">
        <v>866</v>
      </c>
      <c r="G417" s="814" t="s">
        <v>858</v>
      </c>
      <c r="H417" s="814">
        <v>2015</v>
      </c>
      <c r="I417" s="629" t="s">
        <v>577</v>
      </c>
      <c r="J417" s="629" t="s">
        <v>582</v>
      </c>
      <c r="K417" s="50"/>
      <c r="L417" s="818"/>
      <c r="M417" s="819"/>
      <c r="N417" s="819"/>
      <c r="O417" s="819"/>
      <c r="P417" s="819">
        <v>159</v>
      </c>
      <c r="Q417" s="819">
        <v>159</v>
      </c>
      <c r="R417" s="819">
        <v>159</v>
      </c>
      <c r="S417" s="819">
        <v>159</v>
      </c>
      <c r="T417" s="819">
        <v>159</v>
      </c>
      <c r="U417" s="819">
        <v>159</v>
      </c>
      <c r="V417" s="819">
        <v>146</v>
      </c>
      <c r="W417" s="819">
        <v>146</v>
      </c>
      <c r="X417" s="819">
        <v>146</v>
      </c>
      <c r="Y417" s="819">
        <v>93</v>
      </c>
      <c r="Z417" s="819">
        <v>41</v>
      </c>
      <c r="AA417" s="819">
        <v>41</v>
      </c>
      <c r="AB417" s="819">
        <v>40</v>
      </c>
      <c r="AC417" s="819">
        <v>40</v>
      </c>
      <c r="AD417" s="819">
        <v>40</v>
      </c>
      <c r="AE417" s="819">
        <v>25</v>
      </c>
      <c r="AF417" s="819">
        <v>0</v>
      </c>
      <c r="AG417" s="819">
        <v>0</v>
      </c>
      <c r="AH417" s="819">
        <v>0</v>
      </c>
      <c r="AI417" s="819">
        <v>0</v>
      </c>
      <c r="AJ417" s="819">
        <v>0</v>
      </c>
      <c r="AK417" s="819">
        <v>0</v>
      </c>
      <c r="AL417" s="819">
        <v>0</v>
      </c>
      <c r="AM417" s="819">
        <v>0</v>
      </c>
      <c r="AN417" s="819">
        <v>0</v>
      </c>
      <c r="AO417" s="820">
        <v>0</v>
      </c>
      <c r="AP417" s="50">
        <v>0</v>
      </c>
      <c r="AQ417" s="818">
        <v>0</v>
      </c>
      <c r="AR417" s="819">
        <v>0</v>
      </c>
      <c r="AS417" s="819">
        <v>0</v>
      </c>
      <c r="AT417" s="819"/>
      <c r="AU417" s="819">
        <v>1680912</v>
      </c>
      <c r="AV417" s="819">
        <v>1680912</v>
      </c>
      <c r="AW417" s="819">
        <v>1680912</v>
      </c>
      <c r="AX417" s="819">
        <v>1680912</v>
      </c>
      <c r="AY417" s="819">
        <v>1680912</v>
      </c>
      <c r="AZ417" s="819">
        <v>1680912</v>
      </c>
      <c r="BA417" s="819">
        <v>1593831</v>
      </c>
      <c r="BB417" s="819">
        <v>1593831</v>
      </c>
      <c r="BC417" s="819">
        <v>1593831</v>
      </c>
      <c r="BD417" s="819">
        <v>1224915</v>
      </c>
      <c r="BE417" s="819">
        <v>863853</v>
      </c>
      <c r="BF417" s="819">
        <v>863853</v>
      </c>
      <c r="BG417" s="819">
        <v>859047</v>
      </c>
      <c r="BH417" s="819">
        <v>859047</v>
      </c>
      <c r="BI417" s="819">
        <v>859047</v>
      </c>
      <c r="BJ417" s="819">
        <v>660165</v>
      </c>
      <c r="BK417" s="819">
        <v>0</v>
      </c>
      <c r="BL417" s="819">
        <v>0</v>
      </c>
      <c r="BM417" s="819">
        <v>0</v>
      </c>
      <c r="BN417" s="819">
        <v>0</v>
      </c>
      <c r="BO417" s="819">
        <v>0</v>
      </c>
      <c r="BP417" s="819">
        <v>0</v>
      </c>
      <c r="BQ417" s="819">
        <v>0</v>
      </c>
      <c r="BR417" s="819">
        <v>0</v>
      </c>
      <c r="BS417" s="819">
        <v>0</v>
      </c>
      <c r="BT417" s="820">
        <v>0</v>
      </c>
    </row>
    <row r="418" spans="2:72">
      <c r="B418" s="814"/>
      <c r="C418" s="814"/>
      <c r="D418" s="814" t="s">
        <v>101</v>
      </c>
      <c r="E418" s="814" t="s">
        <v>856</v>
      </c>
      <c r="F418" s="814" t="s">
        <v>866</v>
      </c>
      <c r="G418" s="814" t="s">
        <v>858</v>
      </c>
      <c r="H418" s="814">
        <v>2015</v>
      </c>
      <c r="I418" s="629" t="s">
        <v>577</v>
      </c>
      <c r="J418" s="629" t="s">
        <v>582</v>
      </c>
      <c r="K418" s="50"/>
      <c r="L418" s="818"/>
      <c r="M418" s="819"/>
      <c r="N418" s="819"/>
      <c r="O418" s="819"/>
      <c r="P418" s="819">
        <v>0</v>
      </c>
      <c r="Q418" s="819">
        <v>0</v>
      </c>
      <c r="R418" s="819">
        <v>0</v>
      </c>
      <c r="S418" s="819">
        <v>0</v>
      </c>
      <c r="T418" s="819">
        <v>0</v>
      </c>
      <c r="U418" s="819">
        <v>0</v>
      </c>
      <c r="V418" s="819">
        <v>0</v>
      </c>
      <c r="W418" s="819">
        <v>0</v>
      </c>
      <c r="X418" s="819">
        <v>0</v>
      </c>
      <c r="Y418" s="819">
        <v>0</v>
      </c>
      <c r="Z418" s="819">
        <v>0</v>
      </c>
      <c r="AA418" s="819">
        <v>0</v>
      </c>
      <c r="AB418" s="819">
        <v>0</v>
      </c>
      <c r="AC418" s="819">
        <v>0</v>
      </c>
      <c r="AD418" s="819">
        <v>0</v>
      </c>
      <c r="AE418" s="819">
        <v>0</v>
      </c>
      <c r="AF418" s="819">
        <v>0</v>
      </c>
      <c r="AG418" s="819">
        <v>0</v>
      </c>
      <c r="AH418" s="819">
        <v>0</v>
      </c>
      <c r="AI418" s="819">
        <v>0</v>
      </c>
      <c r="AJ418" s="819">
        <v>0</v>
      </c>
      <c r="AK418" s="819">
        <v>0</v>
      </c>
      <c r="AL418" s="819">
        <v>0</v>
      </c>
      <c r="AM418" s="819">
        <v>0</v>
      </c>
      <c r="AN418" s="819">
        <v>0</v>
      </c>
      <c r="AO418" s="820">
        <v>0</v>
      </c>
      <c r="AP418" s="50">
        <v>0</v>
      </c>
      <c r="AQ418" s="818">
        <v>0</v>
      </c>
      <c r="AR418" s="819">
        <v>0</v>
      </c>
      <c r="AS418" s="819">
        <v>0</v>
      </c>
      <c r="AT418" s="819"/>
      <c r="AU418" s="819">
        <v>0</v>
      </c>
      <c r="AV418" s="819">
        <v>0</v>
      </c>
      <c r="AW418" s="819">
        <v>0</v>
      </c>
      <c r="AX418" s="819">
        <v>0</v>
      </c>
      <c r="AY418" s="819">
        <v>0</v>
      </c>
      <c r="AZ418" s="819">
        <v>0</v>
      </c>
      <c r="BA418" s="819">
        <v>0</v>
      </c>
      <c r="BB418" s="819">
        <v>0</v>
      </c>
      <c r="BC418" s="819">
        <v>0</v>
      </c>
      <c r="BD418" s="819">
        <v>0</v>
      </c>
      <c r="BE418" s="819">
        <v>0</v>
      </c>
      <c r="BF418" s="819">
        <v>0</v>
      </c>
      <c r="BG418" s="819">
        <v>0</v>
      </c>
      <c r="BH418" s="819">
        <v>0</v>
      </c>
      <c r="BI418" s="819">
        <v>0</v>
      </c>
      <c r="BJ418" s="819">
        <v>0</v>
      </c>
      <c r="BK418" s="819">
        <v>0</v>
      </c>
      <c r="BL418" s="819">
        <v>0</v>
      </c>
      <c r="BM418" s="819">
        <v>0</v>
      </c>
      <c r="BN418" s="819">
        <v>0</v>
      </c>
      <c r="BO418" s="819">
        <v>0</v>
      </c>
      <c r="BP418" s="819">
        <v>0</v>
      </c>
      <c r="BQ418" s="819">
        <v>0</v>
      </c>
      <c r="BR418" s="819">
        <v>0</v>
      </c>
      <c r="BS418" s="819">
        <v>0</v>
      </c>
      <c r="BT418" s="820">
        <v>0</v>
      </c>
    </row>
    <row r="419" spans="2:72">
      <c r="B419" s="814"/>
      <c r="C419" s="814"/>
      <c r="D419" s="814" t="s">
        <v>102</v>
      </c>
      <c r="E419" s="814" t="s">
        <v>856</v>
      </c>
      <c r="F419" s="814" t="s">
        <v>866</v>
      </c>
      <c r="G419" s="814" t="s">
        <v>858</v>
      </c>
      <c r="H419" s="814">
        <v>2015</v>
      </c>
      <c r="I419" s="629" t="s">
        <v>577</v>
      </c>
      <c r="J419" s="629" t="s">
        <v>582</v>
      </c>
      <c r="K419" s="50"/>
      <c r="L419" s="818"/>
      <c r="M419" s="819"/>
      <c r="N419" s="819"/>
      <c r="O419" s="819"/>
      <c r="P419" s="819">
        <v>7</v>
      </c>
      <c r="Q419" s="819">
        <v>7</v>
      </c>
      <c r="R419" s="819">
        <v>7</v>
      </c>
      <c r="S419" s="819">
        <v>7</v>
      </c>
      <c r="T419" s="819">
        <v>7</v>
      </c>
      <c r="U419" s="819">
        <v>7</v>
      </c>
      <c r="V419" s="819">
        <v>7</v>
      </c>
      <c r="W419" s="819">
        <v>7</v>
      </c>
      <c r="X419" s="819">
        <v>7</v>
      </c>
      <c r="Y419" s="819">
        <v>7</v>
      </c>
      <c r="Z419" s="819">
        <v>7</v>
      </c>
      <c r="AA419" s="819">
        <v>7</v>
      </c>
      <c r="AB419" s="819">
        <v>7</v>
      </c>
      <c r="AC419" s="819">
        <v>7</v>
      </c>
      <c r="AD419" s="819">
        <v>3</v>
      </c>
      <c r="AE419" s="819">
        <v>0</v>
      </c>
      <c r="AF419" s="819">
        <v>0</v>
      </c>
      <c r="AG419" s="819">
        <v>0</v>
      </c>
      <c r="AH419" s="819">
        <v>0</v>
      </c>
      <c r="AI419" s="819">
        <v>0</v>
      </c>
      <c r="AJ419" s="819">
        <v>0</v>
      </c>
      <c r="AK419" s="819">
        <v>0</v>
      </c>
      <c r="AL419" s="819">
        <v>0</v>
      </c>
      <c r="AM419" s="819">
        <v>0</v>
      </c>
      <c r="AN419" s="819">
        <v>0</v>
      </c>
      <c r="AO419" s="820">
        <v>0</v>
      </c>
      <c r="AP419" s="50">
        <v>0</v>
      </c>
      <c r="AQ419" s="818">
        <v>0</v>
      </c>
      <c r="AR419" s="819">
        <v>0</v>
      </c>
      <c r="AS419" s="819">
        <v>0</v>
      </c>
      <c r="AT419" s="819"/>
      <c r="AU419" s="819">
        <v>72291</v>
      </c>
      <c r="AV419" s="819">
        <v>72291</v>
      </c>
      <c r="AW419" s="819">
        <v>72291</v>
      </c>
      <c r="AX419" s="819">
        <v>72291</v>
      </c>
      <c r="AY419" s="819">
        <v>72291</v>
      </c>
      <c r="AZ419" s="819">
        <v>72291</v>
      </c>
      <c r="BA419" s="819">
        <v>72291</v>
      </c>
      <c r="BB419" s="819">
        <v>72291</v>
      </c>
      <c r="BC419" s="819">
        <v>72291</v>
      </c>
      <c r="BD419" s="819">
        <v>72291</v>
      </c>
      <c r="BE419" s="819">
        <v>72291</v>
      </c>
      <c r="BF419" s="819">
        <v>72291</v>
      </c>
      <c r="BG419" s="819">
        <v>72291</v>
      </c>
      <c r="BH419" s="819">
        <v>72291</v>
      </c>
      <c r="BI419" s="819">
        <v>31368</v>
      </c>
      <c r="BJ419" s="819">
        <v>0</v>
      </c>
      <c r="BK419" s="819">
        <v>0</v>
      </c>
      <c r="BL419" s="819">
        <v>0</v>
      </c>
      <c r="BM419" s="819">
        <v>0</v>
      </c>
      <c r="BN419" s="819">
        <v>0</v>
      </c>
      <c r="BO419" s="819">
        <v>0</v>
      </c>
      <c r="BP419" s="819">
        <v>0</v>
      </c>
      <c r="BQ419" s="819">
        <v>0</v>
      </c>
      <c r="BR419" s="819">
        <v>0</v>
      </c>
      <c r="BS419" s="819">
        <v>0</v>
      </c>
      <c r="BT419" s="820">
        <v>0</v>
      </c>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2" operator="equal">
      <formula>0</formula>
    </cfRule>
  </conditionalFormatting>
  <conditionalFormatting sqref="L110:AO122 AQ108:BT122">
    <cfRule type="cellIs" dxfId="10" priority="9" operator="equal">
      <formula>0</formula>
    </cfRule>
  </conditionalFormatting>
  <conditionalFormatting sqref="L74:AO86 AQ72:BT88">
    <cfRule type="cellIs" dxfId="9" priority="11" operator="equal">
      <formula>0</formula>
    </cfRule>
  </conditionalFormatting>
  <conditionalFormatting sqref="L91:AO105 AQ89:BT107">
    <cfRule type="cellIs" dxfId="8" priority="10" operator="equal">
      <formula>0</formula>
    </cfRule>
  </conditionalFormatting>
  <conditionalFormatting sqref="L27:AO32">
    <cfRule type="cellIs" dxfId="7" priority="8" operator="equal">
      <formula>0</formula>
    </cfRule>
  </conditionalFormatting>
  <conditionalFormatting sqref="L33:AO43 AQ41:BT43">
    <cfRule type="cellIs" dxfId="6" priority="7" operator="equal">
      <formula>0</formula>
    </cfRule>
  </conditionalFormatting>
  <conditionalFormatting sqref="L70:AO73">
    <cfRule type="cellIs" dxfId="5" priority="6" operator="equal">
      <formula>0</formula>
    </cfRule>
  </conditionalFormatting>
  <conditionalFormatting sqref="L87:AO90">
    <cfRule type="cellIs" dxfId="4" priority="5" operator="equal">
      <formula>0</formula>
    </cfRule>
  </conditionalFormatting>
  <conditionalFormatting sqref="L106:AO109">
    <cfRule type="cellIs" dxfId="3" priority="4" operator="equal">
      <formula>0</formula>
    </cfRule>
  </conditionalFormatting>
  <conditionalFormatting sqref="AQ27:BT28">
    <cfRule type="cellIs" dxfId="2" priority="3" operator="equal">
      <formula>0</formula>
    </cfRule>
  </conditionalFormatting>
  <conditionalFormatting sqref="L123:AO419 AQ123:BT419">
    <cfRule type="cellIs" dxfId="1" priority="1" operator="equal">
      <formula>0</formula>
    </cfRule>
  </conditionalFormatting>
  <conditionalFormatting sqref="AQ29:BT40">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I420:I1048576</xm:sqref>
        </x14:dataValidation>
        <x14:dataValidation type="list" allowBlank="1" showInputMessage="1" showErrorMessage="1" xr:uid="{00000000-0002-0000-0C00-000001000000}">
          <x14:formula1>
            <xm:f>DropDownList!$H$2:$H$3</xm:f>
          </x14:formula1>
          <xm:sqref>J420:J1048576</xm:sqref>
        </x14:dataValidation>
        <x14:dataValidation type="list" allowBlank="1" showInputMessage="1" showErrorMessage="1" xr:uid="{5363FD48-7FD3-1243-BF33-A210F3617CCA}">
          <x14:formula1>
            <xm:f>'/Users/grushby/Documents/Users/grushby/Dropbox (Rushby Energy)/RESI Management Files/Financial/2020 (FY2021)/Accounts Receivable/C:/Users/Adam Umanski/Dropbox/FHI LRAM/3 - 2018 Submission/[Festival_LRAMVA Workform_REVISED FOR IR_20181213.xlsx]DropDownList'!#REF!</xm:f>
          </x14:formula1>
          <xm:sqref>I27:J419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92"/>
  <sheetViews>
    <sheetView topLeftCell="A58" zoomScale="90" zoomScaleNormal="90" workbookViewId="0">
      <selection activeCell="D85" sqref="D85"/>
    </sheetView>
  </sheetViews>
  <sheetFormatPr defaultColWidth="9" defaultRowHeight="14.25"/>
  <cols>
    <col min="1" max="1" width="9" style="12"/>
    <col min="2" max="2" width="10" style="12" customWidth="1"/>
    <col min="3" max="3" width="11.33203125" style="12" customWidth="1"/>
    <col min="4" max="4" width="13.33203125" style="12" customWidth="1"/>
    <col min="5" max="5" width="12.796875" style="12" customWidth="1"/>
    <col min="6" max="6" width="12" style="12" customWidth="1"/>
    <col min="7" max="7" width="9" style="12"/>
    <col min="8" max="8" width="24.46484375" style="12" customWidth="1"/>
    <col min="9" max="9" width="11" style="12" customWidth="1"/>
    <col min="10" max="10" width="9" style="12"/>
    <col min="11" max="11" width="11.46484375" style="12" customWidth="1"/>
    <col min="12" max="12" width="9" style="12"/>
    <col min="13" max="13" width="26" style="12" customWidth="1"/>
    <col min="14" max="14" width="10" style="12" customWidth="1"/>
    <col min="15" max="15" width="9" style="12"/>
    <col min="16" max="16" width="9.796875" style="12" customWidth="1"/>
    <col min="17" max="16384" width="9" style="12"/>
  </cols>
  <sheetData>
    <row r="12" spans="1:17" ht="24" customHeight="1" thickBot="1"/>
    <row r="13" spans="1:17" s="9" customFormat="1" ht="23.55" customHeight="1" thickBot="1">
      <c r="A13" s="574"/>
      <c r="B13" s="574" t="s">
        <v>171</v>
      </c>
      <c r="D13" s="126" t="s">
        <v>175</v>
      </c>
      <c r="E13" s="718"/>
      <c r="F13" s="177"/>
      <c r="G13" s="178"/>
      <c r="H13" s="179"/>
      <c r="K13" s="179"/>
      <c r="L13" s="177"/>
      <c r="M13" s="177"/>
      <c r="N13" s="177"/>
      <c r="O13" s="177"/>
      <c r="P13" s="177"/>
      <c r="Q13" s="180"/>
    </row>
    <row r="14" spans="1:17" s="9" customFormat="1" ht="15.75" customHeight="1">
      <c r="B14" s="537"/>
      <c r="D14" s="17"/>
      <c r="E14" s="17"/>
      <c r="F14" s="177"/>
      <c r="G14" s="178"/>
      <c r="H14" s="179"/>
      <c r="K14" s="179"/>
      <c r="L14" s="177"/>
      <c r="M14" s="177"/>
      <c r="N14" s="177"/>
      <c r="O14" s="177"/>
      <c r="P14" s="177"/>
      <c r="Q14" s="180"/>
    </row>
    <row r="15" spans="1:17" ht="15">
      <c r="B15" s="574" t="s">
        <v>507</v>
      </c>
    </row>
    <row r="16" spans="1:17" ht="15">
      <c r="B16" s="574"/>
    </row>
    <row r="17" spans="2:21" s="653" customFormat="1" ht="20.55" customHeight="1">
      <c r="B17" s="651" t="s">
        <v>664</v>
      </c>
      <c r="C17" s="652"/>
      <c r="D17" s="652"/>
      <c r="E17" s="652"/>
      <c r="F17" s="652"/>
      <c r="G17" s="652"/>
      <c r="H17" s="652"/>
      <c r="I17" s="652"/>
      <c r="J17" s="652"/>
      <c r="K17" s="652"/>
      <c r="L17" s="652"/>
      <c r="M17" s="652"/>
      <c r="N17" s="652"/>
      <c r="O17" s="652"/>
      <c r="P17" s="652"/>
      <c r="Q17" s="652"/>
      <c r="R17" s="652"/>
      <c r="S17" s="652"/>
      <c r="T17" s="652"/>
      <c r="U17" s="652"/>
    </row>
    <row r="18" spans="2:21" ht="60" customHeight="1">
      <c r="B18" s="933" t="s">
        <v>701</v>
      </c>
      <c r="C18" s="933"/>
      <c r="D18" s="933"/>
      <c r="E18" s="933"/>
      <c r="F18" s="933"/>
      <c r="G18" s="933"/>
      <c r="H18" s="933"/>
      <c r="I18" s="933"/>
      <c r="J18" s="933"/>
      <c r="K18" s="933"/>
      <c r="L18" s="933"/>
      <c r="M18" s="933"/>
      <c r="N18" s="933"/>
      <c r="O18" s="933"/>
      <c r="P18" s="933"/>
      <c r="Q18" s="933"/>
      <c r="R18" s="933"/>
      <c r="S18" s="933"/>
      <c r="T18" s="933"/>
      <c r="U18" s="933"/>
    </row>
    <row r="23" spans="2:21" ht="21">
      <c r="B23" s="729" t="s">
        <v>751</v>
      </c>
    </row>
    <row r="24" spans="2:21" ht="18.75" customHeight="1">
      <c r="B24" s="730" t="s">
        <v>752</v>
      </c>
      <c r="C24" s="730" t="s">
        <v>753</v>
      </c>
      <c r="D24" s="730" t="s">
        <v>754</v>
      </c>
      <c r="E24" s="730" t="s">
        <v>755</v>
      </c>
      <c r="F24" s="935" t="s">
        <v>756</v>
      </c>
      <c r="G24" s="935"/>
      <c r="H24" s="731" t="s">
        <v>757</v>
      </c>
      <c r="I24" s="730" t="s">
        <v>758</v>
      </c>
      <c r="K24"/>
    </row>
    <row r="25" spans="2:21">
      <c r="B25" s="732">
        <v>134218</v>
      </c>
      <c r="C25" s="733">
        <v>42188</v>
      </c>
      <c r="D25" s="733">
        <v>42354</v>
      </c>
      <c r="E25" s="734">
        <f>K52-P52</f>
        <v>34.984999999999999</v>
      </c>
      <c r="F25" s="936" t="s">
        <v>759</v>
      </c>
      <c r="G25" s="937"/>
      <c r="H25" s="735">
        <v>0.81</v>
      </c>
      <c r="I25" s="736">
        <f>E25*H25</f>
        <v>28.337850000000003</v>
      </c>
    </row>
    <row r="26" spans="2:21">
      <c r="B26" s="11"/>
      <c r="C26" s="11"/>
      <c r="D26" s="11"/>
      <c r="E26" s="239"/>
    </row>
    <row r="27" spans="2:21" ht="15.75" customHeight="1">
      <c r="B27" s="10" t="s">
        <v>760</v>
      </c>
      <c r="C27" s="11"/>
      <c r="D27" s="11"/>
      <c r="E27" s="239"/>
    </row>
    <row r="28" spans="2:21" ht="15.75" customHeight="1">
      <c r="B28" s="729" t="s">
        <v>761</v>
      </c>
      <c r="C28" s="737"/>
      <c r="E28" s="737"/>
      <c r="F28" s="737"/>
      <c r="H28" s="729" t="s">
        <v>762</v>
      </c>
    </row>
    <row r="29" spans="2:21" ht="15.75" customHeight="1">
      <c r="B29" s="934" t="s">
        <v>680</v>
      </c>
      <c r="C29" s="934"/>
      <c r="D29" s="934"/>
      <c r="E29" s="934"/>
      <c r="F29" s="934"/>
      <c r="H29" s="12" t="s">
        <v>688</v>
      </c>
      <c r="M29" s="12" t="s">
        <v>689</v>
      </c>
    </row>
    <row r="30" spans="2:21" ht="15.75" customHeight="1">
      <c r="B30" s="728" t="s">
        <v>62</v>
      </c>
      <c r="C30" s="728" t="s">
        <v>681</v>
      </c>
      <c r="D30" s="728" t="s">
        <v>682</v>
      </c>
      <c r="E30" s="728" t="s">
        <v>684</v>
      </c>
      <c r="F30" s="728" t="s">
        <v>683</v>
      </c>
      <c r="H30" s="728" t="s">
        <v>685</v>
      </c>
      <c r="I30" s="728" t="s">
        <v>686</v>
      </c>
      <c r="J30" s="728" t="s">
        <v>687</v>
      </c>
      <c r="K30" s="728" t="s">
        <v>681</v>
      </c>
      <c r="M30" s="728" t="s">
        <v>685</v>
      </c>
      <c r="N30" s="728" t="s">
        <v>686</v>
      </c>
      <c r="O30" s="728" t="s">
        <v>687</v>
      </c>
      <c r="P30" s="728" t="s">
        <v>681</v>
      </c>
    </row>
    <row r="31" spans="2:21" ht="15.75" customHeight="1">
      <c r="B31" s="728"/>
      <c r="C31" s="728" t="s">
        <v>691</v>
      </c>
      <c r="D31" s="728" t="s">
        <v>692</v>
      </c>
      <c r="E31" s="728" t="s">
        <v>693</v>
      </c>
      <c r="F31" s="728" t="s">
        <v>694</v>
      </c>
      <c r="H31" s="728"/>
      <c r="I31" s="728" t="s">
        <v>695</v>
      </c>
      <c r="J31" s="728" t="s">
        <v>696</v>
      </c>
      <c r="K31" s="728" t="s">
        <v>697</v>
      </c>
      <c r="M31" s="728"/>
      <c r="N31" s="728" t="s">
        <v>698</v>
      </c>
      <c r="O31" s="728" t="s">
        <v>699</v>
      </c>
      <c r="P31" s="728" t="s">
        <v>700</v>
      </c>
    </row>
    <row r="32" spans="2:21" ht="15.75" customHeight="1">
      <c r="B32" s="717" t="s">
        <v>763</v>
      </c>
      <c r="C32" s="720">
        <v>98.66</v>
      </c>
      <c r="D32" s="720"/>
      <c r="E32" s="716"/>
      <c r="F32" s="716"/>
      <c r="H32" s="738" t="s">
        <v>764</v>
      </c>
      <c r="I32" s="716"/>
      <c r="J32" s="716"/>
      <c r="K32" s="716"/>
      <c r="M32" s="738" t="s">
        <v>764</v>
      </c>
      <c r="N32" s="716"/>
      <c r="O32" s="716"/>
      <c r="P32" s="716"/>
    </row>
    <row r="33" spans="2:16" ht="15.75" customHeight="1">
      <c r="B33" s="717" t="s">
        <v>765</v>
      </c>
      <c r="C33" s="720">
        <v>98.66</v>
      </c>
      <c r="D33" s="724">
        <f>C33-C32</f>
        <v>0</v>
      </c>
      <c r="E33" s="739"/>
      <c r="F33" s="721"/>
      <c r="H33" s="716" t="s">
        <v>766</v>
      </c>
      <c r="I33" s="716">
        <f t="shared" ref="I33:I51" si="0">TRIM(LEFT(H33, FIND("W", H33, 1)-1))/1000</f>
        <v>7.0000000000000007E-2</v>
      </c>
      <c r="J33" s="716">
        <v>1</v>
      </c>
      <c r="K33" s="716">
        <f t="shared" ref="K33:K51" si="1">I33*J33</f>
        <v>7.0000000000000007E-2</v>
      </c>
      <c r="M33" s="716" t="s">
        <v>767</v>
      </c>
      <c r="N33" s="716">
        <f t="shared" ref="N33:N51" si="2">TRIM(LEFT(M33, FIND("W", M33, 1)-1))/1000</f>
        <v>3.7999999999999999E-2</v>
      </c>
      <c r="O33" s="716">
        <v>1</v>
      </c>
      <c r="P33" s="716">
        <f t="shared" ref="P33:P51" si="3">N33*O33</f>
        <v>3.7999999999999999E-2</v>
      </c>
    </row>
    <row r="34" spans="2:16" ht="15.75" customHeight="1">
      <c r="B34" s="717" t="s">
        <v>768</v>
      </c>
      <c r="C34" s="720">
        <v>98.66</v>
      </c>
      <c r="D34" s="724">
        <f t="shared" ref="D34:D43" si="4">C34-C33</f>
        <v>0</v>
      </c>
      <c r="E34" s="739"/>
      <c r="F34" s="721"/>
      <c r="H34" s="716" t="s">
        <v>766</v>
      </c>
      <c r="I34" s="716">
        <f t="shared" si="0"/>
        <v>7.0000000000000007E-2</v>
      </c>
      <c r="J34" s="716">
        <v>4</v>
      </c>
      <c r="K34" s="716">
        <f t="shared" si="1"/>
        <v>0.28000000000000003</v>
      </c>
      <c r="M34" s="716" t="s">
        <v>769</v>
      </c>
      <c r="N34" s="716">
        <f t="shared" si="2"/>
        <v>4.2999999999999997E-2</v>
      </c>
      <c r="O34" s="716">
        <v>4</v>
      </c>
      <c r="P34" s="716">
        <f t="shared" si="3"/>
        <v>0.17199999999999999</v>
      </c>
    </row>
    <row r="35" spans="2:16" ht="15.75" customHeight="1">
      <c r="B35" s="717" t="s">
        <v>770</v>
      </c>
      <c r="C35" s="720">
        <v>78.300000000000011</v>
      </c>
      <c r="D35" s="724">
        <f t="shared" si="4"/>
        <v>-20.359999999999985</v>
      </c>
      <c r="E35" s="739"/>
      <c r="F35" s="721"/>
      <c r="H35" s="716" t="s">
        <v>771</v>
      </c>
      <c r="I35" s="716">
        <f t="shared" si="0"/>
        <v>0.1</v>
      </c>
      <c r="J35" s="716">
        <v>282</v>
      </c>
      <c r="K35" s="716">
        <f t="shared" si="1"/>
        <v>28.200000000000003</v>
      </c>
      <c r="M35" s="716" t="s">
        <v>769</v>
      </c>
      <c r="N35" s="716">
        <f t="shared" si="2"/>
        <v>4.2999999999999997E-2</v>
      </c>
      <c r="O35" s="716">
        <v>282</v>
      </c>
      <c r="P35" s="716">
        <f t="shared" si="3"/>
        <v>12.125999999999999</v>
      </c>
    </row>
    <row r="36" spans="2:16" ht="15.75" customHeight="1">
      <c r="B36" s="717" t="s">
        <v>772</v>
      </c>
      <c r="C36" s="720">
        <v>43.370000000000005</v>
      </c>
      <c r="D36" s="724">
        <f t="shared" si="4"/>
        <v>-34.930000000000007</v>
      </c>
      <c r="E36" s="739"/>
      <c r="F36" s="721"/>
      <c r="H36" s="716" t="s">
        <v>773</v>
      </c>
      <c r="I36" s="716">
        <f t="shared" si="0"/>
        <v>0.15</v>
      </c>
      <c r="J36" s="716">
        <v>26</v>
      </c>
      <c r="K36" s="716">
        <f t="shared" si="1"/>
        <v>3.9</v>
      </c>
      <c r="M36" s="716" t="s">
        <v>769</v>
      </c>
      <c r="N36" s="716">
        <f t="shared" si="2"/>
        <v>4.2999999999999997E-2</v>
      </c>
      <c r="O36" s="716">
        <v>26</v>
      </c>
      <c r="P36" s="716">
        <f t="shared" si="3"/>
        <v>1.1179999999999999</v>
      </c>
    </row>
    <row r="37" spans="2:16" ht="15.75" customHeight="1">
      <c r="B37" s="717" t="s">
        <v>774</v>
      </c>
      <c r="C37" s="720">
        <v>43.370000000000005</v>
      </c>
      <c r="D37" s="724">
        <f t="shared" si="4"/>
        <v>0</v>
      </c>
      <c r="E37" s="739"/>
      <c r="F37" s="721"/>
      <c r="H37" s="716" t="s">
        <v>771</v>
      </c>
      <c r="I37" s="716">
        <f t="shared" si="0"/>
        <v>0.1</v>
      </c>
      <c r="J37" s="716">
        <v>27</v>
      </c>
      <c r="K37" s="716">
        <f t="shared" si="1"/>
        <v>2.7</v>
      </c>
      <c r="M37" s="716" t="s">
        <v>775</v>
      </c>
      <c r="N37" s="716">
        <f t="shared" si="2"/>
        <v>5.2999999999999999E-2</v>
      </c>
      <c r="O37" s="716">
        <v>27</v>
      </c>
      <c r="P37" s="716">
        <f t="shared" si="3"/>
        <v>1.431</v>
      </c>
    </row>
    <row r="38" spans="2:16" ht="15.75" customHeight="1">
      <c r="B38" s="717" t="s">
        <v>776</v>
      </c>
      <c r="C38" s="720">
        <v>43.370000000000005</v>
      </c>
      <c r="D38" s="724">
        <f t="shared" si="4"/>
        <v>0</v>
      </c>
      <c r="E38" s="739"/>
      <c r="F38" s="721"/>
      <c r="H38" s="716" t="s">
        <v>773</v>
      </c>
      <c r="I38" s="716">
        <f t="shared" si="0"/>
        <v>0.15</v>
      </c>
      <c r="J38" s="716">
        <v>2</v>
      </c>
      <c r="K38" s="716">
        <f t="shared" si="1"/>
        <v>0.3</v>
      </c>
      <c r="M38" s="716" t="s">
        <v>777</v>
      </c>
      <c r="N38" s="716">
        <f t="shared" si="2"/>
        <v>5.2999999999999999E-2</v>
      </c>
      <c r="O38" s="716">
        <v>2</v>
      </c>
      <c r="P38" s="716">
        <f t="shared" si="3"/>
        <v>0.106</v>
      </c>
    </row>
    <row r="39" spans="2:16" ht="16.25" customHeight="1">
      <c r="B39" s="717" t="s">
        <v>778</v>
      </c>
      <c r="C39" s="720">
        <v>43.370000000000005</v>
      </c>
      <c r="D39" s="724">
        <f t="shared" si="4"/>
        <v>0</v>
      </c>
      <c r="E39" s="739"/>
      <c r="F39" s="721"/>
      <c r="H39" s="716" t="s">
        <v>771</v>
      </c>
      <c r="I39" s="716">
        <f t="shared" si="0"/>
        <v>0.1</v>
      </c>
      <c r="J39" s="716">
        <v>4</v>
      </c>
      <c r="K39" s="716">
        <f t="shared" si="1"/>
        <v>0.4</v>
      </c>
      <c r="M39" s="716" t="s">
        <v>779</v>
      </c>
      <c r="N39" s="716">
        <f t="shared" si="2"/>
        <v>6.5000000000000002E-2</v>
      </c>
      <c r="O39" s="716">
        <v>4</v>
      </c>
      <c r="P39" s="716">
        <f t="shared" si="3"/>
        <v>0.26</v>
      </c>
    </row>
    <row r="40" spans="2:16">
      <c r="B40" s="717" t="s">
        <v>780</v>
      </c>
      <c r="C40" s="720">
        <v>43.370000000000005</v>
      </c>
      <c r="D40" s="724">
        <f t="shared" si="4"/>
        <v>0</v>
      </c>
      <c r="E40" s="739"/>
      <c r="F40" s="721"/>
      <c r="H40" s="716" t="s">
        <v>773</v>
      </c>
      <c r="I40" s="716">
        <f t="shared" si="0"/>
        <v>0.15</v>
      </c>
      <c r="J40" s="716">
        <v>51</v>
      </c>
      <c r="K40" s="716">
        <f t="shared" si="1"/>
        <v>7.6499999999999995</v>
      </c>
      <c r="M40" s="716" t="s">
        <v>779</v>
      </c>
      <c r="N40" s="716">
        <f t="shared" si="2"/>
        <v>6.5000000000000002E-2</v>
      </c>
      <c r="O40" s="716">
        <v>51</v>
      </c>
      <c r="P40" s="716">
        <f t="shared" si="3"/>
        <v>3.3149999999999999</v>
      </c>
    </row>
    <row r="41" spans="2:16">
      <c r="B41" s="717" t="s">
        <v>781</v>
      </c>
      <c r="C41" s="720">
        <v>42.510000000000005</v>
      </c>
      <c r="D41" s="724">
        <f t="shared" si="4"/>
        <v>-0.85999999999999943</v>
      </c>
      <c r="E41" s="739"/>
      <c r="F41" s="721"/>
      <c r="H41" s="716" t="s">
        <v>771</v>
      </c>
      <c r="I41" s="716">
        <f t="shared" si="0"/>
        <v>0.1</v>
      </c>
      <c r="J41" s="716">
        <v>1</v>
      </c>
      <c r="K41" s="716">
        <f t="shared" si="1"/>
        <v>0.1</v>
      </c>
      <c r="M41" s="716" t="s">
        <v>782</v>
      </c>
      <c r="N41" s="716">
        <f t="shared" si="2"/>
        <v>7.2999999999999995E-2</v>
      </c>
      <c r="O41" s="716">
        <v>1</v>
      </c>
      <c r="P41" s="716">
        <f t="shared" si="3"/>
        <v>7.2999999999999995E-2</v>
      </c>
    </row>
    <row r="42" spans="2:16">
      <c r="B42" s="717" t="s">
        <v>783</v>
      </c>
      <c r="C42" s="720">
        <v>42.510000000000005</v>
      </c>
      <c r="D42" s="724">
        <f t="shared" si="4"/>
        <v>0</v>
      </c>
      <c r="E42" s="739"/>
      <c r="F42" s="721"/>
      <c r="H42" s="716" t="s">
        <v>773</v>
      </c>
      <c r="I42" s="716">
        <f t="shared" si="0"/>
        <v>0.15</v>
      </c>
      <c r="J42" s="716">
        <v>7</v>
      </c>
      <c r="K42" s="716">
        <f t="shared" si="1"/>
        <v>1.05</v>
      </c>
      <c r="M42" s="716" t="s">
        <v>782</v>
      </c>
      <c r="N42" s="716">
        <f t="shared" si="2"/>
        <v>7.2999999999999995E-2</v>
      </c>
      <c r="O42" s="716">
        <v>7</v>
      </c>
      <c r="P42" s="716">
        <f t="shared" si="3"/>
        <v>0.51100000000000001</v>
      </c>
    </row>
    <row r="43" spans="2:16">
      <c r="B43" s="717" t="s">
        <v>784</v>
      </c>
      <c r="C43" s="720">
        <v>42.510000000000005</v>
      </c>
      <c r="D43" s="724">
        <f t="shared" si="4"/>
        <v>0</v>
      </c>
      <c r="E43" s="739"/>
      <c r="F43" s="721"/>
      <c r="H43" s="716" t="s">
        <v>773</v>
      </c>
      <c r="I43" s="716">
        <f t="shared" si="0"/>
        <v>0.15</v>
      </c>
      <c r="J43" s="716">
        <v>36</v>
      </c>
      <c r="K43" s="716">
        <f t="shared" si="1"/>
        <v>5.3999999999999995</v>
      </c>
      <c r="M43" s="716" t="s">
        <v>785</v>
      </c>
      <c r="N43" s="716">
        <f t="shared" si="2"/>
        <v>9.0999999999999998E-2</v>
      </c>
      <c r="O43" s="716">
        <v>36</v>
      </c>
      <c r="P43" s="716">
        <f t="shared" si="3"/>
        <v>3.2759999999999998</v>
      </c>
    </row>
    <row r="44" spans="2:16">
      <c r="B44" s="725" t="s">
        <v>26</v>
      </c>
      <c r="C44" s="726"/>
      <c r="D44" s="726"/>
      <c r="E44" s="726"/>
      <c r="F44" s="727"/>
      <c r="H44" s="716" t="s">
        <v>766</v>
      </c>
      <c r="I44" s="716">
        <f t="shared" si="0"/>
        <v>7.0000000000000007E-2</v>
      </c>
      <c r="J44" s="716">
        <v>21</v>
      </c>
      <c r="K44" s="716">
        <f t="shared" si="1"/>
        <v>1.4700000000000002</v>
      </c>
      <c r="M44" s="716" t="s">
        <v>769</v>
      </c>
      <c r="N44" s="716">
        <f t="shared" si="2"/>
        <v>4.2999999999999997E-2</v>
      </c>
      <c r="O44" s="716">
        <v>21</v>
      </c>
      <c r="P44" s="716">
        <f t="shared" si="3"/>
        <v>0.90299999999999991</v>
      </c>
    </row>
    <row r="45" spans="2:16">
      <c r="B45" s="725"/>
      <c r="C45" s="726"/>
      <c r="D45" s="726"/>
      <c r="E45" s="726"/>
      <c r="F45" s="727"/>
      <c r="H45" s="716" t="s">
        <v>786</v>
      </c>
      <c r="I45" s="716">
        <f t="shared" si="0"/>
        <v>0.17499999999999999</v>
      </c>
      <c r="J45" s="716">
        <v>8</v>
      </c>
      <c r="K45" s="716">
        <f t="shared" si="1"/>
        <v>1.4</v>
      </c>
      <c r="M45" s="716" t="s">
        <v>769</v>
      </c>
      <c r="N45" s="716">
        <f t="shared" si="2"/>
        <v>4.2999999999999997E-2</v>
      </c>
      <c r="O45" s="716">
        <v>8</v>
      </c>
      <c r="P45" s="716">
        <f t="shared" si="3"/>
        <v>0.34399999999999997</v>
      </c>
    </row>
    <row r="46" spans="2:16">
      <c r="B46" s="717" t="s">
        <v>787</v>
      </c>
      <c r="C46" s="716"/>
      <c r="D46" s="740">
        <f>$K$52-$P$52</f>
        <v>34.984999999999999</v>
      </c>
      <c r="E46" s="739">
        <f t="shared" ref="E46:E54" si="5">$H$25</f>
        <v>0.81</v>
      </c>
      <c r="F46" s="741">
        <f>D46*E46</f>
        <v>28.337850000000003</v>
      </c>
      <c r="H46" s="716" t="s">
        <v>786</v>
      </c>
      <c r="I46" s="716">
        <f t="shared" si="0"/>
        <v>0.17499999999999999</v>
      </c>
      <c r="J46" s="716">
        <v>3</v>
      </c>
      <c r="K46" s="716">
        <f t="shared" si="1"/>
        <v>0.52499999999999991</v>
      </c>
      <c r="M46" s="716" t="s">
        <v>777</v>
      </c>
      <c r="N46" s="716">
        <f t="shared" si="2"/>
        <v>5.2999999999999999E-2</v>
      </c>
      <c r="O46" s="716">
        <v>3</v>
      </c>
      <c r="P46" s="716">
        <f t="shared" si="3"/>
        <v>0.159</v>
      </c>
    </row>
    <row r="47" spans="2:16">
      <c r="B47" s="717" t="s">
        <v>788</v>
      </c>
      <c r="C47" s="716"/>
      <c r="D47" s="740">
        <f t="shared" ref="D47:D54" si="6">$K$52-$P$52</f>
        <v>34.984999999999999</v>
      </c>
      <c r="E47" s="739">
        <f t="shared" si="5"/>
        <v>0.81</v>
      </c>
      <c r="F47" s="741">
        <f t="shared" ref="F47:F54" si="7">D47*E47</f>
        <v>28.337850000000003</v>
      </c>
      <c r="H47" s="716" t="s">
        <v>766</v>
      </c>
      <c r="I47" s="716">
        <f t="shared" si="0"/>
        <v>7.0000000000000007E-2</v>
      </c>
      <c r="J47" s="716">
        <v>2</v>
      </c>
      <c r="K47" s="716">
        <f t="shared" si="1"/>
        <v>0.14000000000000001</v>
      </c>
      <c r="M47" s="716" t="s">
        <v>779</v>
      </c>
      <c r="N47" s="716">
        <f t="shared" si="2"/>
        <v>6.5000000000000002E-2</v>
      </c>
      <c r="O47" s="716">
        <v>2</v>
      </c>
      <c r="P47" s="716">
        <f t="shared" si="3"/>
        <v>0.13</v>
      </c>
    </row>
    <row r="48" spans="2:16">
      <c r="B48" s="717" t="s">
        <v>789</v>
      </c>
      <c r="C48" s="716"/>
      <c r="D48" s="740">
        <f t="shared" si="6"/>
        <v>34.984999999999999</v>
      </c>
      <c r="E48" s="739">
        <f t="shared" si="5"/>
        <v>0.81</v>
      </c>
      <c r="F48" s="741">
        <f t="shared" si="7"/>
        <v>28.337850000000003</v>
      </c>
      <c r="H48" s="716" t="s">
        <v>786</v>
      </c>
      <c r="I48" s="716">
        <f t="shared" si="0"/>
        <v>0.17499999999999999</v>
      </c>
      <c r="J48" s="716">
        <v>1</v>
      </c>
      <c r="K48" s="716">
        <f t="shared" si="1"/>
        <v>0.17499999999999999</v>
      </c>
      <c r="M48" s="716" t="s">
        <v>779</v>
      </c>
      <c r="N48" s="716">
        <f t="shared" si="2"/>
        <v>6.5000000000000002E-2</v>
      </c>
      <c r="O48" s="716">
        <v>1</v>
      </c>
      <c r="P48" s="716">
        <f t="shared" si="3"/>
        <v>6.5000000000000002E-2</v>
      </c>
    </row>
    <row r="49" spans="2:16">
      <c r="B49" s="717" t="s">
        <v>790</v>
      </c>
      <c r="C49" s="716"/>
      <c r="D49" s="740">
        <f t="shared" si="6"/>
        <v>34.984999999999999</v>
      </c>
      <c r="E49" s="739">
        <f t="shared" si="5"/>
        <v>0.81</v>
      </c>
      <c r="F49" s="741">
        <f t="shared" si="7"/>
        <v>28.337850000000003</v>
      </c>
      <c r="H49" s="716" t="s">
        <v>773</v>
      </c>
      <c r="I49" s="716">
        <f t="shared" si="0"/>
        <v>0.15</v>
      </c>
      <c r="J49" s="716">
        <v>72</v>
      </c>
      <c r="K49" s="716">
        <f t="shared" si="1"/>
        <v>10.799999999999999</v>
      </c>
      <c r="M49" s="716" t="s">
        <v>791</v>
      </c>
      <c r="N49" s="716">
        <f t="shared" si="2"/>
        <v>9.1999999999999998E-2</v>
      </c>
      <c r="O49" s="716">
        <v>72</v>
      </c>
      <c r="P49" s="716">
        <f t="shared" si="3"/>
        <v>6.6239999999999997</v>
      </c>
    </row>
    <row r="50" spans="2:16">
      <c r="B50" s="717" t="s">
        <v>792</v>
      </c>
      <c r="C50" s="716"/>
      <c r="D50" s="740">
        <f t="shared" si="6"/>
        <v>34.984999999999999</v>
      </c>
      <c r="E50" s="739">
        <f t="shared" si="5"/>
        <v>0.81</v>
      </c>
      <c r="F50" s="741">
        <f t="shared" si="7"/>
        <v>28.337850000000003</v>
      </c>
      <c r="H50" s="716" t="s">
        <v>771</v>
      </c>
      <c r="I50" s="716">
        <f t="shared" si="0"/>
        <v>0.1</v>
      </c>
      <c r="J50" s="716">
        <v>4</v>
      </c>
      <c r="K50" s="716">
        <f t="shared" si="1"/>
        <v>0.4</v>
      </c>
      <c r="M50" s="716" t="s">
        <v>791</v>
      </c>
      <c r="N50" s="716">
        <f t="shared" si="2"/>
        <v>9.1999999999999998E-2</v>
      </c>
      <c r="O50" s="716">
        <v>4</v>
      </c>
      <c r="P50" s="716">
        <f t="shared" si="3"/>
        <v>0.36799999999999999</v>
      </c>
    </row>
    <row r="51" spans="2:16">
      <c r="B51" s="717" t="s">
        <v>793</v>
      </c>
      <c r="C51" s="716"/>
      <c r="D51" s="740">
        <f t="shared" si="6"/>
        <v>34.984999999999999</v>
      </c>
      <c r="E51" s="739">
        <f t="shared" si="5"/>
        <v>0.81</v>
      </c>
      <c r="F51" s="741">
        <f t="shared" si="7"/>
        <v>28.337850000000003</v>
      </c>
      <c r="H51" s="716" t="s">
        <v>773</v>
      </c>
      <c r="I51" s="716">
        <f t="shared" si="0"/>
        <v>0.15</v>
      </c>
      <c r="J51" s="716">
        <v>18</v>
      </c>
      <c r="K51" s="716">
        <f t="shared" si="1"/>
        <v>2.6999999999999997</v>
      </c>
      <c r="M51" s="716" t="s">
        <v>791</v>
      </c>
      <c r="N51" s="716">
        <f t="shared" si="2"/>
        <v>9.1999999999999998E-2</v>
      </c>
      <c r="O51" s="716">
        <v>18</v>
      </c>
      <c r="P51" s="716">
        <f t="shared" si="3"/>
        <v>1.6559999999999999</v>
      </c>
    </row>
    <row r="52" spans="2:16">
      <c r="B52" s="717" t="s">
        <v>794</v>
      </c>
      <c r="C52" s="716"/>
      <c r="D52" s="740">
        <f t="shared" si="6"/>
        <v>34.984999999999999</v>
      </c>
      <c r="E52" s="739">
        <f t="shared" si="5"/>
        <v>0.81</v>
      </c>
      <c r="F52" s="741">
        <f t="shared" si="7"/>
        <v>28.337850000000003</v>
      </c>
      <c r="H52" s="725" t="s">
        <v>26</v>
      </c>
      <c r="I52" s="726"/>
      <c r="J52" s="726"/>
      <c r="K52" s="742">
        <f>SUM(K33:K51)</f>
        <v>67.66</v>
      </c>
      <c r="M52" s="725" t="s">
        <v>26</v>
      </c>
      <c r="N52" s="726"/>
      <c r="O52" s="726"/>
      <c r="P52" s="743">
        <f>SUM(P33:P51)</f>
        <v>32.674999999999997</v>
      </c>
    </row>
    <row r="53" spans="2:16">
      <c r="B53" s="717" t="s">
        <v>795</v>
      </c>
      <c r="C53" s="716"/>
      <c r="D53" s="740">
        <f t="shared" si="6"/>
        <v>34.984999999999999</v>
      </c>
      <c r="E53" s="739">
        <f t="shared" si="5"/>
        <v>0.81</v>
      </c>
      <c r="F53" s="741">
        <f t="shared" si="7"/>
        <v>28.337850000000003</v>
      </c>
    </row>
    <row r="54" spans="2:16">
      <c r="B54" s="717" t="s">
        <v>796</v>
      </c>
      <c r="C54" s="716"/>
      <c r="D54" s="740">
        <f t="shared" si="6"/>
        <v>34.984999999999999</v>
      </c>
      <c r="E54" s="739">
        <f t="shared" si="5"/>
        <v>0.81</v>
      </c>
      <c r="F54" s="741">
        <f t="shared" si="7"/>
        <v>28.337850000000003</v>
      </c>
    </row>
    <row r="55" spans="2:16">
      <c r="H55" s="744"/>
      <c r="I55" s="745"/>
      <c r="J55" s="745"/>
      <c r="K55" s="746"/>
      <c r="M55" s="744"/>
      <c r="N55" s="745"/>
      <c r="O55" s="745"/>
      <c r="P55" s="747"/>
    </row>
    <row r="56" spans="2:16">
      <c r="H56" s="744"/>
      <c r="I56" s="745"/>
      <c r="J56" s="745"/>
      <c r="K56" s="746"/>
      <c r="M56" s="744"/>
      <c r="N56" s="745"/>
      <c r="O56" s="745"/>
      <c r="P56" s="747"/>
    </row>
    <row r="57" spans="2:16" ht="21">
      <c r="B57" s="729" t="s">
        <v>797</v>
      </c>
      <c r="H57" s="744"/>
      <c r="I57" s="745"/>
      <c r="J57" s="745"/>
      <c r="K57" s="746"/>
      <c r="M57" s="744"/>
      <c r="N57" s="745"/>
      <c r="O57" s="745"/>
      <c r="P57" s="747"/>
    </row>
    <row r="58" spans="2:16" ht="57">
      <c r="B58" s="730" t="s">
        <v>752</v>
      </c>
      <c r="C58" s="730" t="s">
        <v>753</v>
      </c>
      <c r="D58" s="730" t="s">
        <v>754</v>
      </c>
      <c r="E58" s="730" t="s">
        <v>755</v>
      </c>
      <c r="F58" s="935" t="s">
        <v>756</v>
      </c>
      <c r="G58" s="935"/>
      <c r="H58" s="731" t="s">
        <v>757</v>
      </c>
      <c r="I58" s="730" t="s">
        <v>758</v>
      </c>
      <c r="J58" s="745"/>
      <c r="K58" s="746"/>
      <c r="M58" s="744"/>
      <c r="N58" s="745"/>
      <c r="O58" s="745"/>
      <c r="P58" s="747"/>
    </row>
    <row r="59" spans="2:16">
      <c r="B59" s="732">
        <v>154288</v>
      </c>
      <c r="C59" s="733">
        <v>42194</v>
      </c>
      <c r="D59" s="733">
        <v>42818</v>
      </c>
      <c r="E59" s="594">
        <f>K76-P76</f>
        <v>3.0160000000000009</v>
      </c>
      <c r="F59" s="936" t="s">
        <v>759</v>
      </c>
      <c r="G59" s="937"/>
      <c r="H59" s="735">
        <v>0.96499999999999997</v>
      </c>
      <c r="I59" s="736">
        <f>E59*H59</f>
        <v>2.9104400000000008</v>
      </c>
      <c r="J59" s="745"/>
      <c r="K59" s="746"/>
      <c r="M59" s="744"/>
      <c r="N59" s="745"/>
      <c r="O59" s="745"/>
      <c r="P59" s="747"/>
    </row>
    <row r="60" spans="2:16" ht="21">
      <c r="B60" s="729"/>
      <c r="H60" s="744"/>
      <c r="I60" s="745"/>
      <c r="J60" s="745"/>
      <c r="K60" s="746"/>
      <c r="M60" s="744"/>
      <c r="N60" s="745"/>
      <c r="O60" s="745"/>
      <c r="P60" s="747"/>
    </row>
    <row r="61" spans="2:16">
      <c r="B61" s="10" t="s">
        <v>760</v>
      </c>
      <c r="H61" s="744"/>
      <c r="I61" s="745"/>
      <c r="J61" s="745"/>
      <c r="K61" s="746"/>
      <c r="M61" s="744"/>
      <c r="N61" s="745"/>
      <c r="O61" s="745"/>
      <c r="P61" s="747"/>
    </row>
    <row r="62" spans="2:16" ht="21">
      <c r="B62" s="729" t="s">
        <v>798</v>
      </c>
      <c r="C62" s="737"/>
      <c r="E62" s="737"/>
      <c r="F62" s="737"/>
      <c r="H62" s="729" t="s">
        <v>799</v>
      </c>
    </row>
    <row r="63" spans="2:16">
      <c r="B63" s="934" t="s">
        <v>680</v>
      </c>
      <c r="C63" s="934"/>
      <c r="D63" s="934"/>
      <c r="E63" s="934"/>
      <c r="F63" s="934"/>
      <c r="H63" s="12" t="s">
        <v>688</v>
      </c>
      <c r="M63" s="12" t="s">
        <v>689</v>
      </c>
    </row>
    <row r="64" spans="2:16" ht="42.75">
      <c r="B64" s="728" t="s">
        <v>62</v>
      </c>
      <c r="C64" s="728" t="s">
        <v>681</v>
      </c>
      <c r="D64" s="728" t="s">
        <v>682</v>
      </c>
      <c r="E64" s="728" t="s">
        <v>684</v>
      </c>
      <c r="F64" s="728" t="s">
        <v>683</v>
      </c>
      <c r="H64" s="728" t="s">
        <v>685</v>
      </c>
      <c r="I64" s="728" t="s">
        <v>686</v>
      </c>
      <c r="J64" s="728" t="s">
        <v>687</v>
      </c>
      <c r="K64" s="728" t="s">
        <v>681</v>
      </c>
      <c r="M64" s="728" t="s">
        <v>685</v>
      </c>
      <c r="N64" s="728" t="s">
        <v>686</v>
      </c>
      <c r="O64" s="728" t="s">
        <v>687</v>
      </c>
      <c r="P64" s="728" t="s">
        <v>681</v>
      </c>
    </row>
    <row r="65" spans="2:16" ht="15.75">
      <c r="B65" s="728"/>
      <c r="C65" s="728" t="s">
        <v>691</v>
      </c>
      <c r="D65" s="728" t="s">
        <v>692</v>
      </c>
      <c r="E65" s="728" t="s">
        <v>693</v>
      </c>
      <c r="F65" s="728" t="s">
        <v>694</v>
      </c>
      <c r="H65" s="728"/>
      <c r="I65" s="728" t="s">
        <v>695</v>
      </c>
      <c r="J65" s="728" t="s">
        <v>696</v>
      </c>
      <c r="K65" s="728" t="s">
        <v>697</v>
      </c>
      <c r="M65" s="728"/>
      <c r="N65" s="728" t="s">
        <v>698</v>
      </c>
      <c r="O65" s="728" t="s">
        <v>699</v>
      </c>
      <c r="P65" s="728" t="s">
        <v>700</v>
      </c>
    </row>
    <row r="66" spans="2:16">
      <c r="B66" s="717" t="s">
        <v>800</v>
      </c>
      <c r="C66" s="716">
        <v>134.86000000000001</v>
      </c>
      <c r="D66" s="720"/>
      <c r="E66" s="716"/>
      <c r="F66" s="716"/>
      <c r="H66" s="738" t="s">
        <v>801</v>
      </c>
      <c r="I66" s="716"/>
      <c r="J66" s="716"/>
      <c r="K66" s="716"/>
      <c r="M66" s="738" t="s">
        <v>801</v>
      </c>
      <c r="N66" s="716"/>
      <c r="O66" s="716"/>
      <c r="P66" s="716"/>
    </row>
    <row r="67" spans="2:16">
      <c r="B67" s="717" t="s">
        <v>802</v>
      </c>
      <c r="C67" s="716">
        <v>134.86000000000001</v>
      </c>
      <c r="D67" s="724">
        <f>C67-C66</f>
        <v>0</v>
      </c>
      <c r="E67" s="739"/>
      <c r="F67" s="721"/>
      <c r="H67" s="716" t="s">
        <v>771</v>
      </c>
      <c r="I67" s="716">
        <f t="shared" ref="I67:I75" si="8">TRIM(LEFT(H67, FIND("W", H67, 1)-1))/1000</f>
        <v>0.1</v>
      </c>
      <c r="J67" s="716">
        <v>3</v>
      </c>
      <c r="K67" s="716">
        <f t="shared" ref="K67:K75" si="9">I67*J67</f>
        <v>0.30000000000000004</v>
      </c>
      <c r="M67" s="716" t="s">
        <v>769</v>
      </c>
      <c r="N67" s="716">
        <f t="shared" ref="N67:N75" si="10">TRIM(LEFT(M67, FIND("W", M67, 1)-1))/1000</f>
        <v>4.2999999999999997E-2</v>
      </c>
      <c r="O67" s="716">
        <v>3</v>
      </c>
      <c r="P67" s="716">
        <f t="shared" ref="P67:P75" si="11">N67*O67</f>
        <v>0.129</v>
      </c>
    </row>
    <row r="68" spans="2:16">
      <c r="B68" s="717" t="s">
        <v>803</v>
      </c>
      <c r="C68" s="716">
        <v>134.86000000000001</v>
      </c>
      <c r="D68" s="724">
        <f t="shared" ref="D68:D77" si="12">C68-C67</f>
        <v>0</v>
      </c>
      <c r="E68" s="739"/>
      <c r="F68" s="721"/>
      <c r="H68" s="716" t="s">
        <v>773</v>
      </c>
      <c r="I68" s="716">
        <f t="shared" si="8"/>
        <v>0.15</v>
      </c>
      <c r="J68" s="716">
        <v>4</v>
      </c>
      <c r="K68" s="716">
        <f t="shared" si="9"/>
        <v>0.6</v>
      </c>
      <c r="M68" s="716" t="s">
        <v>769</v>
      </c>
      <c r="N68" s="716">
        <f t="shared" si="10"/>
        <v>4.2999999999999997E-2</v>
      </c>
      <c r="O68" s="716">
        <v>4</v>
      </c>
      <c r="P68" s="716">
        <f t="shared" si="11"/>
        <v>0.17199999999999999</v>
      </c>
    </row>
    <row r="69" spans="2:16">
      <c r="B69" s="717" t="s">
        <v>804</v>
      </c>
      <c r="C69" s="716">
        <v>90.12</v>
      </c>
      <c r="D69" s="724">
        <f t="shared" si="12"/>
        <v>-44.740000000000009</v>
      </c>
      <c r="E69" s="739"/>
      <c r="F69" s="721"/>
      <c r="H69" s="716" t="s">
        <v>773</v>
      </c>
      <c r="I69" s="716">
        <f t="shared" si="8"/>
        <v>0.15</v>
      </c>
      <c r="J69" s="716">
        <v>1</v>
      </c>
      <c r="K69" s="716">
        <f t="shared" si="9"/>
        <v>0.15</v>
      </c>
      <c r="M69" s="716" t="s">
        <v>785</v>
      </c>
      <c r="N69" s="716">
        <f t="shared" si="10"/>
        <v>9.0999999999999998E-2</v>
      </c>
      <c r="O69" s="716">
        <v>1</v>
      </c>
      <c r="P69" s="716">
        <f t="shared" si="11"/>
        <v>9.0999999999999998E-2</v>
      </c>
    </row>
    <row r="70" spans="2:16">
      <c r="B70" s="717" t="s">
        <v>805</v>
      </c>
      <c r="C70" s="716">
        <v>90.12</v>
      </c>
      <c r="D70" s="724">
        <f t="shared" si="12"/>
        <v>0</v>
      </c>
      <c r="E70" s="739"/>
      <c r="F70" s="721"/>
      <c r="H70" s="716" t="s">
        <v>806</v>
      </c>
      <c r="I70" s="716">
        <f t="shared" si="8"/>
        <v>7.0000000000000007E-2</v>
      </c>
      <c r="J70" s="716">
        <v>1</v>
      </c>
      <c r="K70" s="716">
        <f t="shared" si="9"/>
        <v>7.0000000000000007E-2</v>
      </c>
      <c r="M70" s="716" t="s">
        <v>769</v>
      </c>
      <c r="N70" s="716">
        <f t="shared" si="10"/>
        <v>4.2999999999999997E-2</v>
      </c>
      <c r="O70" s="716">
        <v>1</v>
      </c>
      <c r="P70" s="716">
        <f t="shared" si="11"/>
        <v>4.2999999999999997E-2</v>
      </c>
    </row>
    <row r="71" spans="2:16">
      <c r="B71" s="717" t="s">
        <v>807</v>
      </c>
      <c r="C71" s="716">
        <v>90.12</v>
      </c>
      <c r="D71" s="724">
        <f t="shared" si="12"/>
        <v>0</v>
      </c>
      <c r="E71" s="739"/>
      <c r="F71" s="721"/>
      <c r="H71" s="716" t="s">
        <v>808</v>
      </c>
      <c r="I71" s="716">
        <f t="shared" si="8"/>
        <v>0.2</v>
      </c>
      <c r="J71" s="716">
        <v>8</v>
      </c>
      <c r="K71" s="716">
        <f t="shared" si="9"/>
        <v>1.6</v>
      </c>
      <c r="M71" s="716" t="s">
        <v>809</v>
      </c>
      <c r="N71" s="716">
        <f t="shared" si="10"/>
        <v>0.109</v>
      </c>
      <c r="O71" s="716">
        <v>8</v>
      </c>
      <c r="P71" s="716">
        <f t="shared" si="11"/>
        <v>0.872</v>
      </c>
    </row>
    <row r="72" spans="2:16">
      <c r="B72" s="717" t="s">
        <v>763</v>
      </c>
      <c r="C72" s="716">
        <v>90.12</v>
      </c>
      <c r="D72" s="724">
        <f t="shared" si="12"/>
        <v>0</v>
      </c>
      <c r="E72" s="739"/>
      <c r="F72" s="721"/>
      <c r="H72" s="716" t="s">
        <v>808</v>
      </c>
      <c r="I72" s="716">
        <f t="shared" si="8"/>
        <v>0.2</v>
      </c>
      <c r="J72" s="716">
        <v>1</v>
      </c>
      <c r="K72" s="716">
        <f t="shared" si="9"/>
        <v>0.2</v>
      </c>
      <c r="M72" s="716" t="s">
        <v>810</v>
      </c>
      <c r="N72" s="716">
        <f t="shared" si="10"/>
        <v>0.113</v>
      </c>
      <c r="O72" s="716">
        <v>1</v>
      </c>
      <c r="P72" s="716">
        <f t="shared" si="11"/>
        <v>0.113</v>
      </c>
    </row>
    <row r="73" spans="2:16">
      <c r="B73" s="717" t="s">
        <v>765</v>
      </c>
      <c r="C73" s="716">
        <v>90.12</v>
      </c>
      <c r="D73" s="724">
        <f t="shared" si="12"/>
        <v>0</v>
      </c>
      <c r="E73" s="739"/>
      <c r="F73" s="721"/>
      <c r="H73" s="716" t="s">
        <v>811</v>
      </c>
      <c r="I73" s="716">
        <f t="shared" si="8"/>
        <v>0.25</v>
      </c>
      <c r="J73" s="716">
        <v>2</v>
      </c>
      <c r="K73" s="716">
        <f t="shared" si="9"/>
        <v>0.5</v>
      </c>
      <c r="M73" s="716" t="s">
        <v>810</v>
      </c>
      <c r="N73" s="716">
        <f t="shared" si="10"/>
        <v>0.113</v>
      </c>
      <c r="O73" s="716">
        <v>2</v>
      </c>
      <c r="P73" s="716">
        <f t="shared" si="11"/>
        <v>0.22600000000000001</v>
      </c>
    </row>
    <row r="74" spans="2:16">
      <c r="B74" s="717" t="s">
        <v>768</v>
      </c>
      <c r="C74" s="716">
        <v>90.12</v>
      </c>
      <c r="D74" s="724">
        <f t="shared" si="12"/>
        <v>0</v>
      </c>
      <c r="E74" s="739"/>
      <c r="F74" s="721"/>
      <c r="H74" s="716" t="s">
        <v>771</v>
      </c>
      <c r="I74" s="716">
        <f t="shared" si="8"/>
        <v>0.1</v>
      </c>
      <c r="J74" s="716">
        <v>6</v>
      </c>
      <c r="K74" s="716">
        <f t="shared" si="9"/>
        <v>0.60000000000000009</v>
      </c>
      <c r="M74" s="716" t="s">
        <v>769</v>
      </c>
      <c r="N74" s="716">
        <f t="shared" si="10"/>
        <v>4.2999999999999997E-2</v>
      </c>
      <c r="O74" s="716">
        <v>6</v>
      </c>
      <c r="P74" s="716">
        <f t="shared" si="11"/>
        <v>0.25800000000000001</v>
      </c>
    </row>
    <row r="75" spans="2:16">
      <c r="B75" s="717" t="s">
        <v>770</v>
      </c>
      <c r="C75" s="716">
        <v>90.12</v>
      </c>
      <c r="D75" s="724">
        <f t="shared" si="12"/>
        <v>0</v>
      </c>
      <c r="E75" s="739"/>
      <c r="F75" s="721"/>
      <c r="H75" s="716" t="s">
        <v>771</v>
      </c>
      <c r="I75" s="716">
        <f t="shared" si="8"/>
        <v>0.1</v>
      </c>
      <c r="J75" s="716">
        <v>12</v>
      </c>
      <c r="K75" s="716">
        <f t="shared" si="9"/>
        <v>1.2000000000000002</v>
      </c>
      <c r="M75" s="716" t="s">
        <v>812</v>
      </c>
      <c r="N75" s="716">
        <f t="shared" si="10"/>
        <v>2.5000000000000001E-2</v>
      </c>
      <c r="O75" s="716">
        <v>12</v>
      </c>
      <c r="P75" s="716">
        <f t="shared" si="11"/>
        <v>0.30000000000000004</v>
      </c>
    </row>
    <row r="76" spans="2:16">
      <c r="B76" s="717" t="s">
        <v>772</v>
      </c>
      <c r="C76" s="716">
        <v>90.12</v>
      </c>
      <c r="D76" s="724">
        <f t="shared" si="12"/>
        <v>0</v>
      </c>
      <c r="E76" s="739"/>
      <c r="F76" s="721"/>
      <c r="H76" s="716"/>
      <c r="I76" s="716"/>
      <c r="J76" s="748" t="s">
        <v>26</v>
      </c>
      <c r="K76" s="749">
        <f>SUM(K67:K75)</f>
        <v>5.2200000000000006</v>
      </c>
      <c r="M76" s="716"/>
      <c r="N76" s="716"/>
      <c r="O76" s="716"/>
      <c r="P76" s="749">
        <f>SUM(P67:P75)</f>
        <v>2.2039999999999997</v>
      </c>
    </row>
    <row r="77" spans="2:16">
      <c r="B77" s="717" t="s">
        <v>774</v>
      </c>
      <c r="C77" s="716">
        <v>90.12</v>
      </c>
      <c r="D77" s="724">
        <f t="shared" si="12"/>
        <v>0</v>
      </c>
      <c r="E77" s="739"/>
      <c r="F77" s="721"/>
    </row>
    <row r="78" spans="2:16">
      <c r="B78" s="725" t="s">
        <v>26</v>
      </c>
      <c r="C78" s="726"/>
      <c r="D78" s="726"/>
      <c r="E78" s="726"/>
      <c r="F78" s="727"/>
    </row>
    <row r="79" spans="2:16">
      <c r="B79" s="725"/>
      <c r="C79" s="726"/>
      <c r="D79" s="726"/>
      <c r="E79" s="726"/>
      <c r="F79" s="727"/>
    </row>
    <row r="80" spans="2:16">
      <c r="B80" s="717" t="s">
        <v>789</v>
      </c>
      <c r="C80" s="716"/>
      <c r="D80" s="740">
        <f t="shared" ref="D80:D88" si="13">$K$76-$P$76</f>
        <v>3.0160000000000009</v>
      </c>
      <c r="E80" s="739">
        <f t="shared" ref="E80:E88" si="14">$H$59</f>
        <v>0.96499999999999997</v>
      </c>
      <c r="F80" s="741">
        <f t="shared" ref="F80:F88" si="15">D80*E80</f>
        <v>2.9104400000000008</v>
      </c>
    </row>
    <row r="81" spans="2:13">
      <c r="B81" s="717" t="s">
        <v>790</v>
      </c>
      <c r="C81" s="716"/>
      <c r="D81" s="740">
        <f t="shared" si="13"/>
        <v>3.0160000000000009</v>
      </c>
      <c r="E81" s="739">
        <f t="shared" si="14"/>
        <v>0.96499999999999997</v>
      </c>
      <c r="F81" s="741">
        <f t="shared" si="15"/>
        <v>2.9104400000000008</v>
      </c>
    </row>
    <row r="82" spans="2:13">
      <c r="B82" s="717" t="s">
        <v>792</v>
      </c>
      <c r="C82" s="716"/>
      <c r="D82" s="740">
        <f t="shared" si="13"/>
        <v>3.0160000000000009</v>
      </c>
      <c r="E82" s="739">
        <f t="shared" si="14"/>
        <v>0.96499999999999997</v>
      </c>
      <c r="F82" s="741">
        <f t="shared" si="15"/>
        <v>2.9104400000000008</v>
      </c>
    </row>
    <row r="83" spans="2:13">
      <c r="B83" s="717" t="s">
        <v>793</v>
      </c>
      <c r="C83" s="716"/>
      <c r="D83" s="740">
        <f t="shared" si="13"/>
        <v>3.0160000000000009</v>
      </c>
      <c r="E83" s="739">
        <f t="shared" si="14"/>
        <v>0.96499999999999997</v>
      </c>
      <c r="F83" s="741">
        <f t="shared" si="15"/>
        <v>2.9104400000000008</v>
      </c>
    </row>
    <row r="84" spans="2:13">
      <c r="B84" s="717" t="s">
        <v>794</v>
      </c>
      <c r="C84" s="716"/>
      <c r="D84" s="740">
        <f t="shared" si="13"/>
        <v>3.0160000000000009</v>
      </c>
      <c r="E84" s="739">
        <f t="shared" si="14"/>
        <v>0.96499999999999997</v>
      </c>
      <c r="F84" s="741">
        <f t="shared" si="15"/>
        <v>2.9104400000000008</v>
      </c>
    </row>
    <row r="85" spans="2:13">
      <c r="B85" s="717" t="s">
        <v>795</v>
      </c>
      <c r="C85" s="716"/>
      <c r="D85" s="740">
        <f t="shared" si="13"/>
        <v>3.0160000000000009</v>
      </c>
      <c r="E85" s="739">
        <f t="shared" si="14"/>
        <v>0.96499999999999997</v>
      </c>
      <c r="F85" s="741">
        <f t="shared" si="15"/>
        <v>2.9104400000000008</v>
      </c>
    </row>
    <row r="86" spans="2:13">
      <c r="B86" s="717" t="s">
        <v>796</v>
      </c>
      <c r="C86" s="716"/>
      <c r="D86" s="740">
        <f t="shared" si="13"/>
        <v>3.0160000000000009</v>
      </c>
      <c r="E86" s="739">
        <f t="shared" si="14"/>
        <v>0.96499999999999997</v>
      </c>
      <c r="F86" s="741">
        <f t="shared" si="15"/>
        <v>2.9104400000000008</v>
      </c>
    </row>
    <row r="87" spans="2:13">
      <c r="B87" s="717" t="s">
        <v>813</v>
      </c>
      <c r="C87" s="716"/>
      <c r="D87" s="740">
        <f t="shared" si="13"/>
        <v>3.0160000000000009</v>
      </c>
      <c r="E87" s="739">
        <f t="shared" si="14"/>
        <v>0.96499999999999997</v>
      </c>
      <c r="F87" s="741">
        <f t="shared" si="15"/>
        <v>2.9104400000000008</v>
      </c>
    </row>
    <row r="88" spans="2:13">
      <c r="B88" s="717" t="s">
        <v>814</v>
      </c>
      <c r="C88" s="716"/>
      <c r="D88" s="740">
        <f t="shared" si="13"/>
        <v>3.0160000000000009</v>
      </c>
      <c r="E88" s="739">
        <f t="shared" si="14"/>
        <v>0.96499999999999997</v>
      </c>
      <c r="F88" s="741">
        <f t="shared" si="15"/>
        <v>2.9104400000000008</v>
      </c>
    </row>
    <row r="91" spans="2:13" ht="21">
      <c r="B91" s="729" t="s">
        <v>815</v>
      </c>
    </row>
    <row r="92" spans="2:13" ht="42.75">
      <c r="B92" s="730" t="s">
        <v>752</v>
      </c>
      <c r="C92" s="730" t="s">
        <v>753</v>
      </c>
      <c r="D92" s="730" t="s">
        <v>754</v>
      </c>
      <c r="E92" s="730" t="s">
        <v>755</v>
      </c>
      <c r="F92" s="935" t="s">
        <v>756</v>
      </c>
      <c r="G92" s="935"/>
      <c r="H92" s="731" t="s">
        <v>816</v>
      </c>
      <c r="I92" s="750" t="s">
        <v>817</v>
      </c>
      <c r="J92" s="750" t="s">
        <v>818</v>
      </c>
      <c r="K92" s="750" t="s">
        <v>819</v>
      </c>
      <c r="L92" s="750" t="s">
        <v>820</v>
      </c>
      <c r="M92" s="730" t="s">
        <v>758</v>
      </c>
    </row>
    <row r="93" spans="2:13">
      <c r="B93" s="751">
        <v>148869</v>
      </c>
      <c r="C93" s="752">
        <v>42317</v>
      </c>
      <c r="D93" s="752">
        <v>42369</v>
      </c>
      <c r="E93" s="753">
        <f>K104-P104</f>
        <v>59.124000000000002</v>
      </c>
      <c r="F93" s="938" t="s">
        <v>821</v>
      </c>
      <c r="G93" s="938"/>
      <c r="H93" s="754">
        <f>(I93*J93+K93*L93)/(I93+K93)</f>
        <v>0.808609076502807</v>
      </c>
      <c r="I93" s="755">
        <v>527345.82743405586</v>
      </c>
      <c r="J93" s="756">
        <v>0.81</v>
      </c>
      <c r="K93" s="755">
        <v>13682.341692385928</v>
      </c>
      <c r="L93" s="756">
        <v>0.755</v>
      </c>
      <c r="M93" s="757">
        <f>E93*H93</f>
        <v>47.808203039151962</v>
      </c>
    </row>
    <row r="94" spans="2:13" ht="21">
      <c r="B94" s="729"/>
    </row>
    <row r="95" spans="2:13">
      <c r="B95" s="10" t="s">
        <v>822</v>
      </c>
    </row>
    <row r="96" spans="2:13" ht="21">
      <c r="B96" s="729" t="s">
        <v>823</v>
      </c>
      <c r="C96" s="737"/>
      <c r="E96" s="737"/>
      <c r="F96" s="737"/>
      <c r="H96" s="729" t="s">
        <v>824</v>
      </c>
    </row>
    <row r="97" spans="2:16">
      <c r="B97" s="934" t="s">
        <v>680</v>
      </c>
      <c r="C97" s="934"/>
      <c r="D97" s="934"/>
      <c r="E97" s="934"/>
      <c r="F97" s="934"/>
      <c r="H97" s="12" t="s">
        <v>688</v>
      </c>
      <c r="M97" s="12" t="s">
        <v>689</v>
      </c>
    </row>
    <row r="98" spans="2:16" ht="42.75">
      <c r="B98" s="728" t="s">
        <v>62</v>
      </c>
      <c r="C98" s="728" t="s">
        <v>681</v>
      </c>
      <c r="D98" s="728" t="s">
        <v>682</v>
      </c>
      <c r="E98" s="728" t="s">
        <v>684</v>
      </c>
      <c r="F98" s="728" t="s">
        <v>683</v>
      </c>
      <c r="H98" s="728" t="s">
        <v>685</v>
      </c>
      <c r="I98" s="728" t="s">
        <v>686</v>
      </c>
      <c r="J98" s="728" t="s">
        <v>687</v>
      </c>
      <c r="K98" s="728" t="s">
        <v>681</v>
      </c>
      <c r="M98" s="728" t="s">
        <v>685</v>
      </c>
      <c r="N98" s="728" t="s">
        <v>686</v>
      </c>
      <c r="O98" s="728" t="s">
        <v>687</v>
      </c>
      <c r="P98" s="728" t="s">
        <v>681</v>
      </c>
    </row>
    <row r="99" spans="2:16" ht="15.75">
      <c r="B99" s="728"/>
      <c r="C99" s="728" t="s">
        <v>691</v>
      </c>
      <c r="D99" s="728" t="s">
        <v>692</v>
      </c>
      <c r="E99" s="728" t="s">
        <v>693</v>
      </c>
      <c r="F99" s="728" t="s">
        <v>694</v>
      </c>
      <c r="H99" s="728"/>
      <c r="I99" s="728" t="s">
        <v>695</v>
      </c>
      <c r="J99" s="728" t="s">
        <v>696</v>
      </c>
      <c r="K99" s="728" t="s">
        <v>697</v>
      </c>
      <c r="M99" s="728"/>
      <c r="N99" s="728" t="s">
        <v>698</v>
      </c>
      <c r="O99" s="728" t="s">
        <v>699</v>
      </c>
      <c r="P99" s="728" t="s">
        <v>700</v>
      </c>
    </row>
    <row r="100" spans="2:16">
      <c r="B100" s="717" t="s">
        <v>763</v>
      </c>
      <c r="C100" s="716">
        <v>662.57</v>
      </c>
      <c r="D100" s="720"/>
      <c r="E100" s="716"/>
      <c r="F100" s="716"/>
      <c r="H100" s="738" t="s">
        <v>825</v>
      </c>
      <c r="I100" s="716"/>
      <c r="J100" s="716"/>
      <c r="K100" s="716"/>
      <c r="M100" s="738" t="s">
        <v>825</v>
      </c>
      <c r="N100" s="716"/>
      <c r="O100" s="716"/>
      <c r="P100" s="716"/>
    </row>
    <row r="101" spans="2:16">
      <c r="B101" s="717" t="s">
        <v>765</v>
      </c>
      <c r="C101" s="716">
        <v>661.64</v>
      </c>
      <c r="D101" s="724">
        <f>C101-C100</f>
        <v>-0.93000000000006366</v>
      </c>
      <c r="E101" s="739"/>
      <c r="F101" s="758"/>
      <c r="H101" s="716" t="s">
        <v>771</v>
      </c>
      <c r="I101" s="716">
        <f t="shared" ref="I101:I103" si="16">TRIM(LEFT(H101, FIND("W", H101, 1)-1))/1000</f>
        <v>0.1</v>
      </c>
      <c r="J101" s="716">
        <v>756</v>
      </c>
      <c r="K101" s="716">
        <f t="shared" ref="K101:K103" si="17">I101*J101</f>
        <v>75.600000000000009</v>
      </c>
      <c r="M101" s="716" t="s">
        <v>826</v>
      </c>
      <c r="N101" s="716">
        <f t="shared" ref="N101:N103" si="18">TRIM(LEFT(M101, FIND("W", M101, 1)-1))/1000</f>
        <v>3.5000000000000003E-2</v>
      </c>
      <c r="O101" s="716">
        <v>756</v>
      </c>
      <c r="P101" s="716">
        <f t="shared" ref="P101:P103" si="19">N101*O101</f>
        <v>26.46</v>
      </c>
    </row>
    <row r="102" spans="2:16">
      <c r="B102" s="717" t="s">
        <v>768</v>
      </c>
      <c r="C102" s="716">
        <v>656.16</v>
      </c>
      <c r="D102" s="724">
        <f t="shared" ref="D102:D112" si="20">C102-C101</f>
        <v>-5.4800000000000182</v>
      </c>
      <c r="E102" s="739"/>
      <c r="F102" s="758"/>
      <c r="H102" s="716" t="s">
        <v>773</v>
      </c>
      <c r="I102" s="716">
        <f t="shared" si="16"/>
        <v>0.15</v>
      </c>
      <c r="J102" s="716">
        <v>69</v>
      </c>
      <c r="K102" s="716">
        <f t="shared" si="17"/>
        <v>10.35</v>
      </c>
      <c r="M102" s="716" t="s">
        <v>827</v>
      </c>
      <c r="N102" s="716">
        <f t="shared" si="18"/>
        <v>5.3999999999999999E-2</v>
      </c>
      <c r="O102" s="716">
        <v>69</v>
      </c>
      <c r="P102" s="716">
        <f t="shared" si="19"/>
        <v>3.726</v>
      </c>
    </row>
    <row r="103" spans="2:16">
      <c r="B103" s="717" t="s">
        <v>770</v>
      </c>
      <c r="C103" s="716">
        <v>617.70000000000005</v>
      </c>
      <c r="D103" s="724">
        <f t="shared" si="20"/>
        <v>-38.459999999999923</v>
      </c>
      <c r="E103" s="739"/>
      <c r="F103" s="758"/>
      <c r="H103" s="716" t="s">
        <v>828</v>
      </c>
      <c r="I103" s="716">
        <f t="shared" si="16"/>
        <v>0.25</v>
      </c>
      <c r="J103" s="716">
        <v>32</v>
      </c>
      <c r="K103" s="716">
        <f t="shared" si="17"/>
        <v>8</v>
      </c>
      <c r="M103" s="716" t="s">
        <v>829</v>
      </c>
      <c r="N103" s="716">
        <f t="shared" si="18"/>
        <v>0.14499999999999999</v>
      </c>
      <c r="O103" s="716">
        <v>32</v>
      </c>
      <c r="P103" s="716">
        <f t="shared" si="19"/>
        <v>4.6399999999999997</v>
      </c>
    </row>
    <row r="104" spans="2:16">
      <c r="B104" s="717" t="s">
        <v>772</v>
      </c>
      <c r="C104" s="716">
        <v>504.96</v>
      </c>
      <c r="D104" s="724">
        <f t="shared" si="20"/>
        <v>-112.74000000000007</v>
      </c>
      <c r="E104" s="739"/>
      <c r="F104" s="758"/>
      <c r="H104" s="716"/>
      <c r="I104" s="716"/>
      <c r="J104" s="748" t="s">
        <v>26</v>
      </c>
      <c r="K104" s="749">
        <f>SUM(K101:K103)</f>
        <v>93.95</v>
      </c>
      <c r="L104" s="8"/>
      <c r="M104" s="749"/>
      <c r="N104" s="749"/>
      <c r="O104" s="748" t="s">
        <v>26</v>
      </c>
      <c r="P104" s="749">
        <f>SUM(P101:P103)</f>
        <v>34.826000000000001</v>
      </c>
    </row>
    <row r="105" spans="2:16">
      <c r="B105" s="717" t="s">
        <v>830</v>
      </c>
      <c r="C105" s="716">
        <v>504.96</v>
      </c>
      <c r="D105" s="724">
        <f t="shared" si="20"/>
        <v>0</v>
      </c>
      <c r="E105" s="739"/>
      <c r="F105" s="758"/>
    </row>
    <row r="106" spans="2:16">
      <c r="B106" s="717" t="s">
        <v>831</v>
      </c>
      <c r="C106" s="716">
        <v>392.7</v>
      </c>
      <c r="D106" s="724">
        <f t="shared" si="20"/>
        <v>-112.25999999999999</v>
      </c>
      <c r="E106" s="739"/>
      <c r="F106" s="758"/>
    </row>
    <row r="107" spans="2:16">
      <c r="B107" s="717" t="s">
        <v>776</v>
      </c>
      <c r="C107" s="716">
        <v>365.36</v>
      </c>
      <c r="D107" s="724">
        <f t="shared" si="20"/>
        <v>-27.339999999999975</v>
      </c>
      <c r="E107" s="739"/>
      <c r="F107" s="758"/>
    </row>
    <row r="108" spans="2:16">
      <c r="B108" s="717" t="s">
        <v>778</v>
      </c>
      <c r="C108" s="716">
        <v>365.15</v>
      </c>
      <c r="D108" s="724">
        <f t="shared" si="20"/>
        <v>-0.21000000000003638</v>
      </c>
      <c r="E108" s="739"/>
      <c r="F108" s="758"/>
    </row>
    <row r="109" spans="2:16">
      <c r="B109" s="717" t="s">
        <v>780</v>
      </c>
      <c r="C109" s="716">
        <v>366.51</v>
      </c>
      <c r="D109" s="724">
        <f t="shared" si="20"/>
        <v>1.3600000000000136</v>
      </c>
      <c r="E109" s="739"/>
      <c r="F109" s="758"/>
    </row>
    <row r="110" spans="2:16">
      <c r="B110" s="717" t="s">
        <v>781</v>
      </c>
      <c r="C110" s="716">
        <v>366.32</v>
      </c>
      <c r="D110" s="724">
        <f t="shared" si="20"/>
        <v>-0.18999999999999773</v>
      </c>
      <c r="E110" s="739"/>
      <c r="F110" s="758"/>
    </row>
    <row r="111" spans="2:16">
      <c r="B111" s="717" t="s">
        <v>783</v>
      </c>
      <c r="C111" s="716">
        <v>366.32</v>
      </c>
      <c r="D111" s="724">
        <f t="shared" si="20"/>
        <v>0</v>
      </c>
      <c r="E111" s="739"/>
      <c r="F111" s="758"/>
    </row>
    <row r="112" spans="2:16">
      <c r="B112" s="717" t="s">
        <v>784</v>
      </c>
      <c r="C112" s="716">
        <v>366.32</v>
      </c>
      <c r="D112" s="724">
        <f t="shared" si="20"/>
        <v>0</v>
      </c>
      <c r="E112" s="739"/>
      <c r="F112" s="758"/>
    </row>
    <row r="113" spans="2:16">
      <c r="B113" s="725" t="s">
        <v>26</v>
      </c>
      <c r="C113" s="726"/>
      <c r="D113" s="759"/>
      <c r="E113" s="726"/>
      <c r="F113" s="727"/>
    </row>
    <row r="114" spans="2:16">
      <c r="B114" s="725"/>
      <c r="C114" s="726"/>
      <c r="D114" s="726"/>
      <c r="E114" s="726"/>
      <c r="F114" s="727"/>
    </row>
    <row r="115" spans="2:16">
      <c r="B115" s="717" t="s">
        <v>787</v>
      </c>
      <c r="C115" s="716"/>
      <c r="D115" s="740">
        <f>$K$104-$P$104</f>
        <v>59.124000000000002</v>
      </c>
      <c r="E115" s="739">
        <f>$H$93</f>
        <v>0.808609076502807</v>
      </c>
      <c r="F115" s="741">
        <f>D115*E115</f>
        <v>47.808203039151962</v>
      </c>
    </row>
    <row r="116" spans="2:16">
      <c r="B116" s="717" t="s">
        <v>788</v>
      </c>
      <c r="C116" s="716"/>
      <c r="D116" s="740">
        <f t="shared" ref="D116:D123" si="21">$K$104-$P$104</f>
        <v>59.124000000000002</v>
      </c>
      <c r="E116" s="739">
        <f t="shared" ref="E116:E123" si="22">$H$93</f>
        <v>0.808609076502807</v>
      </c>
      <c r="F116" s="741">
        <f t="shared" ref="F116:F123" si="23">D116*E116</f>
        <v>47.808203039151962</v>
      </c>
    </row>
    <row r="117" spans="2:16">
      <c r="B117" s="717" t="s">
        <v>789</v>
      </c>
      <c r="C117" s="716"/>
      <c r="D117" s="740">
        <f t="shared" si="21"/>
        <v>59.124000000000002</v>
      </c>
      <c r="E117" s="739">
        <f t="shared" si="22"/>
        <v>0.808609076502807</v>
      </c>
      <c r="F117" s="741">
        <f t="shared" si="23"/>
        <v>47.808203039151962</v>
      </c>
    </row>
    <row r="118" spans="2:16">
      <c r="B118" s="717" t="s">
        <v>790</v>
      </c>
      <c r="C118" s="716"/>
      <c r="D118" s="740">
        <f t="shared" si="21"/>
        <v>59.124000000000002</v>
      </c>
      <c r="E118" s="739">
        <f t="shared" si="22"/>
        <v>0.808609076502807</v>
      </c>
      <c r="F118" s="741">
        <f t="shared" si="23"/>
        <v>47.808203039151962</v>
      </c>
    </row>
    <row r="119" spans="2:16">
      <c r="B119" s="717" t="s">
        <v>792</v>
      </c>
      <c r="C119" s="716"/>
      <c r="D119" s="740">
        <f t="shared" si="21"/>
        <v>59.124000000000002</v>
      </c>
      <c r="E119" s="739">
        <f t="shared" si="22"/>
        <v>0.808609076502807</v>
      </c>
      <c r="F119" s="741">
        <f t="shared" si="23"/>
        <v>47.808203039151962</v>
      </c>
    </row>
    <row r="120" spans="2:16">
      <c r="B120" s="717" t="s">
        <v>793</v>
      </c>
      <c r="C120" s="716"/>
      <c r="D120" s="740">
        <f t="shared" si="21"/>
        <v>59.124000000000002</v>
      </c>
      <c r="E120" s="739">
        <f t="shared" si="22"/>
        <v>0.808609076502807</v>
      </c>
      <c r="F120" s="741">
        <f t="shared" si="23"/>
        <v>47.808203039151962</v>
      </c>
    </row>
    <row r="121" spans="2:16">
      <c r="B121" s="717" t="s">
        <v>794</v>
      </c>
      <c r="C121" s="716"/>
      <c r="D121" s="740">
        <f t="shared" si="21"/>
        <v>59.124000000000002</v>
      </c>
      <c r="E121" s="739">
        <f t="shared" si="22"/>
        <v>0.808609076502807</v>
      </c>
      <c r="F121" s="741">
        <f t="shared" si="23"/>
        <v>47.808203039151962</v>
      </c>
    </row>
    <row r="122" spans="2:16">
      <c r="B122" s="717" t="s">
        <v>795</v>
      </c>
      <c r="C122" s="716"/>
      <c r="D122" s="740">
        <f t="shared" si="21"/>
        <v>59.124000000000002</v>
      </c>
      <c r="E122" s="739">
        <f t="shared" si="22"/>
        <v>0.808609076502807</v>
      </c>
      <c r="F122" s="741">
        <f t="shared" si="23"/>
        <v>47.808203039151962</v>
      </c>
    </row>
    <row r="123" spans="2:16">
      <c r="B123" s="717" t="s">
        <v>796</v>
      </c>
      <c r="C123" s="716"/>
      <c r="D123" s="740">
        <f t="shared" si="21"/>
        <v>59.124000000000002</v>
      </c>
      <c r="E123" s="739">
        <f t="shared" si="22"/>
        <v>0.808609076502807</v>
      </c>
      <c r="F123" s="741">
        <f t="shared" si="23"/>
        <v>47.808203039151962</v>
      </c>
    </row>
    <row r="126" spans="2:16" ht="21">
      <c r="B126" s="729" t="s">
        <v>832</v>
      </c>
      <c r="H126" s="744"/>
      <c r="I126" s="745"/>
      <c r="J126" s="745"/>
      <c r="K126" s="746"/>
      <c r="M126" s="744"/>
      <c r="N126" s="745"/>
      <c r="O126" s="745"/>
      <c r="P126" s="747"/>
    </row>
    <row r="127" spans="2:16" ht="42.75">
      <c r="B127" s="730" t="s">
        <v>752</v>
      </c>
      <c r="C127" s="730" t="s">
        <v>753</v>
      </c>
      <c r="D127" s="730" t="s">
        <v>754</v>
      </c>
      <c r="E127" s="730" t="s">
        <v>755</v>
      </c>
      <c r="F127" s="935" t="s">
        <v>756</v>
      </c>
      <c r="G127" s="935"/>
      <c r="H127" s="731" t="s">
        <v>816</v>
      </c>
      <c r="I127" s="760" t="s">
        <v>817</v>
      </c>
      <c r="J127" s="760" t="s">
        <v>818</v>
      </c>
      <c r="K127" s="760" t="s">
        <v>819</v>
      </c>
      <c r="L127" s="760" t="s">
        <v>820</v>
      </c>
      <c r="M127" s="730" t="s">
        <v>758</v>
      </c>
      <c r="N127" s="745"/>
      <c r="O127" s="745"/>
      <c r="P127" s="747"/>
    </row>
    <row r="128" spans="2:16">
      <c r="B128" s="751">
        <v>155501</v>
      </c>
      <c r="C128" s="752">
        <v>42370</v>
      </c>
      <c r="D128" s="752">
        <v>42516</v>
      </c>
      <c r="E128" s="753">
        <f>K141-P141</f>
        <v>134.24399999999997</v>
      </c>
      <c r="F128" s="938" t="s">
        <v>821</v>
      </c>
      <c r="G128" s="938"/>
      <c r="H128" s="754">
        <f>(I128*J128+K128*L128)/(I128+K128)</f>
        <v>0.82656398707441847</v>
      </c>
      <c r="I128" s="756">
        <v>1007052.4198497811</v>
      </c>
      <c r="J128" s="756">
        <v>0.82599999999999996</v>
      </c>
      <c r="K128" s="756">
        <v>30807.341606331302</v>
      </c>
      <c r="L128" s="756">
        <v>0.84499999999999997</v>
      </c>
      <c r="M128" s="757">
        <f>E128*H128</f>
        <v>110.96125588081821</v>
      </c>
      <c r="N128" s="745"/>
      <c r="O128" s="745"/>
      <c r="P128" s="747"/>
    </row>
    <row r="129" spans="2:16" ht="21">
      <c r="B129" s="729"/>
      <c r="H129" s="744"/>
      <c r="I129" s="745"/>
      <c r="J129" s="745"/>
      <c r="K129" s="746"/>
      <c r="M129" s="744"/>
      <c r="N129" s="745"/>
      <c r="O129" s="745"/>
      <c r="P129" s="747"/>
    </row>
    <row r="130" spans="2:16">
      <c r="B130" s="10" t="s">
        <v>822</v>
      </c>
      <c r="H130" s="744"/>
      <c r="I130" s="745"/>
      <c r="J130" s="745"/>
      <c r="K130" s="746"/>
      <c r="M130" s="744"/>
      <c r="N130" s="745"/>
      <c r="O130" s="745"/>
      <c r="P130" s="747"/>
    </row>
    <row r="131" spans="2:16" ht="21">
      <c r="B131" s="729" t="s">
        <v>833</v>
      </c>
      <c r="C131" s="737"/>
      <c r="E131" s="737"/>
      <c r="F131" s="737"/>
      <c r="H131" s="729" t="s">
        <v>834</v>
      </c>
    </row>
    <row r="132" spans="2:16">
      <c r="B132" s="934" t="s">
        <v>680</v>
      </c>
      <c r="C132" s="934"/>
      <c r="D132" s="934"/>
      <c r="E132" s="934"/>
      <c r="F132" s="934"/>
      <c r="H132" s="12" t="s">
        <v>688</v>
      </c>
      <c r="M132" s="12" t="s">
        <v>689</v>
      </c>
    </row>
    <row r="133" spans="2:16" ht="42.75">
      <c r="B133" s="728" t="s">
        <v>62</v>
      </c>
      <c r="C133" s="728" t="s">
        <v>681</v>
      </c>
      <c r="D133" s="728" t="s">
        <v>682</v>
      </c>
      <c r="E133" s="728" t="s">
        <v>684</v>
      </c>
      <c r="F133" s="728" t="s">
        <v>683</v>
      </c>
      <c r="H133" s="728" t="s">
        <v>685</v>
      </c>
      <c r="I133" s="728" t="s">
        <v>686</v>
      </c>
      <c r="J133" s="728" t="s">
        <v>687</v>
      </c>
      <c r="K133" s="728" t="s">
        <v>681</v>
      </c>
      <c r="M133" s="728" t="s">
        <v>685</v>
      </c>
      <c r="N133" s="728" t="s">
        <v>686</v>
      </c>
      <c r="O133" s="728" t="s">
        <v>687</v>
      </c>
      <c r="P133" s="728" t="s">
        <v>681</v>
      </c>
    </row>
    <row r="134" spans="2:16" ht="15.75">
      <c r="B134" s="728"/>
      <c r="C134" s="728" t="s">
        <v>691</v>
      </c>
      <c r="D134" s="728" t="s">
        <v>692</v>
      </c>
      <c r="E134" s="728" t="s">
        <v>693</v>
      </c>
      <c r="F134" s="728" t="s">
        <v>694</v>
      </c>
      <c r="H134" s="728"/>
      <c r="I134" s="728" t="s">
        <v>695</v>
      </c>
      <c r="J134" s="728" t="s">
        <v>696</v>
      </c>
      <c r="K134" s="728" t="s">
        <v>697</v>
      </c>
      <c r="M134" s="728"/>
      <c r="N134" s="728" t="s">
        <v>698</v>
      </c>
      <c r="O134" s="728" t="s">
        <v>699</v>
      </c>
      <c r="P134" s="728" t="s">
        <v>700</v>
      </c>
    </row>
    <row r="135" spans="2:16">
      <c r="B135" s="717" t="s">
        <v>763</v>
      </c>
      <c r="C135" s="716">
        <v>662.57</v>
      </c>
      <c r="D135" s="720"/>
      <c r="E135" s="716"/>
      <c r="F135" s="716"/>
      <c r="H135" s="738" t="s">
        <v>835</v>
      </c>
      <c r="I135" s="716"/>
      <c r="J135" s="716"/>
      <c r="K135" s="716"/>
      <c r="M135" s="738" t="s">
        <v>835</v>
      </c>
      <c r="N135" s="716"/>
      <c r="O135" s="716"/>
      <c r="P135" s="716"/>
    </row>
    <row r="136" spans="2:16">
      <c r="B136" s="717" t="s">
        <v>765</v>
      </c>
      <c r="C136" s="716">
        <v>661.64</v>
      </c>
      <c r="D136" s="724">
        <f>C136-C135</f>
        <v>-0.93000000000006366</v>
      </c>
      <c r="E136" s="739"/>
      <c r="F136" s="758"/>
      <c r="H136" s="716" t="s">
        <v>771</v>
      </c>
      <c r="I136" s="716">
        <f t="shared" ref="I136:I140" si="24">TRIM(LEFT(H136, FIND("W", H136, 1)-1))/1000</f>
        <v>0.1</v>
      </c>
      <c r="J136" s="716">
        <v>1779</v>
      </c>
      <c r="K136" s="716">
        <f t="shared" ref="K136:K140" si="25">I136*J136</f>
        <v>177.9</v>
      </c>
      <c r="M136" s="716" t="s">
        <v>826</v>
      </c>
      <c r="N136" s="716">
        <f t="shared" ref="N136:N140" si="26">TRIM(LEFT(M136, FIND("W", M136, 1)-1))/1000</f>
        <v>3.5000000000000003E-2</v>
      </c>
      <c r="O136" s="716">
        <v>1779</v>
      </c>
      <c r="P136" s="716">
        <f t="shared" ref="P136:P140" si="27">N136*O136</f>
        <v>62.265000000000008</v>
      </c>
    </row>
    <row r="137" spans="2:16">
      <c r="B137" s="717" t="s">
        <v>768</v>
      </c>
      <c r="C137" s="716">
        <v>656.16</v>
      </c>
      <c r="D137" s="724">
        <f t="shared" ref="D137:D147" si="28">C137-C136</f>
        <v>-5.4800000000000182</v>
      </c>
      <c r="E137" s="739"/>
      <c r="F137" s="758"/>
      <c r="H137" s="716" t="s">
        <v>773</v>
      </c>
      <c r="I137" s="716">
        <f t="shared" si="24"/>
        <v>0.15</v>
      </c>
      <c r="J137" s="716">
        <v>124</v>
      </c>
      <c r="K137" s="716">
        <f t="shared" si="25"/>
        <v>18.599999999999998</v>
      </c>
      <c r="M137" s="716" t="s">
        <v>827</v>
      </c>
      <c r="N137" s="716">
        <f t="shared" si="26"/>
        <v>5.3999999999999999E-2</v>
      </c>
      <c r="O137" s="716">
        <v>124</v>
      </c>
      <c r="P137" s="716">
        <f t="shared" si="27"/>
        <v>6.6959999999999997</v>
      </c>
    </row>
    <row r="138" spans="2:16">
      <c r="B138" s="717" t="s">
        <v>770</v>
      </c>
      <c r="C138" s="716">
        <v>617.70000000000005</v>
      </c>
      <c r="D138" s="724">
        <f t="shared" si="28"/>
        <v>-38.459999999999923</v>
      </c>
      <c r="E138" s="739"/>
      <c r="F138" s="758"/>
      <c r="H138" s="716" t="s">
        <v>771</v>
      </c>
      <c r="I138" s="716">
        <f t="shared" si="24"/>
        <v>0.1</v>
      </c>
      <c r="J138" s="716">
        <v>1</v>
      </c>
      <c r="K138" s="716">
        <f t="shared" si="25"/>
        <v>0.1</v>
      </c>
      <c r="M138" s="716" t="s">
        <v>829</v>
      </c>
      <c r="N138" s="716">
        <f t="shared" si="26"/>
        <v>0.14499999999999999</v>
      </c>
      <c r="O138" s="716">
        <v>1</v>
      </c>
      <c r="P138" s="716">
        <f t="shared" si="27"/>
        <v>0.14499999999999999</v>
      </c>
    </row>
    <row r="139" spans="2:16">
      <c r="B139" s="717" t="s">
        <v>772</v>
      </c>
      <c r="C139" s="716">
        <v>504.96</v>
      </c>
      <c r="D139" s="724">
        <f t="shared" si="28"/>
        <v>-112.74000000000007</v>
      </c>
      <c r="E139" s="739"/>
      <c r="F139" s="758"/>
      <c r="H139" s="716" t="s">
        <v>773</v>
      </c>
      <c r="I139" s="716">
        <f t="shared" si="24"/>
        <v>0.15</v>
      </c>
      <c r="J139" s="716">
        <v>6</v>
      </c>
      <c r="K139" s="716">
        <f t="shared" si="25"/>
        <v>0.89999999999999991</v>
      </c>
      <c r="M139" s="716" t="s">
        <v>829</v>
      </c>
      <c r="N139" s="716">
        <f t="shared" si="26"/>
        <v>0.14499999999999999</v>
      </c>
      <c r="O139" s="716">
        <v>6</v>
      </c>
      <c r="P139" s="716">
        <f t="shared" si="27"/>
        <v>0.86999999999999988</v>
      </c>
    </row>
    <row r="140" spans="2:16">
      <c r="B140" s="717" t="s">
        <v>830</v>
      </c>
      <c r="C140" s="716">
        <v>504.96</v>
      </c>
      <c r="D140" s="724">
        <f t="shared" si="28"/>
        <v>0</v>
      </c>
      <c r="E140" s="739"/>
      <c r="F140" s="758"/>
      <c r="H140" s="716" t="s">
        <v>828</v>
      </c>
      <c r="I140" s="716">
        <f t="shared" si="24"/>
        <v>0.25</v>
      </c>
      <c r="J140" s="716">
        <v>64</v>
      </c>
      <c r="K140" s="716">
        <f t="shared" si="25"/>
        <v>16</v>
      </c>
      <c r="M140" s="716" t="s">
        <v>829</v>
      </c>
      <c r="N140" s="716">
        <f t="shared" si="26"/>
        <v>0.14499999999999999</v>
      </c>
      <c r="O140" s="716">
        <v>64</v>
      </c>
      <c r="P140" s="716">
        <f t="shared" si="27"/>
        <v>9.2799999999999994</v>
      </c>
    </row>
    <row r="141" spans="2:16">
      <c r="B141" s="717" t="s">
        <v>831</v>
      </c>
      <c r="C141" s="716">
        <v>392.7</v>
      </c>
      <c r="D141" s="724">
        <f t="shared" si="28"/>
        <v>-112.25999999999999</v>
      </c>
      <c r="E141" s="739"/>
      <c r="F141" s="758"/>
      <c r="H141" s="716"/>
      <c r="I141" s="716"/>
      <c r="J141" s="748" t="s">
        <v>26</v>
      </c>
      <c r="K141" s="749">
        <f>SUM(K136:K140)</f>
        <v>213.5</v>
      </c>
      <c r="M141" s="716"/>
      <c r="N141" s="716"/>
      <c r="O141" s="748" t="s">
        <v>26</v>
      </c>
      <c r="P141" s="749">
        <f>SUM(P136:P140)</f>
        <v>79.256000000000014</v>
      </c>
    </row>
    <row r="142" spans="2:16">
      <c r="B142" s="717" t="s">
        <v>776</v>
      </c>
      <c r="C142" s="716">
        <v>365.36</v>
      </c>
      <c r="D142" s="724">
        <f t="shared" si="28"/>
        <v>-27.339999999999975</v>
      </c>
      <c r="E142" s="739"/>
      <c r="F142" s="758"/>
    </row>
    <row r="143" spans="2:16">
      <c r="B143" s="717" t="s">
        <v>778</v>
      </c>
      <c r="C143" s="716">
        <v>365.15</v>
      </c>
      <c r="D143" s="724">
        <f t="shared" si="28"/>
        <v>-0.21000000000003638</v>
      </c>
      <c r="E143" s="739"/>
      <c r="F143" s="758"/>
    </row>
    <row r="144" spans="2:16">
      <c r="B144" s="717" t="s">
        <v>780</v>
      </c>
      <c r="C144" s="716">
        <v>366.51</v>
      </c>
      <c r="D144" s="724">
        <f t="shared" si="28"/>
        <v>1.3600000000000136</v>
      </c>
      <c r="E144" s="739"/>
      <c r="F144" s="758"/>
    </row>
    <row r="145" spans="2:6">
      <c r="B145" s="717" t="s">
        <v>781</v>
      </c>
      <c r="C145" s="716">
        <v>366.32</v>
      </c>
      <c r="D145" s="724">
        <f t="shared" si="28"/>
        <v>-0.18999999999999773</v>
      </c>
      <c r="E145" s="739"/>
      <c r="F145" s="758"/>
    </row>
    <row r="146" spans="2:6">
      <c r="B146" s="717" t="s">
        <v>783</v>
      </c>
      <c r="C146" s="716">
        <v>366.32</v>
      </c>
      <c r="D146" s="724">
        <f t="shared" si="28"/>
        <v>0</v>
      </c>
      <c r="E146" s="739"/>
      <c r="F146" s="758"/>
    </row>
    <row r="147" spans="2:6">
      <c r="B147" s="717" t="s">
        <v>784</v>
      </c>
      <c r="C147" s="716">
        <v>366.32</v>
      </c>
      <c r="D147" s="724">
        <f t="shared" si="28"/>
        <v>0</v>
      </c>
      <c r="E147" s="739"/>
      <c r="F147" s="758"/>
    </row>
    <row r="148" spans="2:6">
      <c r="B148" s="725" t="s">
        <v>26</v>
      </c>
      <c r="C148" s="726"/>
      <c r="D148" s="759"/>
      <c r="E148" s="726"/>
      <c r="F148" s="727"/>
    </row>
    <row r="149" spans="2:6">
      <c r="B149" s="725"/>
      <c r="C149" s="726"/>
      <c r="D149" s="726"/>
      <c r="E149" s="726"/>
      <c r="F149" s="727"/>
    </row>
    <row r="150" spans="2:6">
      <c r="B150" s="717" t="s">
        <v>788</v>
      </c>
      <c r="C150" s="716"/>
      <c r="D150" s="740">
        <f t="shared" ref="D150:D158" si="29">$K$141-$P$141</f>
        <v>134.24399999999997</v>
      </c>
      <c r="E150" s="739">
        <f t="shared" ref="E150:E158" si="30">$H$128</f>
        <v>0.82656398707441847</v>
      </c>
      <c r="F150" s="741">
        <f t="shared" ref="F150:F158" si="31">D150*E150</f>
        <v>110.96125588081821</v>
      </c>
    </row>
    <row r="151" spans="2:6">
      <c r="B151" s="717" t="s">
        <v>789</v>
      </c>
      <c r="C151" s="716"/>
      <c r="D151" s="740">
        <f t="shared" si="29"/>
        <v>134.24399999999997</v>
      </c>
      <c r="E151" s="739">
        <f t="shared" si="30"/>
        <v>0.82656398707441847</v>
      </c>
      <c r="F151" s="741">
        <f t="shared" si="31"/>
        <v>110.96125588081821</v>
      </c>
    </row>
    <row r="152" spans="2:6">
      <c r="B152" s="717" t="s">
        <v>790</v>
      </c>
      <c r="C152" s="716"/>
      <c r="D152" s="740">
        <f t="shared" si="29"/>
        <v>134.24399999999997</v>
      </c>
      <c r="E152" s="739">
        <f t="shared" si="30"/>
        <v>0.82656398707441847</v>
      </c>
      <c r="F152" s="741">
        <f t="shared" si="31"/>
        <v>110.96125588081821</v>
      </c>
    </row>
    <row r="153" spans="2:6">
      <c r="B153" s="717" t="s">
        <v>792</v>
      </c>
      <c r="C153" s="716"/>
      <c r="D153" s="740">
        <f t="shared" si="29"/>
        <v>134.24399999999997</v>
      </c>
      <c r="E153" s="739">
        <f t="shared" si="30"/>
        <v>0.82656398707441847</v>
      </c>
      <c r="F153" s="741">
        <f t="shared" si="31"/>
        <v>110.96125588081821</v>
      </c>
    </row>
    <row r="154" spans="2:6">
      <c r="B154" s="717" t="s">
        <v>793</v>
      </c>
      <c r="C154" s="716"/>
      <c r="D154" s="740">
        <f t="shared" si="29"/>
        <v>134.24399999999997</v>
      </c>
      <c r="E154" s="739">
        <f t="shared" si="30"/>
        <v>0.82656398707441847</v>
      </c>
      <c r="F154" s="741">
        <f t="shared" si="31"/>
        <v>110.96125588081821</v>
      </c>
    </row>
    <row r="155" spans="2:6">
      <c r="B155" s="717" t="s">
        <v>794</v>
      </c>
      <c r="C155" s="716"/>
      <c r="D155" s="740">
        <f t="shared" si="29"/>
        <v>134.24399999999997</v>
      </c>
      <c r="E155" s="739">
        <f t="shared" si="30"/>
        <v>0.82656398707441847</v>
      </c>
      <c r="F155" s="741">
        <f t="shared" si="31"/>
        <v>110.96125588081821</v>
      </c>
    </row>
    <row r="156" spans="2:6">
      <c r="B156" s="717" t="s">
        <v>795</v>
      </c>
      <c r="C156" s="716"/>
      <c r="D156" s="740">
        <f t="shared" si="29"/>
        <v>134.24399999999997</v>
      </c>
      <c r="E156" s="739">
        <f t="shared" si="30"/>
        <v>0.82656398707441847</v>
      </c>
      <c r="F156" s="741">
        <f t="shared" si="31"/>
        <v>110.96125588081821</v>
      </c>
    </row>
    <row r="157" spans="2:6">
      <c r="B157" s="717" t="s">
        <v>796</v>
      </c>
      <c r="C157" s="716"/>
      <c r="D157" s="740">
        <f t="shared" si="29"/>
        <v>134.24399999999997</v>
      </c>
      <c r="E157" s="739">
        <f t="shared" si="30"/>
        <v>0.82656398707441847</v>
      </c>
      <c r="F157" s="741">
        <f t="shared" si="31"/>
        <v>110.96125588081821</v>
      </c>
    </row>
    <row r="158" spans="2:6">
      <c r="B158" s="717" t="s">
        <v>813</v>
      </c>
      <c r="C158" s="716"/>
      <c r="D158" s="740">
        <f t="shared" si="29"/>
        <v>134.24399999999997</v>
      </c>
      <c r="E158" s="739">
        <f t="shared" si="30"/>
        <v>0.82656398707441847</v>
      </c>
      <c r="F158" s="741">
        <f t="shared" si="31"/>
        <v>110.96125588081821</v>
      </c>
    </row>
    <row r="161" spans="2:16" ht="21">
      <c r="B161" s="729" t="s">
        <v>836</v>
      </c>
      <c r="H161" s="744"/>
      <c r="I161" s="745"/>
      <c r="J161" s="745"/>
      <c r="K161" s="746"/>
      <c r="M161" s="744"/>
      <c r="N161" s="745"/>
      <c r="O161" s="745"/>
      <c r="P161" s="747"/>
    </row>
    <row r="162" spans="2:16" ht="57">
      <c r="B162" s="730" t="s">
        <v>752</v>
      </c>
      <c r="C162" s="730" t="s">
        <v>753</v>
      </c>
      <c r="D162" s="730" t="s">
        <v>754</v>
      </c>
      <c r="E162" s="730" t="s">
        <v>755</v>
      </c>
      <c r="F162" s="935" t="s">
        <v>756</v>
      </c>
      <c r="G162" s="935"/>
      <c r="H162" s="731" t="s">
        <v>757</v>
      </c>
      <c r="I162" s="730" t="s">
        <v>758</v>
      </c>
      <c r="J162" s="745"/>
      <c r="K162" s="746"/>
      <c r="M162" s="744"/>
      <c r="N162" s="745"/>
      <c r="O162" s="745"/>
      <c r="P162" s="747"/>
    </row>
    <row r="163" spans="2:16">
      <c r="B163" s="761">
        <v>136184</v>
      </c>
      <c r="C163" s="762">
        <v>41978</v>
      </c>
      <c r="D163" s="762">
        <v>42170</v>
      </c>
      <c r="E163" s="763">
        <v>42.262999999999998</v>
      </c>
      <c r="F163" s="936" t="s">
        <v>759</v>
      </c>
      <c r="G163" s="937"/>
      <c r="H163" s="735">
        <v>0.81</v>
      </c>
      <c r="I163" s="736">
        <f>E163*H163</f>
        <v>34.233029999999999</v>
      </c>
      <c r="J163" s="745"/>
      <c r="K163" s="746"/>
      <c r="M163" s="744"/>
      <c r="N163" s="745"/>
      <c r="O163" s="745"/>
      <c r="P163" s="747"/>
    </row>
    <row r="164" spans="2:16" ht="21">
      <c r="B164" s="729"/>
      <c r="H164" s="744"/>
      <c r="I164" s="745"/>
      <c r="J164" s="745"/>
      <c r="K164" s="746"/>
      <c r="M164" s="744"/>
      <c r="N164" s="745"/>
      <c r="O164" s="745"/>
      <c r="P164" s="747"/>
    </row>
    <row r="165" spans="2:16">
      <c r="B165" s="10" t="s">
        <v>837</v>
      </c>
      <c r="H165" s="744"/>
      <c r="I165" s="745"/>
      <c r="J165" s="745"/>
      <c r="K165" s="746"/>
      <c r="M165" s="744"/>
      <c r="N165" s="745"/>
      <c r="O165" s="745"/>
      <c r="P165" s="747"/>
    </row>
    <row r="166" spans="2:16" ht="21">
      <c r="B166" s="729" t="s">
        <v>838</v>
      </c>
      <c r="C166" s="737"/>
      <c r="E166" s="737"/>
      <c r="F166" s="737"/>
      <c r="H166" s="729" t="s">
        <v>839</v>
      </c>
    </row>
    <row r="167" spans="2:16">
      <c r="B167" s="934" t="s">
        <v>680</v>
      </c>
      <c r="C167" s="934"/>
      <c r="D167" s="934"/>
      <c r="E167" s="934"/>
      <c r="F167" s="934"/>
      <c r="H167" s="12" t="s">
        <v>688</v>
      </c>
      <c r="M167" s="12" t="s">
        <v>689</v>
      </c>
    </row>
    <row r="168" spans="2:16" ht="42.75">
      <c r="B168" s="728" t="s">
        <v>62</v>
      </c>
      <c r="C168" s="728" t="s">
        <v>681</v>
      </c>
      <c r="D168" s="728" t="s">
        <v>682</v>
      </c>
      <c r="E168" s="728" t="s">
        <v>684</v>
      </c>
      <c r="F168" s="728" t="s">
        <v>683</v>
      </c>
      <c r="H168" s="728" t="s">
        <v>685</v>
      </c>
      <c r="I168" s="728" t="s">
        <v>686</v>
      </c>
      <c r="J168" s="728" t="s">
        <v>687</v>
      </c>
      <c r="K168" s="728" t="s">
        <v>681</v>
      </c>
      <c r="M168" s="728" t="s">
        <v>685</v>
      </c>
      <c r="N168" s="728" t="s">
        <v>686</v>
      </c>
      <c r="O168" s="728" t="s">
        <v>687</v>
      </c>
      <c r="P168" s="728" t="s">
        <v>681</v>
      </c>
    </row>
    <row r="169" spans="2:16" ht="15.75">
      <c r="B169" s="728"/>
      <c r="C169" s="728" t="s">
        <v>691</v>
      </c>
      <c r="D169" s="728" t="s">
        <v>692</v>
      </c>
      <c r="E169" s="728" t="s">
        <v>693</v>
      </c>
      <c r="F169" s="728" t="s">
        <v>694</v>
      </c>
      <c r="H169" s="728"/>
      <c r="I169" s="728" t="s">
        <v>695</v>
      </c>
      <c r="J169" s="728" t="s">
        <v>696</v>
      </c>
      <c r="K169" s="728" t="s">
        <v>697</v>
      </c>
      <c r="M169" s="728"/>
      <c r="N169" s="728" t="s">
        <v>698</v>
      </c>
      <c r="O169" s="728" t="s">
        <v>699</v>
      </c>
      <c r="P169" s="728" t="s">
        <v>700</v>
      </c>
    </row>
    <row r="170" spans="2:16">
      <c r="B170" s="717" t="s">
        <v>800</v>
      </c>
      <c r="C170" s="716">
        <v>134.86000000000001</v>
      </c>
      <c r="D170" s="720"/>
      <c r="E170" s="716"/>
      <c r="F170" s="716"/>
      <c r="H170" s="738" t="s">
        <v>840</v>
      </c>
      <c r="I170" s="716"/>
      <c r="J170" s="716"/>
      <c r="K170" s="716"/>
      <c r="M170" s="738" t="s">
        <v>840</v>
      </c>
      <c r="N170" s="716"/>
      <c r="O170" s="716"/>
      <c r="P170" s="716"/>
    </row>
    <row r="171" spans="2:16">
      <c r="B171" s="717" t="s">
        <v>802</v>
      </c>
      <c r="C171" s="716">
        <v>134.86000000000001</v>
      </c>
      <c r="D171" s="724">
        <f>C171-C170</f>
        <v>0</v>
      </c>
      <c r="E171" s="739"/>
      <c r="F171" s="721"/>
      <c r="H171" s="716" t="s">
        <v>841</v>
      </c>
      <c r="I171" s="716">
        <f>TRIM(LEFT(H171, FIND("W", H171, 1)-1))/1000</f>
        <v>0.1</v>
      </c>
      <c r="J171" s="716">
        <v>355</v>
      </c>
      <c r="K171" s="716">
        <f>I171*J171</f>
        <v>35.5</v>
      </c>
      <c r="M171" s="716" t="s">
        <v>842</v>
      </c>
      <c r="N171" s="716">
        <f>TRIM(LEFT(M171, FIND("W", M171, 1)-1))/1000</f>
        <v>2.4E-2</v>
      </c>
      <c r="O171" s="716">
        <v>355</v>
      </c>
      <c r="P171" s="716">
        <f>N171*O171</f>
        <v>8.52</v>
      </c>
    </row>
    <row r="172" spans="2:16">
      <c r="B172" s="717" t="s">
        <v>803</v>
      </c>
      <c r="C172" s="716">
        <v>134.86000000000001</v>
      </c>
      <c r="D172" s="724">
        <f t="shared" ref="D172:D181" si="32">C172-C171</f>
        <v>0</v>
      </c>
      <c r="E172" s="739"/>
      <c r="F172" s="721"/>
      <c r="H172" s="716" t="s">
        <v>843</v>
      </c>
      <c r="I172" s="716">
        <f t="shared" ref="I172:I177" si="33">TRIM(LEFT(H172, FIND("W", H172, 1)-1))/1000</f>
        <v>7.0000000000000007E-2</v>
      </c>
      <c r="J172" s="716">
        <v>62</v>
      </c>
      <c r="K172" s="716">
        <f t="shared" ref="K172:K177" si="34">I172*J172</f>
        <v>4.3400000000000007</v>
      </c>
      <c r="M172" s="716" t="s">
        <v>842</v>
      </c>
      <c r="N172" s="716">
        <f t="shared" ref="N172:N177" si="35">TRIM(LEFT(M172, FIND("W", M172, 1)-1))/1000</f>
        <v>2.4E-2</v>
      </c>
      <c r="O172" s="716">
        <v>62</v>
      </c>
      <c r="P172" s="716">
        <f t="shared" ref="P172:P177" si="36">N172*O172</f>
        <v>1.488</v>
      </c>
    </row>
    <row r="173" spans="2:16">
      <c r="B173" s="717" t="s">
        <v>804</v>
      </c>
      <c r="C173" s="716">
        <v>90.12</v>
      </c>
      <c r="D173" s="724">
        <f t="shared" si="32"/>
        <v>-44.740000000000009</v>
      </c>
      <c r="E173" s="739"/>
      <c r="F173" s="721"/>
      <c r="H173" s="716" t="s">
        <v>841</v>
      </c>
      <c r="I173" s="716">
        <f t="shared" si="33"/>
        <v>0.1</v>
      </c>
      <c r="J173" s="716">
        <v>77</v>
      </c>
      <c r="K173" s="716">
        <f t="shared" si="34"/>
        <v>7.7</v>
      </c>
      <c r="M173" s="716" t="s">
        <v>842</v>
      </c>
      <c r="N173" s="716">
        <f t="shared" si="35"/>
        <v>2.4E-2</v>
      </c>
      <c r="O173" s="716">
        <v>77</v>
      </c>
      <c r="P173" s="716">
        <f t="shared" si="36"/>
        <v>1.8480000000000001</v>
      </c>
    </row>
    <row r="174" spans="2:16">
      <c r="B174" s="717" t="s">
        <v>805</v>
      </c>
      <c r="C174" s="716">
        <v>90.12</v>
      </c>
      <c r="D174" s="724">
        <f t="shared" si="32"/>
        <v>0</v>
      </c>
      <c r="E174" s="739"/>
      <c r="F174" s="721"/>
      <c r="H174" s="716" t="s">
        <v>844</v>
      </c>
      <c r="I174" s="716">
        <f t="shared" si="33"/>
        <v>0.15</v>
      </c>
      <c r="J174" s="716">
        <v>7</v>
      </c>
      <c r="K174" s="716">
        <f t="shared" si="34"/>
        <v>1.05</v>
      </c>
      <c r="M174" s="716" t="s">
        <v>845</v>
      </c>
      <c r="N174" s="716">
        <f t="shared" si="35"/>
        <v>3.5999999999999997E-2</v>
      </c>
      <c r="O174" s="716">
        <v>7</v>
      </c>
      <c r="P174" s="716">
        <f t="shared" si="36"/>
        <v>0.252</v>
      </c>
    </row>
    <row r="175" spans="2:16">
      <c r="B175" s="717" t="s">
        <v>807</v>
      </c>
      <c r="C175" s="716">
        <v>90.12</v>
      </c>
      <c r="D175" s="724">
        <f t="shared" si="32"/>
        <v>0</v>
      </c>
      <c r="E175" s="739"/>
      <c r="F175" s="721"/>
      <c r="H175" s="716" t="s">
        <v>843</v>
      </c>
      <c r="I175" s="716">
        <f t="shared" si="33"/>
        <v>7.0000000000000007E-2</v>
      </c>
      <c r="J175" s="716">
        <v>118</v>
      </c>
      <c r="K175" s="716">
        <f t="shared" si="34"/>
        <v>8.2600000000000016</v>
      </c>
      <c r="M175" s="716" t="s">
        <v>842</v>
      </c>
      <c r="N175" s="716">
        <f t="shared" si="35"/>
        <v>2.4E-2</v>
      </c>
      <c r="O175" s="716">
        <v>118</v>
      </c>
      <c r="P175" s="716">
        <f t="shared" si="36"/>
        <v>2.8319999999999999</v>
      </c>
    </row>
    <row r="176" spans="2:16">
      <c r="B176" s="717" t="s">
        <v>763</v>
      </c>
      <c r="C176" s="716">
        <v>90.12</v>
      </c>
      <c r="D176" s="724">
        <f t="shared" si="32"/>
        <v>0</v>
      </c>
      <c r="E176" s="739"/>
      <c r="F176" s="721"/>
      <c r="H176" s="716" t="s">
        <v>846</v>
      </c>
      <c r="I176" s="716">
        <f t="shared" si="33"/>
        <v>0.17499999999999999</v>
      </c>
      <c r="J176" s="716">
        <v>1</v>
      </c>
      <c r="K176" s="716">
        <f t="shared" si="34"/>
        <v>0.17499999999999999</v>
      </c>
      <c r="M176" s="716" t="s">
        <v>845</v>
      </c>
      <c r="N176" s="716">
        <f t="shared" si="35"/>
        <v>3.5999999999999997E-2</v>
      </c>
      <c r="O176" s="716">
        <v>1</v>
      </c>
      <c r="P176" s="716">
        <f t="shared" si="36"/>
        <v>3.5999999999999997E-2</v>
      </c>
    </row>
    <row r="177" spans="2:16">
      <c r="B177" s="717" t="s">
        <v>765</v>
      </c>
      <c r="C177" s="716">
        <v>90.12</v>
      </c>
      <c r="D177" s="724">
        <f t="shared" si="32"/>
        <v>0</v>
      </c>
      <c r="E177" s="739"/>
      <c r="F177" s="721"/>
      <c r="H177" s="716" t="s">
        <v>847</v>
      </c>
      <c r="I177" s="716">
        <f t="shared" si="33"/>
        <v>0.25</v>
      </c>
      <c r="J177" s="716">
        <v>1</v>
      </c>
      <c r="K177" s="716">
        <f t="shared" si="34"/>
        <v>0.25</v>
      </c>
      <c r="M177" s="716" t="s">
        <v>845</v>
      </c>
      <c r="N177" s="716">
        <f t="shared" si="35"/>
        <v>3.5999999999999997E-2</v>
      </c>
      <c r="O177" s="716">
        <v>1</v>
      </c>
      <c r="P177" s="716">
        <f t="shared" si="36"/>
        <v>3.5999999999999997E-2</v>
      </c>
    </row>
    <row r="178" spans="2:16">
      <c r="B178" s="717" t="s">
        <v>768</v>
      </c>
      <c r="C178" s="716">
        <v>90.12</v>
      </c>
      <c r="D178" s="724">
        <f t="shared" si="32"/>
        <v>0</v>
      </c>
      <c r="E178" s="739"/>
      <c r="F178" s="721"/>
      <c r="H178" s="725" t="s">
        <v>26</v>
      </c>
      <c r="I178" s="726"/>
      <c r="J178" s="726"/>
      <c r="K178" s="722">
        <f>SUM(K171:K177)</f>
        <v>57.275000000000006</v>
      </c>
      <c r="M178" s="725" t="s">
        <v>26</v>
      </c>
      <c r="N178" s="716"/>
      <c r="O178" s="716"/>
      <c r="P178" s="723">
        <f>SUM(P171:P177)</f>
        <v>15.012</v>
      </c>
    </row>
    <row r="179" spans="2:16">
      <c r="B179" s="717" t="s">
        <v>770</v>
      </c>
      <c r="C179" s="716">
        <v>90.12</v>
      </c>
      <c r="D179" s="724">
        <f t="shared" si="32"/>
        <v>0</v>
      </c>
      <c r="E179" s="739"/>
      <c r="F179" s="721"/>
    </row>
    <row r="180" spans="2:16">
      <c r="B180" s="717" t="s">
        <v>772</v>
      </c>
      <c r="C180" s="716">
        <v>90.12</v>
      </c>
      <c r="D180" s="724">
        <f t="shared" si="32"/>
        <v>0</v>
      </c>
      <c r="E180" s="739"/>
      <c r="F180" s="721"/>
    </row>
    <row r="181" spans="2:16">
      <c r="B181" s="717" t="s">
        <v>774</v>
      </c>
      <c r="C181" s="716">
        <v>90.12</v>
      </c>
      <c r="D181" s="724">
        <f t="shared" si="32"/>
        <v>0</v>
      </c>
      <c r="E181" s="739"/>
      <c r="F181" s="721"/>
    </row>
    <row r="182" spans="2:16">
      <c r="B182" s="725" t="s">
        <v>26</v>
      </c>
      <c r="C182" s="726"/>
      <c r="D182" s="726"/>
      <c r="E182" s="726"/>
      <c r="F182" s="727"/>
    </row>
    <row r="183" spans="2:16">
      <c r="B183" s="725"/>
      <c r="C183" s="726"/>
      <c r="D183" s="726"/>
      <c r="E183" s="726"/>
      <c r="F183" s="727"/>
    </row>
    <row r="184" spans="2:16">
      <c r="B184" s="717" t="s">
        <v>787</v>
      </c>
      <c r="C184" s="716"/>
      <c r="D184" s="740">
        <f t="shared" ref="D184:D192" si="37">$K$178-$P$178</f>
        <v>42.263000000000005</v>
      </c>
      <c r="E184" s="739">
        <f t="shared" ref="E184:E192" si="38">$H$163</f>
        <v>0.81</v>
      </c>
      <c r="F184" s="741">
        <f t="shared" ref="F184:F192" si="39">D184*E184</f>
        <v>34.233030000000007</v>
      </c>
    </row>
    <row r="185" spans="2:16">
      <c r="B185" s="717" t="s">
        <v>788</v>
      </c>
      <c r="C185" s="716"/>
      <c r="D185" s="740">
        <f t="shared" si="37"/>
        <v>42.263000000000005</v>
      </c>
      <c r="E185" s="739">
        <f t="shared" si="38"/>
        <v>0.81</v>
      </c>
      <c r="F185" s="741">
        <f t="shared" si="39"/>
        <v>34.233030000000007</v>
      </c>
    </row>
    <row r="186" spans="2:16">
      <c r="B186" s="717" t="s">
        <v>789</v>
      </c>
      <c r="C186" s="716"/>
      <c r="D186" s="740">
        <f t="shared" si="37"/>
        <v>42.263000000000005</v>
      </c>
      <c r="E186" s="739">
        <f t="shared" si="38"/>
        <v>0.81</v>
      </c>
      <c r="F186" s="741">
        <f t="shared" si="39"/>
        <v>34.233030000000007</v>
      </c>
    </row>
    <row r="187" spans="2:16">
      <c r="B187" s="717" t="s">
        <v>790</v>
      </c>
      <c r="C187" s="716"/>
      <c r="D187" s="740">
        <f t="shared" si="37"/>
        <v>42.263000000000005</v>
      </c>
      <c r="E187" s="739">
        <f t="shared" si="38"/>
        <v>0.81</v>
      </c>
      <c r="F187" s="741">
        <f t="shared" si="39"/>
        <v>34.233030000000007</v>
      </c>
    </row>
    <row r="188" spans="2:16">
      <c r="B188" s="717" t="s">
        <v>792</v>
      </c>
      <c r="C188" s="716"/>
      <c r="D188" s="740">
        <f t="shared" si="37"/>
        <v>42.263000000000005</v>
      </c>
      <c r="E188" s="739">
        <f t="shared" si="38"/>
        <v>0.81</v>
      </c>
      <c r="F188" s="741">
        <f t="shared" si="39"/>
        <v>34.233030000000007</v>
      </c>
    </row>
    <row r="189" spans="2:16">
      <c r="B189" s="717" t="s">
        <v>793</v>
      </c>
      <c r="C189" s="716"/>
      <c r="D189" s="740">
        <f t="shared" si="37"/>
        <v>42.263000000000005</v>
      </c>
      <c r="E189" s="739">
        <f t="shared" si="38"/>
        <v>0.81</v>
      </c>
      <c r="F189" s="741">
        <f t="shared" si="39"/>
        <v>34.233030000000007</v>
      </c>
    </row>
    <row r="190" spans="2:16">
      <c r="B190" s="717" t="s">
        <v>794</v>
      </c>
      <c r="C190" s="716"/>
      <c r="D190" s="740">
        <f t="shared" si="37"/>
        <v>42.263000000000005</v>
      </c>
      <c r="E190" s="739">
        <f t="shared" si="38"/>
        <v>0.81</v>
      </c>
      <c r="F190" s="741">
        <f t="shared" si="39"/>
        <v>34.233030000000007</v>
      </c>
    </row>
    <row r="191" spans="2:16">
      <c r="B191" s="717" t="s">
        <v>795</v>
      </c>
      <c r="C191" s="716"/>
      <c r="D191" s="740">
        <f t="shared" si="37"/>
        <v>42.263000000000005</v>
      </c>
      <c r="E191" s="739">
        <f t="shared" si="38"/>
        <v>0.81</v>
      </c>
      <c r="F191" s="741">
        <f t="shared" si="39"/>
        <v>34.233030000000007</v>
      </c>
    </row>
    <row r="192" spans="2:16">
      <c r="B192" s="717" t="s">
        <v>796</v>
      </c>
      <c r="C192" s="716"/>
      <c r="D192" s="740">
        <f t="shared" si="37"/>
        <v>42.263000000000005</v>
      </c>
      <c r="E192" s="739">
        <f t="shared" si="38"/>
        <v>0.81</v>
      </c>
      <c r="F192" s="741">
        <f t="shared" si="39"/>
        <v>34.233030000000007</v>
      </c>
    </row>
  </sheetData>
  <mergeCells count="16">
    <mergeCell ref="B18:U18"/>
    <mergeCell ref="B167:F167"/>
    <mergeCell ref="F24:G24"/>
    <mergeCell ref="F25:G25"/>
    <mergeCell ref="B29:F29"/>
    <mergeCell ref="F58:G58"/>
    <mergeCell ref="F59:G59"/>
    <mergeCell ref="B63:F63"/>
    <mergeCell ref="F92:G92"/>
    <mergeCell ref="F93:G93"/>
    <mergeCell ref="B97:F97"/>
    <mergeCell ref="F127:G127"/>
    <mergeCell ref="F128:G128"/>
    <mergeCell ref="B132:F132"/>
    <mergeCell ref="F162:G162"/>
    <mergeCell ref="F163:G16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4.25"/>
  <cols>
    <col min="1" max="1" width="9" style="12"/>
    <col min="2" max="2" width="37" style="679" customWidth="1"/>
    <col min="3" max="3" width="9" style="10"/>
    <col min="4" max="16384" width="9" style="12"/>
  </cols>
  <sheetData>
    <row r="16" spans="2:21" ht="26.25" customHeight="1">
      <c r="B16" s="680" t="s">
        <v>563</v>
      </c>
      <c r="C16" s="873" t="s">
        <v>507</v>
      </c>
      <c r="D16" s="874"/>
      <c r="E16" s="874"/>
      <c r="F16" s="874"/>
      <c r="G16" s="874"/>
      <c r="H16" s="874"/>
      <c r="I16" s="874"/>
      <c r="J16" s="874"/>
      <c r="K16" s="874"/>
      <c r="L16" s="874"/>
      <c r="M16" s="874"/>
      <c r="N16" s="874"/>
      <c r="O16" s="874"/>
      <c r="P16" s="874"/>
      <c r="Q16" s="874"/>
      <c r="R16" s="874"/>
      <c r="S16" s="874"/>
      <c r="T16" s="874"/>
      <c r="U16" s="874"/>
    </row>
    <row r="17" spans="2:21" ht="55.5" customHeight="1">
      <c r="B17" s="681" t="s">
        <v>634</v>
      </c>
      <c r="C17" s="875" t="s">
        <v>724</v>
      </c>
      <c r="D17" s="875"/>
      <c r="E17" s="875"/>
      <c r="F17" s="875"/>
      <c r="G17" s="875"/>
      <c r="H17" s="875"/>
      <c r="I17" s="875"/>
      <c r="J17" s="875"/>
      <c r="K17" s="875"/>
      <c r="L17" s="875"/>
      <c r="M17" s="875"/>
      <c r="N17" s="875"/>
      <c r="O17" s="875"/>
      <c r="P17" s="875"/>
      <c r="Q17" s="875"/>
      <c r="R17" s="875"/>
      <c r="S17" s="875"/>
      <c r="T17" s="875"/>
      <c r="U17" s="876"/>
    </row>
    <row r="18" spans="2:21" ht="15.4">
      <c r="B18" s="682"/>
      <c r="C18" s="683"/>
      <c r="D18" s="684"/>
      <c r="E18" s="684"/>
      <c r="F18" s="684"/>
      <c r="G18" s="684"/>
      <c r="H18" s="684"/>
      <c r="I18" s="684"/>
      <c r="J18" s="684"/>
      <c r="K18" s="684"/>
      <c r="L18" s="684"/>
      <c r="M18" s="684"/>
      <c r="N18" s="684"/>
      <c r="O18" s="684"/>
      <c r="P18" s="684"/>
      <c r="Q18" s="684"/>
      <c r="R18" s="684"/>
      <c r="S18" s="684"/>
      <c r="T18" s="684"/>
      <c r="U18" s="685"/>
    </row>
    <row r="19" spans="2:21" ht="15.4">
      <c r="B19" s="682"/>
      <c r="C19" s="683" t="s">
        <v>638</v>
      </c>
      <c r="D19" s="684"/>
      <c r="E19" s="684"/>
      <c r="F19" s="684"/>
      <c r="G19" s="684"/>
      <c r="H19" s="684"/>
      <c r="I19" s="684"/>
      <c r="J19" s="684"/>
      <c r="K19" s="684"/>
      <c r="L19" s="684"/>
      <c r="M19" s="684"/>
      <c r="N19" s="684"/>
      <c r="O19" s="684"/>
      <c r="P19" s="684"/>
      <c r="Q19" s="684"/>
      <c r="R19" s="684"/>
      <c r="S19" s="684"/>
      <c r="T19" s="684"/>
      <c r="U19" s="685"/>
    </row>
    <row r="20" spans="2:21" ht="15.4">
      <c r="B20" s="682"/>
      <c r="C20" s="683"/>
      <c r="D20" s="684"/>
      <c r="E20" s="684"/>
      <c r="F20" s="684"/>
      <c r="G20" s="684"/>
      <c r="H20" s="684"/>
      <c r="I20" s="684"/>
      <c r="J20" s="684"/>
      <c r="K20" s="684"/>
      <c r="L20" s="684"/>
      <c r="M20" s="684"/>
      <c r="N20" s="684"/>
      <c r="O20" s="684"/>
      <c r="P20" s="684"/>
      <c r="Q20" s="684"/>
      <c r="R20" s="684"/>
      <c r="S20" s="684"/>
      <c r="T20" s="684"/>
      <c r="U20" s="685"/>
    </row>
    <row r="21" spans="2:21" ht="15.4">
      <c r="B21" s="682"/>
      <c r="C21" s="683" t="s">
        <v>635</v>
      </c>
      <c r="D21" s="684"/>
      <c r="E21" s="684"/>
      <c r="F21" s="684"/>
      <c r="G21" s="684"/>
      <c r="H21" s="684"/>
      <c r="I21" s="684"/>
      <c r="J21" s="684"/>
      <c r="K21" s="684"/>
      <c r="L21" s="684"/>
      <c r="M21" s="684"/>
      <c r="N21" s="684"/>
      <c r="O21" s="684"/>
      <c r="P21" s="684"/>
      <c r="Q21" s="684"/>
      <c r="R21" s="684"/>
      <c r="S21" s="684"/>
      <c r="T21" s="684"/>
      <c r="U21" s="685"/>
    </row>
    <row r="22" spans="2:21" ht="15.4">
      <c r="B22" s="682"/>
      <c r="C22" s="683"/>
      <c r="D22" s="684"/>
      <c r="E22" s="684"/>
      <c r="F22" s="684"/>
      <c r="G22" s="684"/>
      <c r="H22" s="684"/>
      <c r="I22" s="684"/>
      <c r="J22" s="684"/>
      <c r="K22" s="684"/>
      <c r="L22" s="684"/>
      <c r="M22" s="684"/>
      <c r="N22" s="684"/>
      <c r="O22" s="684"/>
      <c r="P22" s="684"/>
      <c r="Q22" s="684"/>
      <c r="R22" s="684"/>
      <c r="S22" s="684"/>
      <c r="T22" s="684"/>
      <c r="U22" s="685"/>
    </row>
    <row r="23" spans="2:21" ht="30" customHeight="1">
      <c r="B23" s="682"/>
      <c r="C23" s="869" t="s">
        <v>636</v>
      </c>
      <c r="D23" s="869"/>
      <c r="E23" s="869"/>
      <c r="F23" s="869"/>
      <c r="G23" s="869"/>
      <c r="H23" s="869"/>
      <c r="I23" s="869"/>
      <c r="J23" s="869"/>
      <c r="K23" s="869"/>
      <c r="L23" s="869"/>
      <c r="M23" s="869"/>
      <c r="N23" s="869"/>
      <c r="O23" s="869"/>
      <c r="P23" s="869"/>
      <c r="Q23" s="869"/>
      <c r="R23" s="869"/>
      <c r="S23" s="869"/>
      <c r="T23" s="684"/>
      <c r="U23" s="685"/>
    </row>
    <row r="24" spans="2:21" ht="15.4">
      <c r="B24" s="682"/>
      <c r="C24" s="683"/>
      <c r="D24" s="684"/>
      <c r="E24" s="684"/>
      <c r="F24" s="684"/>
      <c r="G24" s="684"/>
      <c r="H24" s="684"/>
      <c r="I24" s="684"/>
      <c r="J24" s="684"/>
      <c r="K24" s="684"/>
      <c r="L24" s="684"/>
      <c r="M24" s="684"/>
      <c r="N24" s="684"/>
      <c r="O24" s="684"/>
      <c r="P24" s="684"/>
      <c r="Q24" s="684"/>
      <c r="R24" s="684"/>
      <c r="S24" s="684"/>
      <c r="T24" s="684"/>
      <c r="U24" s="685"/>
    </row>
    <row r="25" spans="2:21" ht="15.4">
      <c r="B25" s="682"/>
      <c r="C25" s="683" t="s">
        <v>639</v>
      </c>
      <c r="D25" s="684"/>
      <c r="E25" s="684"/>
      <c r="F25" s="684"/>
      <c r="G25" s="684"/>
      <c r="H25" s="684"/>
      <c r="I25" s="684"/>
      <c r="J25" s="684"/>
      <c r="K25" s="684"/>
      <c r="L25" s="684"/>
      <c r="M25" s="684"/>
      <c r="N25" s="684"/>
      <c r="O25" s="684"/>
      <c r="P25" s="684"/>
      <c r="Q25" s="684"/>
      <c r="R25" s="684"/>
      <c r="S25" s="684"/>
      <c r="T25" s="684"/>
      <c r="U25" s="685"/>
    </row>
    <row r="26" spans="2:21" ht="15.4">
      <c r="B26" s="682"/>
      <c r="C26" s="683"/>
      <c r="D26" s="684"/>
      <c r="E26" s="684"/>
      <c r="F26" s="684"/>
      <c r="G26" s="684"/>
      <c r="H26" s="684"/>
      <c r="I26" s="684"/>
      <c r="J26" s="684"/>
      <c r="K26" s="684"/>
      <c r="L26" s="684"/>
      <c r="M26" s="684"/>
      <c r="N26" s="684"/>
      <c r="O26" s="684"/>
      <c r="P26" s="684"/>
      <c r="Q26" s="684"/>
      <c r="R26" s="684"/>
      <c r="S26" s="684"/>
      <c r="T26" s="684"/>
      <c r="U26" s="685"/>
    </row>
    <row r="27" spans="2:21" ht="31.5" customHeight="1">
      <c r="B27" s="682"/>
      <c r="C27" s="869" t="s">
        <v>637</v>
      </c>
      <c r="D27" s="869"/>
      <c r="E27" s="869"/>
      <c r="F27" s="869"/>
      <c r="G27" s="869"/>
      <c r="H27" s="869"/>
      <c r="I27" s="869"/>
      <c r="J27" s="869"/>
      <c r="K27" s="869"/>
      <c r="L27" s="869"/>
      <c r="M27" s="869"/>
      <c r="N27" s="869"/>
      <c r="O27" s="869"/>
      <c r="P27" s="869"/>
      <c r="Q27" s="869"/>
      <c r="R27" s="869"/>
      <c r="S27" s="869"/>
      <c r="T27" s="869"/>
      <c r="U27" s="870"/>
    </row>
    <row r="28" spans="2:21" ht="15.4">
      <c r="B28" s="682"/>
      <c r="C28" s="683"/>
      <c r="D28" s="684"/>
      <c r="E28" s="684"/>
      <c r="F28" s="684"/>
      <c r="G28" s="684"/>
      <c r="H28" s="684"/>
      <c r="I28" s="684"/>
      <c r="J28" s="684"/>
      <c r="K28" s="684"/>
      <c r="L28" s="684"/>
      <c r="M28" s="684"/>
      <c r="N28" s="684"/>
      <c r="O28" s="684"/>
      <c r="P28" s="684"/>
      <c r="Q28" s="684"/>
      <c r="R28" s="684"/>
      <c r="S28" s="684"/>
      <c r="T28" s="684"/>
      <c r="U28" s="685"/>
    </row>
    <row r="29" spans="2:21" ht="31.5" customHeight="1">
      <c r="B29" s="682"/>
      <c r="C29" s="869" t="s">
        <v>640</v>
      </c>
      <c r="D29" s="869"/>
      <c r="E29" s="869"/>
      <c r="F29" s="869"/>
      <c r="G29" s="869"/>
      <c r="H29" s="869"/>
      <c r="I29" s="869"/>
      <c r="J29" s="869"/>
      <c r="K29" s="869"/>
      <c r="L29" s="869"/>
      <c r="M29" s="869"/>
      <c r="N29" s="869"/>
      <c r="O29" s="869"/>
      <c r="P29" s="869"/>
      <c r="Q29" s="869"/>
      <c r="R29" s="869"/>
      <c r="S29" s="869"/>
      <c r="T29" s="869"/>
      <c r="U29" s="870"/>
    </row>
    <row r="30" spans="2:21" ht="15.4">
      <c r="B30" s="682"/>
      <c r="C30" s="683"/>
      <c r="D30" s="684"/>
      <c r="E30" s="684"/>
      <c r="F30" s="684"/>
      <c r="G30" s="684"/>
      <c r="H30" s="684"/>
      <c r="I30" s="684"/>
      <c r="J30" s="684"/>
      <c r="K30" s="684"/>
      <c r="L30" s="684"/>
      <c r="M30" s="684"/>
      <c r="N30" s="684"/>
      <c r="O30" s="684"/>
      <c r="P30" s="684"/>
      <c r="Q30" s="684"/>
      <c r="R30" s="684"/>
      <c r="S30" s="684"/>
      <c r="T30" s="684"/>
      <c r="U30" s="685"/>
    </row>
    <row r="31" spans="2:21" ht="15.4">
      <c r="B31" s="682"/>
      <c r="C31" s="683" t="s">
        <v>641</v>
      </c>
      <c r="D31" s="684"/>
      <c r="E31" s="684"/>
      <c r="F31" s="684"/>
      <c r="G31" s="684"/>
      <c r="H31" s="684"/>
      <c r="I31" s="684"/>
      <c r="J31" s="684"/>
      <c r="K31" s="684"/>
      <c r="L31" s="684"/>
      <c r="M31" s="684"/>
      <c r="N31" s="684"/>
      <c r="O31" s="684"/>
      <c r="P31" s="684"/>
      <c r="Q31" s="684"/>
      <c r="R31" s="684"/>
      <c r="S31" s="684"/>
      <c r="T31" s="684"/>
      <c r="U31" s="685"/>
    </row>
    <row r="32" spans="2:21" ht="15.4">
      <c r="B32" s="686"/>
      <c r="C32" s="687"/>
      <c r="D32" s="688"/>
      <c r="E32" s="688"/>
      <c r="F32" s="688"/>
      <c r="G32" s="688"/>
      <c r="H32" s="688"/>
      <c r="I32" s="688"/>
      <c r="J32" s="688"/>
      <c r="K32" s="688"/>
      <c r="L32" s="688"/>
      <c r="M32" s="688"/>
      <c r="N32" s="688"/>
      <c r="O32" s="688"/>
      <c r="P32" s="688"/>
      <c r="Q32" s="688"/>
      <c r="R32" s="688"/>
      <c r="S32" s="688"/>
      <c r="T32" s="688"/>
      <c r="U32" s="689"/>
    </row>
    <row r="33" spans="2:21" ht="39" customHeight="1">
      <c r="B33" s="690" t="s">
        <v>642</v>
      </c>
      <c r="C33" s="877" t="s">
        <v>643</v>
      </c>
      <c r="D33" s="877"/>
      <c r="E33" s="877"/>
      <c r="F33" s="877"/>
      <c r="G33" s="877"/>
      <c r="H33" s="877"/>
      <c r="I33" s="877"/>
      <c r="J33" s="877"/>
      <c r="K33" s="877"/>
      <c r="L33" s="877"/>
      <c r="M33" s="877"/>
      <c r="N33" s="877"/>
      <c r="O33" s="877"/>
      <c r="P33" s="877"/>
      <c r="Q33" s="877"/>
      <c r="R33" s="877"/>
      <c r="S33" s="877"/>
      <c r="T33" s="877"/>
      <c r="U33" s="878"/>
    </row>
    <row r="34" spans="2:21">
      <c r="B34" s="691"/>
      <c r="C34" s="692"/>
      <c r="D34" s="692"/>
      <c r="E34" s="692"/>
      <c r="F34" s="692"/>
      <c r="G34" s="692"/>
      <c r="H34" s="692"/>
      <c r="I34" s="692"/>
      <c r="J34" s="692"/>
      <c r="K34" s="692"/>
      <c r="L34" s="692"/>
      <c r="M34" s="692"/>
      <c r="N34" s="692"/>
      <c r="O34" s="692"/>
      <c r="P34" s="692"/>
      <c r="Q34" s="692"/>
      <c r="R34" s="692"/>
      <c r="S34" s="692"/>
      <c r="T34" s="692"/>
      <c r="U34" s="693"/>
    </row>
    <row r="35" spans="2:21" ht="15.4">
      <c r="B35" s="694" t="s">
        <v>644</v>
      </c>
      <c r="C35" s="695" t="s">
        <v>645</v>
      </c>
      <c r="D35" s="684"/>
      <c r="E35" s="684"/>
      <c r="F35" s="684"/>
      <c r="G35" s="684"/>
      <c r="H35" s="684"/>
      <c r="I35" s="684"/>
      <c r="J35" s="684"/>
      <c r="K35" s="684"/>
      <c r="L35" s="684"/>
      <c r="M35" s="684"/>
      <c r="N35" s="684"/>
      <c r="O35" s="684"/>
      <c r="P35" s="684"/>
      <c r="Q35" s="684"/>
      <c r="R35" s="684"/>
      <c r="S35" s="684"/>
      <c r="T35" s="684"/>
      <c r="U35" s="685"/>
    </row>
    <row r="36" spans="2:21">
      <c r="B36" s="696"/>
      <c r="C36" s="688"/>
      <c r="D36" s="688"/>
      <c r="E36" s="688"/>
      <c r="F36" s="688"/>
      <c r="G36" s="688"/>
      <c r="H36" s="688"/>
      <c r="I36" s="688"/>
      <c r="J36" s="688"/>
      <c r="K36" s="688"/>
      <c r="L36" s="688"/>
      <c r="M36" s="688"/>
      <c r="N36" s="688"/>
      <c r="O36" s="688"/>
      <c r="P36" s="688"/>
      <c r="Q36" s="688"/>
      <c r="R36" s="688"/>
      <c r="S36" s="688"/>
      <c r="T36" s="688"/>
      <c r="U36" s="689"/>
    </row>
    <row r="37" spans="2:21" ht="34.5" customHeight="1">
      <c r="B37" s="681" t="s">
        <v>646</v>
      </c>
      <c r="C37" s="871" t="s">
        <v>647</v>
      </c>
      <c r="D37" s="871"/>
      <c r="E37" s="871"/>
      <c r="F37" s="871"/>
      <c r="G37" s="871"/>
      <c r="H37" s="871"/>
      <c r="I37" s="871"/>
      <c r="J37" s="871"/>
      <c r="K37" s="871"/>
      <c r="L37" s="871"/>
      <c r="M37" s="871"/>
      <c r="N37" s="871"/>
      <c r="O37" s="871"/>
      <c r="P37" s="871"/>
      <c r="Q37" s="871"/>
      <c r="R37" s="871"/>
      <c r="S37" s="871"/>
      <c r="T37" s="871"/>
      <c r="U37" s="872"/>
    </row>
    <row r="38" spans="2:21">
      <c r="B38" s="696"/>
      <c r="C38" s="688"/>
      <c r="D38" s="688"/>
      <c r="E38" s="688"/>
      <c r="F38" s="688"/>
      <c r="G38" s="688"/>
      <c r="H38" s="688"/>
      <c r="I38" s="688"/>
      <c r="J38" s="688"/>
      <c r="K38" s="688"/>
      <c r="L38" s="688"/>
      <c r="M38" s="688"/>
      <c r="N38" s="688"/>
      <c r="O38" s="688"/>
      <c r="P38" s="688"/>
      <c r="Q38" s="688"/>
      <c r="R38" s="688"/>
      <c r="S38" s="688"/>
      <c r="T38" s="688"/>
      <c r="U38" s="689"/>
    </row>
    <row r="39" spans="2:21" ht="15.4">
      <c r="B39" s="681" t="s">
        <v>648</v>
      </c>
      <c r="C39" s="697" t="s">
        <v>649</v>
      </c>
      <c r="D39" s="692"/>
      <c r="E39" s="692"/>
      <c r="F39" s="692"/>
      <c r="G39" s="692"/>
      <c r="H39" s="692"/>
      <c r="I39" s="692"/>
      <c r="J39" s="692"/>
      <c r="K39" s="692"/>
      <c r="L39" s="692"/>
      <c r="M39" s="692"/>
      <c r="N39" s="692"/>
      <c r="O39" s="692"/>
      <c r="P39" s="692"/>
      <c r="Q39" s="692"/>
      <c r="R39" s="692"/>
      <c r="S39" s="692"/>
      <c r="T39" s="692"/>
      <c r="U39" s="693"/>
    </row>
    <row r="40" spans="2:21">
      <c r="B40" s="696"/>
      <c r="C40" s="688"/>
      <c r="D40" s="688"/>
      <c r="E40" s="688"/>
      <c r="F40" s="688"/>
      <c r="G40" s="688"/>
      <c r="H40" s="688"/>
      <c r="I40" s="688"/>
      <c r="J40" s="688"/>
      <c r="K40" s="688"/>
      <c r="L40" s="688"/>
      <c r="M40" s="688"/>
      <c r="N40" s="688"/>
      <c r="O40" s="688"/>
      <c r="P40" s="688"/>
      <c r="Q40" s="688"/>
      <c r="R40" s="688"/>
      <c r="S40" s="688"/>
      <c r="T40" s="688"/>
      <c r="U40" s="689"/>
    </row>
    <row r="41" spans="2:21" ht="38.25" customHeight="1">
      <c r="B41" s="690" t="s">
        <v>650</v>
      </c>
      <c r="C41" s="879" t="s">
        <v>651</v>
      </c>
      <c r="D41" s="879"/>
      <c r="E41" s="879"/>
      <c r="F41" s="879"/>
      <c r="G41" s="879"/>
      <c r="H41" s="879"/>
      <c r="I41" s="879"/>
      <c r="J41" s="879"/>
      <c r="K41" s="879"/>
      <c r="L41" s="879"/>
      <c r="M41" s="879"/>
      <c r="N41" s="879"/>
      <c r="O41" s="879"/>
      <c r="P41" s="879"/>
      <c r="Q41" s="879"/>
      <c r="R41" s="879"/>
      <c r="S41" s="879"/>
      <c r="T41" s="879"/>
      <c r="U41" s="880"/>
    </row>
    <row r="42" spans="2:21">
      <c r="B42" s="698"/>
      <c r="C42" s="692"/>
      <c r="D42" s="692"/>
      <c r="E42" s="692"/>
      <c r="F42" s="692"/>
      <c r="G42" s="692"/>
      <c r="H42" s="692"/>
      <c r="I42" s="692"/>
      <c r="J42" s="692"/>
      <c r="K42" s="692"/>
      <c r="L42" s="692"/>
      <c r="M42" s="692"/>
      <c r="N42" s="692"/>
      <c r="O42" s="692"/>
      <c r="P42" s="692"/>
      <c r="Q42" s="692"/>
      <c r="R42" s="692"/>
      <c r="S42" s="692"/>
      <c r="T42" s="692"/>
      <c r="U42" s="693"/>
    </row>
    <row r="43" spans="2:21" ht="15.4">
      <c r="B43" s="694" t="s">
        <v>652</v>
      </c>
      <c r="C43" s="695" t="s">
        <v>653</v>
      </c>
      <c r="D43" s="684"/>
      <c r="E43" s="684"/>
      <c r="F43" s="684"/>
      <c r="G43" s="684"/>
      <c r="H43" s="684"/>
      <c r="I43" s="684"/>
      <c r="J43" s="684"/>
      <c r="K43" s="684"/>
      <c r="L43" s="684"/>
      <c r="M43" s="684"/>
      <c r="N43" s="684"/>
      <c r="O43" s="684"/>
      <c r="P43" s="684"/>
      <c r="Q43" s="684"/>
      <c r="R43" s="684"/>
      <c r="S43" s="684"/>
      <c r="T43" s="684"/>
      <c r="U43" s="685"/>
    </row>
    <row r="44" spans="2:21">
      <c r="B44" s="699"/>
      <c r="C44" s="684"/>
      <c r="D44" s="684"/>
      <c r="E44" s="684"/>
      <c r="F44" s="684"/>
      <c r="G44" s="684"/>
      <c r="H44" s="684"/>
      <c r="I44" s="684"/>
      <c r="J44" s="684"/>
      <c r="K44" s="684"/>
      <c r="L44" s="684"/>
      <c r="M44" s="684"/>
      <c r="N44" s="684"/>
      <c r="O44" s="684"/>
      <c r="P44" s="684"/>
      <c r="Q44" s="684"/>
      <c r="R44" s="684"/>
      <c r="S44" s="684"/>
      <c r="T44" s="684"/>
      <c r="U44" s="685"/>
    </row>
    <row r="45" spans="2:21" ht="36" customHeight="1">
      <c r="B45" s="699"/>
      <c r="C45" s="867" t="s">
        <v>669</v>
      </c>
      <c r="D45" s="867"/>
      <c r="E45" s="867"/>
      <c r="F45" s="867"/>
      <c r="G45" s="867"/>
      <c r="H45" s="867"/>
      <c r="I45" s="867"/>
      <c r="J45" s="867"/>
      <c r="K45" s="867"/>
      <c r="L45" s="867"/>
      <c r="M45" s="867"/>
      <c r="N45" s="867"/>
      <c r="O45" s="867"/>
      <c r="P45" s="867"/>
      <c r="Q45" s="867"/>
      <c r="R45" s="867"/>
      <c r="S45" s="867"/>
      <c r="T45" s="867"/>
      <c r="U45" s="868"/>
    </row>
    <row r="46" spans="2:21">
      <c r="B46" s="699"/>
      <c r="C46" s="700"/>
      <c r="D46" s="684"/>
      <c r="E46" s="684"/>
      <c r="F46" s="684"/>
      <c r="G46" s="684"/>
      <c r="H46" s="684"/>
      <c r="I46" s="684"/>
      <c r="J46" s="684"/>
      <c r="K46" s="684"/>
      <c r="L46" s="684"/>
      <c r="M46" s="684"/>
      <c r="N46" s="684"/>
      <c r="O46" s="684"/>
      <c r="P46" s="684"/>
      <c r="Q46" s="684"/>
      <c r="R46" s="684"/>
      <c r="S46" s="684"/>
      <c r="T46" s="684"/>
      <c r="U46" s="685"/>
    </row>
    <row r="47" spans="2:21" ht="35.25" customHeight="1">
      <c r="B47" s="699"/>
      <c r="C47" s="867" t="s">
        <v>654</v>
      </c>
      <c r="D47" s="867"/>
      <c r="E47" s="867"/>
      <c r="F47" s="867"/>
      <c r="G47" s="867"/>
      <c r="H47" s="867"/>
      <c r="I47" s="867"/>
      <c r="J47" s="867"/>
      <c r="K47" s="867"/>
      <c r="L47" s="867"/>
      <c r="M47" s="867"/>
      <c r="N47" s="867"/>
      <c r="O47" s="867"/>
      <c r="P47" s="867"/>
      <c r="Q47" s="867"/>
      <c r="R47" s="867"/>
      <c r="S47" s="867"/>
      <c r="T47" s="867"/>
      <c r="U47" s="868"/>
    </row>
    <row r="48" spans="2:21">
      <c r="B48" s="699"/>
      <c r="C48" s="700"/>
      <c r="D48" s="684"/>
      <c r="E48" s="684"/>
      <c r="F48" s="684"/>
      <c r="G48" s="684"/>
      <c r="H48" s="684"/>
      <c r="I48" s="684"/>
      <c r="J48" s="684"/>
      <c r="K48" s="684"/>
      <c r="L48" s="684"/>
      <c r="M48" s="684"/>
      <c r="N48" s="684"/>
      <c r="O48" s="684"/>
      <c r="P48" s="684"/>
      <c r="Q48" s="684"/>
      <c r="R48" s="684"/>
      <c r="S48" s="684"/>
      <c r="T48" s="684"/>
      <c r="U48" s="685"/>
    </row>
    <row r="49" spans="2:21" ht="40.5" customHeight="1">
      <c r="B49" s="699"/>
      <c r="C49" s="867" t="s">
        <v>655</v>
      </c>
      <c r="D49" s="867"/>
      <c r="E49" s="867"/>
      <c r="F49" s="867"/>
      <c r="G49" s="867"/>
      <c r="H49" s="867"/>
      <c r="I49" s="867"/>
      <c r="J49" s="867"/>
      <c r="K49" s="867"/>
      <c r="L49" s="867"/>
      <c r="M49" s="867"/>
      <c r="N49" s="867"/>
      <c r="O49" s="867"/>
      <c r="P49" s="867"/>
      <c r="Q49" s="867"/>
      <c r="R49" s="867"/>
      <c r="S49" s="867"/>
      <c r="T49" s="867"/>
      <c r="U49" s="868"/>
    </row>
    <row r="50" spans="2:21">
      <c r="B50" s="699"/>
      <c r="C50" s="700"/>
      <c r="D50" s="684"/>
      <c r="E50" s="684"/>
      <c r="F50" s="684"/>
      <c r="G50" s="684"/>
      <c r="H50" s="684"/>
      <c r="I50" s="684"/>
      <c r="J50" s="684"/>
      <c r="K50" s="684"/>
      <c r="L50" s="684"/>
      <c r="M50" s="684"/>
      <c r="N50" s="684"/>
      <c r="O50" s="684"/>
      <c r="P50" s="684"/>
      <c r="Q50" s="684"/>
      <c r="R50" s="684"/>
      <c r="S50" s="684"/>
      <c r="T50" s="684"/>
      <c r="U50" s="685"/>
    </row>
    <row r="51" spans="2:21" ht="30" customHeight="1">
      <c r="B51" s="699"/>
      <c r="C51" s="867" t="s">
        <v>656</v>
      </c>
      <c r="D51" s="867"/>
      <c r="E51" s="867"/>
      <c r="F51" s="867"/>
      <c r="G51" s="867"/>
      <c r="H51" s="867"/>
      <c r="I51" s="867"/>
      <c r="J51" s="867"/>
      <c r="K51" s="867"/>
      <c r="L51" s="867"/>
      <c r="M51" s="867"/>
      <c r="N51" s="867"/>
      <c r="O51" s="867"/>
      <c r="P51" s="867"/>
      <c r="Q51" s="867"/>
      <c r="R51" s="867"/>
      <c r="S51" s="867"/>
      <c r="T51" s="867"/>
      <c r="U51" s="868"/>
    </row>
    <row r="52" spans="2:21" ht="15.4">
      <c r="B52" s="699"/>
      <c r="C52" s="683"/>
      <c r="D52" s="684"/>
      <c r="E52" s="684"/>
      <c r="F52" s="684"/>
      <c r="G52" s="684"/>
      <c r="H52" s="684"/>
      <c r="I52" s="684"/>
      <c r="J52" s="684"/>
      <c r="K52" s="684"/>
      <c r="L52" s="684"/>
      <c r="M52" s="684"/>
      <c r="N52" s="684"/>
      <c r="O52" s="684"/>
      <c r="P52" s="684"/>
      <c r="Q52" s="684"/>
      <c r="R52" s="684"/>
      <c r="S52" s="684"/>
      <c r="T52" s="684"/>
      <c r="U52" s="685"/>
    </row>
    <row r="53" spans="2:21" ht="31.5" customHeight="1">
      <c r="B53" s="699"/>
      <c r="C53" s="869" t="s">
        <v>668</v>
      </c>
      <c r="D53" s="869"/>
      <c r="E53" s="869"/>
      <c r="F53" s="869"/>
      <c r="G53" s="869"/>
      <c r="H53" s="869"/>
      <c r="I53" s="869"/>
      <c r="J53" s="869"/>
      <c r="K53" s="869"/>
      <c r="L53" s="869"/>
      <c r="M53" s="869"/>
      <c r="N53" s="869"/>
      <c r="O53" s="869"/>
      <c r="P53" s="869"/>
      <c r="Q53" s="869"/>
      <c r="R53" s="869"/>
      <c r="S53" s="869"/>
      <c r="T53" s="869"/>
      <c r="U53" s="870"/>
    </row>
    <row r="54" spans="2:21">
      <c r="B54" s="696"/>
      <c r="C54" s="688"/>
      <c r="D54" s="688"/>
      <c r="E54" s="688"/>
      <c r="F54" s="688"/>
      <c r="G54" s="688"/>
      <c r="H54" s="688"/>
      <c r="I54" s="688"/>
      <c r="J54" s="688"/>
      <c r="K54" s="688"/>
      <c r="L54" s="688"/>
      <c r="M54" s="688"/>
      <c r="N54" s="688"/>
      <c r="O54" s="688"/>
      <c r="P54" s="688"/>
      <c r="Q54" s="688"/>
      <c r="R54" s="688"/>
      <c r="S54" s="688"/>
      <c r="T54" s="688"/>
      <c r="U54" s="689"/>
    </row>
    <row r="55" spans="2:21" ht="48" customHeight="1">
      <c r="B55" s="681" t="s">
        <v>657</v>
      </c>
      <c r="C55" s="871" t="s">
        <v>658</v>
      </c>
      <c r="D55" s="871"/>
      <c r="E55" s="871"/>
      <c r="F55" s="871"/>
      <c r="G55" s="871"/>
      <c r="H55" s="871"/>
      <c r="I55" s="871"/>
      <c r="J55" s="871"/>
      <c r="K55" s="871"/>
      <c r="L55" s="871"/>
      <c r="M55" s="871"/>
      <c r="N55" s="871"/>
      <c r="O55" s="871"/>
      <c r="P55" s="871"/>
      <c r="Q55" s="871"/>
      <c r="R55" s="871"/>
      <c r="S55" s="871"/>
      <c r="T55" s="871"/>
      <c r="U55" s="872"/>
    </row>
    <row r="56" spans="2:21">
      <c r="B56" s="696"/>
      <c r="C56" s="688"/>
      <c r="D56" s="688"/>
      <c r="E56" s="688"/>
      <c r="F56" s="688"/>
      <c r="G56" s="688"/>
      <c r="H56" s="688"/>
      <c r="I56" s="688"/>
      <c r="J56" s="688"/>
      <c r="K56" s="688"/>
      <c r="L56" s="688"/>
      <c r="M56" s="688"/>
      <c r="N56" s="688"/>
      <c r="O56" s="688"/>
      <c r="P56" s="688"/>
      <c r="Q56" s="688"/>
      <c r="R56" s="688"/>
      <c r="S56" s="688"/>
      <c r="T56" s="688"/>
      <c r="U56" s="689"/>
    </row>
    <row r="57" spans="2:21" ht="34.5" customHeight="1">
      <c r="B57" s="681" t="s">
        <v>659</v>
      </c>
      <c r="C57" s="871" t="s">
        <v>660</v>
      </c>
      <c r="D57" s="871"/>
      <c r="E57" s="871"/>
      <c r="F57" s="871"/>
      <c r="G57" s="871"/>
      <c r="H57" s="871"/>
      <c r="I57" s="871"/>
      <c r="J57" s="871"/>
      <c r="K57" s="871"/>
      <c r="L57" s="871"/>
      <c r="M57" s="871"/>
      <c r="N57" s="871"/>
      <c r="O57" s="871"/>
      <c r="P57" s="871"/>
      <c r="Q57" s="871"/>
      <c r="R57" s="871"/>
      <c r="S57" s="871"/>
      <c r="T57" s="871"/>
      <c r="U57" s="872"/>
    </row>
    <row r="58" spans="2:21">
      <c r="B58" s="701"/>
      <c r="C58" s="688"/>
      <c r="D58" s="688"/>
      <c r="E58" s="688"/>
      <c r="F58" s="688"/>
      <c r="G58" s="688"/>
      <c r="H58" s="688"/>
      <c r="I58" s="688"/>
      <c r="J58" s="688"/>
      <c r="K58" s="688"/>
      <c r="L58" s="688"/>
      <c r="M58" s="688"/>
      <c r="N58" s="688"/>
      <c r="O58" s="688"/>
      <c r="P58" s="688"/>
      <c r="Q58" s="688"/>
      <c r="R58" s="688"/>
      <c r="S58" s="688"/>
      <c r="T58" s="688"/>
      <c r="U58" s="689"/>
    </row>
    <row r="59" spans="2:21" ht="30.75" customHeight="1">
      <c r="B59" s="690" t="s">
        <v>661</v>
      </c>
      <c r="C59" s="702" t="s">
        <v>662</v>
      </c>
      <c r="D59" s="703"/>
      <c r="E59" s="703"/>
      <c r="F59" s="703"/>
      <c r="G59" s="703"/>
      <c r="H59" s="703"/>
      <c r="I59" s="703"/>
      <c r="J59" s="703"/>
      <c r="K59" s="703"/>
      <c r="L59" s="703"/>
      <c r="M59" s="703"/>
      <c r="N59" s="703"/>
      <c r="O59" s="703"/>
      <c r="P59" s="703"/>
      <c r="Q59" s="703"/>
      <c r="R59" s="703"/>
      <c r="S59" s="703"/>
      <c r="T59" s="703"/>
      <c r="U59" s="70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26" zoomScale="75" zoomScaleNormal="85" workbookViewId="0">
      <selection activeCell="D11" sqref="D11"/>
    </sheetView>
  </sheetViews>
  <sheetFormatPr defaultColWidth="9" defaultRowHeight="15.75"/>
  <cols>
    <col min="1" max="1" width="3" style="12" customWidth="1"/>
    <col min="2" max="2" width="61.46484375" style="10" customWidth="1"/>
    <col min="3" max="3" width="58.46484375" style="12" customWidth="1"/>
    <col min="4" max="4" width="62.46484375" style="12" customWidth="1"/>
    <col min="5" max="5" width="42" style="12" customWidth="1"/>
    <col min="6" max="6" width="44.1328125" style="12" customWidth="1"/>
    <col min="7" max="7" width="9" style="16"/>
    <col min="8" max="10" width="9" style="12"/>
    <col min="11" max="11" width="26" style="12" customWidth="1"/>
    <col min="12" max="12" width="60" style="17" customWidth="1"/>
    <col min="13" max="13" width="14.46484375" style="25" customWidth="1"/>
    <col min="14" max="14" width="29.46484375" style="17" customWidth="1"/>
    <col min="15" max="16384" width="9" style="12"/>
  </cols>
  <sheetData>
    <row r="1" spans="2:20" ht="146.25" customHeight="1"/>
    <row r="3" spans="2:20" ht="25.5" customHeight="1">
      <c r="B3" s="882" t="s">
        <v>719</v>
      </c>
      <c r="C3" s="883"/>
      <c r="D3" s="883"/>
      <c r="E3" s="883"/>
      <c r="F3" s="884"/>
      <c r="G3" s="122"/>
    </row>
    <row r="4" spans="2:20" ht="16.5" customHeight="1">
      <c r="B4" s="885"/>
      <c r="C4" s="886"/>
      <c r="D4" s="886"/>
      <c r="E4" s="886"/>
      <c r="F4" s="887"/>
      <c r="G4" s="122"/>
    </row>
    <row r="5" spans="2:20" ht="71.25" customHeight="1">
      <c r="B5" s="885"/>
      <c r="C5" s="886"/>
      <c r="D5" s="886"/>
      <c r="E5" s="886"/>
      <c r="F5" s="887"/>
      <c r="G5" s="122"/>
    </row>
    <row r="6" spans="2:20" ht="21.75" customHeight="1">
      <c r="B6" s="888"/>
      <c r="C6" s="889"/>
      <c r="D6" s="889"/>
      <c r="E6" s="889"/>
      <c r="F6" s="890"/>
      <c r="G6" s="122"/>
    </row>
    <row r="8" spans="2:20" ht="20.65">
      <c r="B8" s="881" t="s">
        <v>482</v>
      </c>
      <c r="C8" s="881"/>
      <c r="D8" s="881"/>
      <c r="E8" s="881"/>
      <c r="F8" s="881"/>
      <c r="G8" s="881"/>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542</v>
      </c>
      <c r="C21" s="243" t="s">
        <v>472</v>
      </c>
      <c r="D21" s="243" t="s">
        <v>448</v>
      </c>
      <c r="E21" s="243" t="s">
        <v>440</v>
      </c>
      <c r="F21" s="243" t="s">
        <v>555</v>
      </c>
      <c r="G21" s="40"/>
      <c r="M21" s="25"/>
      <c r="T21" s="25"/>
    </row>
    <row r="22" spans="2:20" s="103" customFormat="1" ht="36" customHeight="1">
      <c r="B22" s="632" t="s">
        <v>545</v>
      </c>
      <c r="C22" s="638" t="s">
        <v>438</v>
      </c>
      <c r="D22" s="641" t="s">
        <v>444</v>
      </c>
      <c r="E22" s="645" t="s">
        <v>587</v>
      </c>
      <c r="F22" s="641" t="s">
        <v>449</v>
      </c>
      <c r="G22" s="174"/>
      <c r="M22" s="630"/>
      <c r="T22" s="630"/>
    </row>
    <row r="23" spans="2:20" s="103" customFormat="1" ht="35.25" customHeight="1">
      <c r="B23" s="633" t="s">
        <v>459</v>
      </c>
      <c r="C23" s="639" t="s">
        <v>439</v>
      </c>
      <c r="D23" s="642" t="s">
        <v>445</v>
      </c>
      <c r="E23" s="646" t="s">
        <v>587</v>
      </c>
      <c r="F23" s="642" t="s">
        <v>449</v>
      </c>
      <c r="G23" s="174"/>
      <c r="M23" s="630"/>
      <c r="T23" s="630"/>
    </row>
    <row r="24" spans="2:20" s="103" customFormat="1" ht="34.5" customHeight="1">
      <c r="B24" s="633" t="s">
        <v>456</v>
      </c>
      <c r="C24" s="639" t="s">
        <v>439</v>
      </c>
      <c r="D24" s="642" t="s">
        <v>446</v>
      </c>
      <c r="E24" s="646" t="s">
        <v>587</v>
      </c>
      <c r="F24" s="642" t="s">
        <v>449</v>
      </c>
      <c r="G24" s="174"/>
      <c r="M24" s="630"/>
      <c r="T24" s="630"/>
    </row>
    <row r="25" spans="2:20" s="103" customFormat="1" ht="32.25" customHeight="1">
      <c r="B25" s="634" t="s">
        <v>457</v>
      </c>
      <c r="C25" s="639" t="s">
        <v>438</v>
      </c>
      <c r="D25" s="642" t="s">
        <v>447</v>
      </c>
      <c r="E25" s="647" t="s">
        <v>606</v>
      </c>
      <c r="F25" s="650"/>
      <c r="G25" s="174"/>
      <c r="M25" s="630"/>
      <c r="T25" s="630"/>
    </row>
    <row r="26" spans="2:20" s="103" customFormat="1" ht="30.75" customHeight="1">
      <c r="B26" s="635" t="s">
        <v>543</v>
      </c>
      <c r="C26" s="639" t="s">
        <v>438</v>
      </c>
      <c r="D26" s="642"/>
      <c r="E26" s="647"/>
      <c r="F26" s="650"/>
      <c r="G26" s="174"/>
      <c r="M26" s="630"/>
      <c r="T26" s="630"/>
    </row>
    <row r="27" spans="2:20" s="103" customFormat="1" ht="32.25" customHeight="1">
      <c r="B27" s="636" t="s">
        <v>544</v>
      </c>
      <c r="C27" s="639" t="s">
        <v>438</v>
      </c>
      <c r="D27" s="643" t="s">
        <v>540</v>
      </c>
      <c r="E27" s="647"/>
      <c r="F27" s="650"/>
      <c r="G27" s="174"/>
      <c r="M27" s="630"/>
      <c r="T27" s="630"/>
    </row>
    <row r="28" spans="2:20" s="103" customFormat="1" ht="27" customHeight="1">
      <c r="B28" s="634" t="s">
        <v>458</v>
      </c>
      <c r="C28" s="639" t="s">
        <v>441</v>
      </c>
      <c r="D28" s="642" t="s">
        <v>483</v>
      </c>
      <c r="E28" s="647" t="s">
        <v>460</v>
      </c>
      <c r="F28" s="650"/>
      <c r="G28" s="174"/>
      <c r="M28" s="630"/>
      <c r="T28" s="630"/>
    </row>
    <row r="29" spans="2:20" s="103" customFormat="1" ht="27" customHeight="1">
      <c r="B29" s="636" t="s">
        <v>453</v>
      </c>
      <c r="C29" s="639" t="s">
        <v>438</v>
      </c>
      <c r="D29" s="642"/>
      <c r="E29" s="647"/>
      <c r="F29" s="642" t="s">
        <v>408</v>
      </c>
      <c r="G29" s="174"/>
      <c r="M29" s="630"/>
      <c r="T29" s="630"/>
    </row>
    <row r="30" spans="2:20" s="103" customFormat="1" ht="32.25" customHeight="1">
      <c r="B30" s="634" t="s">
        <v>207</v>
      </c>
      <c r="C30" s="639" t="s">
        <v>443</v>
      </c>
      <c r="D30" s="642" t="s">
        <v>557</v>
      </c>
      <c r="E30" s="648"/>
      <c r="F30" s="642" t="s">
        <v>556</v>
      </c>
      <c r="G30" s="631"/>
      <c r="M30" s="630"/>
    </row>
    <row r="31" spans="2:20" s="103" customFormat="1" ht="27.75" customHeight="1">
      <c r="B31" s="637" t="s">
        <v>541</v>
      </c>
      <c r="C31" s="640" t="s">
        <v>442</v>
      </c>
      <c r="D31" s="644"/>
      <c r="E31" s="649"/>
      <c r="F31" s="644"/>
      <c r="G31" s="631"/>
      <c r="M31" s="630"/>
    </row>
    <row r="32" spans="2:20" s="103" customFormat="1" ht="23.25" customHeight="1">
      <c r="C32" s="175"/>
      <c r="D32" s="175"/>
      <c r="E32" s="175"/>
      <c r="G32" s="631"/>
      <c r="M32" s="630"/>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25"/>
  <cols>
    <col min="1" max="1" width="61" style="12" bestFit="1" customWidth="1"/>
    <col min="2" max="2" width="13.46484375" style="12" customWidth="1"/>
    <col min="3" max="3" width="9" style="10"/>
    <col min="4" max="4" width="15" style="12" customWidth="1"/>
    <col min="5" max="5" width="11.46484375" style="10" customWidth="1"/>
    <col min="6" max="6" width="24" style="12" customWidth="1"/>
    <col min="7" max="7" width="32" style="12" customWidth="1"/>
    <col min="8" max="8" width="14.46484375" style="12" customWidth="1"/>
    <col min="9" max="16384" width="9" style="12"/>
  </cols>
  <sheetData>
    <row r="1" spans="1:8">
      <c r="A1" s="8" t="s">
        <v>411</v>
      </c>
      <c r="B1" s="8" t="s">
        <v>41</v>
      </c>
      <c r="C1" s="120" t="s">
        <v>234</v>
      </c>
      <c r="D1" s="8" t="s">
        <v>416</v>
      </c>
      <c r="E1" s="120" t="s">
        <v>451</v>
      </c>
      <c r="F1" s="120" t="s">
        <v>551</v>
      </c>
      <c r="G1" s="120" t="s">
        <v>570</v>
      </c>
      <c r="H1" s="120" t="s">
        <v>581</v>
      </c>
    </row>
    <row r="2" spans="1:8">
      <c r="A2" s="12" t="s">
        <v>29</v>
      </c>
      <c r="B2" s="12" t="s">
        <v>27</v>
      </c>
      <c r="C2" s="10">
        <v>2006</v>
      </c>
      <c r="D2" s="12" t="s">
        <v>417</v>
      </c>
      <c r="E2" s="10">
        <f>'2. LRAMVA Threshold'!D9</f>
        <v>2015</v>
      </c>
      <c r="F2" s="26" t="s">
        <v>170</v>
      </c>
      <c r="G2" s="12" t="s">
        <v>571</v>
      </c>
      <c r="H2" s="12" t="s">
        <v>589</v>
      </c>
    </row>
    <row r="3" spans="1:8">
      <c r="A3" s="12" t="s">
        <v>372</v>
      </c>
      <c r="B3" s="12" t="s">
        <v>27</v>
      </c>
      <c r="C3" s="10">
        <v>2007</v>
      </c>
      <c r="D3" s="12" t="s">
        <v>418</v>
      </c>
      <c r="E3" s="10">
        <f>'2. LRAMVA Threshold'!D24</f>
        <v>2017</v>
      </c>
      <c r="F3" s="12" t="s">
        <v>552</v>
      </c>
      <c r="G3" s="12" t="s">
        <v>572</v>
      </c>
      <c r="H3" s="12" t="s">
        <v>582</v>
      </c>
    </row>
    <row r="4" spans="1:8">
      <c r="A4" s="12" t="s">
        <v>373</v>
      </c>
      <c r="B4" s="12" t="s">
        <v>28</v>
      </c>
      <c r="C4" s="10">
        <v>2008</v>
      </c>
      <c r="D4" s="12" t="s">
        <v>419</v>
      </c>
      <c r="F4" s="12" t="s">
        <v>169</v>
      </c>
      <c r="G4" s="12" t="s">
        <v>573</v>
      </c>
    </row>
    <row r="5" spans="1:8">
      <c r="A5" s="12" t="s">
        <v>374</v>
      </c>
      <c r="B5" s="12" t="s">
        <v>28</v>
      </c>
      <c r="C5" s="10">
        <v>2009</v>
      </c>
      <c r="F5" s="12" t="s">
        <v>369</v>
      </c>
      <c r="G5" s="12" t="s">
        <v>574</v>
      </c>
    </row>
    <row r="6" spans="1:8">
      <c r="A6" s="12" t="s">
        <v>375</v>
      </c>
      <c r="B6" s="12" t="s">
        <v>28</v>
      </c>
      <c r="C6" s="10">
        <v>2010</v>
      </c>
      <c r="F6" s="12" t="s">
        <v>370</v>
      </c>
      <c r="G6" s="12" t="s">
        <v>575</v>
      </c>
    </row>
    <row r="7" spans="1:8">
      <c r="A7" s="12" t="s">
        <v>376</v>
      </c>
      <c r="B7" s="12" t="s">
        <v>28</v>
      </c>
      <c r="C7" s="10">
        <v>2011</v>
      </c>
      <c r="F7" s="12" t="s">
        <v>371</v>
      </c>
      <c r="G7" s="12" t="s">
        <v>576</v>
      </c>
    </row>
    <row r="8" spans="1:8">
      <c r="A8" s="12" t="s">
        <v>377</v>
      </c>
      <c r="B8" s="12" t="s">
        <v>28</v>
      </c>
      <c r="C8" s="10">
        <v>2012</v>
      </c>
      <c r="F8" s="12" t="s">
        <v>560</v>
      </c>
      <c r="G8" s="12" t="s">
        <v>577</v>
      </c>
    </row>
    <row r="9" spans="1:8">
      <c r="A9" s="12" t="s">
        <v>378</v>
      </c>
      <c r="B9" s="12" t="s">
        <v>28</v>
      </c>
      <c r="C9" s="10">
        <v>2013</v>
      </c>
      <c r="G9" s="12" t="s">
        <v>578</v>
      </c>
    </row>
    <row r="10" spans="1:8">
      <c r="A10" s="12" t="s">
        <v>379</v>
      </c>
      <c r="B10" s="12" t="s">
        <v>28</v>
      </c>
      <c r="C10" s="10">
        <v>2014</v>
      </c>
      <c r="G10" s="12" t="s">
        <v>579</v>
      </c>
    </row>
    <row r="11" spans="1:8">
      <c r="A11" s="12" t="s">
        <v>380</v>
      </c>
      <c r="B11" s="12" t="s">
        <v>28</v>
      </c>
      <c r="C11" s="10">
        <v>2015</v>
      </c>
      <c r="G11" s="12" t="s">
        <v>580</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5" zoomScale="56" zoomScaleNormal="56" workbookViewId="0">
      <selection activeCell="E5" sqref="E5"/>
    </sheetView>
  </sheetViews>
  <sheetFormatPr defaultColWidth="9" defaultRowHeight="15.75"/>
  <cols>
    <col min="1" max="1" width="2.46484375" style="9" customWidth="1"/>
    <col min="2" max="2" width="33.46484375" style="9" customWidth="1"/>
    <col min="3" max="4" width="29.46484375" style="9" customWidth="1"/>
    <col min="5" max="5" width="24.46484375" style="17" customWidth="1"/>
    <col min="6" max="6" width="34.46484375" style="9" customWidth="1"/>
    <col min="7" max="7" width="27.46484375" style="9" customWidth="1"/>
    <col min="8" max="8" width="29" style="9" customWidth="1"/>
    <col min="9" max="9" width="23" style="9" customWidth="1"/>
    <col min="10" max="10" width="22" style="9" customWidth="1"/>
    <col min="11" max="11" width="19.46484375" style="9" customWidth="1"/>
    <col min="12" max="12" width="21.46484375" style="9" customWidth="1"/>
    <col min="13" max="14" width="24" style="9" customWidth="1"/>
    <col min="15" max="15" width="21.46484375" style="9" customWidth="1"/>
    <col min="16" max="16" width="22" style="9" customWidth="1"/>
    <col min="17" max="17" width="16.46484375" style="9" customWidth="1"/>
    <col min="18" max="18" width="15.46484375" style="9" customWidth="1"/>
    <col min="19" max="19" width="17" style="9" customWidth="1"/>
    <col min="20" max="20" width="13.46484375" style="8" customWidth="1"/>
    <col min="21" max="21" width="6.33203125" style="8" customWidth="1"/>
    <col min="22" max="22" width="13.464843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5" t="s">
        <v>553</v>
      </c>
      <c r="D6" s="17"/>
      <c r="E6" s="9"/>
      <c r="T6" s="9"/>
      <c r="V6" s="8"/>
    </row>
    <row r="7" spans="2:22" ht="21" customHeight="1">
      <c r="B7" s="523"/>
      <c r="C7" s="17"/>
      <c r="D7" s="17"/>
      <c r="E7" s="9"/>
      <c r="T7" s="9"/>
      <c r="V7" s="8"/>
    </row>
    <row r="8" spans="2:22" ht="24.75" customHeight="1">
      <c r="B8" s="117" t="s">
        <v>239</v>
      </c>
      <c r="C8" s="189" t="s">
        <v>856</v>
      </c>
      <c r="D8" s="587"/>
      <c r="E8" s="9"/>
      <c r="T8" s="9"/>
      <c r="V8" s="8"/>
    </row>
    <row r="9" spans="2:22" ht="41.25" customHeight="1">
      <c r="B9" s="537" t="s">
        <v>522</v>
      </c>
      <c r="C9" s="533"/>
      <c r="D9" s="531"/>
      <c r="E9" s="531"/>
      <c r="F9" s="531"/>
      <c r="G9" s="531"/>
      <c r="H9" s="531"/>
      <c r="I9" s="531"/>
      <c r="J9" s="532"/>
      <c r="K9" s="532"/>
      <c r="L9" s="532"/>
      <c r="M9" s="18"/>
      <c r="T9" s="9"/>
      <c r="V9" s="8"/>
    </row>
    <row r="10" spans="2:22" ht="10.5" customHeight="1">
      <c r="B10" s="537"/>
      <c r="C10" s="533"/>
      <c r="D10" s="531"/>
      <c r="E10" s="531"/>
      <c r="F10" s="531"/>
      <c r="G10" s="531"/>
      <c r="H10" s="531"/>
      <c r="I10" s="531"/>
      <c r="J10" s="532"/>
      <c r="K10" s="532"/>
      <c r="L10" s="532"/>
      <c r="M10" s="18"/>
      <c r="T10" s="9"/>
      <c r="V10" s="8"/>
    </row>
    <row r="11" spans="2:22" s="535" customFormat="1" ht="26.25" customHeight="1">
      <c r="B11" s="554" t="s">
        <v>558</v>
      </c>
      <c r="C11" s="553"/>
      <c r="D11" s="553"/>
      <c r="E11" s="553"/>
      <c r="F11" s="553"/>
      <c r="G11" s="553"/>
      <c r="H11" s="553"/>
      <c r="T11" s="536"/>
      <c r="U11" s="536"/>
    </row>
    <row r="12" spans="2:22" s="32" customFormat="1" ht="18.75" customHeight="1">
      <c r="B12" s="530"/>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549</v>
      </c>
      <c r="D14" s="528" t="s">
        <v>1124</v>
      </c>
      <c r="E14" s="130"/>
      <c r="F14" s="124" t="s">
        <v>550</v>
      </c>
      <c r="H14" s="528" t="s">
        <v>1123</v>
      </c>
      <c r="J14" s="124" t="s">
        <v>517</v>
      </c>
      <c r="L14" s="132"/>
      <c r="N14" s="103"/>
      <c r="Q14" s="99"/>
      <c r="R14" s="96"/>
    </row>
    <row r="15" spans="2:22" ht="26.25" customHeight="1" thickBot="1">
      <c r="B15" s="124" t="s">
        <v>425</v>
      </c>
      <c r="C15" s="106"/>
      <c r="D15" s="528" t="s">
        <v>241</v>
      </c>
      <c r="F15" s="124" t="s">
        <v>415</v>
      </c>
      <c r="G15" s="127"/>
      <c r="H15" s="528" t="s">
        <v>241</v>
      </c>
      <c r="I15" s="17"/>
      <c r="J15" s="124" t="s">
        <v>518</v>
      </c>
      <c r="L15" s="132"/>
      <c r="M15" s="103"/>
      <c r="Q15" s="108"/>
      <c r="R15" s="96"/>
    </row>
    <row r="16" spans="2:22" ht="28.5" customHeight="1" thickBot="1">
      <c r="B16" s="124" t="s">
        <v>455</v>
      </c>
      <c r="C16" s="106"/>
      <c r="D16" s="529" t="s">
        <v>506</v>
      </c>
      <c r="E16" s="103"/>
      <c r="F16" s="124" t="s">
        <v>435</v>
      </c>
      <c r="G16" s="125"/>
      <c r="H16" s="529" t="s">
        <v>506</v>
      </c>
      <c r="I16" s="103"/>
      <c r="K16" s="195"/>
      <c r="L16" s="195"/>
      <c r="M16" s="195"/>
      <c r="N16" s="195"/>
      <c r="Q16" s="115"/>
      <c r="R16" s="96"/>
    </row>
    <row r="17" spans="1:21" ht="29.25" customHeight="1">
      <c r="B17" s="124" t="s">
        <v>422</v>
      </c>
      <c r="C17" s="106"/>
      <c r="D17" s="708">
        <v>0</v>
      </c>
      <c r="E17" s="121"/>
      <c r="F17" s="715" t="s">
        <v>672</v>
      </c>
      <c r="G17" s="195"/>
      <c r="H17" s="709"/>
      <c r="I17" s="17"/>
      <c r="M17" s="195"/>
      <c r="N17" s="195"/>
      <c r="P17" s="99"/>
      <c r="Q17" s="99"/>
      <c r="R17" s="96"/>
    </row>
    <row r="18" spans="1:21" s="28" customFormat="1" ht="29.25" customHeight="1">
      <c r="B18" s="124"/>
      <c r="C18" s="710"/>
      <c r="D18" s="707"/>
      <c r="E18" s="711"/>
      <c r="F18" s="706"/>
      <c r="G18" s="712"/>
      <c r="H18" s="713"/>
      <c r="I18" s="163"/>
      <c r="M18" s="712"/>
      <c r="N18" s="712"/>
      <c r="P18" s="712"/>
      <c r="Q18" s="712"/>
      <c r="R18" s="714"/>
      <c r="T18" s="37"/>
      <c r="U18" s="37"/>
    </row>
    <row r="19" spans="1:21" ht="27.75" customHeight="1" thickBot="1">
      <c r="E19" s="9"/>
      <c r="F19" s="124" t="s">
        <v>436</v>
      </c>
      <c r="G19" s="589" t="s">
        <v>364</v>
      </c>
      <c r="H19" s="242">
        <f>SUM(R54,R57,R60,R63,R66,R69,R72,R75,R78)</f>
        <v>254566.72680455059</v>
      </c>
      <c r="I19" s="17"/>
      <c r="J19" s="115"/>
      <c r="K19" s="115"/>
      <c r="L19" s="115"/>
      <c r="M19" s="115"/>
      <c r="N19" s="115"/>
      <c r="P19" s="115"/>
      <c r="Q19" s="115"/>
      <c r="R19" s="96"/>
    </row>
    <row r="20" spans="1:21" ht="27.75" customHeight="1" thickBot="1">
      <c r="E20" s="9"/>
      <c r="F20" s="124" t="s">
        <v>437</v>
      </c>
      <c r="G20" s="589" t="s">
        <v>365</v>
      </c>
      <c r="H20" s="131">
        <f>-SUM(R55,R58,R61,R64,R67,R70,R73,R76,R79)</f>
        <v>28527.5193</v>
      </c>
      <c r="I20" s="17"/>
      <c r="J20" s="115"/>
      <c r="P20" s="115"/>
      <c r="Q20" s="115"/>
      <c r="R20" s="96"/>
    </row>
    <row r="21" spans="1:21" ht="27.75" customHeight="1" thickBot="1">
      <c r="C21" s="32"/>
      <c r="D21" s="32"/>
      <c r="E21" s="32"/>
      <c r="F21" s="124" t="s">
        <v>409</v>
      </c>
      <c r="G21" s="589" t="s">
        <v>366</v>
      </c>
      <c r="H21" s="188">
        <f>R84</f>
        <v>5379.2622235926701</v>
      </c>
      <c r="I21" s="103"/>
      <c r="P21" s="115"/>
      <c r="Q21" s="115"/>
      <c r="R21" s="96"/>
    </row>
    <row r="22" spans="1:21" ht="27.75" customHeight="1">
      <c r="C22" s="32"/>
      <c r="D22" s="32"/>
      <c r="E22" s="32"/>
      <c r="F22" s="124" t="s">
        <v>512</v>
      </c>
      <c r="G22" s="589" t="s">
        <v>450</v>
      </c>
      <c r="H22" s="188">
        <f>H19-H20+H21</f>
        <v>231418.46972814325</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893" t="s">
        <v>679</v>
      </c>
      <c r="C26" s="893"/>
      <c r="D26" s="893"/>
      <c r="E26" s="893"/>
      <c r="F26" s="893"/>
      <c r="G26" s="893"/>
    </row>
    <row r="27" spans="1:21" ht="14.25" customHeight="1">
      <c r="A27" s="28"/>
      <c r="B27" s="534"/>
      <c r="C27" s="534"/>
      <c r="D27" s="524"/>
      <c r="E27" s="524"/>
      <c r="F27" s="524"/>
      <c r="G27" s="534"/>
    </row>
    <row r="28" spans="1:21" s="17" customFormat="1" ht="27" customHeight="1">
      <c r="B28" s="896" t="s">
        <v>509</v>
      </c>
      <c r="C28" s="897"/>
      <c r="D28" s="133" t="s">
        <v>41</v>
      </c>
      <c r="E28" s="134" t="s">
        <v>670</v>
      </c>
      <c r="F28" s="134" t="s">
        <v>409</v>
      </c>
      <c r="G28" s="135" t="s">
        <v>410</v>
      </c>
      <c r="T28" s="136"/>
      <c r="U28" s="136"/>
    </row>
    <row r="29" spans="1:21" ht="20.25" customHeight="1">
      <c r="B29" s="891" t="s">
        <v>29</v>
      </c>
      <c r="C29" s="892"/>
      <c r="D29" s="623" t="s">
        <v>27</v>
      </c>
      <c r="E29" s="138">
        <f>SUM(D54:D80)</f>
        <v>0</v>
      </c>
      <c r="F29" s="139">
        <f>D84</f>
        <v>0</v>
      </c>
      <c r="G29" s="138">
        <f>E29+F29</f>
        <v>0</v>
      </c>
    </row>
    <row r="30" spans="1:21" ht="20.25" customHeight="1">
      <c r="B30" s="891" t="s">
        <v>372</v>
      </c>
      <c r="C30" s="892"/>
      <c r="D30" s="623" t="s">
        <v>27</v>
      </c>
      <c r="E30" s="140">
        <f>SUM(E54:E80)</f>
        <v>91609.582959245949</v>
      </c>
      <c r="F30" s="141">
        <f>E84</f>
        <v>2180.1172211322223</v>
      </c>
      <c r="G30" s="140">
        <f>E30+F30</f>
        <v>93789.700180378175</v>
      </c>
    </row>
    <row r="31" spans="1:21" ht="20.25" customHeight="1">
      <c r="B31" s="891" t="s">
        <v>383</v>
      </c>
      <c r="C31" s="892"/>
      <c r="D31" s="623" t="s">
        <v>28</v>
      </c>
      <c r="E31" s="140">
        <f>SUM(F54:F80)</f>
        <v>133823.67665178361</v>
      </c>
      <c r="F31" s="141">
        <f>F84</f>
        <v>3184.7247049860921</v>
      </c>
      <c r="G31" s="140">
        <f t="shared" ref="G31:G34" si="0">E31+F31</f>
        <v>137008.4013567697</v>
      </c>
    </row>
    <row r="32" spans="1:21" ht="20.25" customHeight="1">
      <c r="B32" s="891" t="s">
        <v>740</v>
      </c>
      <c r="C32" s="892"/>
      <c r="D32" s="623" t="s">
        <v>28</v>
      </c>
      <c r="E32" s="140">
        <f>SUM(G54:G80)</f>
        <v>209.10515842480874</v>
      </c>
      <c r="F32" s="141">
        <f>G84</f>
        <v>4.9762671347637299</v>
      </c>
      <c r="G32" s="140">
        <f t="shared" si="0"/>
        <v>214.08142555957247</v>
      </c>
    </row>
    <row r="33" spans="2:22" ht="20.25" customHeight="1">
      <c r="B33" s="891" t="s">
        <v>30</v>
      </c>
      <c r="C33" s="892"/>
      <c r="D33" s="623" t="s">
        <v>28</v>
      </c>
      <c r="E33" s="140">
        <f>SUM(H54:H80)</f>
        <v>-24.895600000000002</v>
      </c>
      <c r="F33" s="141">
        <f>H84</f>
        <v>-0.59246341416666704</v>
      </c>
      <c r="G33" s="140">
        <f>E33+F33</f>
        <v>-25.488063414166668</v>
      </c>
    </row>
    <row r="34" spans="2:22" ht="20.25" customHeight="1">
      <c r="B34" s="891" t="s">
        <v>31</v>
      </c>
      <c r="C34" s="892"/>
      <c r="D34" s="623" t="s">
        <v>28</v>
      </c>
      <c r="E34" s="140">
        <f>SUM(I54:I80)</f>
        <v>460.14013509625227</v>
      </c>
      <c r="F34" s="141">
        <f>I84</f>
        <v>10.950376590009354</v>
      </c>
      <c r="G34" s="140">
        <f t="shared" si="0"/>
        <v>471.09051168626161</v>
      </c>
    </row>
    <row r="35" spans="2:22" ht="20.25" customHeight="1">
      <c r="B35" s="891" t="s">
        <v>32</v>
      </c>
      <c r="C35" s="892"/>
      <c r="D35" s="623" t="s">
        <v>27</v>
      </c>
      <c r="E35" s="140">
        <f>SUM(J54:J80)</f>
        <v>-38.401799999999994</v>
      </c>
      <c r="F35" s="141">
        <f>J84</f>
        <v>-0.91388283624999933</v>
      </c>
      <c r="G35" s="140">
        <f>E35+F35</f>
        <v>-39.315682836249991</v>
      </c>
    </row>
    <row r="36" spans="2:22" ht="20.25" customHeight="1">
      <c r="B36" s="891"/>
      <c r="C36" s="892"/>
      <c r="D36" s="623"/>
      <c r="E36" s="140">
        <f>SUM(K54:K80)</f>
        <v>0</v>
      </c>
      <c r="F36" s="141">
        <f>K84</f>
        <v>0</v>
      </c>
      <c r="G36" s="140">
        <f t="shared" ref="G36:G42" si="1">E36+F36</f>
        <v>0</v>
      </c>
    </row>
    <row r="37" spans="2:22" ht="20.25" customHeight="1">
      <c r="B37" s="891"/>
      <c r="C37" s="892"/>
      <c r="D37" s="623"/>
      <c r="E37" s="140">
        <f>SUM(L54:L80)</f>
        <v>0</v>
      </c>
      <c r="F37" s="141">
        <f>L84</f>
        <v>0</v>
      </c>
      <c r="G37" s="140">
        <f t="shared" si="1"/>
        <v>0</v>
      </c>
    </row>
    <row r="38" spans="2:22" ht="20.25" customHeight="1">
      <c r="B38" s="891"/>
      <c r="C38" s="892"/>
      <c r="D38" s="623"/>
      <c r="E38" s="140">
        <f>SUM(M54:M80)</f>
        <v>0</v>
      </c>
      <c r="F38" s="141">
        <f>M84</f>
        <v>0</v>
      </c>
      <c r="G38" s="140">
        <f t="shared" si="1"/>
        <v>0</v>
      </c>
    </row>
    <row r="39" spans="2:22" ht="20.25" customHeight="1">
      <c r="B39" s="891"/>
      <c r="C39" s="892"/>
      <c r="D39" s="623"/>
      <c r="E39" s="140">
        <f>SUM(N54:N80)</f>
        <v>0</v>
      </c>
      <c r="F39" s="141">
        <f>N84</f>
        <v>0</v>
      </c>
      <c r="G39" s="140">
        <f t="shared" si="1"/>
        <v>0</v>
      </c>
    </row>
    <row r="40" spans="2:22" ht="20.25" customHeight="1">
      <c r="B40" s="891"/>
      <c r="C40" s="892"/>
      <c r="D40" s="623"/>
      <c r="E40" s="140">
        <f>SUM(O54:O80)</f>
        <v>0</v>
      </c>
      <c r="F40" s="141">
        <f>O84</f>
        <v>0</v>
      </c>
      <c r="G40" s="140">
        <f t="shared" si="1"/>
        <v>0</v>
      </c>
    </row>
    <row r="41" spans="2:22" ht="20.25" customHeight="1">
      <c r="B41" s="891"/>
      <c r="C41" s="892"/>
      <c r="D41" s="623"/>
      <c r="E41" s="140">
        <f>SUM(P54:P80)</f>
        <v>0</v>
      </c>
      <c r="F41" s="141">
        <f>P84</f>
        <v>0</v>
      </c>
      <c r="G41" s="140">
        <f t="shared" si="1"/>
        <v>0</v>
      </c>
    </row>
    <row r="42" spans="2:22" ht="20.25" customHeight="1">
      <c r="B42" s="891"/>
      <c r="C42" s="892"/>
      <c r="D42" s="624"/>
      <c r="E42" s="142">
        <f>SUM(Q54:Q80)</f>
        <v>0</v>
      </c>
      <c r="F42" s="143">
        <f>Q84</f>
        <v>0</v>
      </c>
      <c r="G42" s="142">
        <f t="shared" si="1"/>
        <v>0</v>
      </c>
    </row>
    <row r="43" spans="2:22" s="8" customFormat="1" ht="21" customHeight="1">
      <c r="B43" s="894" t="s">
        <v>26</v>
      </c>
      <c r="C43" s="895"/>
      <c r="D43" s="137"/>
      <c r="E43" s="144">
        <f>SUM(E29:E42)</f>
        <v>226039.20750455064</v>
      </c>
      <c r="F43" s="144">
        <f>SUM(F29:F42)</f>
        <v>5379.2622235926701</v>
      </c>
      <c r="G43" s="144">
        <f>SUM(G29:G42)</f>
        <v>231418.46972814327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8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3" t="s">
        <v>609</v>
      </c>
      <c r="C48" s="893"/>
      <c r="D48" s="893"/>
      <c r="E48" s="893"/>
      <c r="F48" s="893"/>
      <c r="G48" s="893"/>
      <c r="H48" s="893"/>
      <c r="I48" s="893"/>
      <c r="J48" s="893"/>
      <c r="K48" s="893"/>
      <c r="L48" s="893"/>
      <c r="M48" s="603"/>
      <c r="N48" s="105"/>
      <c r="O48" s="105"/>
      <c r="P48" s="105"/>
      <c r="Q48" s="105"/>
      <c r="R48" s="105"/>
      <c r="T48" s="37"/>
      <c r="U48" s="19"/>
      <c r="V48" s="38"/>
    </row>
    <row r="49" spans="2:22" s="28" customFormat="1" ht="41" customHeight="1">
      <c r="B49" s="893" t="s">
        <v>564</v>
      </c>
      <c r="C49" s="893"/>
      <c r="D49" s="893"/>
      <c r="E49" s="893"/>
      <c r="F49" s="893"/>
      <c r="G49" s="893"/>
      <c r="H49" s="893"/>
      <c r="I49" s="893"/>
      <c r="J49" s="893"/>
      <c r="K49" s="893"/>
      <c r="L49" s="893"/>
      <c r="M49" s="603"/>
      <c r="N49" s="105"/>
      <c r="O49" s="105"/>
      <c r="P49" s="105"/>
      <c r="Q49" s="105"/>
      <c r="R49" s="105"/>
      <c r="T49" s="37"/>
      <c r="U49" s="19"/>
      <c r="V49" s="38"/>
    </row>
    <row r="50" spans="2:22" s="28" customFormat="1" ht="18" customHeight="1">
      <c r="B50" s="893" t="s">
        <v>678</v>
      </c>
      <c r="C50" s="893"/>
      <c r="D50" s="893"/>
      <c r="E50" s="893"/>
      <c r="F50" s="893"/>
      <c r="G50" s="893"/>
      <c r="H50" s="893"/>
      <c r="I50" s="893"/>
      <c r="J50" s="893"/>
      <c r="K50" s="893"/>
      <c r="L50" s="893"/>
      <c r="M50" s="603"/>
      <c r="N50" s="105"/>
      <c r="O50" s="105"/>
      <c r="P50" s="105"/>
      <c r="Q50" s="105"/>
      <c r="R50" s="105"/>
      <c r="T50" s="37"/>
      <c r="U50" s="19"/>
      <c r="V50" s="38"/>
    </row>
    <row r="51" spans="2:22" ht="15" customHeight="1">
      <c r="B51" s="59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519</v>
      </c>
      <c r="D52" s="135" t="str">
        <f>IF($B29&lt;&gt;"",$B29,"")</f>
        <v>Residential</v>
      </c>
      <c r="E52" s="135" t="str">
        <f>IF($B30&lt;&gt;"",$B30,"")</f>
        <v>GS&lt;50 kW</v>
      </c>
      <c r="F52" s="135" t="str">
        <f>IF($B31&lt;&gt;"",$B31,"")</f>
        <v>General Service 50 to 4,999 kW</v>
      </c>
      <c r="G52" s="135" t="str">
        <f>IF($B32&lt;&gt;"",$B32,"")</f>
        <v>Large User</v>
      </c>
      <c r="H52" s="135" t="str">
        <f>IF($B33&lt;&gt;"",$B33,"")</f>
        <v>Sentinel Lighting</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1"/>
      <c r="C53" s="562"/>
      <c r="D53" s="562" t="str">
        <f>D29</f>
        <v>kWh</v>
      </c>
      <c r="E53" s="562" t="str">
        <f>D30</f>
        <v>kWh</v>
      </c>
      <c r="F53" s="562" t="str">
        <f>D31</f>
        <v>kW</v>
      </c>
      <c r="G53" s="562" t="str">
        <f>D32</f>
        <v>kW</v>
      </c>
      <c r="H53" s="562" t="str">
        <f>D33</f>
        <v>kW</v>
      </c>
      <c r="I53" s="562" t="str">
        <f>D34</f>
        <v>kW</v>
      </c>
      <c r="J53" s="562" t="str">
        <f>D35</f>
        <v>kWh</v>
      </c>
      <c r="K53" s="562">
        <f>D36</f>
        <v>0</v>
      </c>
      <c r="L53" s="562">
        <f>D37</f>
        <v>0</v>
      </c>
      <c r="M53" s="562">
        <f>D38</f>
        <v>0</v>
      </c>
      <c r="N53" s="562">
        <f>D39</f>
        <v>0</v>
      </c>
      <c r="O53" s="562">
        <f>D40</f>
        <v>0</v>
      </c>
      <c r="P53" s="562">
        <f>D41</f>
        <v>0</v>
      </c>
      <c r="Q53" s="562">
        <f>D42</f>
        <v>0</v>
      </c>
      <c r="R53" s="563"/>
      <c r="U53" s="147"/>
    </row>
    <row r="54" spans="2:22" s="17" customFormat="1">
      <c r="B54" s="148" t="s">
        <v>142</v>
      </c>
      <c r="C54" s="149"/>
      <c r="D54" s="150"/>
      <c r="E54" s="150"/>
      <c r="F54" s="150"/>
      <c r="G54" s="150"/>
      <c r="H54" s="150"/>
      <c r="I54" s="150"/>
      <c r="J54" s="150"/>
      <c r="K54" s="150"/>
      <c r="L54" s="150"/>
      <c r="M54" s="150"/>
      <c r="N54" s="150"/>
      <c r="O54" s="150"/>
      <c r="P54" s="150"/>
      <c r="Q54" s="150"/>
      <c r="R54" s="151">
        <f>SUM(D54:Q54)</f>
        <v>0</v>
      </c>
      <c r="U54" s="152"/>
      <c r="V54" s="153"/>
    </row>
    <row r="55" spans="2:22" s="17" customFormat="1">
      <c r="B55" s="154" t="s">
        <v>35</v>
      </c>
      <c r="C55" s="155"/>
      <c r="D55" s="156"/>
      <c r="E55" s="156"/>
      <c r="F55" s="156"/>
      <c r="G55" s="156"/>
      <c r="H55" s="156"/>
      <c r="I55" s="156"/>
      <c r="J55" s="156"/>
      <c r="K55" s="156"/>
      <c r="L55" s="156"/>
      <c r="M55" s="156"/>
      <c r="N55" s="156"/>
      <c r="O55" s="156"/>
      <c r="P55" s="156"/>
      <c r="Q55" s="156"/>
      <c r="R55" s="157">
        <f>SUM(D55:Q55)</f>
        <v>0</v>
      </c>
      <c r="S55" s="158"/>
      <c r="T55" s="136"/>
      <c r="U55" s="159"/>
      <c r="V55" s="153"/>
    </row>
    <row r="56" spans="2:22" s="136" customFormat="1">
      <c r="B56" s="611" t="s">
        <v>67</v>
      </c>
      <c r="C56" s="60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f>SUM(D57:Q57)</f>
        <v>0</v>
      </c>
      <c r="U57" s="152"/>
      <c r="V57" s="153"/>
    </row>
    <row r="58" spans="2:22" s="17" customFormat="1">
      <c r="B58" s="154" t="s">
        <v>36</v>
      </c>
      <c r="C58" s="155"/>
      <c r="D58" s="156"/>
      <c r="E58" s="156"/>
      <c r="F58" s="156"/>
      <c r="G58" s="156"/>
      <c r="H58" s="156"/>
      <c r="I58" s="156"/>
      <c r="J58" s="156"/>
      <c r="K58" s="156"/>
      <c r="L58" s="156"/>
      <c r="M58" s="156"/>
      <c r="N58" s="156"/>
      <c r="O58" s="156"/>
      <c r="P58" s="156"/>
      <c r="Q58" s="156"/>
      <c r="R58" s="157">
        <f>SUM(D58:Q58)</f>
        <v>0</v>
      </c>
      <c r="S58" s="158"/>
      <c r="U58" s="152"/>
      <c r="V58" s="153"/>
    </row>
    <row r="59" spans="2:22" s="136" customFormat="1">
      <c r="B59" s="611" t="s">
        <v>67</v>
      </c>
      <c r="C59" s="60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f>SUM(D60:Q60)</f>
        <v>0</v>
      </c>
      <c r="U60" s="152"/>
      <c r="V60" s="153"/>
    </row>
    <row r="61" spans="2:22" s="163" customFormat="1">
      <c r="B61" s="154" t="s">
        <v>37</v>
      </c>
      <c r="C61" s="155"/>
      <c r="D61" s="156"/>
      <c r="E61" s="156"/>
      <c r="F61" s="156"/>
      <c r="G61" s="156"/>
      <c r="H61" s="156"/>
      <c r="I61" s="156"/>
      <c r="J61" s="156"/>
      <c r="K61" s="156"/>
      <c r="L61" s="156"/>
      <c r="M61" s="156"/>
      <c r="N61" s="156"/>
      <c r="O61" s="156"/>
      <c r="P61" s="156"/>
      <c r="Q61" s="156"/>
      <c r="R61" s="157">
        <f>SUM(D61:Q61)</f>
        <v>0</v>
      </c>
      <c r="S61" s="158"/>
      <c r="U61" s="152"/>
      <c r="V61" s="153"/>
    </row>
    <row r="62" spans="2:22" s="136" customFormat="1">
      <c r="B62" s="611" t="s">
        <v>67</v>
      </c>
      <c r="C62" s="60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f>SUM(D63:Q63)</f>
        <v>0</v>
      </c>
      <c r="U63" s="152"/>
      <c r="V63" s="153"/>
    </row>
    <row r="64" spans="2:22" s="163" customFormat="1">
      <c r="B64" s="154" t="s">
        <v>39</v>
      </c>
      <c r="C64" s="155"/>
      <c r="D64" s="156"/>
      <c r="E64" s="156"/>
      <c r="F64" s="156"/>
      <c r="G64" s="156"/>
      <c r="H64" s="156"/>
      <c r="I64" s="156"/>
      <c r="J64" s="156"/>
      <c r="K64" s="156"/>
      <c r="L64" s="156"/>
      <c r="M64" s="156"/>
      <c r="N64" s="156"/>
      <c r="O64" s="156"/>
      <c r="P64" s="156"/>
      <c r="Q64" s="156"/>
      <c r="R64" s="157">
        <f>SUM(D64:Q64)</f>
        <v>0</v>
      </c>
      <c r="S64" s="158"/>
      <c r="U64" s="152"/>
      <c r="V64" s="153"/>
    </row>
    <row r="65" spans="2:22" s="136" customFormat="1">
      <c r="B65" s="611" t="s">
        <v>67</v>
      </c>
      <c r="C65" s="607"/>
      <c r="D65" s="160"/>
      <c r="E65" s="160"/>
      <c r="F65" s="160"/>
      <c r="G65" s="160"/>
      <c r="H65" s="160"/>
      <c r="I65" s="160"/>
      <c r="J65" s="160"/>
      <c r="K65" s="161"/>
      <c r="L65" s="161"/>
      <c r="M65" s="161"/>
      <c r="N65" s="161"/>
      <c r="O65" s="161"/>
      <c r="P65" s="161"/>
      <c r="Q65" s="161"/>
      <c r="R65" s="162"/>
      <c r="U65" s="159"/>
      <c r="V65" s="153"/>
    </row>
    <row r="66" spans="2:22" s="163" customFormat="1">
      <c r="B66" s="154" t="s">
        <v>94</v>
      </c>
      <c r="C66" s="521"/>
      <c r="D66" s="164"/>
      <c r="E66" s="164"/>
      <c r="F66" s="164"/>
      <c r="G66" s="164"/>
      <c r="H66" s="164"/>
      <c r="I66" s="164"/>
      <c r="J66" s="164"/>
      <c r="K66" s="164"/>
      <c r="L66" s="164"/>
      <c r="M66" s="164"/>
      <c r="N66" s="164"/>
      <c r="O66" s="164"/>
      <c r="P66" s="164"/>
      <c r="Q66" s="164"/>
      <c r="R66" s="157">
        <f>SUM(D66:Q66)</f>
        <v>0</v>
      </c>
      <c r="U66" s="152"/>
      <c r="V66" s="153"/>
    </row>
    <row r="67" spans="2:22" s="163" customFormat="1">
      <c r="B67" s="154" t="s">
        <v>93</v>
      </c>
      <c r="C67" s="155"/>
      <c r="D67" s="164"/>
      <c r="E67" s="164"/>
      <c r="F67" s="164"/>
      <c r="G67" s="164"/>
      <c r="H67" s="164"/>
      <c r="I67" s="164"/>
      <c r="J67" s="164"/>
      <c r="K67" s="164"/>
      <c r="L67" s="164"/>
      <c r="M67" s="164"/>
      <c r="N67" s="164"/>
      <c r="O67" s="164"/>
      <c r="P67" s="164"/>
      <c r="Q67" s="164"/>
      <c r="R67" s="157">
        <f>SUM(D67:Q67)</f>
        <v>0</v>
      </c>
      <c r="S67" s="158"/>
      <c r="U67" s="152"/>
      <c r="V67" s="153"/>
    </row>
    <row r="68" spans="2:22" s="136" customFormat="1">
      <c r="B68" s="611" t="s">
        <v>67</v>
      </c>
      <c r="C68" s="607"/>
      <c r="D68" s="160"/>
      <c r="E68" s="160"/>
      <c r="F68" s="160"/>
      <c r="G68" s="160"/>
      <c r="H68" s="160"/>
      <c r="I68" s="160"/>
      <c r="J68" s="160"/>
      <c r="K68" s="161"/>
      <c r="L68" s="161"/>
      <c r="M68" s="161"/>
      <c r="N68" s="161"/>
      <c r="O68" s="161"/>
      <c r="P68" s="161"/>
      <c r="Q68" s="161"/>
      <c r="R68" s="162"/>
      <c r="U68" s="159"/>
      <c r="V68" s="153"/>
    </row>
    <row r="69" spans="2:22" s="163" customFormat="1">
      <c r="B69" s="154" t="s">
        <v>225</v>
      </c>
      <c r="C69" s="521"/>
      <c r="D69" s="156"/>
      <c r="E69" s="156"/>
      <c r="F69" s="156"/>
      <c r="G69" s="156"/>
      <c r="H69" s="156"/>
      <c r="I69" s="156"/>
      <c r="J69" s="156"/>
      <c r="K69" s="156"/>
      <c r="L69" s="156"/>
      <c r="M69" s="156"/>
      <c r="N69" s="156"/>
      <c r="O69" s="156"/>
      <c r="P69" s="156"/>
      <c r="Q69" s="156"/>
      <c r="R69" s="157">
        <f>SUM(D69:Q69)</f>
        <v>0</v>
      </c>
      <c r="U69" s="152"/>
      <c r="V69" s="153"/>
    </row>
    <row r="70" spans="2:22" s="163" customFormat="1">
      <c r="B70" s="154" t="s">
        <v>224</v>
      </c>
      <c r="C70" s="155"/>
      <c r="D70" s="156"/>
      <c r="E70" s="156"/>
      <c r="F70" s="156"/>
      <c r="G70" s="156"/>
      <c r="H70" s="156"/>
      <c r="I70" s="156"/>
      <c r="J70" s="156"/>
      <c r="K70" s="156"/>
      <c r="L70" s="156"/>
      <c r="M70" s="156"/>
      <c r="N70" s="156"/>
      <c r="O70" s="156"/>
      <c r="P70" s="156"/>
      <c r="Q70" s="156"/>
      <c r="R70" s="157">
        <f>SUM(D70:Q70)</f>
        <v>0</v>
      </c>
      <c r="S70" s="158"/>
      <c r="U70" s="152"/>
      <c r="V70" s="153"/>
    </row>
    <row r="71" spans="2:22" s="136" customFormat="1">
      <c r="B71" s="611" t="s">
        <v>67</v>
      </c>
      <c r="C71" s="607"/>
      <c r="D71" s="160"/>
      <c r="E71" s="160"/>
      <c r="F71" s="160"/>
      <c r="G71" s="160"/>
      <c r="H71" s="160"/>
      <c r="I71" s="160"/>
      <c r="J71" s="160"/>
      <c r="K71" s="161"/>
      <c r="L71" s="161"/>
      <c r="M71" s="161"/>
      <c r="N71" s="161"/>
      <c r="O71" s="161"/>
      <c r="P71" s="161"/>
      <c r="Q71" s="161"/>
      <c r="R71" s="162"/>
      <c r="U71" s="159"/>
      <c r="V71" s="153"/>
    </row>
    <row r="72" spans="2:22" s="163" customFormat="1">
      <c r="B72" s="154" t="s">
        <v>227</v>
      </c>
      <c r="C72" s="521"/>
      <c r="D72" s="156"/>
      <c r="E72" s="156"/>
      <c r="F72" s="156"/>
      <c r="G72" s="156"/>
      <c r="H72" s="156"/>
      <c r="I72" s="156"/>
      <c r="J72" s="156"/>
      <c r="K72" s="156"/>
      <c r="L72" s="156"/>
      <c r="M72" s="156"/>
      <c r="N72" s="156"/>
      <c r="O72" s="156"/>
      <c r="P72" s="156"/>
      <c r="Q72" s="156"/>
      <c r="R72" s="157">
        <f>SUM(D72:Q72)</f>
        <v>0</v>
      </c>
      <c r="U72" s="152"/>
      <c r="V72" s="153"/>
    </row>
    <row r="73" spans="2:22" s="163" customFormat="1">
      <c r="B73" s="154" t="s">
        <v>226</v>
      </c>
      <c r="C73" s="155"/>
      <c r="D73" s="156"/>
      <c r="E73" s="156"/>
      <c r="F73" s="156"/>
      <c r="G73" s="156"/>
      <c r="H73" s="156"/>
      <c r="I73" s="156"/>
      <c r="J73" s="156"/>
      <c r="K73" s="156"/>
      <c r="L73" s="156"/>
      <c r="M73" s="156"/>
      <c r="N73" s="156"/>
      <c r="O73" s="156"/>
      <c r="P73" s="156"/>
      <c r="Q73" s="156"/>
      <c r="R73" s="157">
        <f>SUM(D73:Q73)</f>
        <v>0</v>
      </c>
      <c r="S73" s="158"/>
      <c r="U73" s="152"/>
      <c r="V73" s="153"/>
    </row>
    <row r="74" spans="2:22" s="136" customFormat="1">
      <c r="B74" s="611" t="s">
        <v>67</v>
      </c>
      <c r="C74" s="607"/>
      <c r="D74" s="160"/>
      <c r="E74" s="160"/>
      <c r="F74" s="160"/>
      <c r="G74" s="160"/>
      <c r="H74" s="160"/>
      <c r="I74" s="160"/>
      <c r="J74" s="160"/>
      <c r="K74" s="161"/>
      <c r="L74" s="161"/>
      <c r="M74" s="161"/>
      <c r="N74" s="161"/>
      <c r="O74" s="161"/>
      <c r="P74" s="161"/>
      <c r="Q74" s="161"/>
      <c r="R74" s="162"/>
      <c r="U74" s="159"/>
      <c r="V74" s="153"/>
    </row>
    <row r="75" spans="2:22" s="163" customFormat="1">
      <c r="B75" s="154" t="s">
        <v>229</v>
      </c>
      <c r="C75" s="521"/>
      <c r="D75" s="156"/>
      <c r="E75" s="156"/>
      <c r="F75" s="156"/>
      <c r="G75" s="156"/>
      <c r="H75" s="156"/>
      <c r="I75" s="156"/>
      <c r="J75" s="156"/>
      <c r="K75" s="156"/>
      <c r="L75" s="156"/>
      <c r="M75" s="156"/>
      <c r="N75" s="156"/>
      <c r="O75" s="156"/>
      <c r="P75" s="156"/>
      <c r="Q75" s="156"/>
      <c r="R75" s="157">
        <f>SUM(D75:Q75)</f>
        <v>0</v>
      </c>
      <c r="U75" s="152"/>
      <c r="V75" s="153"/>
    </row>
    <row r="76" spans="2:22" s="163" customFormat="1" ht="16.5" customHeight="1">
      <c r="B76" s="154" t="s">
        <v>228</v>
      </c>
      <c r="C76" s="155"/>
      <c r="D76" s="156"/>
      <c r="E76" s="156"/>
      <c r="F76" s="156"/>
      <c r="G76" s="156"/>
      <c r="H76" s="156"/>
      <c r="I76" s="156"/>
      <c r="J76" s="156"/>
      <c r="K76" s="156"/>
      <c r="L76" s="156"/>
      <c r="M76" s="156"/>
      <c r="N76" s="156"/>
      <c r="O76" s="156"/>
      <c r="P76" s="156"/>
      <c r="Q76" s="156"/>
      <c r="R76" s="157">
        <f>SUM(D76:Q76)</f>
        <v>0</v>
      </c>
      <c r="S76" s="158"/>
      <c r="U76" s="152"/>
      <c r="V76" s="153"/>
    </row>
    <row r="77" spans="2:22" s="136" customFormat="1">
      <c r="B77" s="611" t="s">
        <v>67</v>
      </c>
      <c r="C77" s="60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LRAM'!Y945</f>
        <v>0</v>
      </c>
      <c r="E78" s="156">
        <f>'5.  2015-2020 LRAM'!Z945</f>
        <v>99088.398959245955</v>
      </c>
      <c r="F78" s="156">
        <f>'5.  2015-2020 LRAM'!AA945</f>
        <v>154147.7726517836</v>
      </c>
      <c r="G78" s="156">
        <f>'5.  2015-2020 LRAM'!AB945</f>
        <v>550.31945842480877</v>
      </c>
      <c r="H78" s="156">
        <f>'5.  2015-2020 LRAM'!AC945</f>
        <v>0</v>
      </c>
      <c r="I78" s="156">
        <f>'5.  2015-2020 LRAM'!AD945</f>
        <v>780.23573509625226</v>
      </c>
      <c r="J78" s="156">
        <f>'5.  2015-2020 LRAM'!AE945</f>
        <v>0</v>
      </c>
      <c r="K78" s="156">
        <f>'5.  2015-2020 LRAM'!AF945</f>
        <v>0</v>
      </c>
      <c r="L78" s="156">
        <f>'5.  2015-2020 LRAM'!AG945</f>
        <v>0</v>
      </c>
      <c r="M78" s="156">
        <f>'5.  2015-2020 LRAM'!AH945</f>
        <v>0</v>
      </c>
      <c r="N78" s="156">
        <f>'5.  2015-2020 LRAM'!AI945</f>
        <v>0</v>
      </c>
      <c r="O78" s="156">
        <f>'5.  2015-2020 LRAM'!AJ945</f>
        <v>0</v>
      </c>
      <c r="P78" s="156">
        <f>'5.  2015-2020 LRAM'!AK945</f>
        <v>0</v>
      </c>
      <c r="Q78" s="156">
        <f>'5.  2015-2020 LRAM'!AL945</f>
        <v>0</v>
      </c>
      <c r="R78" s="157">
        <f>SUM(D78:Q78)</f>
        <v>254566.72680455059</v>
      </c>
      <c r="U78" s="152"/>
      <c r="V78" s="153"/>
    </row>
    <row r="79" spans="2:22" s="163" customFormat="1">
      <c r="B79" s="154" t="s">
        <v>230</v>
      </c>
      <c r="C79" s="155"/>
      <c r="D79" s="156">
        <f>-'5.  2015-2020 LRAM'!Y946</f>
        <v>0</v>
      </c>
      <c r="E79" s="156">
        <f>-'5.  2015-2020 LRAM'!Z946</f>
        <v>-7478.8159999999998</v>
      </c>
      <c r="F79" s="156">
        <f>-'5.  2015-2020 LRAM'!AA946</f>
        <v>-20324.096000000001</v>
      </c>
      <c r="G79" s="156">
        <f>-'5.  2015-2020 LRAM'!AB946</f>
        <v>-341.21430000000004</v>
      </c>
      <c r="H79" s="156">
        <f>-'5.  2015-2020 LRAM'!AC946</f>
        <v>-24.895600000000002</v>
      </c>
      <c r="I79" s="156">
        <f>-'5.  2015-2020 LRAM'!AD946</f>
        <v>-320.09559999999999</v>
      </c>
      <c r="J79" s="156">
        <f>-'5.  2015-2020 LRAM'!AE946</f>
        <v>-38.401799999999994</v>
      </c>
      <c r="K79" s="156">
        <f>-'5.  2015-2020 LRAM'!AF946</f>
        <v>0</v>
      </c>
      <c r="L79" s="156">
        <f>-'5.  2015-2020 LRAM'!AG946</f>
        <v>0</v>
      </c>
      <c r="M79" s="156">
        <f>-'5.  2015-2020 LRAM'!AH946</f>
        <v>0</v>
      </c>
      <c r="N79" s="156">
        <f>-'5.  2015-2020 LRAM'!AI946</f>
        <v>0</v>
      </c>
      <c r="O79" s="156">
        <f>-'5.  2015-2020 LRAM'!AJ946</f>
        <v>0</v>
      </c>
      <c r="P79" s="156">
        <f>-'5.  2015-2020 LRAM'!AK946</f>
        <v>0</v>
      </c>
      <c r="Q79" s="156">
        <f>-'5.  2015-2020 LRAM'!AL946</f>
        <v>0</v>
      </c>
      <c r="R79" s="157">
        <f>SUM(D79:Q79)</f>
        <v>-28527.5193</v>
      </c>
      <c r="S79" s="158"/>
      <c r="U79" s="152"/>
      <c r="V79" s="153"/>
    </row>
    <row r="80" spans="2:22" s="136" customFormat="1">
      <c r="B80" s="611" t="s">
        <v>67</v>
      </c>
      <c r="C80" s="607"/>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1"/>
      <c r="D81" s="156">
        <f>'5.  2015-2020 LRAM'!Y1129</f>
        <v>0</v>
      </c>
      <c r="E81" s="156">
        <f>'5.  2015-2020 LRAM'!Z1129</f>
        <v>0</v>
      </c>
      <c r="F81" s="156">
        <f>'5.  2015-2020 LRAM'!AA1129</f>
        <v>0</v>
      </c>
      <c r="G81" s="156">
        <f>'5.  2015-2020 LRAM'!AB1129</f>
        <v>0</v>
      </c>
      <c r="H81" s="156">
        <f>'5.  2015-2020 LRAM'!AC1129</f>
        <v>0</v>
      </c>
      <c r="I81" s="156">
        <f>'5.  2015-2020 LRAM'!AD1129</f>
        <v>0</v>
      </c>
      <c r="J81" s="156">
        <f>'5.  2015-2020 LRAM'!AE1129</f>
        <v>0</v>
      </c>
      <c r="K81" s="156">
        <f>'5.  2015-2020 LRAM'!AF1129</f>
        <v>0</v>
      </c>
      <c r="L81" s="156">
        <f>'5.  2015-2020 LRAM'!AG1129</f>
        <v>0</v>
      </c>
      <c r="M81" s="156">
        <f>'5.  2015-2020 LRAM'!AH1129</f>
        <v>0</v>
      </c>
      <c r="N81" s="156">
        <f>'5.  2015-2020 LRAM'!AI1129</f>
        <v>0</v>
      </c>
      <c r="O81" s="156">
        <f>'5.  2015-2020 LRAM'!AJ1129</f>
        <v>0</v>
      </c>
      <c r="P81" s="156">
        <f>'5.  2015-2020 LRAM'!AK1129</f>
        <v>0</v>
      </c>
      <c r="Q81" s="156">
        <f>'5.  2015-2020 LRAM'!AL1129</f>
        <v>0</v>
      </c>
      <c r="R81" s="157">
        <f>SUM(D81:Q81)</f>
        <v>0</v>
      </c>
      <c r="U81" s="152"/>
      <c r="V81" s="153"/>
    </row>
    <row r="82" spans="2:22" s="163" customFormat="1" hidden="1">
      <c r="B82" s="154" t="s">
        <v>232</v>
      </c>
      <c r="C82" s="155"/>
      <c r="D82" s="156">
        <f>-'5.  2015-2020 LRAM'!Y1130</f>
        <v>0</v>
      </c>
      <c r="E82" s="156">
        <f>-'5.  2015-2020 LRAM'!Z1130</f>
        <v>0</v>
      </c>
      <c r="F82" s="156">
        <f>-'5.  2015-2020 LRAM'!AA1130</f>
        <v>0</v>
      </c>
      <c r="G82" s="156">
        <f>-'5.  2015-2020 LRAM'!AB1130</f>
        <v>0</v>
      </c>
      <c r="H82" s="156">
        <f>-'5.  2015-2020 LRAM'!AC1130</f>
        <v>0</v>
      </c>
      <c r="I82" s="156">
        <f>-'5.  2015-2020 LRAM'!AD1130</f>
        <v>0</v>
      </c>
      <c r="J82" s="156">
        <f>-'5.  2015-2020 LRAM'!AE1130</f>
        <v>0</v>
      </c>
      <c r="K82" s="156">
        <f>-'5.  2015-2020 LRAM'!AF1130</f>
        <v>0</v>
      </c>
      <c r="L82" s="156">
        <f>-'5.  2015-2020 LRAM'!AG1130</f>
        <v>0</v>
      </c>
      <c r="M82" s="156">
        <f>-'5.  2015-2020 LRAM'!AH1130</f>
        <v>0</v>
      </c>
      <c r="N82" s="156">
        <f>-'5.  2015-2020 LRAM'!AI1130</f>
        <v>0</v>
      </c>
      <c r="O82" s="156">
        <f>-'5.  2015-2020 LRAM'!AJ1130</f>
        <v>0</v>
      </c>
      <c r="P82" s="156">
        <f>-'5.  2015-2020 LRAM'!AK1130</f>
        <v>0</v>
      </c>
      <c r="Q82" s="156">
        <f>-'5.  2015-2020 LRAM'!AL1130</f>
        <v>0</v>
      </c>
      <c r="R82" s="157">
        <f>SUM(D82:Q82)</f>
        <v>0</v>
      </c>
      <c r="S82" s="158"/>
      <c r="U82" s="152"/>
      <c r="V82" s="153"/>
    </row>
    <row r="83" spans="2:22" s="136" customFormat="1" hidden="1">
      <c r="B83" s="611" t="s">
        <v>67</v>
      </c>
      <c r="C83" s="607"/>
      <c r="D83" s="160"/>
      <c r="E83" s="160"/>
      <c r="F83" s="160"/>
      <c r="G83" s="160"/>
      <c r="H83" s="160"/>
      <c r="I83" s="160"/>
      <c r="J83" s="160"/>
      <c r="K83" s="161"/>
      <c r="L83" s="161"/>
      <c r="M83" s="161"/>
      <c r="N83" s="161"/>
      <c r="O83" s="161"/>
      <c r="P83" s="161"/>
      <c r="Q83" s="161"/>
      <c r="R83" s="162"/>
      <c r="U83" s="159"/>
      <c r="V83" s="153"/>
    </row>
    <row r="84" spans="2:22" s="17" customFormat="1" ht="20.25" customHeight="1">
      <c r="B84" s="608" t="s">
        <v>43</v>
      </c>
      <c r="C84" s="607"/>
      <c r="D84" s="664">
        <f>'6.  Carrying Charges'!I237</f>
        <v>0</v>
      </c>
      <c r="E84" s="664">
        <f>'6.  Carrying Charges'!J237</f>
        <v>2180.1172211322223</v>
      </c>
      <c r="F84" s="664">
        <f>'6.  Carrying Charges'!K237</f>
        <v>3184.7247049860921</v>
      </c>
      <c r="G84" s="664">
        <f>'6.  Carrying Charges'!L237</f>
        <v>4.9762671347637299</v>
      </c>
      <c r="H84" s="664">
        <f>'6.  Carrying Charges'!M237</f>
        <v>-0.59246341416666704</v>
      </c>
      <c r="I84" s="664">
        <f>'6.  Carrying Charges'!N237</f>
        <v>10.950376590009354</v>
      </c>
      <c r="J84" s="664">
        <f>'6.  Carrying Charges'!O237</f>
        <v>-0.91388283624999933</v>
      </c>
      <c r="K84" s="664">
        <f>'6.  Carrying Charges'!P237</f>
        <v>0</v>
      </c>
      <c r="L84" s="664">
        <f>'6.  Carrying Charges'!Q237</f>
        <v>0</v>
      </c>
      <c r="M84" s="664">
        <f>'6.  Carrying Charges'!R237</f>
        <v>0</v>
      </c>
      <c r="N84" s="664">
        <f>'6.  Carrying Charges'!S237</f>
        <v>0</v>
      </c>
      <c r="O84" s="664">
        <f>'6.  Carrying Charges'!T237</f>
        <v>0</v>
      </c>
      <c r="P84" s="664">
        <f>'6.  Carrying Charges'!U237</f>
        <v>0</v>
      </c>
      <c r="Q84" s="664">
        <f>'6.  Carrying Charges'!V237</f>
        <v>0</v>
      </c>
      <c r="R84" s="665">
        <f>SUM(D84:Q84)</f>
        <v>5379.2622235926701</v>
      </c>
      <c r="U84" s="152"/>
      <c r="V84" s="153"/>
    </row>
    <row r="85" spans="2:22" s="163" customFormat="1" ht="21.75" customHeight="1">
      <c r="B85" s="609" t="s">
        <v>240</v>
      </c>
      <c r="C85" s="610"/>
      <c r="D85" s="609">
        <f>SUM(D54:D80)+D84</f>
        <v>0</v>
      </c>
      <c r="E85" s="609">
        <f t="shared" ref="E85:Q85" si="2">SUM(E54:E80)+E84</f>
        <v>93789.700180378175</v>
      </c>
      <c r="F85" s="609">
        <f>SUM(F54:F80)+F84</f>
        <v>137008.4013567697</v>
      </c>
      <c r="G85" s="609">
        <f t="shared" si="2"/>
        <v>214.08142555957247</v>
      </c>
      <c r="H85" s="609">
        <f t="shared" si="2"/>
        <v>-25.488063414166668</v>
      </c>
      <c r="I85" s="609">
        <f t="shared" si="2"/>
        <v>471.09051168626161</v>
      </c>
      <c r="J85" s="609">
        <f t="shared" si="2"/>
        <v>-39.315682836249991</v>
      </c>
      <c r="K85" s="609">
        <f t="shared" si="2"/>
        <v>0</v>
      </c>
      <c r="L85" s="609">
        <f t="shared" si="2"/>
        <v>0</v>
      </c>
      <c r="M85" s="609">
        <f t="shared" si="2"/>
        <v>0</v>
      </c>
      <c r="N85" s="609">
        <f t="shared" si="2"/>
        <v>0</v>
      </c>
      <c r="O85" s="609">
        <f t="shared" si="2"/>
        <v>0</v>
      </c>
      <c r="P85" s="609">
        <f t="shared" si="2"/>
        <v>0</v>
      </c>
      <c r="Q85" s="609">
        <f t="shared" si="2"/>
        <v>0</v>
      </c>
      <c r="R85" s="609">
        <f>SUM(R54:R80)+R84</f>
        <v>231418.46972814325</v>
      </c>
      <c r="U85" s="152"/>
      <c r="V85" s="153"/>
    </row>
    <row r="86" spans="2:22" ht="20.25" customHeight="1">
      <c r="B86" s="451" t="s">
        <v>538</v>
      </c>
      <c r="C86" s="588"/>
      <c r="D86" s="587"/>
      <c r="E86" s="587"/>
      <c r="F86" s="587"/>
      <c r="G86" s="587"/>
      <c r="H86" s="587"/>
      <c r="I86" s="587"/>
      <c r="J86" s="587"/>
      <c r="K86" s="587"/>
      <c r="L86" s="587"/>
      <c r="M86" s="587"/>
      <c r="N86" s="587"/>
      <c r="O86" s="587"/>
      <c r="P86" s="587"/>
      <c r="Q86" s="587"/>
      <c r="R86" s="587"/>
      <c r="V86" s="13"/>
    </row>
    <row r="87" spans="2:22" ht="20.25" customHeight="1">
      <c r="B87" s="606"/>
      <c r="C87" s="66"/>
      <c r="E87" s="9"/>
      <c r="V87" s="13"/>
    </row>
    <row r="88" spans="2:22" ht="14.25">
      <c r="E88" s="9"/>
    </row>
    <row r="89" spans="2:22" ht="21" hidden="1" customHeight="1">
      <c r="B89" s="118" t="s">
        <v>539</v>
      </c>
      <c r="F89" s="575"/>
    </row>
    <row r="90" spans="2:22" s="535" customFormat="1" ht="27.75" hidden="1" customHeight="1">
      <c r="B90" s="556" t="s">
        <v>559</v>
      </c>
      <c r="C90" s="552"/>
      <c r="D90" s="552"/>
      <c r="E90" s="559"/>
      <c r="F90" s="552"/>
      <c r="G90" s="552"/>
      <c r="H90" s="552"/>
      <c r="I90" s="552"/>
      <c r="J90" s="552"/>
      <c r="T90" s="536"/>
      <c r="U90" s="536"/>
    </row>
    <row r="91" spans="2:22" ht="11.25" hidden="1" customHeight="1">
      <c r="B91" s="110"/>
    </row>
    <row r="92" spans="2:22" s="548" customFormat="1" ht="25.5" hidden="1" customHeight="1">
      <c r="B92" s="550"/>
      <c r="C92" s="546">
        <v>2011</v>
      </c>
      <c r="D92" s="546">
        <v>2012</v>
      </c>
      <c r="E92" s="546">
        <v>2013</v>
      </c>
      <c r="F92" s="546">
        <v>2014</v>
      </c>
      <c r="G92" s="546">
        <v>2015</v>
      </c>
      <c r="H92" s="546">
        <v>2016</v>
      </c>
      <c r="I92" s="546">
        <v>2017</v>
      </c>
      <c r="J92" s="546">
        <v>2018</v>
      </c>
      <c r="K92" s="546">
        <v>2019</v>
      </c>
      <c r="L92" s="546">
        <v>2020</v>
      </c>
      <c r="M92" s="547" t="s">
        <v>26</v>
      </c>
      <c r="T92" s="549"/>
      <c r="U92" s="549"/>
    </row>
    <row r="93" spans="2:22" s="90" customFormat="1" ht="23.25" hidden="1" customHeight="1">
      <c r="B93" s="198">
        <v>2011</v>
      </c>
      <c r="C93" s="541">
        <f>'4.  2011-2014 LRAM'!AM131</f>
        <v>37091.460197755223</v>
      </c>
      <c r="D93" s="542">
        <f>SUM('4.  2011-2014 LRAM'!Y259:AL259)</f>
        <v>37297.044639729094</v>
      </c>
      <c r="E93" s="542">
        <f>SUM('4.  2011-2014 LRAM'!Y388:AL388)</f>
        <v>38283.152755817806</v>
      </c>
      <c r="F93" s="543">
        <f>SUM('4.  2011-2014 LRAM'!Y517:AL517)</f>
        <v>37569.44136544413</v>
      </c>
      <c r="G93" s="543">
        <f>SUM('5.  2015-2020 LRAM'!Y200:AL200)</f>
        <v>37777.178662610793</v>
      </c>
      <c r="H93" s="542">
        <f>SUM('5.  2015-2020 LRAM'!Y386:AL386)</f>
        <v>0</v>
      </c>
      <c r="I93" s="543">
        <f>SUM('5.  2015-2020 LRAM'!Y570:AL570)</f>
        <v>0</v>
      </c>
      <c r="J93" s="542">
        <f>SUM('5.  2015-2020 LRAM'!Y753:AL753)</f>
        <v>0</v>
      </c>
      <c r="K93" s="542">
        <f>SUM('5.  2015-2020 LRAM'!Y936:AL936)</f>
        <v>0</v>
      </c>
      <c r="L93" s="542">
        <f>SUM('5.  2015-2020 LRAM'!Y1119:AL1119)</f>
        <v>0</v>
      </c>
      <c r="M93" s="542">
        <f>SUM(C93:L93)</f>
        <v>188018.27762135703</v>
      </c>
      <c r="T93" s="197"/>
      <c r="U93" s="197"/>
    </row>
    <row r="94" spans="2:22" s="90" customFormat="1" ht="23.25" hidden="1" customHeight="1">
      <c r="B94" s="198">
        <v>2012</v>
      </c>
      <c r="C94" s="544"/>
      <c r="D94" s="543">
        <f>SUM('4.  2011-2014 LRAM'!Y260:AL260)</f>
        <v>23679.884860279464</v>
      </c>
      <c r="E94" s="542">
        <f>SUM('4.  2011-2014 LRAM'!Y389:AL389)</f>
        <v>24323.752941187147</v>
      </c>
      <c r="F94" s="543">
        <f>SUM('4.  2011-2014 LRAM'!Y518:AL518)</f>
        <v>24532.593341500338</v>
      </c>
      <c r="G94" s="543">
        <f>SUM('5.  2015-2020 LRAM'!Y201:AL201)</f>
        <v>23314.148377357356</v>
      </c>
      <c r="H94" s="542">
        <f>SUM('5.  2015-2020 LRAM'!Y387:AL387)</f>
        <v>0</v>
      </c>
      <c r="I94" s="543">
        <f>SUM('5.  2015-2020 LRAM'!Y571:AL571)</f>
        <v>0</v>
      </c>
      <c r="J94" s="542">
        <f>SUM('5.  2015-2020 LRAM'!Y754:AL754)</f>
        <v>0</v>
      </c>
      <c r="K94" s="542">
        <f>SUM('5.  2015-2020 LRAM'!Y937:AL937)</f>
        <v>0</v>
      </c>
      <c r="L94" s="542">
        <f>SUM('5.  2015-2020 LRAM'!Y1120:AL1120)</f>
        <v>0</v>
      </c>
      <c r="M94" s="542">
        <f>SUM(D94:L94)</f>
        <v>95850.379520324306</v>
      </c>
      <c r="T94" s="197"/>
      <c r="U94" s="197"/>
    </row>
    <row r="95" spans="2:22" s="90" customFormat="1" ht="23.25" hidden="1" customHeight="1">
      <c r="B95" s="198">
        <v>2013</v>
      </c>
      <c r="C95" s="545"/>
      <c r="D95" s="545"/>
      <c r="E95" s="543">
        <f>SUM('4.  2011-2014 LRAM'!Y390:AL390)</f>
        <v>34274.2614555986</v>
      </c>
      <c r="F95" s="543">
        <f>SUM('4.  2011-2014 LRAM'!Y519:AL519)</f>
        <v>34567.789230364266</v>
      </c>
      <c r="G95" s="543">
        <f>SUM('5.  2015-2020 LRAM'!Y202:AL202)</f>
        <v>35133.818069746842</v>
      </c>
      <c r="H95" s="542">
        <f>SUM('5.  2015-2020 LRAM'!Y388:AL388)</f>
        <v>32606.151739251334</v>
      </c>
      <c r="I95" s="543">
        <f>SUM('5.  2015-2020 LRAM'!Y572:AL572)</f>
        <v>27711.723193010854</v>
      </c>
      <c r="J95" s="542">
        <f>SUM('5.  2015-2020 LRAM'!Y755:AL755)</f>
        <v>25604.368368255869</v>
      </c>
      <c r="K95" s="542">
        <f>SUM('5.  2015-2020 LRAM'!Y938:AL938)</f>
        <v>24342.502434889328</v>
      </c>
      <c r="L95" s="542">
        <f>SUM('5.  2015-2020 LRAM'!Y1121:AL1121)</f>
        <v>0</v>
      </c>
      <c r="M95" s="542">
        <f>SUM(C95:L95)</f>
        <v>214240.6144911171</v>
      </c>
      <c r="T95" s="197"/>
      <c r="U95" s="197"/>
    </row>
    <row r="96" spans="2:22" s="90" customFormat="1" ht="23.25" hidden="1" customHeight="1">
      <c r="B96" s="198">
        <v>2014</v>
      </c>
      <c r="C96" s="545"/>
      <c r="D96" s="545"/>
      <c r="E96" s="545"/>
      <c r="F96" s="543">
        <f>SUM('4.  2011-2014 LRAM'!Y520:AL520)</f>
        <v>40450.379266973592</v>
      </c>
      <c r="G96" s="543">
        <f>SUM('5.  2015-2020 LRAM'!Y203:AL203)</f>
        <v>39950.954822211221</v>
      </c>
      <c r="H96" s="542">
        <f>SUM('5.  2015-2020 LRAM'!Y389:AL389)</f>
        <v>36902.577612238165</v>
      </c>
      <c r="I96" s="543">
        <f>SUM('5.  2015-2020 LRAM'!Y573:AL573)</f>
        <v>32912.379502954922</v>
      </c>
      <c r="J96" s="542">
        <f>SUM('5.  2015-2020 LRAM'!Y756:AL756)</f>
        <v>25575.354124751258</v>
      </c>
      <c r="K96" s="542">
        <f>SUM('5.  2015-2020 LRAM'!Y939:AL939)</f>
        <v>22898.079475410254</v>
      </c>
      <c r="L96" s="542">
        <f>SUM('5.  2015-2020 LRAM'!Y1122:AL1122)</f>
        <v>0</v>
      </c>
      <c r="M96" s="542">
        <f>SUM(F96:L96)</f>
        <v>198689.72480453941</v>
      </c>
      <c r="T96" s="197"/>
      <c r="U96" s="197"/>
    </row>
    <row r="97" spans="2:21" s="90" customFormat="1" ht="23.25" hidden="1" customHeight="1">
      <c r="B97" s="198">
        <v>2015</v>
      </c>
      <c r="C97" s="545"/>
      <c r="D97" s="545"/>
      <c r="E97" s="545"/>
      <c r="F97" s="545"/>
      <c r="G97" s="543">
        <f>SUM('5.  2015-2020 LRAM'!Y204:AL204)</f>
        <v>43490.387431598108</v>
      </c>
      <c r="H97" s="542">
        <f>SUM('5.  2015-2020 LRAM'!Y390:AL390)</f>
        <v>40846.014209583635</v>
      </c>
      <c r="I97" s="543">
        <f>SUM('5.  2015-2020 LRAM'!Y574:AL574)</f>
        <v>37898.380606317798</v>
      </c>
      <c r="J97" s="542">
        <f>SUM('5.  2015-2020 LRAM'!Y757:AL757)</f>
        <v>34783.954360512413</v>
      </c>
      <c r="K97" s="542">
        <f>SUM('5.  2015-2020 LRAM'!Y940:AL940)</f>
        <v>31704.56199737174</v>
      </c>
      <c r="L97" s="542">
        <f>SUM('5.  2015-2020 LRAM'!Y1123:AL1123)</f>
        <v>0</v>
      </c>
      <c r="M97" s="542">
        <f>SUM(G97:L97)</f>
        <v>188723.29860538366</v>
      </c>
      <c r="T97" s="197"/>
      <c r="U97" s="197"/>
    </row>
    <row r="98" spans="2:21" s="90" customFormat="1" ht="23.25" hidden="1" customHeight="1">
      <c r="B98" s="198">
        <v>2016</v>
      </c>
      <c r="C98" s="545"/>
      <c r="D98" s="545"/>
      <c r="E98" s="545"/>
      <c r="F98" s="545"/>
      <c r="G98" s="545"/>
      <c r="H98" s="542">
        <f>SUM('5.  2015-2020 LRAM'!Y391:AL391)</f>
        <v>85959.636708911712</v>
      </c>
      <c r="I98" s="543">
        <f>SUM('5.  2015-2020 LRAM'!Y575:AL575)</f>
        <v>79497.705119936902</v>
      </c>
      <c r="J98" s="542">
        <f>SUM('5.  2015-2020 LRAM'!Y758:AL758)</f>
        <v>72232.231008925199</v>
      </c>
      <c r="K98" s="542">
        <f>SUM('5.  2015-2020 LRAM'!Y941:AL941)</f>
        <v>63550.741626214396</v>
      </c>
      <c r="L98" s="542">
        <f>SUM('5.  2015-2020 LRAM'!Y1124:AL1124)</f>
        <v>0</v>
      </c>
      <c r="M98" s="542">
        <f>SUM(H98:L98)</f>
        <v>301240.31446398824</v>
      </c>
      <c r="T98" s="197"/>
      <c r="U98" s="197"/>
    </row>
    <row r="99" spans="2:21" s="90" customFormat="1" ht="23.25" hidden="1" customHeight="1">
      <c r="B99" s="198">
        <v>2017</v>
      </c>
      <c r="C99" s="545"/>
      <c r="D99" s="545"/>
      <c r="E99" s="545"/>
      <c r="F99" s="545"/>
      <c r="G99" s="545"/>
      <c r="H99" s="545"/>
      <c r="I99" s="542">
        <f>SUM('5.  2015-2020 LRAM'!Y576:AL576)</f>
        <v>85895.400225059857</v>
      </c>
      <c r="J99" s="542">
        <f>SUM('5.  2015-2020 LRAM'!Y759:AL759)</f>
        <v>59641.289927525955</v>
      </c>
      <c r="K99" s="542">
        <f>SUM('5.  2015-2020 LRAM'!Y942:AL942)</f>
        <v>41539.975004341686</v>
      </c>
      <c r="L99" s="542">
        <f>SUM('5.  2015-2020 LRAM'!Y1125:AL1125)</f>
        <v>0</v>
      </c>
      <c r="M99" s="542">
        <f>SUM(I99:L99)</f>
        <v>187076.66515692748</v>
      </c>
      <c r="T99" s="197"/>
      <c r="U99" s="197"/>
    </row>
    <row r="100" spans="2:21" s="90" customFormat="1" ht="23.25" hidden="1" customHeight="1">
      <c r="B100" s="198">
        <v>2018</v>
      </c>
      <c r="C100" s="545"/>
      <c r="D100" s="545"/>
      <c r="E100" s="545"/>
      <c r="F100" s="545"/>
      <c r="G100" s="545"/>
      <c r="H100" s="545"/>
      <c r="I100" s="545"/>
      <c r="J100" s="542">
        <f>SUM('5.  2015-2020 LRAM'!Y760:AL760)</f>
        <v>51518.202423307761</v>
      </c>
      <c r="K100" s="542">
        <f>SUM('5.  2015-2020 LRAM'!Y943:AL943)</f>
        <v>47714.530407061757</v>
      </c>
      <c r="L100" s="542">
        <f>SUM('5.  2015-2020 LRAM'!Y1126:AL1126)</f>
        <v>0</v>
      </c>
      <c r="M100" s="542">
        <f>SUM(J100:L100)</f>
        <v>99232.732830369525</v>
      </c>
      <c r="T100" s="197"/>
      <c r="U100" s="197"/>
    </row>
    <row r="101" spans="2:21" s="90" customFormat="1" ht="23.25" hidden="1" customHeight="1">
      <c r="B101" s="198">
        <v>2019</v>
      </c>
      <c r="C101" s="545"/>
      <c r="D101" s="545"/>
      <c r="E101" s="545"/>
      <c r="F101" s="545"/>
      <c r="G101" s="545"/>
      <c r="H101" s="545"/>
      <c r="I101" s="545"/>
      <c r="J101" s="545"/>
      <c r="K101" s="542">
        <f>SUM('5.  2015-2020 LRAM'!Y944:AL944)</f>
        <v>22816.335859261439</v>
      </c>
      <c r="L101" s="542">
        <f>SUM('5.  2015-2020 LRAM'!Y1127:AL1127)</f>
        <v>0</v>
      </c>
      <c r="M101" s="542">
        <f>SUM(K101:L101)</f>
        <v>22816.335859261439</v>
      </c>
      <c r="T101" s="197"/>
      <c r="U101" s="197"/>
    </row>
    <row r="102" spans="2:21" s="90" customFormat="1" ht="23.25" hidden="1" customHeight="1">
      <c r="B102" s="198">
        <v>2020</v>
      </c>
      <c r="C102" s="545"/>
      <c r="D102" s="545"/>
      <c r="E102" s="545"/>
      <c r="F102" s="545"/>
      <c r="G102" s="545"/>
      <c r="H102" s="545"/>
      <c r="I102" s="545"/>
      <c r="J102" s="545"/>
      <c r="K102" s="545"/>
      <c r="L102" s="544">
        <f>SUM('5.  2015-2020 LRAM'!Y1128:AL1128)</f>
        <v>0</v>
      </c>
      <c r="M102" s="544">
        <f>L102</f>
        <v>0</v>
      </c>
      <c r="T102" s="197"/>
      <c r="U102" s="197"/>
    </row>
    <row r="103" spans="2:21" s="196" customFormat="1" ht="24" hidden="1" customHeight="1">
      <c r="B103" s="557" t="s">
        <v>521</v>
      </c>
      <c r="C103" s="541">
        <f>C93</f>
        <v>37091.460197755223</v>
      </c>
      <c r="D103" s="542">
        <f>D93+D94</f>
        <v>60976.929500008555</v>
      </c>
      <c r="E103" s="542">
        <f>E93+E94+E95</f>
        <v>96881.167152603564</v>
      </c>
      <c r="F103" s="542">
        <f>F93+F94+F95+F96</f>
        <v>137120.20320428233</v>
      </c>
      <c r="G103" s="542">
        <f>G93+G94+G95+G96+G97</f>
        <v>179666.48736352433</v>
      </c>
      <c r="H103" s="542">
        <f>H93+H94+H95+H96+H97+H98</f>
        <v>196314.38026998483</v>
      </c>
      <c r="I103" s="542">
        <f>I93+I94+I95+I96+I97+I98+I99</f>
        <v>263915.58864728035</v>
      </c>
      <c r="J103" s="542">
        <f>J93+J94+J95+J96+J97+J98+J99+J100</f>
        <v>269355.40021327848</v>
      </c>
      <c r="K103" s="542">
        <f>K93+K94+K95+K96+K97+K98+K99+K100+K101</f>
        <v>254566.72680455062</v>
      </c>
      <c r="L103" s="542">
        <f>SUM(L93:L102)</f>
        <v>0</v>
      </c>
      <c r="M103" s="542">
        <f>SUM(M93:M102)</f>
        <v>1495888.3433532682</v>
      </c>
      <c r="T103" s="199"/>
      <c r="U103" s="199"/>
    </row>
    <row r="104" spans="2:21" s="27" customFormat="1" ht="24.75" hidden="1" customHeight="1">
      <c r="B104" s="558" t="s">
        <v>520</v>
      </c>
      <c r="C104" s="540">
        <f>'4.  2011-2014 LRAM'!AM132</f>
        <v>0</v>
      </c>
      <c r="D104" s="540">
        <f>'4.  2011-2014 LRAM'!AM262</f>
        <v>0</v>
      </c>
      <c r="E104" s="540">
        <f>'4.  2011-2014 LRAM'!AM392</f>
        <v>0</v>
      </c>
      <c r="F104" s="540">
        <f>'4.  2011-2014 LRAM'!AM522</f>
        <v>0</v>
      </c>
      <c r="G104" s="540">
        <f>'5.  2015-2020 LRAM'!AM206</f>
        <v>43702.737800000003</v>
      </c>
      <c r="H104" s="540">
        <f>'5.  2015-2020 LRAM'!AM393</f>
        <v>40451.8655</v>
      </c>
      <c r="I104" s="540">
        <f>'5.  2015-2020 LRAM'!AM578</f>
        <v>36633.297100000003</v>
      </c>
      <c r="J104" s="540">
        <f>'5.  2015-2020 LRAM'!AM762</f>
        <v>32525.263100000004</v>
      </c>
      <c r="K104" s="540">
        <f>'5.  2015-2020 LRAM'!AM946</f>
        <v>28527.5193</v>
      </c>
      <c r="L104" s="540">
        <f>'5.  2015-2020 LRAM'!AM1130</f>
        <v>0</v>
      </c>
      <c r="M104" s="542">
        <f>SUM(C104:L104)</f>
        <v>181840.68280000001</v>
      </c>
      <c r="T104" s="89"/>
      <c r="U104" s="89"/>
    </row>
    <row r="105" spans="2:21" ht="24.75" hidden="1" customHeight="1">
      <c r="B105" s="558" t="s">
        <v>43</v>
      </c>
      <c r="C105" s="540">
        <f>'6.  Carrying Charges'!W27</f>
        <v>0</v>
      </c>
      <c r="D105" s="540">
        <f>'6.  Carrying Charges'!W42</f>
        <v>0</v>
      </c>
      <c r="E105" s="540">
        <f>'6.  Carrying Charges'!W57</f>
        <v>0</v>
      </c>
      <c r="F105" s="540">
        <f>'6.  Carrying Charges'!W72</f>
        <v>0</v>
      </c>
      <c r="G105" s="540">
        <f>'6.  Carrying Charges'!W87</f>
        <v>0</v>
      </c>
      <c r="H105" s="540">
        <f>'6.  Carrying Charges'!W102</f>
        <v>0</v>
      </c>
      <c r="I105" s="540">
        <f>'6.  Carrying Charges'!W117</f>
        <v>0</v>
      </c>
      <c r="J105" s="540">
        <f>'6.  Carrying Charges'!W132</f>
        <v>0</v>
      </c>
      <c r="K105" s="540">
        <f>'6.  Carrying Charges'!W147</f>
        <v>2271.2231204050995</v>
      </c>
      <c r="L105" s="540">
        <f>'6.  Carrying Charges'!W162</f>
        <v>5379.2622235926729</v>
      </c>
      <c r="M105" s="542">
        <f>SUM(C105:L105)</f>
        <v>7650.4853439977724</v>
      </c>
    </row>
    <row r="106" spans="2:21" ht="23.25" hidden="1" customHeight="1">
      <c r="B106" s="557" t="s">
        <v>26</v>
      </c>
      <c r="C106" s="540">
        <f>C103-C104+C105</f>
        <v>37091.460197755223</v>
      </c>
      <c r="D106" s="540">
        <f t="shared" ref="D106:J106" si="3">D103-D104+D105</f>
        <v>60976.929500008555</v>
      </c>
      <c r="E106" s="540">
        <f t="shared" si="3"/>
        <v>96881.167152603564</v>
      </c>
      <c r="F106" s="540">
        <f t="shared" si="3"/>
        <v>137120.20320428233</v>
      </c>
      <c r="G106" s="540">
        <f t="shared" si="3"/>
        <v>135963.74956352432</v>
      </c>
      <c r="H106" s="540">
        <f t="shared" si="3"/>
        <v>155862.51476998482</v>
      </c>
      <c r="I106" s="540">
        <f t="shared" si="3"/>
        <v>227282.29154728036</v>
      </c>
      <c r="J106" s="540">
        <f t="shared" si="3"/>
        <v>236830.13711327847</v>
      </c>
      <c r="K106" s="540">
        <f>K103-K104+K105</f>
        <v>228310.43062495574</v>
      </c>
      <c r="L106" s="540">
        <f>L103-L104+L105</f>
        <v>5379.2622235926729</v>
      </c>
      <c r="M106" s="540">
        <f>M103-M104+M105</f>
        <v>1321698.145897266</v>
      </c>
    </row>
    <row r="107" spans="2:21" hidden="1"/>
    <row r="108" spans="2:21">
      <c r="B108" s="575" t="s">
        <v>528</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966788</xdr:colOff>
                    <xdr:row>53</xdr:row>
                    <xdr:rowOff>23813</xdr:rowOff>
                  </from>
                  <to>
                    <xdr:col>2</xdr:col>
                    <xdr:colOff>1385888</xdr:colOff>
                    <xdr:row>54</xdr:row>
                    <xdr:rowOff>166688</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966788</xdr:colOff>
                    <xdr:row>56</xdr:row>
                    <xdr:rowOff>23813</xdr:rowOff>
                  </from>
                  <to>
                    <xdr:col>2</xdr:col>
                    <xdr:colOff>1385888</xdr:colOff>
                    <xdr:row>57</xdr:row>
                    <xdr:rowOff>166688</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966788</xdr:colOff>
                    <xdr:row>59</xdr:row>
                    <xdr:rowOff>23813</xdr:rowOff>
                  </from>
                  <to>
                    <xdr:col>2</xdr:col>
                    <xdr:colOff>1385888</xdr:colOff>
                    <xdr:row>60</xdr:row>
                    <xdr:rowOff>166688</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966788</xdr:colOff>
                    <xdr:row>62</xdr:row>
                    <xdr:rowOff>23813</xdr:rowOff>
                  </from>
                  <to>
                    <xdr:col>2</xdr:col>
                    <xdr:colOff>1385888</xdr:colOff>
                    <xdr:row>63</xdr:row>
                    <xdr:rowOff>166688</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966788</xdr:colOff>
                    <xdr:row>65</xdr:row>
                    <xdr:rowOff>23813</xdr:rowOff>
                  </from>
                  <to>
                    <xdr:col>2</xdr:col>
                    <xdr:colOff>1385888</xdr:colOff>
                    <xdr:row>66</xdr:row>
                    <xdr:rowOff>166688</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966788</xdr:colOff>
                    <xdr:row>68</xdr:row>
                    <xdr:rowOff>38100</xdr:rowOff>
                  </from>
                  <to>
                    <xdr:col>2</xdr:col>
                    <xdr:colOff>1385888</xdr:colOff>
                    <xdr:row>69</xdr:row>
                    <xdr:rowOff>176213</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966788</xdr:colOff>
                    <xdr:row>71</xdr:row>
                    <xdr:rowOff>38100</xdr:rowOff>
                  </from>
                  <to>
                    <xdr:col>2</xdr:col>
                    <xdr:colOff>1385888</xdr:colOff>
                    <xdr:row>72</xdr:row>
                    <xdr:rowOff>176213</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176213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1" zoomScale="80" zoomScaleNormal="80" workbookViewId="0">
      <selection activeCell="D33" sqref="D33"/>
    </sheetView>
  </sheetViews>
  <sheetFormatPr defaultColWidth="9" defaultRowHeight="14.25"/>
  <cols>
    <col min="1" max="1" width="5.46484375" style="12" customWidth="1"/>
    <col min="2" max="2" width="27" style="12" customWidth="1"/>
    <col min="3" max="3" width="24.33203125" style="12" customWidth="1"/>
    <col min="4" max="4" width="23.46484375" style="12" customWidth="1"/>
    <col min="5" max="5" width="28.46484375" style="12" customWidth="1"/>
    <col min="6" max="6" width="44" style="12" customWidth="1"/>
    <col min="7" max="7" width="72.46484375" style="12" customWidth="1"/>
    <col min="8" max="16384" width="9" style="12"/>
  </cols>
  <sheetData>
    <row r="13" spans="2:3" ht="14.65" thickBot="1"/>
    <row r="14" spans="2:3" ht="26.25" customHeight="1" thickBot="1">
      <c r="B14" s="523" t="s">
        <v>171</v>
      </c>
      <c r="C14" s="126" t="s">
        <v>175</v>
      </c>
    </row>
    <row r="15" spans="2:3" ht="26.25" customHeight="1" thickBot="1">
      <c r="C15" s="128" t="s">
        <v>407</v>
      </c>
    </row>
    <row r="16" spans="2:3" ht="27" customHeight="1" thickBot="1">
      <c r="C16" s="555" t="s">
        <v>553</v>
      </c>
    </row>
    <row r="19" spans="2:8" ht="15">
      <c r="B19" s="523" t="s">
        <v>614</v>
      </c>
    </row>
    <row r="20" spans="2:8" ht="13.5" customHeight="1"/>
    <row r="21" spans="2:8" ht="41" customHeight="1">
      <c r="B21" s="893" t="s">
        <v>677</v>
      </c>
      <c r="C21" s="893"/>
      <c r="D21" s="893"/>
      <c r="E21" s="893"/>
      <c r="F21" s="893"/>
      <c r="G21" s="893"/>
      <c r="H21" s="893"/>
    </row>
    <row r="23" spans="2:8" s="595" customFormat="1" ht="15">
      <c r="B23" s="605" t="s">
        <v>548</v>
      </c>
      <c r="C23" s="605" t="s">
        <v>563</v>
      </c>
      <c r="D23" s="605" t="s">
        <v>547</v>
      </c>
      <c r="E23" s="902" t="s">
        <v>34</v>
      </c>
      <c r="F23" s="903"/>
      <c r="G23" s="902" t="s">
        <v>546</v>
      </c>
      <c r="H23" s="903"/>
    </row>
    <row r="24" spans="2:8">
      <c r="B24" s="594">
        <v>1</v>
      </c>
      <c r="C24" s="629" t="s">
        <v>370</v>
      </c>
      <c r="D24" s="593" t="s">
        <v>1112</v>
      </c>
      <c r="E24" s="898" t="s">
        <v>1096</v>
      </c>
      <c r="F24" s="899"/>
      <c r="G24" s="900" t="s">
        <v>1097</v>
      </c>
      <c r="H24" s="901"/>
    </row>
    <row r="25" spans="2:8">
      <c r="B25" s="594">
        <v>2</v>
      </c>
      <c r="C25" s="629" t="s">
        <v>370</v>
      </c>
      <c r="D25" s="593" t="s">
        <v>1113</v>
      </c>
      <c r="E25" s="898" t="s">
        <v>1098</v>
      </c>
      <c r="F25" s="899"/>
      <c r="G25" s="900" t="s">
        <v>1099</v>
      </c>
      <c r="H25" s="901"/>
    </row>
    <row r="26" spans="2:8">
      <c r="B26" s="594">
        <v>3</v>
      </c>
      <c r="C26" s="629" t="s">
        <v>370</v>
      </c>
      <c r="D26" s="593" t="s">
        <v>1114</v>
      </c>
      <c r="E26" s="898" t="s">
        <v>1100</v>
      </c>
      <c r="F26" s="899"/>
      <c r="G26" s="900" t="s">
        <v>1101</v>
      </c>
      <c r="H26" s="901"/>
    </row>
    <row r="27" spans="2:8">
      <c r="B27" s="594">
        <v>4</v>
      </c>
      <c r="C27" s="629" t="s">
        <v>370</v>
      </c>
      <c r="D27" s="593" t="s">
        <v>1115</v>
      </c>
      <c r="E27" s="898" t="s">
        <v>1102</v>
      </c>
      <c r="F27" s="899"/>
      <c r="G27" s="900" t="s">
        <v>1103</v>
      </c>
      <c r="H27" s="901"/>
    </row>
    <row r="28" spans="2:8">
      <c r="B28" s="594">
        <v>5</v>
      </c>
      <c r="C28" s="629" t="s">
        <v>370</v>
      </c>
      <c r="D28" s="593" t="s">
        <v>1116</v>
      </c>
      <c r="E28" s="898" t="s">
        <v>1104</v>
      </c>
      <c r="F28" s="899"/>
      <c r="G28" s="900" t="s">
        <v>1105</v>
      </c>
      <c r="H28" s="901"/>
    </row>
    <row r="29" spans="2:8">
      <c r="B29" s="594">
        <v>6</v>
      </c>
      <c r="C29" s="629" t="s">
        <v>370</v>
      </c>
      <c r="D29" s="593" t="s">
        <v>1117</v>
      </c>
      <c r="E29" s="898" t="s">
        <v>1106</v>
      </c>
      <c r="F29" s="899"/>
      <c r="G29" s="900" t="s">
        <v>1107</v>
      </c>
      <c r="H29" s="901"/>
    </row>
    <row r="30" spans="2:8" ht="42.75">
      <c r="B30" s="594">
        <v>7</v>
      </c>
      <c r="C30" s="629" t="s">
        <v>370</v>
      </c>
      <c r="D30" s="865" t="s">
        <v>1118</v>
      </c>
      <c r="E30" s="898" t="s">
        <v>1108</v>
      </c>
      <c r="F30" s="899"/>
      <c r="G30" s="898" t="s">
        <v>1109</v>
      </c>
      <c r="H30" s="899"/>
    </row>
    <row r="31" spans="2:8">
      <c r="B31" s="594">
        <v>8</v>
      </c>
      <c r="C31" s="629" t="s">
        <v>370</v>
      </c>
      <c r="D31" s="593" t="s">
        <v>1119</v>
      </c>
      <c r="E31" s="898" t="s">
        <v>1110</v>
      </c>
      <c r="F31" s="899"/>
      <c r="G31" s="900" t="s">
        <v>1111</v>
      </c>
      <c r="H31" s="901"/>
    </row>
    <row r="32" spans="2:8" ht="29" customHeight="1">
      <c r="B32" s="594">
        <v>9</v>
      </c>
      <c r="C32" s="629" t="s">
        <v>370</v>
      </c>
      <c r="D32" s="593" t="s">
        <v>1122</v>
      </c>
      <c r="E32" s="898" t="s">
        <v>1120</v>
      </c>
      <c r="F32" s="899"/>
      <c r="G32" s="898" t="s">
        <v>1121</v>
      </c>
      <c r="H32" s="899"/>
    </row>
    <row r="33" spans="2:8">
      <c r="B33" s="594">
        <v>10</v>
      </c>
      <c r="C33" s="629"/>
      <c r="D33" s="593"/>
      <c r="E33" s="898"/>
      <c r="F33" s="899"/>
      <c r="G33" s="900"/>
      <c r="H33" s="901"/>
    </row>
    <row r="34" spans="2:8">
      <c r="B34" s="594" t="s">
        <v>481</v>
      </c>
      <c r="C34" s="629"/>
      <c r="D34" s="593"/>
      <c r="E34" s="898"/>
      <c r="F34" s="899"/>
      <c r="G34" s="900"/>
      <c r="H34" s="901"/>
    </row>
    <row r="36" spans="2:8" ht="30.75" customHeight="1">
      <c r="B36" s="523" t="s">
        <v>610</v>
      </c>
    </row>
    <row r="37" spans="2:8" ht="23.25" customHeight="1">
      <c r="B37" s="554" t="s">
        <v>615</v>
      </c>
      <c r="C37" s="591"/>
      <c r="D37" s="591"/>
      <c r="E37" s="591"/>
      <c r="F37" s="591"/>
      <c r="G37" s="591"/>
      <c r="H37" s="591"/>
    </row>
    <row r="39" spans="2:8" s="90" customFormat="1" ht="15">
      <c r="B39" s="605" t="s">
        <v>548</v>
      </c>
      <c r="C39" s="605" t="s">
        <v>563</v>
      </c>
      <c r="D39" s="605" t="s">
        <v>547</v>
      </c>
      <c r="E39" s="902" t="s">
        <v>34</v>
      </c>
      <c r="F39" s="903"/>
      <c r="G39" s="902" t="s">
        <v>546</v>
      </c>
      <c r="H39" s="903"/>
    </row>
    <row r="40" spans="2:8">
      <c r="B40" s="594">
        <v>1</v>
      </c>
      <c r="C40" s="629"/>
      <c r="D40" s="593"/>
      <c r="E40" s="898"/>
      <c r="F40" s="899"/>
      <c r="G40" s="900"/>
      <c r="H40" s="901"/>
    </row>
    <row r="41" spans="2:8">
      <c r="B41" s="594">
        <v>2</v>
      </c>
      <c r="C41" s="629"/>
      <c r="D41" s="593"/>
      <c r="E41" s="898"/>
      <c r="F41" s="899"/>
      <c r="G41" s="900"/>
      <c r="H41" s="901"/>
    </row>
    <row r="42" spans="2:8">
      <c r="B42" s="594">
        <v>3</v>
      </c>
      <c r="C42" s="629"/>
      <c r="D42" s="593"/>
      <c r="E42" s="898"/>
      <c r="F42" s="899"/>
      <c r="G42" s="900"/>
      <c r="H42" s="901"/>
    </row>
    <row r="43" spans="2:8">
      <c r="B43" s="594">
        <v>4</v>
      </c>
      <c r="C43" s="629"/>
      <c r="D43" s="593"/>
      <c r="E43" s="898"/>
      <c r="F43" s="899"/>
      <c r="G43" s="900"/>
      <c r="H43" s="901"/>
    </row>
    <row r="44" spans="2:8">
      <c r="B44" s="594">
        <v>5</v>
      </c>
      <c r="C44" s="629"/>
      <c r="D44" s="593"/>
      <c r="E44" s="898"/>
      <c r="F44" s="899"/>
      <c r="G44" s="900"/>
      <c r="H44" s="901"/>
    </row>
    <row r="45" spans="2:8">
      <c r="B45" s="594">
        <v>6</v>
      </c>
      <c r="C45" s="629"/>
      <c r="D45" s="593"/>
      <c r="E45" s="898"/>
      <c r="F45" s="899"/>
      <c r="G45" s="900"/>
      <c r="H45" s="901"/>
    </row>
    <row r="46" spans="2:8">
      <c r="B46" s="594">
        <v>7</v>
      </c>
      <c r="C46" s="629"/>
      <c r="D46" s="593"/>
      <c r="E46" s="898"/>
      <c r="F46" s="899"/>
      <c r="G46" s="900"/>
      <c r="H46" s="901"/>
    </row>
    <row r="47" spans="2:8">
      <c r="B47" s="594">
        <v>8</v>
      </c>
      <c r="C47" s="629"/>
      <c r="D47" s="593"/>
      <c r="E47" s="898"/>
      <c r="F47" s="899"/>
      <c r="G47" s="900"/>
      <c r="H47" s="901"/>
    </row>
    <row r="48" spans="2:8">
      <c r="B48" s="594">
        <v>9</v>
      </c>
      <c r="C48" s="629"/>
      <c r="D48" s="593"/>
      <c r="E48" s="898"/>
      <c r="F48" s="899"/>
      <c r="G48" s="900"/>
      <c r="H48" s="901"/>
    </row>
    <row r="49" spans="2:8">
      <c r="B49" s="594">
        <v>10</v>
      </c>
      <c r="C49" s="629"/>
      <c r="D49" s="593"/>
      <c r="E49" s="898"/>
      <c r="F49" s="899"/>
      <c r="G49" s="900"/>
      <c r="H49" s="901"/>
    </row>
    <row r="50" spans="2:8">
      <c r="B50" s="594" t="s">
        <v>481</v>
      </c>
      <c r="C50" s="629"/>
      <c r="D50" s="593"/>
      <c r="E50" s="898"/>
      <c r="F50" s="899"/>
      <c r="G50" s="900"/>
      <c r="H50" s="90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DropDownList!$F$2:$F$8</xm:f>
          </x14:formula1>
          <xm:sqref>C40:C50 C33:C34</xm:sqref>
        </x14:dataValidation>
        <x14:dataValidation type="list" allowBlank="1" showInputMessage="1" showErrorMessage="1" xr:uid="{913E4D53-0065-B846-AD9B-5FFF8F4915C5}">
          <x14:formula1>
            <xm:f>'\Users\grushby\Documents\C:\Users\Adam Umanski\Dropbox\FHI LRAM\3 - 2018 Submission\[Festival_LRAMVA Workform_REVISED FOR IR_20181213.xlsx]DropDownList'!#REF!</xm:f>
          </x14:formula1>
          <xm:sqref>C24:C30</xm:sqref>
        </x14:dataValidation>
        <x14:dataValidation type="list" allowBlank="1" showInputMessage="1" showErrorMessage="1" xr:uid="{99D85ACE-0F8C-BB40-B942-FD38A5B01C20}">
          <x14:formula1>
            <xm:f>'[Festival 2020_LRAMVA_Work_Form_20191017.xlsx]DropDownList'!#REF!</xm:f>
          </x14:formula1>
          <xm:sqref>C31:C32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L4" zoomScale="90" zoomScaleNormal="90" workbookViewId="0">
      <selection activeCell="D48" sqref="D48:D52"/>
    </sheetView>
  </sheetViews>
  <sheetFormatPr defaultColWidth="9" defaultRowHeight="14.2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6484375" style="12" customWidth="1"/>
    <col min="8" max="8" width="24" style="12" customWidth="1"/>
    <col min="9" max="13" width="22" style="12" customWidth="1"/>
    <col min="14" max="14" width="26" style="12" customWidth="1"/>
    <col min="15" max="16" width="22" style="12" customWidth="1"/>
    <col min="17" max="17" width="16.33203125" style="12" customWidth="1"/>
    <col min="18" max="18" width="13.464843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7"/>
      <c r="F4" s="437"/>
      <c r="G4" s="437"/>
      <c r="H4" s="437"/>
      <c r="I4" s="437"/>
      <c r="J4" s="437"/>
      <c r="K4" s="437"/>
      <c r="L4" s="437"/>
      <c r="M4" s="437"/>
      <c r="N4" s="437"/>
      <c r="O4" s="437"/>
      <c r="P4" s="437"/>
      <c r="Q4" s="455"/>
    </row>
    <row r="5" spans="2:17" s="2" customFormat="1" ht="24" customHeight="1" thickBot="1">
      <c r="B5" s="456"/>
      <c r="C5" s="454"/>
      <c r="D5" s="457" t="s">
        <v>407</v>
      </c>
      <c r="F5" s="437"/>
      <c r="G5" s="437"/>
      <c r="H5" s="437"/>
      <c r="I5" s="437"/>
      <c r="J5" s="437"/>
      <c r="K5" s="437"/>
      <c r="L5" s="437"/>
      <c r="M5" s="437"/>
      <c r="N5" s="437"/>
      <c r="O5" s="437"/>
      <c r="P5" s="437"/>
      <c r="Q5" s="455"/>
    </row>
    <row r="6" spans="2:17" s="2" customFormat="1" ht="28.5" customHeight="1" thickBot="1">
      <c r="B6" s="456"/>
      <c r="C6" s="454"/>
      <c r="D6" s="261" t="s">
        <v>172</v>
      </c>
      <c r="E6" s="437"/>
      <c r="F6" s="437"/>
      <c r="G6" s="437"/>
      <c r="H6" s="437"/>
      <c r="I6" s="437"/>
      <c r="J6" s="437"/>
      <c r="K6" s="437"/>
      <c r="L6" s="437"/>
      <c r="M6" s="437"/>
      <c r="N6" s="437"/>
      <c r="O6" s="437"/>
      <c r="P6" s="437"/>
      <c r="Q6" s="455"/>
    </row>
    <row r="7" spans="2:17" s="104" customFormat="1" ht="29.25" customHeight="1" thickBot="1">
      <c r="D7" s="555" t="s">
        <v>553</v>
      </c>
      <c r="P7" s="105"/>
      <c r="Q7" s="105"/>
    </row>
    <row r="8" spans="2:17" s="104" customFormat="1" ht="30" customHeight="1">
      <c r="D8" s="560"/>
      <c r="P8" s="105"/>
      <c r="Q8" s="105"/>
    </row>
    <row r="9" spans="2:17" s="2" customFormat="1" ht="24.75" customHeight="1">
      <c r="B9" s="118" t="s">
        <v>412</v>
      </c>
      <c r="C9" s="17"/>
      <c r="D9" s="453">
        <v>2015</v>
      </c>
    </row>
    <row r="10" spans="2:17" s="17" customFormat="1" ht="16.5" customHeight="1"/>
    <row r="11" spans="2:17" s="17" customFormat="1" ht="36.75" customHeight="1">
      <c r="B11" s="904" t="s">
        <v>739</v>
      </c>
      <c r="C11" s="904"/>
      <c r="D11" s="904"/>
      <c r="E11" s="904"/>
      <c r="F11" s="904"/>
      <c r="G11" s="904"/>
      <c r="H11" s="904"/>
      <c r="I11" s="904"/>
      <c r="J11" s="904"/>
      <c r="K11" s="904"/>
      <c r="L11" s="904"/>
      <c r="M11" s="904"/>
      <c r="N11" s="600"/>
      <c r="O11" s="600"/>
      <c r="P11" s="600"/>
      <c r="Q11" s="60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to 4,999 kW</v>
      </c>
      <c r="G13" s="243" t="str">
        <f>'1.  LRAMVA Summary'!G52</f>
        <v>Large User</v>
      </c>
      <c r="H13" s="243" t="str">
        <f>'1.  LRAMVA Summary'!H52</f>
        <v>Sentinel Lighting</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4"/>
      <c r="D14" s="565" t="str">
        <f>'1.  LRAMVA Summary'!D53</f>
        <v>kWh</v>
      </c>
      <c r="E14" s="565" t="str">
        <f>'1.  LRAMVA Summary'!E53</f>
        <v>kWh</v>
      </c>
      <c r="F14" s="565" t="str">
        <f>'1.  LRAMVA Summary'!F53</f>
        <v>kW</v>
      </c>
      <c r="G14" s="565" t="str">
        <f>'1.  LRAMVA Summary'!G53</f>
        <v>kW</v>
      </c>
      <c r="H14" s="565" t="str">
        <f>'1.  LRAMVA Summary'!H53</f>
        <v>kW</v>
      </c>
      <c r="I14" s="565" t="str">
        <f>'1.  LRAMVA Summary'!I53</f>
        <v>kW</v>
      </c>
      <c r="J14" s="565" t="str">
        <f>'1.  LRAMVA Summary'!J53</f>
        <v>kWh</v>
      </c>
      <c r="K14" s="565">
        <f>'1.  LRAMVA Summary'!K53</f>
        <v>0</v>
      </c>
      <c r="L14" s="565">
        <f>'1.  LRAMVA Summary'!L53</f>
        <v>0</v>
      </c>
      <c r="M14" s="565">
        <f>'1.  LRAMVA Summary'!M53</f>
        <v>0</v>
      </c>
      <c r="N14" s="565">
        <f>'1.  LRAMVA Summary'!N53</f>
        <v>0</v>
      </c>
      <c r="O14" s="565">
        <f>'1.  LRAMVA Summary'!O53</f>
        <v>0</v>
      </c>
      <c r="P14" s="565">
        <f>'1.  LRAMVA Summary'!P53</f>
        <v>0</v>
      </c>
      <c r="Q14" s="566">
        <f>'1.  LRAMVA Summary'!Q53</f>
        <v>0</v>
      </c>
    </row>
    <row r="15" spans="2:17" s="454" customFormat="1" ht="15.75" customHeight="1">
      <c r="B15" s="459" t="s">
        <v>27</v>
      </c>
      <c r="C15" s="612">
        <f>SUM(D15:Q15)</f>
        <v>4320150</v>
      </c>
      <c r="D15" s="781">
        <v>1026191</v>
      </c>
      <c r="E15" s="781">
        <v>467426</v>
      </c>
      <c r="F15" s="781">
        <v>2629410</v>
      </c>
      <c r="G15" s="781">
        <v>161263</v>
      </c>
      <c r="H15" s="781">
        <v>1002</v>
      </c>
      <c r="I15" s="781">
        <v>30444</v>
      </c>
      <c r="J15" s="781">
        <v>4414</v>
      </c>
      <c r="K15" s="449"/>
      <c r="L15" s="449"/>
      <c r="M15" s="449"/>
      <c r="N15" s="449"/>
      <c r="O15" s="449"/>
      <c r="P15" s="450"/>
      <c r="Q15" s="450"/>
    </row>
    <row r="16" spans="2:17" s="454" customFormat="1" ht="15.75" customHeight="1">
      <c r="B16" s="459" t="s">
        <v>28</v>
      </c>
      <c r="C16" s="612">
        <f>SUM(D16:Q16)</f>
        <v>8261</v>
      </c>
      <c r="D16" s="782"/>
      <c r="E16" s="782"/>
      <c r="F16" s="782">
        <v>7880</v>
      </c>
      <c r="G16" s="782">
        <v>287</v>
      </c>
      <c r="H16" s="782">
        <v>2</v>
      </c>
      <c r="I16" s="782">
        <v>92</v>
      </c>
      <c r="J16" s="782"/>
      <c r="K16" s="450"/>
      <c r="L16" s="450"/>
      <c r="M16" s="450"/>
      <c r="N16" s="450"/>
      <c r="O16" s="450"/>
      <c r="P16" s="450"/>
      <c r="Q16" s="450"/>
    </row>
    <row r="17" spans="2:17" s="17" customFormat="1" ht="15.75" customHeight="1"/>
    <row r="18" spans="2:17" s="25" customFormat="1" ht="15.75" customHeight="1">
      <c r="B18" s="191" t="s">
        <v>452</v>
      </c>
      <c r="C18" s="192"/>
      <c r="D18" s="192">
        <f t="shared" ref="D18:E18" si="0">IF(D14="kw",HLOOKUP(D14,D14:D16,3,FALSE),HLOOKUP(D14,D14:D16,2,FALSE))</f>
        <v>1026191</v>
      </c>
      <c r="E18" s="192">
        <f t="shared" si="0"/>
        <v>467426</v>
      </c>
      <c r="F18" s="192">
        <f>IF(F14="kw",HLOOKUP(F14,F14:F16,3,FALSE),HLOOKUP(F14,F14:F16,2,FALSE))</f>
        <v>7880</v>
      </c>
      <c r="G18" s="192">
        <f t="shared" ref="G18:Q18" si="1">IF(G14="kw",HLOOKUP(G14,G14:G16,3,FALSE),HLOOKUP(G14,G14:G16,2,FALSE))</f>
        <v>287</v>
      </c>
      <c r="H18" s="192">
        <f t="shared" si="1"/>
        <v>2</v>
      </c>
      <c r="I18" s="192">
        <f t="shared" si="1"/>
        <v>92</v>
      </c>
      <c r="J18" s="192">
        <f t="shared" si="1"/>
        <v>4414</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8" t="s">
        <v>671</v>
      </c>
      <c r="C20" s="451"/>
      <c r="D20" s="452"/>
    </row>
    <row r="21" spans="2:17" s="437" customFormat="1" ht="21" customHeight="1">
      <c r="B21" s="458" t="s">
        <v>367</v>
      </c>
      <c r="C21" s="451" t="s">
        <v>414</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3">
        <v>2017</v>
      </c>
    </row>
    <row r="25" spans="2:17" s="2" customFormat="1" ht="15.75" customHeight="1">
      <c r="D25" s="20"/>
    </row>
    <row r="26" spans="2:17" s="2" customFormat="1" ht="42" customHeight="1">
      <c r="B26" s="904" t="s">
        <v>739</v>
      </c>
      <c r="C26" s="904"/>
      <c r="D26" s="904"/>
      <c r="E26" s="904"/>
      <c r="F26" s="904"/>
      <c r="G26" s="904"/>
      <c r="H26" s="904"/>
      <c r="I26" s="904"/>
      <c r="J26" s="904"/>
      <c r="K26" s="904"/>
      <c r="L26" s="904"/>
      <c r="M26" s="904"/>
      <c r="N26" s="600"/>
      <c r="O26" s="600"/>
      <c r="P26" s="600"/>
      <c r="Q26" s="60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to 4,999 kW</v>
      </c>
      <c r="G28" s="243" t="str">
        <f>'1.  LRAMVA Summary'!G52</f>
        <v>Large User</v>
      </c>
      <c r="H28" s="243" t="str">
        <f>'1.  LRAMVA Summary'!H52</f>
        <v>Sentinel Lighting</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64"/>
      <c r="D29" s="565" t="str">
        <f>'1.  LRAMVA Summary'!D53</f>
        <v>kWh</v>
      </c>
      <c r="E29" s="565" t="str">
        <f>'1.  LRAMVA Summary'!E53</f>
        <v>kWh</v>
      </c>
      <c r="F29" s="565" t="str">
        <f>'1.  LRAMVA Summary'!F53</f>
        <v>kW</v>
      </c>
      <c r="G29" s="565" t="str">
        <f>'1.  LRAMVA Summary'!G53</f>
        <v>kW</v>
      </c>
      <c r="H29" s="565" t="str">
        <f>'1.  LRAMVA Summary'!H53</f>
        <v>kW</v>
      </c>
      <c r="I29" s="565" t="str">
        <f>'1.  LRAMVA Summary'!I53</f>
        <v>kW</v>
      </c>
      <c r="J29" s="565" t="str">
        <f>'1.  LRAMVA Summary'!J53</f>
        <v>kWh</v>
      </c>
      <c r="K29" s="565">
        <f>'1.  LRAMVA Summary'!K53</f>
        <v>0</v>
      </c>
      <c r="L29" s="565">
        <f>'1.  LRAMVA Summary'!L53</f>
        <v>0</v>
      </c>
      <c r="M29" s="565">
        <f>'1.  LRAMVA Summary'!M53</f>
        <v>0</v>
      </c>
      <c r="N29" s="565">
        <f>'1.  LRAMVA Summary'!N53</f>
        <v>0</v>
      </c>
      <c r="O29" s="565">
        <f>'1.  LRAMVA Summary'!O53</f>
        <v>0</v>
      </c>
      <c r="P29" s="565">
        <f>'1.  LRAMVA Summary'!P53</f>
        <v>0</v>
      </c>
      <c r="Q29" s="566">
        <f>'1.  LRAMVA Summary'!Q53</f>
        <v>0</v>
      </c>
    </row>
    <row r="30" spans="2:17" s="454" customFormat="1" ht="15.75" customHeight="1">
      <c r="B30" s="459" t="s">
        <v>27</v>
      </c>
      <c r="C30" s="612">
        <f>SUM(D30:Q30)</f>
        <v>4320150</v>
      </c>
      <c r="D30" s="783">
        <v>1026191</v>
      </c>
      <c r="E30" s="783">
        <v>467426</v>
      </c>
      <c r="F30" s="783">
        <v>2629410</v>
      </c>
      <c r="G30" s="783">
        <v>161263</v>
      </c>
      <c r="H30" s="783">
        <v>1002</v>
      </c>
      <c r="I30" s="783">
        <v>30444</v>
      </c>
      <c r="J30" s="783">
        <v>4414</v>
      </c>
      <c r="K30" s="460"/>
      <c r="L30" s="460"/>
      <c r="M30" s="460"/>
      <c r="N30" s="460"/>
      <c r="O30" s="460"/>
      <c r="P30" s="460"/>
      <c r="Q30" s="450"/>
    </row>
    <row r="31" spans="2:17" s="461" customFormat="1" ht="15" customHeight="1">
      <c r="B31" s="459" t="s">
        <v>28</v>
      </c>
      <c r="C31" s="612">
        <f>SUM(D31:Q31)</f>
        <v>8261</v>
      </c>
      <c r="D31" s="782"/>
      <c r="E31" s="782"/>
      <c r="F31" s="782">
        <v>7880</v>
      </c>
      <c r="G31" s="782">
        <v>287</v>
      </c>
      <c r="H31" s="782">
        <v>2</v>
      </c>
      <c r="I31" s="782">
        <v>92</v>
      </c>
      <c r="J31" s="782"/>
      <c r="K31" s="450"/>
      <c r="L31" s="450"/>
      <c r="M31" s="450"/>
      <c r="N31" s="450"/>
      <c r="O31" s="450"/>
      <c r="P31" s="450"/>
      <c r="Q31" s="450"/>
    </row>
    <row r="32" spans="2:17" s="17" customFormat="1" ht="15.75" customHeight="1"/>
    <row r="33" spans="2:32" s="25" customFormat="1" ht="15.75" customHeight="1">
      <c r="B33" s="191" t="s">
        <v>452</v>
      </c>
      <c r="C33" s="192"/>
      <c r="D33" s="192">
        <f>IF(D29="kw",HLOOKUP(D29,D29:D31,3,FALSE),HLOOKUP(D29,D29:D31,2,FALSE))</f>
        <v>1026191</v>
      </c>
      <c r="E33" s="192">
        <f>IF(E29="kw",HLOOKUP(E29,E29:E31,3,FALSE),HLOOKUP(E29,E29:E31,2,FALSE))</f>
        <v>467426</v>
      </c>
      <c r="F33" s="192">
        <f>IF(F29="kw",HLOOKUP(F29,F29:F31,3,FALSE),HLOOKUP(F29,F29:F31,2,FALSE))</f>
        <v>7880</v>
      </c>
      <c r="G33" s="192">
        <f>IF(G29="kw",HLOOKUP(G29,G29:G31,3,FALSE),HLOOKUP(G29,G29:G31,2,FALSE))</f>
        <v>287</v>
      </c>
      <c r="H33" s="192">
        <f t="shared" ref="H33:Q33" si="2">IF(H29="kw",HLOOKUP(H29,H29:H31,3,FALSE),HLOOKUP(H29,H29:H31,2,FALSE))</f>
        <v>2</v>
      </c>
      <c r="I33" s="192">
        <f t="shared" si="2"/>
        <v>92</v>
      </c>
      <c r="J33" s="192">
        <f t="shared" si="2"/>
        <v>4414</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671</v>
      </c>
      <c r="C35" s="451"/>
      <c r="D35" s="452"/>
      <c r="E35" s="93"/>
      <c r="F35" s="93"/>
      <c r="G35" s="93"/>
      <c r="H35" s="93"/>
      <c r="I35" s="93"/>
      <c r="J35" s="93"/>
      <c r="K35" s="93"/>
      <c r="L35" s="93"/>
      <c r="M35" s="93"/>
      <c r="N35" s="93"/>
      <c r="O35" s="93"/>
      <c r="P35" s="93"/>
      <c r="Q35" s="93"/>
    </row>
    <row r="36" spans="2:32" s="437" customFormat="1" ht="21" customHeight="1">
      <c r="B36" s="458" t="s">
        <v>367</v>
      </c>
      <c r="C36" s="451" t="s">
        <v>414</v>
      </c>
      <c r="D36" s="452"/>
    </row>
    <row r="37" spans="2:32" s="17" customFormat="1" ht="15.75" customHeight="1">
      <c r="B37" s="166"/>
      <c r="C37" s="167"/>
      <c r="D37" s="163"/>
      <c r="R37" s="163"/>
    </row>
    <row r="38" spans="2:32" s="17" customFormat="1" ht="15.75" customHeight="1">
      <c r="B38" s="166"/>
      <c r="C38" s="166"/>
      <c r="D38" s="163"/>
      <c r="R38" s="163"/>
    </row>
    <row r="39" spans="2:32" s="20" customFormat="1" ht="15">
      <c r="B39" s="118" t="s">
        <v>454</v>
      </c>
      <c r="C39" s="35"/>
      <c r="D39" s="34"/>
      <c r="E39" s="39"/>
      <c r="F39" s="40"/>
    </row>
    <row r="40" spans="2:32" s="70" customFormat="1" ht="39" customHeight="1">
      <c r="B40" s="904" t="s">
        <v>608</v>
      </c>
      <c r="C40" s="904"/>
      <c r="D40" s="904"/>
      <c r="E40" s="904"/>
      <c r="F40" s="904"/>
      <c r="G40" s="904"/>
      <c r="H40" s="904"/>
      <c r="I40" s="904"/>
      <c r="J40" s="904"/>
      <c r="K40" s="904"/>
      <c r="L40" s="904"/>
      <c r="M40" s="904"/>
      <c r="N40" s="600"/>
      <c r="O40" s="600"/>
      <c r="P40" s="600"/>
      <c r="Q40" s="600"/>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General Service 50 to 4,999 kW</v>
      </c>
      <c r="G42" s="243" t="str">
        <f>'1.  LRAMVA Summary'!G52</f>
        <v>Large User</v>
      </c>
      <c r="H42" s="243" t="str">
        <f>'1.  LRAMVA Summary'!H52</f>
        <v>Sentinel Lighting</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7"/>
      <c r="C43" s="568"/>
      <c r="D43" s="569" t="str">
        <f>'1.  LRAMVA Summary'!D53</f>
        <v>kWh</v>
      </c>
      <c r="E43" s="569" t="str">
        <f>'1.  LRAMVA Summary'!E53</f>
        <v>kWh</v>
      </c>
      <c r="F43" s="569" t="str">
        <f>'1.  LRAMVA Summary'!F53</f>
        <v>kW</v>
      </c>
      <c r="G43" s="569" t="str">
        <f>'1.  LRAMVA Summary'!G53</f>
        <v>kW</v>
      </c>
      <c r="H43" s="569" t="str">
        <f>'1.  LRAMVA Summary'!H53</f>
        <v>kW</v>
      </c>
      <c r="I43" s="569" t="str">
        <f>'1.  LRAMVA Summary'!I53</f>
        <v>kW</v>
      </c>
      <c r="J43" s="569" t="str">
        <f>'1.  LRAMVA Summary'!J53</f>
        <v>kWh</v>
      </c>
      <c r="K43" s="569">
        <f>'1.  LRAMVA Summary'!K53</f>
        <v>0</v>
      </c>
      <c r="L43" s="569">
        <f>'1.  LRAMVA Summary'!L53</f>
        <v>0</v>
      </c>
      <c r="M43" s="569">
        <f>'1.  LRAMVA Summary'!M53</f>
        <v>0</v>
      </c>
      <c r="N43" s="569">
        <f>'1.  LRAMVA Summary'!N53</f>
        <v>0</v>
      </c>
      <c r="O43" s="569">
        <f>'1.  LRAMVA Summary'!O53</f>
        <v>0</v>
      </c>
      <c r="P43" s="569">
        <f>'1.  LRAMVA Summary'!P53</f>
        <v>0</v>
      </c>
      <c r="Q43" s="570">
        <f>'1.  LRAMVA Summary'!Q53</f>
        <v>0</v>
      </c>
      <c r="R43" s="169"/>
    </row>
    <row r="44" spans="2:32" s="17" customFormat="1" ht="15.75">
      <c r="B44" s="170">
        <v>2011</v>
      </c>
      <c r="C44" s="52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0"/>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0"/>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0">
        <v>2015</v>
      </c>
      <c r="D48" s="190">
        <f t="shared" ref="D48:Q48" si="7">IF(ISBLANK($C$48),0,IF($C$48=$D$9,HLOOKUP(D43,D14:D18,5,FALSE),HLOOKUP(D43,D29:D33,5,FALSE)))</f>
        <v>1026191</v>
      </c>
      <c r="E48" s="190">
        <f t="shared" si="7"/>
        <v>467426</v>
      </c>
      <c r="F48" s="190">
        <f t="shared" si="7"/>
        <v>7880</v>
      </c>
      <c r="G48" s="190">
        <f t="shared" si="7"/>
        <v>287</v>
      </c>
      <c r="H48" s="190">
        <f t="shared" si="7"/>
        <v>2</v>
      </c>
      <c r="I48" s="190">
        <f t="shared" si="7"/>
        <v>92</v>
      </c>
      <c r="J48" s="190">
        <f t="shared" si="7"/>
        <v>4414</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0">
        <v>2015</v>
      </c>
      <c r="D49" s="190">
        <f t="shared" ref="D49:Q49" si="8">IF(ISBLANK($C$49),0,IF($C$49=$D$9,HLOOKUP(D43,D14:D18,5,FALSE),HLOOKUP(D43,D29:D33,5,FALSE)))</f>
        <v>1026191</v>
      </c>
      <c r="E49" s="190">
        <f t="shared" si="8"/>
        <v>467426</v>
      </c>
      <c r="F49" s="190">
        <f t="shared" si="8"/>
        <v>7880</v>
      </c>
      <c r="G49" s="190">
        <f t="shared" si="8"/>
        <v>287</v>
      </c>
      <c r="H49" s="190">
        <f t="shared" si="8"/>
        <v>2</v>
      </c>
      <c r="I49" s="190">
        <f t="shared" si="8"/>
        <v>92</v>
      </c>
      <c r="J49" s="190">
        <f t="shared" si="8"/>
        <v>4414</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0">
        <v>2015</v>
      </c>
      <c r="D50" s="190">
        <f t="shared" ref="D50:I50" si="9">IF(ISBLANK($C$50),0,IF($C$50=$D$9,HLOOKUP(D43,D14:D18,5,FALSE),HLOOKUP(D43,D29:D33,5,FALSE)))</f>
        <v>1026191</v>
      </c>
      <c r="E50" s="190">
        <f t="shared" si="9"/>
        <v>467426</v>
      </c>
      <c r="F50" s="190">
        <f t="shared" si="9"/>
        <v>7880</v>
      </c>
      <c r="G50" s="190">
        <f t="shared" si="9"/>
        <v>287</v>
      </c>
      <c r="H50" s="190">
        <f t="shared" si="9"/>
        <v>2</v>
      </c>
      <c r="I50" s="190">
        <f t="shared" si="9"/>
        <v>92</v>
      </c>
      <c r="J50" s="190">
        <f t="shared" ref="J50:Q50" si="10">IF(ISBLANK($C$50),0,IF($C$50=$D$9,HLOOKUP(J43,J14:J18,5,FALSE),HLOOKUP(J43,J29:J33,5,FALSE)))</f>
        <v>4414</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0">
        <v>2017</v>
      </c>
      <c r="D51" s="190">
        <f t="shared" ref="D51:Q51" si="11">IF(ISBLANK($C$51),0,IF($C$51=$D$9,HLOOKUP(D43,D14:D18,5,FALSE),HLOOKUP(D43,D29:D33,5,FALSE)))</f>
        <v>1026191</v>
      </c>
      <c r="E51" s="190">
        <f t="shared" si="11"/>
        <v>467426</v>
      </c>
      <c r="F51" s="190">
        <f t="shared" si="11"/>
        <v>7880</v>
      </c>
      <c r="G51" s="190">
        <f t="shared" si="11"/>
        <v>287</v>
      </c>
      <c r="H51" s="190">
        <f t="shared" si="11"/>
        <v>2</v>
      </c>
      <c r="I51" s="190">
        <f t="shared" si="11"/>
        <v>92</v>
      </c>
      <c r="J51" s="190">
        <f t="shared" si="11"/>
        <v>4414</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0">
        <v>2017</v>
      </c>
      <c r="D52" s="190">
        <f t="shared" ref="D52:Q52" si="12">IF(ISBLANK($C$52),0,IF($C$52=$D$9,HLOOKUP(D43,D14:D18,5,FALSE),HLOOKUP(D43,D29:D33,5,FALSE)))</f>
        <v>1026191</v>
      </c>
      <c r="E52" s="190">
        <f t="shared" si="12"/>
        <v>467426</v>
      </c>
      <c r="F52" s="190">
        <f t="shared" si="12"/>
        <v>7880</v>
      </c>
      <c r="G52" s="190">
        <f t="shared" si="12"/>
        <v>287</v>
      </c>
      <c r="H52" s="190">
        <f t="shared" si="12"/>
        <v>2</v>
      </c>
      <c r="I52" s="190">
        <f t="shared" si="12"/>
        <v>92</v>
      </c>
      <c r="J52" s="190">
        <f t="shared" si="12"/>
        <v>4414</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0"/>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538</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D1" zoomScale="80" zoomScaleNormal="80" workbookViewId="0">
      <pane ySplit="14" topLeftCell="A111" activePane="bottomLeft" state="frozen"/>
      <selection pane="bottomLeft" activeCell="L29" sqref="L29"/>
    </sheetView>
  </sheetViews>
  <sheetFormatPr defaultColWidth="9" defaultRowHeight="14.25" outlineLevelRow="1"/>
  <cols>
    <col min="1" max="1" width="6.46484375" style="4" customWidth="1"/>
    <col min="2" max="2" width="36.46484375" style="5" customWidth="1"/>
    <col min="3" max="3" width="17" style="78" customWidth="1"/>
    <col min="4" max="5" width="18" style="5" customWidth="1"/>
    <col min="6" max="6" width="18.46484375" style="5" customWidth="1"/>
    <col min="7" max="8" width="15.46484375" style="5" customWidth="1"/>
    <col min="9" max="9" width="17.33203125" style="5" customWidth="1"/>
    <col min="10" max="13" width="16" style="5" customWidth="1"/>
    <col min="14" max="14" width="19" style="5" customWidth="1"/>
    <col min="15" max="15" width="16.46484375" style="5" customWidth="1"/>
    <col min="16" max="16" width="17" style="5" customWidth="1"/>
    <col min="17" max="16384" width="9" style="5"/>
  </cols>
  <sheetData>
    <row r="1" spans="1:26" ht="36"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10" t="s">
        <v>171</v>
      </c>
      <c r="C4" s="85" t="s">
        <v>175</v>
      </c>
      <c r="D4" s="85"/>
      <c r="E4" s="49"/>
    </row>
    <row r="5" spans="1:26" s="18" customFormat="1" ht="26.25" hidden="1" customHeight="1" outlineLevel="1" thickBot="1">
      <c r="A5" s="4"/>
      <c r="B5" s="910"/>
      <c r="C5" s="86" t="s">
        <v>172</v>
      </c>
      <c r="D5" s="86"/>
      <c r="E5" s="49"/>
    </row>
    <row r="6" spans="1:26" ht="26.25" hidden="1" customHeight="1" outlineLevel="1" thickBot="1">
      <c r="B6" s="910"/>
      <c r="C6" s="913" t="s">
        <v>553</v>
      </c>
      <c r="D6" s="914"/>
      <c r="F6" s="18"/>
      <c r="M6" s="6"/>
      <c r="N6" s="6"/>
      <c r="O6" s="6"/>
      <c r="P6" s="6"/>
      <c r="Q6" s="6"/>
      <c r="R6" s="6"/>
      <c r="S6" s="6"/>
      <c r="T6" s="6"/>
      <c r="U6" s="6"/>
      <c r="V6" s="6"/>
      <c r="W6" s="6"/>
      <c r="X6" s="6"/>
      <c r="Y6" s="6"/>
      <c r="Z6" s="6"/>
    </row>
    <row r="7" spans="1:26" s="18" customFormat="1" ht="26.25" hidden="1" customHeight="1" outlineLevel="1">
      <c r="A7" s="4"/>
      <c r="B7" s="526"/>
      <c r="M7" s="6"/>
      <c r="N7" s="6"/>
      <c r="O7" s="6"/>
      <c r="P7" s="6"/>
      <c r="Q7" s="6"/>
      <c r="R7" s="6"/>
      <c r="S7" s="6"/>
      <c r="T7" s="6"/>
      <c r="U7" s="6"/>
      <c r="V7" s="6"/>
      <c r="W7" s="6"/>
      <c r="X7" s="6"/>
      <c r="Y7" s="6"/>
      <c r="Z7" s="6"/>
    </row>
    <row r="8" spans="1:26" s="18" customFormat="1" ht="19.5" hidden="1" customHeight="1" outlineLevel="1">
      <c r="A8" s="4"/>
      <c r="B8" s="526" t="s">
        <v>529</v>
      </c>
      <c r="C8" s="580" t="s">
        <v>483</v>
      </c>
      <c r="D8" s="579"/>
      <c r="M8" s="6"/>
      <c r="N8" s="6"/>
      <c r="O8" s="6"/>
      <c r="P8" s="6"/>
      <c r="Q8" s="6"/>
      <c r="R8" s="6"/>
      <c r="S8" s="6"/>
      <c r="T8" s="6"/>
      <c r="U8" s="6"/>
      <c r="V8" s="6"/>
      <c r="W8" s="6"/>
      <c r="X8" s="6"/>
      <c r="Y8" s="6"/>
      <c r="Z8" s="6"/>
    </row>
    <row r="9" spans="1:26" s="18" customFormat="1" ht="19.5" hidden="1" customHeight="1" outlineLevel="1">
      <c r="A9" s="4"/>
      <c r="B9" s="526"/>
      <c r="C9" s="580" t="s">
        <v>530</v>
      </c>
      <c r="D9" s="57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38"/>
    </row>
    <row r="12" spans="1:26" ht="58.5" customHeight="1">
      <c r="B12" s="908" t="s">
        <v>616</v>
      </c>
      <c r="C12" s="908"/>
      <c r="D12" s="908"/>
      <c r="E12" s="908"/>
      <c r="F12" s="908"/>
      <c r="G12" s="908"/>
      <c r="H12" s="908"/>
      <c r="I12" s="908"/>
      <c r="J12" s="908"/>
      <c r="K12" s="908"/>
      <c r="L12" s="908"/>
      <c r="M12" s="908"/>
      <c r="N12" s="908"/>
      <c r="O12" s="90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9"/>
      <c r="C14" s="466" t="s">
        <v>41</v>
      </c>
      <c r="D14" s="467" t="s">
        <v>741</v>
      </c>
      <c r="E14" s="467" t="s">
        <v>742</v>
      </c>
      <c r="F14" s="467" t="s">
        <v>743</v>
      </c>
      <c r="G14" s="467" t="s">
        <v>744</v>
      </c>
      <c r="H14" s="467" t="s">
        <v>745</v>
      </c>
      <c r="I14" s="467" t="s">
        <v>746</v>
      </c>
      <c r="J14" s="467" t="s">
        <v>747</v>
      </c>
      <c r="K14" s="467" t="s">
        <v>748</v>
      </c>
      <c r="L14" s="467" t="s">
        <v>749</v>
      </c>
      <c r="M14" s="467" t="s">
        <v>750</v>
      </c>
      <c r="N14" s="467" t="s">
        <v>565</v>
      </c>
      <c r="O14" s="467" t="s">
        <v>566</v>
      </c>
      <c r="P14" s="7"/>
    </row>
    <row r="15" spans="1:26" s="7" customFormat="1" ht="18.75" customHeight="1">
      <c r="B15" s="468" t="s">
        <v>188</v>
      </c>
      <c r="C15" s="911"/>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561</v>
      </c>
      <c r="C16" s="906"/>
      <c r="D16" s="472">
        <v>4</v>
      </c>
      <c r="E16" s="472">
        <v>4</v>
      </c>
      <c r="F16" s="472">
        <v>10</v>
      </c>
      <c r="G16" s="472">
        <v>4</v>
      </c>
      <c r="H16" s="472">
        <v>4</v>
      </c>
      <c r="I16" s="472">
        <v>4</v>
      </c>
      <c r="J16" s="472">
        <v>0</v>
      </c>
      <c r="K16" s="472">
        <v>0</v>
      </c>
      <c r="L16" s="472">
        <v>0</v>
      </c>
      <c r="M16" s="472"/>
      <c r="N16" s="472"/>
      <c r="O16" s="473"/>
    </row>
    <row r="17" spans="1:15" s="111" customFormat="1" ht="17.25" customHeight="1">
      <c r="B17" s="474" t="s">
        <v>562</v>
      </c>
      <c r="C17" s="912"/>
      <c r="D17" s="112">
        <f>12-D16</f>
        <v>8</v>
      </c>
      <c r="E17" s="112">
        <f>12-E16</f>
        <v>8</v>
      </c>
      <c r="F17" s="112">
        <f t="shared" ref="F17:K17" si="0">12-F16</f>
        <v>2</v>
      </c>
      <c r="G17" s="112">
        <f t="shared" si="0"/>
        <v>8</v>
      </c>
      <c r="H17" s="112">
        <f t="shared" si="0"/>
        <v>8</v>
      </c>
      <c r="I17" s="112">
        <f t="shared" si="0"/>
        <v>8</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5" t="str">
        <f>'1.  LRAMVA Summary'!B29</f>
        <v>Residential</v>
      </c>
      <c r="C18" s="905" t="str">
        <f>'2. LRAMVA Threshold'!D43</f>
        <v>kWh</v>
      </c>
      <c r="D18" s="46">
        <v>1.4200000000000001E-2</v>
      </c>
      <c r="E18" s="46">
        <v>1.49E-2</v>
      </c>
      <c r="F18" s="46">
        <v>1.5800000000000002E-2</v>
      </c>
      <c r="G18" s="46">
        <v>1.6500000000000001E-2</v>
      </c>
      <c r="H18" s="46">
        <v>1.67E-2</v>
      </c>
      <c r="I18" s="46">
        <v>1.6400000000000001E-2</v>
      </c>
      <c r="J18" s="46">
        <v>1.2500000000000001E-2</v>
      </c>
      <c r="K18" s="46">
        <v>8.3999999999999995E-3</v>
      </c>
      <c r="L18" s="46">
        <v>4.1999999999999997E-3</v>
      </c>
      <c r="M18" s="46"/>
      <c r="N18" s="46"/>
      <c r="O18" s="69"/>
    </row>
    <row r="19" spans="1:15" s="7" customFormat="1" ht="15" customHeight="1" outlineLevel="1">
      <c r="B19" s="522" t="s">
        <v>513</v>
      </c>
      <c r="C19" s="906"/>
      <c r="D19" s="46"/>
      <c r="E19" s="46"/>
      <c r="F19" s="46"/>
      <c r="G19" s="46"/>
      <c r="H19" s="46"/>
      <c r="I19" s="46"/>
      <c r="J19" s="46"/>
      <c r="K19" s="46"/>
      <c r="L19" s="46"/>
      <c r="M19" s="46"/>
      <c r="N19" s="46"/>
      <c r="O19" s="69"/>
    </row>
    <row r="20" spans="1:15" s="7" customFormat="1" ht="15" customHeight="1" outlineLevel="1">
      <c r="B20" s="522" t="s">
        <v>514</v>
      </c>
      <c r="C20" s="906"/>
      <c r="D20" s="46"/>
      <c r="E20" s="46"/>
      <c r="F20" s="46"/>
      <c r="G20" s="46"/>
      <c r="H20" s="46"/>
      <c r="I20" s="46"/>
      <c r="J20" s="46"/>
      <c r="K20" s="46"/>
      <c r="L20" s="46"/>
      <c r="M20" s="46"/>
      <c r="N20" s="46"/>
      <c r="O20" s="69"/>
    </row>
    <row r="21" spans="1:15" s="7" customFormat="1" ht="15" customHeight="1" outlineLevel="1">
      <c r="B21" s="522" t="s">
        <v>491</v>
      </c>
      <c r="C21" s="906"/>
      <c r="D21" s="46"/>
      <c r="E21" s="46"/>
      <c r="F21" s="46"/>
      <c r="G21" s="46"/>
      <c r="H21" s="46"/>
      <c r="I21" s="46"/>
      <c r="J21" s="46"/>
      <c r="K21" s="46"/>
      <c r="L21" s="46"/>
      <c r="M21" s="46"/>
      <c r="N21" s="46"/>
      <c r="O21" s="69"/>
    </row>
    <row r="22" spans="1:15" s="7" customFormat="1" ht="14.25" customHeight="1">
      <c r="B22" s="522" t="s">
        <v>515</v>
      </c>
      <c r="C22" s="907"/>
      <c r="D22" s="65">
        <f>SUM(D18:D21)</f>
        <v>1.4200000000000001E-2</v>
      </c>
      <c r="E22" s="65">
        <f>SUM(E18:E21)</f>
        <v>1.49E-2</v>
      </c>
      <c r="F22" s="65">
        <f>SUM(F18:F21)</f>
        <v>1.5800000000000002E-2</v>
      </c>
      <c r="G22" s="65">
        <f t="shared" ref="G22:N22" si="2">SUM(G18:G21)</f>
        <v>1.6500000000000001E-2</v>
      </c>
      <c r="H22" s="65">
        <f t="shared" si="2"/>
        <v>1.67E-2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7" t="s">
        <v>516</v>
      </c>
      <c r="C23" s="477"/>
      <c r="D23" s="478"/>
      <c r="E23" s="479">
        <f>ROUND(SUM(D22*E16+E22*E17)/12,4)</f>
        <v>1.47E-2</v>
      </c>
      <c r="F23" s="479">
        <f>ROUND(SUM(E22*F16+F22*F17)/12,4)</f>
        <v>1.5100000000000001E-2</v>
      </c>
      <c r="G23" s="479">
        <f>ROUND(SUM(F22*G16+G22*G17)/12,4)</f>
        <v>1.6299999999999999E-2</v>
      </c>
      <c r="H23" s="479">
        <f>ROUND(SUM(G22*H16+H22*H17)/12,4)</f>
        <v>1.66E-2</v>
      </c>
      <c r="I23" s="479">
        <f>ROUND(SUM(H22*I16+I22*I17)/12,4)</f>
        <v>1.6500000000000001E-2</v>
      </c>
      <c r="J23" s="479">
        <f t="shared" ref="J23:N23" si="3">ROUND(SUM(I22*J16+J22*J17)/12,4)</f>
        <v>1.2500000000000001E-2</v>
      </c>
      <c r="K23" s="479">
        <f t="shared" si="3"/>
        <v>8.3999999999999995E-3</v>
      </c>
      <c r="L23" s="479">
        <f t="shared" si="3"/>
        <v>4.1999999999999997E-3</v>
      </c>
      <c r="M23" s="479">
        <f t="shared" si="3"/>
        <v>0</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0" t="str">
        <f>'1.  LRAMVA Summary'!B30</f>
        <v>GS&lt;50 kW</v>
      </c>
      <c r="C25" s="905" t="str">
        <f>'2. LRAMVA Threshold'!E43</f>
        <v>kWh</v>
      </c>
      <c r="D25" s="46">
        <v>1.4500000000000001E-2</v>
      </c>
      <c r="E25" s="46">
        <v>1.4500000000000001E-2</v>
      </c>
      <c r="F25" s="46">
        <v>1.46E-2</v>
      </c>
      <c r="G25" s="46">
        <v>1.47E-2</v>
      </c>
      <c r="H25" s="46">
        <v>1.49E-2</v>
      </c>
      <c r="I25" s="46">
        <v>1.52E-2</v>
      </c>
      <c r="J25" s="46">
        <v>1.55E-2</v>
      </c>
      <c r="K25" s="46">
        <v>1.5699999999999999E-2</v>
      </c>
      <c r="L25" s="46">
        <v>1.5800000000000002E-2</v>
      </c>
      <c r="M25" s="46">
        <v>1.6E-2</v>
      </c>
      <c r="N25" s="46"/>
      <c r="O25" s="69"/>
    </row>
    <row r="26" spans="1:15" s="18" customFormat="1" outlineLevel="1">
      <c r="A26" s="4"/>
      <c r="B26" s="522" t="s">
        <v>513</v>
      </c>
      <c r="C26" s="906"/>
      <c r="D26" s="46"/>
      <c r="E26" s="46"/>
      <c r="F26" s="46"/>
      <c r="G26" s="46"/>
      <c r="H26" s="46"/>
      <c r="I26" s="46"/>
      <c r="J26" s="46"/>
      <c r="K26" s="46"/>
      <c r="L26" s="46"/>
      <c r="M26" s="46"/>
      <c r="N26" s="46"/>
      <c r="O26" s="69"/>
    </row>
    <row r="27" spans="1:15" s="18" customFormat="1" outlineLevel="1">
      <c r="A27" s="4"/>
      <c r="B27" s="522" t="s">
        <v>514</v>
      </c>
      <c r="C27" s="906"/>
      <c r="D27" s="46"/>
      <c r="E27" s="46"/>
      <c r="F27" s="46"/>
      <c r="G27" s="46"/>
      <c r="H27" s="46"/>
      <c r="I27" s="46"/>
      <c r="J27" s="46"/>
      <c r="K27" s="46"/>
      <c r="L27" s="46"/>
      <c r="M27" s="46"/>
      <c r="N27" s="46"/>
      <c r="O27" s="69"/>
    </row>
    <row r="28" spans="1:15" s="18" customFormat="1" outlineLevel="1">
      <c r="A28" s="4"/>
      <c r="B28" s="522" t="s">
        <v>491</v>
      </c>
      <c r="C28" s="906"/>
      <c r="D28" s="46"/>
      <c r="E28" s="46"/>
      <c r="F28" s="46"/>
      <c r="G28" s="46"/>
      <c r="H28" s="46"/>
      <c r="I28" s="46"/>
      <c r="J28" s="46"/>
      <c r="K28" s="46"/>
      <c r="L28" s="46"/>
      <c r="M28" s="46"/>
      <c r="N28" s="46"/>
      <c r="O28" s="69"/>
    </row>
    <row r="29" spans="1:15" s="18" customFormat="1">
      <c r="A29" s="4"/>
      <c r="B29" s="522" t="s">
        <v>515</v>
      </c>
      <c r="C29" s="907"/>
      <c r="D29" s="65">
        <f>SUM(D25:D28)</f>
        <v>1.4500000000000001E-2</v>
      </c>
      <c r="E29" s="65">
        <f t="shared" ref="E29:N29" si="4">SUM(E25:E28)</f>
        <v>1.4500000000000001E-2</v>
      </c>
      <c r="F29" s="65">
        <f t="shared" si="4"/>
        <v>1.46E-2</v>
      </c>
      <c r="G29" s="65">
        <f t="shared" si="4"/>
        <v>1.47E-2</v>
      </c>
      <c r="H29" s="65">
        <f t="shared" si="4"/>
        <v>1.49E-2</v>
      </c>
      <c r="I29" s="65">
        <f t="shared" si="4"/>
        <v>1.52E-2</v>
      </c>
      <c r="J29" s="65">
        <f t="shared" si="4"/>
        <v>1.55E-2</v>
      </c>
      <c r="K29" s="65">
        <f t="shared" si="4"/>
        <v>1.5699999999999999E-2</v>
      </c>
      <c r="L29" s="65">
        <f t="shared" si="4"/>
        <v>1.5800000000000002E-2</v>
      </c>
      <c r="M29" s="65">
        <f t="shared" si="4"/>
        <v>1.6E-2</v>
      </c>
      <c r="N29" s="65">
        <f t="shared" si="4"/>
        <v>0</v>
      </c>
      <c r="O29" s="76"/>
    </row>
    <row r="30" spans="1:15" s="18" customFormat="1">
      <c r="A30" s="4"/>
      <c r="B30" s="487" t="s">
        <v>516</v>
      </c>
      <c r="C30" s="483"/>
      <c r="D30" s="71"/>
      <c r="E30" s="479">
        <f>ROUND(SUM(D29*E16+E29*E17)/12,4)</f>
        <v>1.4500000000000001E-2</v>
      </c>
      <c r="F30" s="479">
        <f t="shared" ref="F30:N30" si="5">ROUND(SUM(E29*F16+F29*F17)/12,4)</f>
        <v>1.4500000000000001E-2</v>
      </c>
      <c r="G30" s="479">
        <f t="shared" si="5"/>
        <v>1.47E-2</v>
      </c>
      <c r="H30" s="479">
        <f t="shared" si="5"/>
        <v>1.4800000000000001E-2</v>
      </c>
      <c r="I30" s="479">
        <f t="shared" si="5"/>
        <v>1.5100000000000001E-2</v>
      </c>
      <c r="J30" s="479">
        <f>ROUND(SUM(I29*J16+J29*J17)/12,4)</f>
        <v>1.55E-2</v>
      </c>
      <c r="K30" s="479">
        <f t="shared" si="5"/>
        <v>1.5699999999999999E-2</v>
      </c>
      <c r="L30" s="479">
        <f t="shared" si="5"/>
        <v>1.5800000000000002E-2</v>
      </c>
      <c r="M30" s="479">
        <f t="shared" si="5"/>
        <v>1.6E-2</v>
      </c>
      <c r="N30" s="479">
        <f t="shared" si="5"/>
        <v>0</v>
      </c>
      <c r="O30" s="484"/>
    </row>
    <row r="31" spans="1:15" s="18" customFormat="1">
      <c r="A31" s="4"/>
      <c r="B31" s="476"/>
      <c r="C31" s="485"/>
      <c r="D31" s="486"/>
      <c r="E31" s="486"/>
      <c r="F31" s="486"/>
      <c r="G31" s="486"/>
      <c r="H31" s="486"/>
      <c r="I31" s="486"/>
      <c r="J31" s="486"/>
      <c r="K31" s="486"/>
      <c r="L31" s="486"/>
      <c r="M31" s="486"/>
      <c r="N31" s="482"/>
      <c r="O31" s="484"/>
    </row>
    <row r="32" spans="1:15" s="64" customFormat="1" ht="13.9">
      <c r="B32" s="590" t="str">
        <f>'1.  LRAMVA Summary'!B31</f>
        <v>General Service 50 to 4,999 kW</v>
      </c>
      <c r="C32" s="905" t="str">
        <f>'2. LRAMVA Threshold'!F43</f>
        <v>kW</v>
      </c>
      <c r="D32" s="46">
        <v>2.2578999999999998</v>
      </c>
      <c r="E32" s="46">
        <v>2.2665000000000002</v>
      </c>
      <c r="F32" s="46">
        <v>2.2888999999999999</v>
      </c>
      <c r="G32" s="46">
        <v>2.3045</v>
      </c>
      <c r="H32" s="46">
        <v>2.3332999999999999</v>
      </c>
      <c r="I32" s="46">
        <v>2.4567000000000001</v>
      </c>
      <c r="J32" s="46">
        <v>2.4971999999999999</v>
      </c>
      <c r="K32" s="46">
        <v>2.5333999999999999</v>
      </c>
      <c r="L32" s="46">
        <v>2.5524</v>
      </c>
      <c r="M32" s="46">
        <v>2.5792000000000002</v>
      </c>
      <c r="N32" s="46"/>
      <c r="O32" s="69"/>
    </row>
    <row r="33" spans="1:15" s="18" customFormat="1" outlineLevel="1">
      <c r="A33" s="4"/>
      <c r="B33" s="522" t="s">
        <v>513</v>
      </c>
      <c r="C33" s="906"/>
      <c r="D33" s="46"/>
      <c r="E33" s="46"/>
      <c r="F33" s="46"/>
      <c r="G33" s="46"/>
      <c r="H33" s="46"/>
      <c r="I33" s="46"/>
      <c r="J33" s="46"/>
      <c r="K33" s="46"/>
      <c r="L33" s="46"/>
      <c r="M33" s="46"/>
      <c r="N33" s="46"/>
      <c r="O33" s="69"/>
    </row>
    <row r="34" spans="1:15" s="18" customFormat="1" outlineLevel="1">
      <c r="A34" s="4"/>
      <c r="B34" s="522" t="s">
        <v>514</v>
      </c>
      <c r="C34" s="906"/>
      <c r="D34" s="46"/>
      <c r="E34" s="46"/>
      <c r="F34" s="46"/>
      <c r="G34" s="46"/>
      <c r="H34" s="46"/>
      <c r="I34" s="46"/>
      <c r="J34" s="46"/>
      <c r="K34" s="46"/>
      <c r="L34" s="46"/>
      <c r="M34" s="46"/>
      <c r="N34" s="46"/>
      <c r="O34" s="69"/>
    </row>
    <row r="35" spans="1:15" s="18" customFormat="1" outlineLevel="1">
      <c r="A35" s="4"/>
      <c r="B35" s="522" t="s">
        <v>491</v>
      </c>
      <c r="C35" s="906"/>
      <c r="D35" s="46"/>
      <c r="E35" s="46"/>
      <c r="F35" s="46"/>
      <c r="G35" s="46"/>
      <c r="H35" s="46"/>
      <c r="I35" s="46"/>
      <c r="J35" s="46"/>
      <c r="K35" s="46"/>
      <c r="L35" s="46"/>
      <c r="M35" s="46"/>
      <c r="N35" s="46"/>
      <c r="O35" s="69"/>
    </row>
    <row r="36" spans="1:15" s="18" customFormat="1">
      <c r="A36" s="4"/>
      <c r="B36" s="522" t="s">
        <v>515</v>
      </c>
      <c r="C36" s="907"/>
      <c r="D36" s="65">
        <f>SUM(D32:D35)</f>
        <v>2.2578999999999998</v>
      </c>
      <c r="E36" s="65">
        <f>SUM(E32:E35)</f>
        <v>2.2665000000000002</v>
      </c>
      <c r="F36" s="65">
        <f t="shared" ref="F36:M36" si="6">SUM(F32:F35)</f>
        <v>2.2888999999999999</v>
      </c>
      <c r="G36" s="65">
        <f t="shared" si="6"/>
        <v>2.3045</v>
      </c>
      <c r="H36" s="65">
        <f t="shared" si="6"/>
        <v>2.3332999999999999</v>
      </c>
      <c r="I36" s="65">
        <f t="shared" si="6"/>
        <v>2.4567000000000001</v>
      </c>
      <c r="J36" s="65">
        <f t="shared" si="6"/>
        <v>2.4971999999999999</v>
      </c>
      <c r="K36" s="65">
        <f t="shared" si="6"/>
        <v>2.5333999999999999</v>
      </c>
      <c r="L36" s="65">
        <f t="shared" si="6"/>
        <v>2.5524</v>
      </c>
      <c r="M36" s="65">
        <f t="shared" si="6"/>
        <v>2.5792000000000002</v>
      </c>
      <c r="N36" s="65">
        <f>SUM(N32:N35)</f>
        <v>0</v>
      </c>
      <c r="O36" s="76"/>
    </row>
    <row r="37" spans="1:15" s="18" customFormat="1">
      <c r="A37" s="4"/>
      <c r="B37" s="487" t="s">
        <v>516</v>
      </c>
      <c r="C37" s="483"/>
      <c r="D37" s="71"/>
      <c r="E37" s="479">
        <f t="shared" ref="E37:N37" si="7">ROUND(SUM(D36*E16+E36*E17)/12,4)</f>
        <v>2.2635999999999998</v>
      </c>
      <c r="F37" s="479">
        <f t="shared" si="7"/>
        <v>2.2702</v>
      </c>
      <c r="G37" s="479">
        <f t="shared" si="7"/>
        <v>2.2993000000000001</v>
      </c>
      <c r="H37" s="479">
        <f t="shared" si="7"/>
        <v>2.3237000000000001</v>
      </c>
      <c r="I37" s="479">
        <f t="shared" si="7"/>
        <v>2.4156</v>
      </c>
      <c r="J37" s="479">
        <f t="shared" si="7"/>
        <v>2.4971999999999999</v>
      </c>
      <c r="K37" s="479">
        <f t="shared" si="7"/>
        <v>2.5333999999999999</v>
      </c>
      <c r="L37" s="479">
        <f t="shared" si="7"/>
        <v>2.5524</v>
      </c>
      <c r="M37" s="479">
        <f t="shared" si="7"/>
        <v>2.5792000000000002</v>
      </c>
      <c r="N37" s="479">
        <f t="shared" si="7"/>
        <v>0</v>
      </c>
      <c r="O37" s="484"/>
    </row>
    <row r="38" spans="1:15" s="70" customFormat="1" ht="15.75" customHeight="1">
      <c r="B38" s="487"/>
      <c r="C38" s="483"/>
      <c r="D38" s="71"/>
      <c r="E38" s="71"/>
      <c r="F38" s="71"/>
      <c r="G38" s="71"/>
      <c r="H38" s="71"/>
      <c r="I38" s="71"/>
      <c r="J38" s="71"/>
      <c r="K38" s="71"/>
      <c r="L38" s="482"/>
      <c r="M38" s="482"/>
      <c r="N38" s="482"/>
      <c r="O38" s="488"/>
    </row>
    <row r="39" spans="1:15" s="64" customFormat="1" ht="13.9">
      <c r="A39" s="62"/>
      <c r="B39" s="590" t="str">
        <f>'1.  LRAMVA Summary'!B32</f>
        <v>Large User</v>
      </c>
      <c r="C39" s="905" t="str">
        <f>'2. LRAMVA Threshold'!G43</f>
        <v>kW</v>
      </c>
      <c r="D39" s="46">
        <v>0.99219999999999997</v>
      </c>
      <c r="E39" s="46">
        <v>0.98609999999999998</v>
      </c>
      <c r="F39" s="46">
        <v>0.99080000000000001</v>
      </c>
      <c r="G39" s="46">
        <v>0.99750000000000005</v>
      </c>
      <c r="H39" s="46">
        <v>1.01</v>
      </c>
      <c r="I39" s="46">
        <v>1.1323000000000001</v>
      </c>
      <c r="J39" s="46">
        <v>1.151</v>
      </c>
      <c r="K39" s="46">
        <v>1.1677</v>
      </c>
      <c r="L39" s="46">
        <v>1.1765000000000001</v>
      </c>
      <c r="M39" s="46">
        <v>1.1889000000000001</v>
      </c>
      <c r="N39" s="46"/>
      <c r="O39" s="69"/>
    </row>
    <row r="40" spans="1:15" s="18" customFormat="1" outlineLevel="1">
      <c r="A40" s="4"/>
      <c r="B40" s="522" t="s">
        <v>513</v>
      </c>
      <c r="C40" s="906"/>
      <c r="D40" s="46"/>
      <c r="E40" s="46"/>
      <c r="F40" s="46"/>
      <c r="G40" s="46"/>
      <c r="H40" s="46"/>
      <c r="I40" s="46"/>
      <c r="J40" s="46"/>
      <c r="K40" s="46"/>
      <c r="L40" s="46"/>
      <c r="M40" s="46"/>
      <c r="N40" s="46"/>
      <c r="O40" s="69"/>
    </row>
    <row r="41" spans="1:15" s="18" customFormat="1" outlineLevel="1">
      <c r="A41" s="4"/>
      <c r="B41" s="522" t="s">
        <v>514</v>
      </c>
      <c r="C41" s="906"/>
      <c r="D41" s="46"/>
      <c r="E41" s="46"/>
      <c r="F41" s="46"/>
      <c r="G41" s="46"/>
      <c r="H41" s="46"/>
      <c r="I41" s="46"/>
      <c r="J41" s="46"/>
      <c r="K41" s="46"/>
      <c r="L41" s="46"/>
      <c r="M41" s="46"/>
      <c r="N41" s="46"/>
      <c r="O41" s="69"/>
    </row>
    <row r="42" spans="1:15" s="18" customFormat="1" outlineLevel="1">
      <c r="A42" s="4"/>
      <c r="B42" s="522" t="s">
        <v>491</v>
      </c>
      <c r="C42" s="906"/>
      <c r="D42" s="46"/>
      <c r="E42" s="46"/>
      <c r="F42" s="46"/>
      <c r="G42" s="46"/>
      <c r="H42" s="46"/>
      <c r="I42" s="46"/>
      <c r="J42" s="46"/>
      <c r="K42" s="46"/>
      <c r="L42" s="46"/>
      <c r="M42" s="46"/>
      <c r="N42" s="46"/>
      <c r="O42" s="69"/>
    </row>
    <row r="43" spans="1:15" s="18" customFormat="1">
      <c r="A43" s="4"/>
      <c r="B43" s="522" t="s">
        <v>515</v>
      </c>
      <c r="C43" s="907"/>
      <c r="D43" s="65">
        <f>SUM(D39:D42)</f>
        <v>0.99219999999999997</v>
      </c>
      <c r="E43" s="65">
        <f t="shared" ref="E43:N43" si="8">SUM(E39:E42)</f>
        <v>0.98609999999999998</v>
      </c>
      <c r="F43" s="65">
        <f t="shared" si="8"/>
        <v>0.99080000000000001</v>
      </c>
      <c r="G43" s="65">
        <f t="shared" si="8"/>
        <v>0.99750000000000005</v>
      </c>
      <c r="H43" s="65">
        <f t="shared" si="8"/>
        <v>1.01</v>
      </c>
      <c r="I43" s="65">
        <f t="shared" si="8"/>
        <v>1.1323000000000001</v>
      </c>
      <c r="J43" s="65">
        <f t="shared" si="8"/>
        <v>1.151</v>
      </c>
      <c r="K43" s="65">
        <f t="shared" si="8"/>
        <v>1.1677</v>
      </c>
      <c r="L43" s="65">
        <f t="shared" si="8"/>
        <v>1.1765000000000001</v>
      </c>
      <c r="M43" s="65">
        <f t="shared" si="8"/>
        <v>1.1889000000000001</v>
      </c>
      <c r="N43" s="65">
        <f t="shared" si="8"/>
        <v>0</v>
      </c>
      <c r="O43" s="76"/>
    </row>
    <row r="44" spans="1:15" s="14" customFormat="1">
      <c r="A44" s="72"/>
      <c r="B44" s="487" t="s">
        <v>516</v>
      </c>
      <c r="C44" s="483"/>
      <c r="D44" s="71"/>
      <c r="E44" s="479">
        <f t="shared" ref="E44:N44" si="9">ROUND(SUM(D43*E16+E43*E17)/12,4)</f>
        <v>0.98809999999999998</v>
      </c>
      <c r="F44" s="479">
        <f t="shared" si="9"/>
        <v>0.9869</v>
      </c>
      <c r="G44" s="479">
        <f t="shared" si="9"/>
        <v>0.99529999999999996</v>
      </c>
      <c r="H44" s="479">
        <f t="shared" si="9"/>
        <v>1.0058</v>
      </c>
      <c r="I44" s="479">
        <f t="shared" si="9"/>
        <v>1.0914999999999999</v>
      </c>
      <c r="J44" s="479">
        <f t="shared" si="9"/>
        <v>1.151</v>
      </c>
      <c r="K44" s="479">
        <f t="shared" si="9"/>
        <v>1.1677</v>
      </c>
      <c r="L44" s="479">
        <f t="shared" si="9"/>
        <v>1.1765000000000001</v>
      </c>
      <c r="M44" s="479">
        <f t="shared" si="9"/>
        <v>1.1889000000000001</v>
      </c>
      <c r="N44" s="479">
        <f t="shared" si="9"/>
        <v>0</v>
      </c>
      <c r="O44" s="484"/>
    </row>
    <row r="45" spans="1:15" s="70" customFormat="1" ht="13.9">
      <c r="A45" s="72"/>
      <c r="B45" s="487"/>
      <c r="C45" s="483"/>
      <c r="D45" s="71"/>
      <c r="E45" s="71"/>
      <c r="F45" s="71"/>
      <c r="G45" s="71"/>
      <c r="H45" s="71"/>
      <c r="I45" s="71"/>
      <c r="J45" s="71"/>
      <c r="K45" s="71"/>
      <c r="L45" s="482"/>
      <c r="M45" s="482"/>
      <c r="N45" s="482"/>
      <c r="O45" s="488"/>
    </row>
    <row r="46" spans="1:15" s="64" customFormat="1" ht="13.9">
      <c r="A46" s="62"/>
      <c r="B46" s="590" t="str">
        <f>'1.  LRAMVA Summary'!B33</f>
        <v>Sentinel Lighting</v>
      </c>
      <c r="C46" s="905" t="str">
        <f>'2. LRAMVA Threshold'!H43</f>
        <v>kW</v>
      </c>
      <c r="D46" s="46">
        <v>0</v>
      </c>
      <c r="E46" s="46">
        <v>0</v>
      </c>
      <c r="F46" s="46">
        <v>10.614000000000001</v>
      </c>
      <c r="G46" s="46">
        <v>10.686199999999999</v>
      </c>
      <c r="H46" s="46">
        <v>10.819800000000001</v>
      </c>
      <c r="I46" s="46">
        <v>0</v>
      </c>
      <c r="J46" s="46">
        <v>12.052</v>
      </c>
      <c r="K46" s="46">
        <v>12.226800000000001</v>
      </c>
      <c r="L46" s="46">
        <v>12.3185</v>
      </c>
      <c r="M46" s="46">
        <v>12.447800000000001</v>
      </c>
      <c r="N46" s="46"/>
      <c r="O46" s="69"/>
    </row>
    <row r="47" spans="1:15" s="18" customFormat="1" outlineLevel="1">
      <c r="A47" s="4"/>
      <c r="B47" s="522" t="s">
        <v>513</v>
      </c>
      <c r="C47" s="906"/>
      <c r="D47" s="46"/>
      <c r="E47" s="46"/>
      <c r="F47" s="46"/>
      <c r="G47" s="46"/>
      <c r="H47" s="46"/>
      <c r="I47" s="46"/>
      <c r="J47" s="46"/>
      <c r="K47" s="46"/>
      <c r="L47" s="46"/>
      <c r="M47" s="46"/>
      <c r="N47" s="46"/>
      <c r="O47" s="69"/>
    </row>
    <row r="48" spans="1:15" s="18" customFormat="1" outlineLevel="1">
      <c r="A48" s="4"/>
      <c r="B48" s="522" t="s">
        <v>514</v>
      </c>
      <c r="C48" s="906"/>
      <c r="D48" s="46"/>
      <c r="E48" s="46"/>
      <c r="F48" s="46"/>
      <c r="G48" s="46"/>
      <c r="H48" s="46"/>
      <c r="I48" s="46"/>
      <c r="J48" s="46"/>
      <c r="K48" s="46"/>
      <c r="L48" s="46"/>
      <c r="M48" s="46"/>
      <c r="N48" s="46"/>
      <c r="O48" s="69"/>
    </row>
    <row r="49" spans="1:15" s="18" customFormat="1" outlineLevel="1">
      <c r="A49" s="4"/>
      <c r="B49" s="522" t="s">
        <v>491</v>
      </c>
      <c r="C49" s="906"/>
      <c r="D49" s="46"/>
      <c r="E49" s="46"/>
      <c r="F49" s="46"/>
      <c r="G49" s="46"/>
      <c r="H49" s="46"/>
      <c r="I49" s="46"/>
      <c r="J49" s="46"/>
      <c r="K49" s="46"/>
      <c r="L49" s="46"/>
      <c r="M49" s="46"/>
      <c r="N49" s="46"/>
      <c r="O49" s="69"/>
    </row>
    <row r="50" spans="1:15" s="18" customFormat="1">
      <c r="A50" s="4"/>
      <c r="B50" s="522" t="s">
        <v>515</v>
      </c>
      <c r="C50" s="907"/>
      <c r="D50" s="65">
        <f>SUM(D46:D49)</f>
        <v>0</v>
      </c>
      <c r="E50" s="65">
        <f t="shared" ref="E50:N50" si="10">SUM(E46:E49)</f>
        <v>0</v>
      </c>
      <c r="F50" s="65">
        <f t="shared" si="10"/>
        <v>10.614000000000001</v>
      </c>
      <c r="G50" s="65">
        <f t="shared" si="10"/>
        <v>10.686199999999999</v>
      </c>
      <c r="H50" s="65">
        <f t="shared" si="10"/>
        <v>10.819800000000001</v>
      </c>
      <c r="I50" s="65">
        <f t="shared" si="10"/>
        <v>0</v>
      </c>
      <c r="J50" s="65">
        <f t="shared" si="10"/>
        <v>12.052</v>
      </c>
      <c r="K50" s="65">
        <f t="shared" si="10"/>
        <v>12.226800000000001</v>
      </c>
      <c r="L50" s="65">
        <f t="shared" si="10"/>
        <v>12.3185</v>
      </c>
      <c r="M50" s="65">
        <f t="shared" si="10"/>
        <v>12.447800000000001</v>
      </c>
      <c r="N50" s="65">
        <f t="shared" si="10"/>
        <v>0</v>
      </c>
      <c r="O50" s="76"/>
    </row>
    <row r="51" spans="1:15" s="14" customFormat="1">
      <c r="A51" s="72"/>
      <c r="B51" s="487" t="s">
        <v>516</v>
      </c>
      <c r="C51" s="483"/>
      <c r="D51" s="71"/>
      <c r="E51" s="479">
        <f t="shared" ref="E51:N51" si="11">ROUND(SUM(D50*E16+E50*E17)/12,4)</f>
        <v>0</v>
      </c>
      <c r="F51" s="479">
        <f t="shared" si="11"/>
        <v>1.7689999999999999</v>
      </c>
      <c r="G51" s="479">
        <f t="shared" si="11"/>
        <v>10.662100000000001</v>
      </c>
      <c r="H51" s="479">
        <f t="shared" si="11"/>
        <v>10.7753</v>
      </c>
      <c r="I51" s="479">
        <f t="shared" si="11"/>
        <v>3.6065999999999998</v>
      </c>
      <c r="J51" s="479">
        <f t="shared" si="11"/>
        <v>12.052</v>
      </c>
      <c r="K51" s="479">
        <f t="shared" si="11"/>
        <v>12.226800000000001</v>
      </c>
      <c r="L51" s="479">
        <f t="shared" si="11"/>
        <v>12.3185</v>
      </c>
      <c r="M51" s="479">
        <f t="shared" si="11"/>
        <v>12.447800000000001</v>
      </c>
      <c r="N51" s="479">
        <f t="shared" si="11"/>
        <v>0</v>
      </c>
      <c r="O51" s="484"/>
    </row>
    <row r="52" spans="1:15" s="70" customFormat="1" ht="13.9">
      <c r="A52" s="72"/>
      <c r="B52" s="487"/>
      <c r="C52" s="483"/>
      <c r="D52" s="71"/>
      <c r="E52" s="71"/>
      <c r="F52" s="71"/>
      <c r="G52" s="71"/>
      <c r="H52" s="71"/>
      <c r="I52" s="71"/>
      <c r="J52" s="71"/>
      <c r="K52" s="71"/>
      <c r="L52" s="489"/>
      <c r="M52" s="489"/>
      <c r="N52" s="489"/>
      <c r="O52" s="488"/>
    </row>
    <row r="53" spans="1:15" s="64" customFormat="1" ht="13.9">
      <c r="A53" s="62"/>
      <c r="B53" s="590" t="str">
        <f>'1.  LRAMVA Summary'!B34</f>
        <v>Street Lighting</v>
      </c>
      <c r="C53" s="905" t="str">
        <f>'2. LRAMVA Threshold'!I43</f>
        <v>kW</v>
      </c>
      <c r="D53" s="46">
        <v>0</v>
      </c>
      <c r="E53" s="46">
        <v>0</v>
      </c>
      <c r="F53" s="46">
        <v>4.9196999999999997</v>
      </c>
      <c r="G53" s="46">
        <v>4.9531999999999998</v>
      </c>
      <c r="H53" s="46">
        <v>5.0151000000000003</v>
      </c>
      <c r="I53" s="46">
        <v>3.3140000000000001</v>
      </c>
      <c r="J53" s="46">
        <v>3.3687</v>
      </c>
      <c r="K53" s="46">
        <v>3.4175</v>
      </c>
      <c r="L53" s="46">
        <v>3.4430999999999998</v>
      </c>
      <c r="M53" s="46">
        <v>3.4792999999999998</v>
      </c>
      <c r="N53" s="46"/>
      <c r="O53" s="69"/>
    </row>
    <row r="54" spans="1:15" s="18" customFormat="1" outlineLevel="1">
      <c r="A54" s="4"/>
      <c r="B54" s="522" t="s">
        <v>513</v>
      </c>
      <c r="C54" s="906"/>
      <c r="D54" s="46"/>
      <c r="E54" s="46"/>
      <c r="F54" s="46"/>
      <c r="G54" s="46"/>
      <c r="H54" s="46"/>
      <c r="I54" s="46"/>
      <c r="J54" s="46"/>
      <c r="K54" s="46"/>
      <c r="L54" s="46"/>
      <c r="M54" s="46"/>
      <c r="N54" s="46"/>
      <c r="O54" s="69"/>
    </row>
    <row r="55" spans="1:15" s="18" customFormat="1" outlineLevel="1">
      <c r="A55" s="4"/>
      <c r="B55" s="522" t="s">
        <v>514</v>
      </c>
      <c r="C55" s="906"/>
      <c r="D55" s="46"/>
      <c r="E55" s="46"/>
      <c r="F55" s="46"/>
      <c r="G55" s="46"/>
      <c r="H55" s="46"/>
      <c r="I55" s="46"/>
      <c r="J55" s="46"/>
      <c r="K55" s="46"/>
      <c r="L55" s="46"/>
      <c r="M55" s="46"/>
      <c r="N55" s="46"/>
      <c r="O55" s="69"/>
    </row>
    <row r="56" spans="1:15" s="18" customFormat="1" outlineLevel="1">
      <c r="A56" s="4"/>
      <c r="B56" s="522" t="s">
        <v>491</v>
      </c>
      <c r="C56" s="906"/>
      <c r="D56" s="46"/>
      <c r="E56" s="46"/>
      <c r="F56" s="46"/>
      <c r="G56" s="46"/>
      <c r="H56" s="46"/>
      <c r="I56" s="46"/>
      <c r="J56" s="46"/>
      <c r="K56" s="46"/>
      <c r="L56" s="46"/>
      <c r="M56" s="46"/>
      <c r="N56" s="46"/>
      <c r="O56" s="69"/>
    </row>
    <row r="57" spans="1:15" s="18" customFormat="1">
      <c r="A57" s="4"/>
      <c r="B57" s="522" t="s">
        <v>515</v>
      </c>
      <c r="C57" s="907"/>
      <c r="D57" s="65">
        <f>SUM(D53:D56)</f>
        <v>0</v>
      </c>
      <c r="E57" s="65">
        <f t="shared" ref="E57:N57" si="12">SUM(E53:E56)</f>
        <v>0</v>
      </c>
      <c r="F57" s="65">
        <f t="shared" si="12"/>
        <v>4.9196999999999997</v>
      </c>
      <c r="G57" s="65">
        <f t="shared" si="12"/>
        <v>4.9531999999999998</v>
      </c>
      <c r="H57" s="65">
        <f t="shared" si="12"/>
        <v>5.0151000000000003</v>
      </c>
      <c r="I57" s="65">
        <f t="shared" si="12"/>
        <v>3.3140000000000001</v>
      </c>
      <c r="J57" s="65">
        <f t="shared" si="12"/>
        <v>3.3687</v>
      </c>
      <c r="K57" s="65">
        <f t="shared" si="12"/>
        <v>3.4175</v>
      </c>
      <c r="L57" s="65">
        <f t="shared" si="12"/>
        <v>3.4430999999999998</v>
      </c>
      <c r="M57" s="65">
        <f t="shared" si="12"/>
        <v>3.4792999999999998</v>
      </c>
      <c r="N57" s="65">
        <f t="shared" si="12"/>
        <v>0</v>
      </c>
      <c r="O57" s="77"/>
    </row>
    <row r="58" spans="1:15" s="14" customFormat="1">
      <c r="A58" s="72"/>
      <c r="B58" s="487" t="s">
        <v>516</v>
      </c>
      <c r="C58" s="483"/>
      <c r="D58" s="71"/>
      <c r="E58" s="479">
        <f t="shared" ref="E58:N58" si="13">ROUND(SUM(D57*E16+E57*E17)/12,4)</f>
        <v>0</v>
      </c>
      <c r="F58" s="479">
        <f t="shared" si="13"/>
        <v>0.82</v>
      </c>
      <c r="G58" s="479">
        <f t="shared" si="13"/>
        <v>4.9420000000000002</v>
      </c>
      <c r="H58" s="479">
        <f t="shared" si="13"/>
        <v>4.9945000000000004</v>
      </c>
      <c r="I58" s="479">
        <f t="shared" si="13"/>
        <v>3.8809999999999998</v>
      </c>
      <c r="J58" s="479">
        <f t="shared" si="13"/>
        <v>3.3687</v>
      </c>
      <c r="K58" s="479">
        <f t="shared" si="13"/>
        <v>3.4175</v>
      </c>
      <c r="L58" s="479">
        <f t="shared" si="13"/>
        <v>3.4430999999999998</v>
      </c>
      <c r="M58" s="479">
        <f t="shared" si="13"/>
        <v>3.4792999999999998</v>
      </c>
      <c r="N58" s="479">
        <f t="shared" si="13"/>
        <v>0</v>
      </c>
      <c r="O58" s="484"/>
    </row>
    <row r="59" spans="1:15" s="70" customFormat="1" ht="13.9">
      <c r="A59" s="72"/>
      <c r="B59" s="487"/>
      <c r="C59" s="483"/>
      <c r="D59" s="71"/>
      <c r="E59" s="71"/>
      <c r="F59" s="71"/>
      <c r="G59" s="71"/>
      <c r="H59" s="71"/>
      <c r="I59" s="71"/>
      <c r="J59" s="71"/>
      <c r="K59" s="71"/>
      <c r="L59" s="489"/>
      <c r="M59" s="489"/>
      <c r="N59" s="489"/>
      <c r="O59" s="488"/>
    </row>
    <row r="60" spans="1:15" s="64" customFormat="1" ht="13.9">
      <c r="A60" s="62"/>
      <c r="B60" s="590" t="str">
        <f>'1.  LRAMVA Summary'!B35</f>
        <v>Unmetered Scattered Load</v>
      </c>
      <c r="C60" s="905" t="str">
        <f>'2. LRAMVA Threshold'!J43</f>
        <v>kWh</v>
      </c>
      <c r="D60" s="46">
        <v>0</v>
      </c>
      <c r="E60" s="46">
        <v>0</v>
      </c>
      <c r="F60" s="46">
        <v>0</v>
      </c>
      <c r="G60" s="46">
        <v>0</v>
      </c>
      <c r="H60" s="46">
        <v>0</v>
      </c>
      <c r="I60" s="46">
        <v>0</v>
      </c>
      <c r="J60" s="46">
        <v>8.3999999999999995E-3</v>
      </c>
      <c r="K60" s="46">
        <v>8.5000000000000006E-3</v>
      </c>
      <c r="L60" s="46">
        <v>8.6E-3</v>
      </c>
      <c r="M60" s="46">
        <v>8.6999999999999994E-3</v>
      </c>
      <c r="N60" s="46"/>
      <c r="O60" s="69"/>
    </row>
    <row r="61" spans="1:15" s="18" customFormat="1" outlineLevel="1">
      <c r="A61" s="4"/>
      <c r="B61" s="522" t="s">
        <v>513</v>
      </c>
      <c r="C61" s="906"/>
      <c r="D61" s="46"/>
      <c r="E61" s="46"/>
      <c r="F61" s="46"/>
      <c r="G61" s="46"/>
      <c r="H61" s="46"/>
      <c r="I61" s="46"/>
      <c r="J61" s="46"/>
      <c r="K61" s="46"/>
      <c r="L61" s="46"/>
      <c r="M61" s="46"/>
      <c r="N61" s="46"/>
      <c r="O61" s="69"/>
    </row>
    <row r="62" spans="1:15" s="18" customFormat="1" outlineLevel="1">
      <c r="A62" s="4"/>
      <c r="B62" s="522" t="s">
        <v>514</v>
      </c>
      <c r="C62" s="906"/>
      <c r="D62" s="46"/>
      <c r="E62" s="46"/>
      <c r="F62" s="46"/>
      <c r="G62" s="46"/>
      <c r="H62" s="46"/>
      <c r="I62" s="46"/>
      <c r="J62" s="46"/>
      <c r="K62" s="46"/>
      <c r="L62" s="46"/>
      <c r="M62" s="46"/>
      <c r="N62" s="46"/>
      <c r="O62" s="69"/>
    </row>
    <row r="63" spans="1:15" s="18" customFormat="1" outlineLevel="1">
      <c r="A63" s="4"/>
      <c r="B63" s="522" t="s">
        <v>491</v>
      </c>
      <c r="C63" s="906"/>
      <c r="D63" s="46"/>
      <c r="E63" s="46"/>
      <c r="F63" s="46"/>
      <c r="G63" s="46"/>
      <c r="H63" s="46"/>
      <c r="I63" s="46"/>
      <c r="J63" s="46"/>
      <c r="K63" s="46"/>
      <c r="L63" s="46"/>
      <c r="M63" s="46"/>
      <c r="N63" s="46"/>
      <c r="O63" s="69"/>
    </row>
    <row r="64" spans="1:15" s="18" customFormat="1">
      <c r="A64" s="4"/>
      <c r="B64" s="522" t="s">
        <v>515</v>
      </c>
      <c r="C64" s="907"/>
      <c r="D64" s="65">
        <f>SUM(D60:D63)</f>
        <v>0</v>
      </c>
      <c r="E64" s="65">
        <f t="shared" ref="E64:N64" si="14">SUM(E60:E63)</f>
        <v>0</v>
      </c>
      <c r="F64" s="65">
        <f t="shared" si="14"/>
        <v>0</v>
      </c>
      <c r="G64" s="65">
        <f t="shared" si="14"/>
        <v>0</v>
      </c>
      <c r="H64" s="65">
        <f t="shared" si="14"/>
        <v>0</v>
      </c>
      <c r="I64" s="65">
        <f t="shared" si="14"/>
        <v>0</v>
      </c>
      <c r="J64" s="65">
        <f t="shared" si="14"/>
        <v>8.3999999999999995E-3</v>
      </c>
      <c r="K64" s="65">
        <f t="shared" si="14"/>
        <v>8.5000000000000006E-3</v>
      </c>
      <c r="L64" s="65">
        <f t="shared" si="14"/>
        <v>8.6E-3</v>
      </c>
      <c r="M64" s="65">
        <f t="shared" si="14"/>
        <v>8.6999999999999994E-3</v>
      </c>
      <c r="N64" s="65">
        <f t="shared" si="14"/>
        <v>0</v>
      </c>
      <c r="O64" s="77"/>
    </row>
    <row r="65" spans="1:15" s="14" customFormat="1">
      <c r="A65" s="72"/>
      <c r="B65" s="487" t="s">
        <v>516</v>
      </c>
      <c r="C65" s="483"/>
      <c r="D65" s="71"/>
      <c r="E65" s="479">
        <f t="shared" ref="E65:N65" si="15">ROUND(SUM(D64*E16+E64*E17)/12,4)</f>
        <v>0</v>
      </c>
      <c r="F65" s="479">
        <f t="shared" si="15"/>
        <v>0</v>
      </c>
      <c r="G65" s="479">
        <f t="shared" si="15"/>
        <v>0</v>
      </c>
      <c r="H65" s="479">
        <f t="shared" si="15"/>
        <v>0</v>
      </c>
      <c r="I65" s="479">
        <f>ROUND(SUM(H64*I16+I64*I17)/12,4)</f>
        <v>0</v>
      </c>
      <c r="J65" s="479">
        <f t="shared" si="15"/>
        <v>8.3999999999999995E-3</v>
      </c>
      <c r="K65" s="479">
        <f t="shared" si="15"/>
        <v>8.5000000000000006E-3</v>
      </c>
      <c r="L65" s="479">
        <f t="shared" si="15"/>
        <v>8.6E-3</v>
      </c>
      <c r="M65" s="479">
        <f t="shared" si="15"/>
        <v>8.6999999999999994E-3</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ht="13.9">
      <c r="A67" s="62"/>
      <c r="B67" s="590">
        <f>'1.  LRAMVA Summary'!B36</f>
        <v>0</v>
      </c>
      <c r="C67" s="905">
        <f>'2. LRAMVA Threshold'!K43</f>
        <v>0</v>
      </c>
      <c r="D67" s="46"/>
      <c r="E67" s="46"/>
      <c r="F67" s="46"/>
      <c r="G67" s="46"/>
      <c r="H67" s="46"/>
      <c r="I67" s="46"/>
      <c r="J67" s="46"/>
      <c r="K67" s="46"/>
      <c r="L67" s="46"/>
      <c r="M67" s="46"/>
      <c r="N67" s="46"/>
      <c r="O67" s="69"/>
    </row>
    <row r="68" spans="1:15" s="18" customFormat="1" outlineLevel="1">
      <c r="A68" s="4"/>
      <c r="B68" s="522" t="s">
        <v>513</v>
      </c>
      <c r="C68" s="906"/>
      <c r="D68" s="46"/>
      <c r="E68" s="46"/>
      <c r="F68" s="46"/>
      <c r="G68" s="46"/>
      <c r="H68" s="46"/>
      <c r="I68" s="46"/>
      <c r="J68" s="46"/>
      <c r="K68" s="46"/>
      <c r="L68" s="46"/>
      <c r="M68" s="46"/>
      <c r="N68" s="46"/>
      <c r="O68" s="69"/>
    </row>
    <row r="69" spans="1:15" s="18" customFormat="1" outlineLevel="1">
      <c r="A69" s="4"/>
      <c r="B69" s="522" t="s">
        <v>514</v>
      </c>
      <c r="C69" s="906"/>
      <c r="D69" s="46"/>
      <c r="E69" s="46"/>
      <c r="F69" s="46"/>
      <c r="G69" s="46"/>
      <c r="H69" s="46"/>
      <c r="I69" s="46"/>
      <c r="J69" s="46"/>
      <c r="K69" s="46"/>
      <c r="L69" s="46"/>
      <c r="M69" s="46"/>
      <c r="N69" s="46"/>
      <c r="O69" s="69"/>
    </row>
    <row r="70" spans="1:15" s="18" customFormat="1" outlineLevel="1">
      <c r="A70" s="4"/>
      <c r="B70" s="522" t="s">
        <v>491</v>
      </c>
      <c r="C70" s="906"/>
      <c r="D70" s="46"/>
      <c r="E70" s="46"/>
      <c r="F70" s="46"/>
      <c r="G70" s="46"/>
      <c r="H70" s="46"/>
      <c r="I70" s="46"/>
      <c r="J70" s="46"/>
      <c r="K70" s="46"/>
      <c r="L70" s="46"/>
      <c r="M70" s="46"/>
      <c r="N70" s="46"/>
      <c r="O70" s="69"/>
    </row>
    <row r="71" spans="1:15" s="18" customFormat="1">
      <c r="A71" s="4"/>
      <c r="B71" s="522" t="s">
        <v>515</v>
      </c>
      <c r="C71" s="90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516</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ht="13.9">
      <c r="A74" s="62"/>
      <c r="B74" s="590">
        <f>'1.  LRAMVA Summary'!B37</f>
        <v>0</v>
      </c>
      <c r="C74" s="905">
        <f>'2. LRAMVA Threshold'!L43</f>
        <v>0</v>
      </c>
      <c r="D74" s="46"/>
      <c r="E74" s="46"/>
      <c r="F74" s="46"/>
      <c r="G74" s="46"/>
      <c r="H74" s="46"/>
      <c r="I74" s="46"/>
      <c r="J74" s="46"/>
      <c r="K74" s="46"/>
      <c r="L74" s="46"/>
      <c r="M74" s="46"/>
      <c r="N74" s="46"/>
      <c r="O74" s="69"/>
    </row>
    <row r="75" spans="1:15" s="18" customFormat="1" outlineLevel="1">
      <c r="A75" s="4"/>
      <c r="B75" s="522" t="s">
        <v>513</v>
      </c>
      <c r="C75" s="906"/>
      <c r="D75" s="46"/>
      <c r="E75" s="46"/>
      <c r="F75" s="46"/>
      <c r="G75" s="46"/>
      <c r="H75" s="46"/>
      <c r="I75" s="46"/>
      <c r="J75" s="46"/>
      <c r="K75" s="46"/>
      <c r="L75" s="46"/>
      <c r="M75" s="46"/>
      <c r="N75" s="46"/>
      <c r="O75" s="69"/>
    </row>
    <row r="76" spans="1:15" s="18" customFormat="1" outlineLevel="1">
      <c r="A76" s="4"/>
      <c r="B76" s="522" t="s">
        <v>514</v>
      </c>
      <c r="C76" s="906"/>
      <c r="D76" s="46"/>
      <c r="E76" s="46"/>
      <c r="F76" s="46"/>
      <c r="G76" s="46"/>
      <c r="H76" s="46"/>
      <c r="I76" s="46"/>
      <c r="J76" s="46"/>
      <c r="K76" s="46"/>
      <c r="L76" s="46"/>
      <c r="M76" s="46"/>
      <c r="N76" s="46"/>
      <c r="O76" s="69"/>
    </row>
    <row r="77" spans="1:15" s="18" customFormat="1" outlineLevel="1">
      <c r="A77" s="4"/>
      <c r="B77" s="522" t="s">
        <v>491</v>
      </c>
      <c r="C77" s="906"/>
      <c r="D77" s="46"/>
      <c r="E77" s="46"/>
      <c r="F77" s="46"/>
      <c r="G77" s="46"/>
      <c r="H77" s="46"/>
      <c r="I77" s="46"/>
      <c r="J77" s="46"/>
      <c r="K77" s="46"/>
      <c r="L77" s="46"/>
      <c r="M77" s="46"/>
      <c r="N77" s="46"/>
      <c r="O77" s="69"/>
    </row>
    <row r="78" spans="1:15" s="18" customFormat="1">
      <c r="A78" s="4"/>
      <c r="B78" s="522" t="s">
        <v>515</v>
      </c>
      <c r="C78" s="90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516</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ht="13.9">
      <c r="A81" s="62"/>
      <c r="B81" s="590">
        <f>'1.  LRAMVA Summary'!B38</f>
        <v>0</v>
      </c>
      <c r="C81" s="905">
        <f>'2. LRAMVA Threshold'!M43</f>
        <v>0</v>
      </c>
      <c r="D81" s="46"/>
      <c r="E81" s="46"/>
      <c r="F81" s="46"/>
      <c r="G81" s="46"/>
      <c r="H81" s="46"/>
      <c r="I81" s="46"/>
      <c r="J81" s="46"/>
      <c r="K81" s="46"/>
      <c r="L81" s="46"/>
      <c r="M81" s="46"/>
      <c r="N81" s="46"/>
      <c r="O81" s="69"/>
    </row>
    <row r="82" spans="1:15" s="18" customFormat="1" outlineLevel="1">
      <c r="A82" s="4"/>
      <c r="B82" s="522" t="s">
        <v>513</v>
      </c>
      <c r="C82" s="906"/>
      <c r="D82" s="46"/>
      <c r="E82" s="46"/>
      <c r="F82" s="46"/>
      <c r="G82" s="46"/>
      <c r="H82" s="46"/>
      <c r="I82" s="46"/>
      <c r="J82" s="46"/>
      <c r="K82" s="46"/>
      <c r="L82" s="46"/>
      <c r="M82" s="46"/>
      <c r="N82" s="46"/>
      <c r="O82" s="69"/>
    </row>
    <row r="83" spans="1:15" s="18" customFormat="1" outlineLevel="1">
      <c r="A83" s="4"/>
      <c r="B83" s="522" t="s">
        <v>514</v>
      </c>
      <c r="C83" s="906"/>
      <c r="D83" s="46"/>
      <c r="E83" s="46"/>
      <c r="F83" s="46"/>
      <c r="G83" s="46"/>
      <c r="H83" s="46"/>
      <c r="I83" s="46"/>
      <c r="J83" s="46"/>
      <c r="K83" s="46"/>
      <c r="L83" s="46"/>
      <c r="M83" s="46"/>
      <c r="N83" s="46"/>
      <c r="O83" s="69"/>
    </row>
    <row r="84" spans="1:15" s="18" customFormat="1" outlineLevel="1">
      <c r="A84" s="4"/>
      <c r="B84" s="522" t="s">
        <v>491</v>
      </c>
      <c r="C84" s="906"/>
      <c r="D84" s="46"/>
      <c r="E84" s="46"/>
      <c r="F84" s="46"/>
      <c r="G84" s="46"/>
      <c r="H84" s="46"/>
      <c r="I84" s="46"/>
      <c r="J84" s="46"/>
      <c r="K84" s="46"/>
      <c r="L84" s="46"/>
      <c r="M84" s="46"/>
      <c r="N84" s="46"/>
      <c r="O84" s="69"/>
    </row>
    <row r="85" spans="1:15" s="18" customFormat="1">
      <c r="A85" s="4"/>
      <c r="B85" s="522" t="s">
        <v>515</v>
      </c>
      <c r="C85" s="90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516</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ht="13.9">
      <c r="A88" s="62"/>
      <c r="B88" s="590">
        <f>'1.  LRAMVA Summary'!B39</f>
        <v>0</v>
      </c>
      <c r="C88" s="905">
        <f>'2. LRAMVA Threshold'!N43</f>
        <v>0</v>
      </c>
      <c r="D88" s="46"/>
      <c r="E88" s="46"/>
      <c r="F88" s="46"/>
      <c r="G88" s="46"/>
      <c r="H88" s="46"/>
      <c r="I88" s="46"/>
      <c r="J88" s="46"/>
      <c r="K88" s="46"/>
      <c r="L88" s="46"/>
      <c r="M88" s="46"/>
      <c r="N88" s="46"/>
      <c r="O88" s="69"/>
    </row>
    <row r="89" spans="1:15" s="18" customFormat="1" outlineLevel="1">
      <c r="A89" s="4"/>
      <c r="B89" s="522" t="s">
        <v>513</v>
      </c>
      <c r="C89" s="906"/>
      <c r="D89" s="46"/>
      <c r="E89" s="46"/>
      <c r="F89" s="46"/>
      <c r="G89" s="46"/>
      <c r="H89" s="46"/>
      <c r="I89" s="46"/>
      <c r="J89" s="46"/>
      <c r="K89" s="46"/>
      <c r="L89" s="46"/>
      <c r="M89" s="46"/>
      <c r="N89" s="46"/>
      <c r="O89" s="69"/>
    </row>
    <row r="90" spans="1:15" s="18" customFormat="1" outlineLevel="1">
      <c r="A90" s="4"/>
      <c r="B90" s="522" t="s">
        <v>514</v>
      </c>
      <c r="C90" s="906"/>
      <c r="D90" s="46"/>
      <c r="E90" s="46"/>
      <c r="F90" s="46"/>
      <c r="G90" s="46"/>
      <c r="H90" s="46"/>
      <c r="I90" s="46"/>
      <c r="J90" s="46"/>
      <c r="K90" s="46"/>
      <c r="L90" s="46"/>
      <c r="M90" s="46"/>
      <c r="N90" s="46"/>
      <c r="O90" s="69"/>
    </row>
    <row r="91" spans="1:15" s="18" customFormat="1" outlineLevel="1">
      <c r="A91" s="4"/>
      <c r="B91" s="522" t="s">
        <v>491</v>
      </c>
      <c r="C91" s="906"/>
      <c r="D91" s="46"/>
      <c r="E91" s="46"/>
      <c r="F91" s="46"/>
      <c r="G91" s="46"/>
      <c r="H91" s="46"/>
      <c r="I91" s="46"/>
      <c r="J91" s="46"/>
      <c r="K91" s="46"/>
      <c r="L91" s="46"/>
      <c r="M91" s="46"/>
      <c r="N91" s="46"/>
      <c r="O91" s="69"/>
    </row>
    <row r="92" spans="1:15" s="18" customFormat="1">
      <c r="A92" s="4"/>
      <c r="B92" s="522" t="s">
        <v>515</v>
      </c>
      <c r="C92" s="90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516</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ht="13.9">
      <c r="A95" s="62"/>
      <c r="B95" s="590">
        <f>'1.  LRAMVA Summary'!B40</f>
        <v>0</v>
      </c>
      <c r="C95" s="905">
        <f>'2. LRAMVA Threshold'!O43</f>
        <v>0</v>
      </c>
      <c r="D95" s="46"/>
      <c r="E95" s="46"/>
      <c r="F95" s="46"/>
      <c r="G95" s="46"/>
      <c r="H95" s="46"/>
      <c r="I95" s="46"/>
      <c r="J95" s="46"/>
      <c r="K95" s="46"/>
      <c r="L95" s="46"/>
      <c r="M95" s="46"/>
      <c r="N95" s="46"/>
      <c r="O95" s="69"/>
    </row>
    <row r="96" spans="1:15" s="18" customFormat="1" outlineLevel="1">
      <c r="A96" s="4"/>
      <c r="B96" s="522" t="s">
        <v>513</v>
      </c>
      <c r="C96" s="906"/>
      <c r="D96" s="46"/>
      <c r="E96" s="46"/>
      <c r="F96" s="46"/>
      <c r="G96" s="46"/>
      <c r="H96" s="46"/>
      <c r="I96" s="46"/>
      <c r="J96" s="46"/>
      <c r="K96" s="46"/>
      <c r="L96" s="46"/>
      <c r="M96" s="46"/>
      <c r="N96" s="46"/>
      <c r="O96" s="69"/>
    </row>
    <row r="97" spans="1:15" s="18" customFormat="1" outlineLevel="1">
      <c r="A97" s="4"/>
      <c r="B97" s="522" t="s">
        <v>514</v>
      </c>
      <c r="C97" s="906"/>
      <c r="D97" s="46"/>
      <c r="E97" s="46"/>
      <c r="F97" s="46"/>
      <c r="G97" s="46"/>
      <c r="H97" s="46"/>
      <c r="I97" s="46"/>
      <c r="J97" s="46"/>
      <c r="K97" s="46"/>
      <c r="L97" s="46"/>
      <c r="M97" s="46"/>
      <c r="N97" s="46"/>
      <c r="O97" s="69"/>
    </row>
    <row r="98" spans="1:15" s="18" customFormat="1" outlineLevel="1">
      <c r="A98" s="4"/>
      <c r="B98" s="522" t="s">
        <v>491</v>
      </c>
      <c r="C98" s="906"/>
      <c r="D98" s="46"/>
      <c r="E98" s="46"/>
      <c r="F98" s="46"/>
      <c r="G98" s="46"/>
      <c r="H98" s="46"/>
      <c r="I98" s="46"/>
      <c r="J98" s="46"/>
      <c r="K98" s="46"/>
      <c r="L98" s="46"/>
      <c r="M98" s="46"/>
      <c r="N98" s="46"/>
      <c r="O98" s="69"/>
    </row>
    <row r="99" spans="1:15" s="18" customFormat="1">
      <c r="A99" s="4"/>
      <c r="B99" s="522" t="s">
        <v>515</v>
      </c>
      <c r="C99" s="90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516</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ht="13.9">
      <c r="A102" s="62"/>
      <c r="B102" s="590">
        <f>'1.  LRAMVA Summary'!B41</f>
        <v>0</v>
      </c>
      <c r="C102" s="905">
        <f>'2. LRAMVA Threshold'!P43</f>
        <v>0</v>
      </c>
      <c r="D102" s="46"/>
      <c r="E102" s="46"/>
      <c r="F102" s="46"/>
      <c r="G102" s="46"/>
      <c r="H102" s="46"/>
      <c r="I102" s="46"/>
      <c r="J102" s="46"/>
      <c r="K102" s="46"/>
      <c r="L102" s="46"/>
      <c r="M102" s="46"/>
      <c r="N102" s="46"/>
      <c r="O102" s="69"/>
    </row>
    <row r="103" spans="1:15" s="18" customFormat="1" outlineLevel="1">
      <c r="A103" s="4"/>
      <c r="B103" s="522" t="s">
        <v>513</v>
      </c>
      <c r="C103" s="906"/>
      <c r="D103" s="46"/>
      <c r="E103" s="46"/>
      <c r="F103" s="46"/>
      <c r="G103" s="46"/>
      <c r="H103" s="46"/>
      <c r="I103" s="46"/>
      <c r="J103" s="46"/>
      <c r="K103" s="46"/>
      <c r="L103" s="46"/>
      <c r="M103" s="46"/>
      <c r="N103" s="46"/>
      <c r="O103" s="69"/>
    </row>
    <row r="104" spans="1:15" s="18" customFormat="1" outlineLevel="1">
      <c r="A104" s="4"/>
      <c r="B104" s="522" t="s">
        <v>514</v>
      </c>
      <c r="C104" s="906"/>
      <c r="D104" s="46"/>
      <c r="E104" s="46"/>
      <c r="F104" s="46"/>
      <c r="G104" s="46"/>
      <c r="H104" s="46"/>
      <c r="I104" s="46"/>
      <c r="J104" s="46"/>
      <c r="K104" s="46"/>
      <c r="L104" s="46"/>
      <c r="M104" s="46"/>
      <c r="N104" s="46"/>
      <c r="O104" s="69"/>
    </row>
    <row r="105" spans="1:15" s="18" customFormat="1" outlineLevel="1">
      <c r="A105" s="4"/>
      <c r="B105" s="522" t="s">
        <v>491</v>
      </c>
      <c r="C105" s="906"/>
      <c r="D105" s="46"/>
      <c r="E105" s="46"/>
      <c r="F105" s="46"/>
      <c r="G105" s="46"/>
      <c r="H105" s="46"/>
      <c r="I105" s="46"/>
      <c r="J105" s="46"/>
      <c r="K105" s="46"/>
      <c r="L105" s="46"/>
      <c r="M105" s="46"/>
      <c r="N105" s="46"/>
      <c r="O105" s="69"/>
    </row>
    <row r="106" spans="1:15" s="18" customFormat="1">
      <c r="A106" s="4"/>
      <c r="B106" s="522" t="s">
        <v>515</v>
      </c>
      <c r="C106" s="90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516</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ht="13.9">
      <c r="A109" s="62"/>
      <c r="B109" s="590">
        <f>'1.  LRAMVA Summary'!B42</f>
        <v>0</v>
      </c>
      <c r="C109" s="905">
        <f>'2. LRAMVA Threshold'!Q43</f>
        <v>0</v>
      </c>
      <c r="D109" s="46"/>
      <c r="E109" s="46"/>
      <c r="F109" s="46"/>
      <c r="G109" s="46"/>
      <c r="H109" s="46"/>
      <c r="I109" s="46"/>
      <c r="J109" s="46"/>
      <c r="K109" s="46"/>
      <c r="L109" s="46"/>
      <c r="M109" s="46"/>
      <c r="N109" s="46"/>
      <c r="O109" s="69"/>
    </row>
    <row r="110" spans="1:15" s="18" customFormat="1" outlineLevel="1">
      <c r="A110" s="4"/>
      <c r="B110" s="522" t="s">
        <v>513</v>
      </c>
      <c r="C110" s="906"/>
      <c r="D110" s="46"/>
      <c r="E110" s="46"/>
      <c r="F110" s="46"/>
      <c r="G110" s="46"/>
      <c r="H110" s="46"/>
      <c r="I110" s="46"/>
      <c r="J110" s="46"/>
      <c r="K110" s="46"/>
      <c r="L110" s="46"/>
      <c r="M110" s="46"/>
      <c r="N110" s="46"/>
      <c r="O110" s="69"/>
    </row>
    <row r="111" spans="1:15" s="18" customFormat="1" outlineLevel="1">
      <c r="A111" s="4"/>
      <c r="B111" s="522" t="s">
        <v>514</v>
      </c>
      <c r="C111" s="906"/>
      <c r="D111" s="46"/>
      <c r="E111" s="46"/>
      <c r="F111" s="46"/>
      <c r="G111" s="46"/>
      <c r="H111" s="46"/>
      <c r="I111" s="46"/>
      <c r="J111" s="46"/>
      <c r="K111" s="46"/>
      <c r="L111" s="46"/>
      <c r="M111" s="46"/>
      <c r="N111" s="46"/>
      <c r="O111" s="69"/>
    </row>
    <row r="112" spans="1:15" s="18" customFormat="1" outlineLevel="1">
      <c r="A112" s="4"/>
      <c r="B112" s="522" t="s">
        <v>491</v>
      </c>
      <c r="C112" s="906"/>
      <c r="D112" s="46"/>
      <c r="E112" s="46"/>
      <c r="F112" s="46"/>
      <c r="G112" s="46"/>
      <c r="H112" s="46"/>
      <c r="I112" s="46"/>
      <c r="J112" s="46"/>
      <c r="K112" s="46"/>
      <c r="L112" s="46"/>
      <c r="M112" s="46"/>
      <c r="N112" s="46"/>
      <c r="O112" s="69"/>
    </row>
    <row r="113" spans="1:17" s="18" customFormat="1">
      <c r="A113" s="4"/>
      <c r="B113" s="522" t="s">
        <v>515</v>
      </c>
      <c r="C113" s="90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516</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ht="13.9">
      <c r="A115" s="72"/>
      <c r="B115" s="74"/>
      <c r="C115" s="81"/>
      <c r="D115" s="75"/>
      <c r="E115" s="75"/>
      <c r="F115" s="75"/>
      <c r="G115" s="75"/>
      <c r="H115" s="75"/>
      <c r="I115" s="75"/>
      <c r="J115" s="75"/>
      <c r="K115" s="490"/>
      <c r="L115" s="491"/>
      <c r="M115" s="491"/>
      <c r="N115" s="491"/>
      <c r="O115" s="492"/>
    </row>
    <row r="116" spans="1:17" s="3" customFormat="1" ht="21" customHeight="1">
      <c r="A116" s="4"/>
      <c r="B116" s="493" t="s">
        <v>612</v>
      </c>
      <c r="C116" s="98"/>
      <c r="D116" s="494"/>
      <c r="E116" s="494"/>
      <c r="F116" s="494"/>
      <c r="G116" s="494"/>
      <c r="H116" s="494"/>
      <c r="I116" s="494"/>
      <c r="J116" s="494"/>
      <c r="K116" s="494"/>
      <c r="L116" s="494"/>
      <c r="M116" s="494"/>
      <c r="N116" s="494"/>
      <c r="O116" s="494"/>
    </row>
    <row r="119" spans="1:17" ht="15">
      <c r="B119" s="118" t="s">
        <v>485</v>
      </c>
      <c r="J119" s="18"/>
    </row>
    <row r="120" spans="1:17" s="14" customFormat="1" ht="75.75" customHeight="1">
      <c r="A120" s="72"/>
      <c r="B120" s="909" t="s">
        <v>673</v>
      </c>
      <c r="C120" s="909"/>
      <c r="D120" s="909"/>
      <c r="E120" s="909"/>
      <c r="F120" s="909"/>
      <c r="G120" s="909"/>
      <c r="H120" s="909"/>
      <c r="I120" s="909"/>
      <c r="J120" s="909"/>
      <c r="K120" s="909"/>
      <c r="L120" s="909"/>
      <c r="M120" s="909"/>
      <c r="N120" s="909"/>
      <c r="O120" s="909"/>
      <c r="P120" s="909"/>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to 4,999 kW</v>
      </c>
      <c r="F122" s="244" t="str">
        <f>'1.  LRAMVA Summary'!G52</f>
        <v>Large User</v>
      </c>
      <c r="G122" s="244" t="str">
        <f>'1.  LRAMVA Summary'!H52</f>
        <v>Sentinel Lighting</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1"/>
      <c r="C123" s="572" t="str">
        <f>'1.  LRAMVA Summary'!D53</f>
        <v>kWh</v>
      </c>
      <c r="D123" s="572" t="str">
        <f>'1.  LRAMVA Summary'!E53</f>
        <v>kWh</v>
      </c>
      <c r="E123" s="572" t="str">
        <f>'1.  LRAMVA Summary'!F53</f>
        <v>kW</v>
      </c>
      <c r="F123" s="572" t="str">
        <f>'1.  LRAMVA Summary'!G53</f>
        <v>kW</v>
      </c>
      <c r="G123" s="572" t="str">
        <f>'1.  LRAMVA Summary'!H53</f>
        <v>kW</v>
      </c>
      <c r="H123" s="572" t="str">
        <f>'1.  LRAMVA Summary'!I53</f>
        <v>kW</v>
      </c>
      <c r="I123" s="572" t="str">
        <f>'1.  LRAMVA Summary'!J53</f>
        <v>kWh</v>
      </c>
      <c r="J123" s="572">
        <f>'1.  LRAMVA Summary'!K53</f>
        <v>0</v>
      </c>
      <c r="K123" s="572">
        <f>'1.  LRAMVA Summary'!L53</f>
        <v>0</v>
      </c>
      <c r="L123" s="572">
        <f>'1.  LRAMVA Summary'!M53</f>
        <v>0</v>
      </c>
      <c r="M123" s="572">
        <f>'1.  LRAMVA Summary'!N53</f>
        <v>0</v>
      </c>
      <c r="N123" s="572">
        <f>'1.  LRAMVA Summary'!O53</f>
        <v>0</v>
      </c>
      <c r="O123" s="572">
        <f>'1.  LRAMVA Summary'!P53</f>
        <v>0</v>
      </c>
      <c r="P123" s="573">
        <f>'1.  LRAMVA Summary'!Q53</f>
        <v>0</v>
      </c>
    </row>
    <row r="124" spans="1:17">
      <c r="B124" s="495">
        <v>2011</v>
      </c>
      <c r="C124" s="666">
        <f t="shared" ref="C124:C129" si="30">HLOOKUP(B124,$E$15:$O$114,9,FALSE)</f>
        <v>1.47E-2</v>
      </c>
      <c r="D124" s="667">
        <f>HLOOKUP(B124,$E$15:$O$114,16,FALSE)</f>
        <v>1.4500000000000001E-2</v>
      </c>
      <c r="E124" s="668">
        <f>HLOOKUP(B124,$E$15:$O$114,23,FALSE)</f>
        <v>2.2635999999999998</v>
      </c>
      <c r="F124" s="667">
        <f>HLOOKUP(B124,$E$15:$O$114,30,FALSE)</f>
        <v>0.98809999999999998</v>
      </c>
      <c r="G124" s="668">
        <f>HLOOKUP(B124,$E$15:$O$114,37,FALSE)</f>
        <v>0</v>
      </c>
      <c r="H124" s="667">
        <f>HLOOKUP(B124,$E$15:$O$114,44,FALSE)</f>
        <v>0</v>
      </c>
      <c r="I124" s="668">
        <f>HLOOKUP(B124,$E$15:$O$114,51,FALSE)</f>
        <v>0</v>
      </c>
      <c r="J124" s="668">
        <f>HLOOKUP(B124,$E$15:$O$114,58,FALSE)</f>
        <v>0</v>
      </c>
      <c r="K124" s="668">
        <f>HLOOKUP(B124,$E$15:$O$114,65,FALSE)</f>
        <v>0</v>
      </c>
      <c r="L124" s="668">
        <f>HLOOKUP(B124,$E$15:$O$114,72,FALSE)</f>
        <v>0</v>
      </c>
      <c r="M124" s="668">
        <f>HLOOKUP(B124,$E$15:$O$114,79,FALSE)</f>
        <v>0</v>
      </c>
      <c r="N124" s="668">
        <f>HLOOKUP(B124,$E$15:$O$114,86,FALSE)</f>
        <v>0</v>
      </c>
      <c r="O124" s="668">
        <f>HLOOKUP(B124,$E$15:$O$114,93,FALSE)</f>
        <v>0</v>
      </c>
      <c r="P124" s="668">
        <f>HLOOKUP(B124,$E$15:$O$114,100,FALSE)</f>
        <v>0</v>
      </c>
    </row>
    <row r="125" spans="1:17">
      <c r="B125" s="496">
        <v>2012</v>
      </c>
      <c r="C125" s="669">
        <f t="shared" si="30"/>
        <v>1.5100000000000001E-2</v>
      </c>
      <c r="D125" s="670">
        <f>HLOOKUP(B125,$E$15:$O$114,16,FALSE)</f>
        <v>1.4500000000000001E-2</v>
      </c>
      <c r="E125" s="671">
        <f>HLOOKUP(B125,$E$15:$O$114,23,FALSE)</f>
        <v>2.2702</v>
      </c>
      <c r="F125" s="670">
        <f>HLOOKUP(B125,$E$15:$O$114,30,FALSE)</f>
        <v>0.9869</v>
      </c>
      <c r="G125" s="671">
        <f>HLOOKUP(B125,$E$15:$O$114,37,FALSE)</f>
        <v>1.7689999999999999</v>
      </c>
      <c r="H125" s="670">
        <f>HLOOKUP(B125,$E$15:$O$114,44,FALSE)</f>
        <v>0.82</v>
      </c>
      <c r="I125" s="671">
        <f>HLOOKUP(B125,$E$15:$O$114,51,FALSE)</f>
        <v>0</v>
      </c>
      <c r="J125" s="671">
        <f>HLOOKUP(B125,$E$15:$O$114,58,FALSE)</f>
        <v>0</v>
      </c>
      <c r="K125" s="671">
        <f>HLOOKUP(B125,$E$15:$O$114,65,FALSE)</f>
        <v>0</v>
      </c>
      <c r="L125" s="671">
        <f>HLOOKUP(B125,$E$15:$O$114,72,FALSE)</f>
        <v>0</v>
      </c>
      <c r="M125" s="671">
        <f>HLOOKUP(B125,$E$15:$O$114,79,FALSE)</f>
        <v>0</v>
      </c>
      <c r="N125" s="671">
        <f>HLOOKUP(B125,$E$15:$O$114,86,FALSE)</f>
        <v>0</v>
      </c>
      <c r="O125" s="671">
        <f>HLOOKUP(B125,$E$15:$O$114,93,FALSE)</f>
        <v>0</v>
      </c>
      <c r="P125" s="671">
        <f t="shared" ref="P125:P133" si="31">HLOOKUP(B125,$E$15:$O$114,100,FALSE)</f>
        <v>0</v>
      </c>
    </row>
    <row r="126" spans="1:17">
      <c r="B126" s="496">
        <v>2013</v>
      </c>
      <c r="C126" s="669">
        <f t="shared" si="30"/>
        <v>1.6299999999999999E-2</v>
      </c>
      <c r="D126" s="670">
        <f t="shared" ref="D126:D133" si="32">HLOOKUP(B126,$E$15:$O$114,16,FALSE)</f>
        <v>1.47E-2</v>
      </c>
      <c r="E126" s="671">
        <f t="shared" ref="E126:E133" si="33">HLOOKUP(B126,$E$15:$O$114,23,FALSE)</f>
        <v>2.2993000000000001</v>
      </c>
      <c r="F126" s="670">
        <f t="shared" ref="F126:F133" si="34">HLOOKUP(B126,$E$15:$O$114,30,FALSE)</f>
        <v>0.99529999999999996</v>
      </c>
      <c r="G126" s="671">
        <f t="shared" ref="G126:G132" si="35">HLOOKUP(B126,$E$15:$O$114,37,FALSE)</f>
        <v>10.662100000000001</v>
      </c>
      <c r="H126" s="670">
        <f t="shared" ref="H126:H133" si="36">HLOOKUP(B126,$E$15:$O$114,44,FALSE)</f>
        <v>4.9420000000000002</v>
      </c>
      <c r="I126" s="671">
        <f t="shared" ref="I126:I133" si="37">HLOOKUP(B126,$E$15:$O$114,51,FALSE)</f>
        <v>0</v>
      </c>
      <c r="J126" s="671">
        <f t="shared" ref="J126:J133" si="38">HLOOKUP(B126,$E$15:$O$114,58,FALSE)</f>
        <v>0</v>
      </c>
      <c r="K126" s="671">
        <f t="shared" ref="K126:K133" si="39">HLOOKUP(B126,$E$15:$O$114,65,FALSE)</f>
        <v>0</v>
      </c>
      <c r="L126" s="671">
        <f>HLOOKUP(B126,$E$15:$O$114,72,FALSE)</f>
        <v>0</v>
      </c>
      <c r="M126" s="671">
        <f t="shared" ref="M126:M133" si="40">HLOOKUP(B126,$E$15:$O$114,79,FALSE)</f>
        <v>0</v>
      </c>
      <c r="N126" s="671">
        <f t="shared" ref="N126:N133" si="41">HLOOKUP(B126,$E$15:$O$114,86,FALSE)</f>
        <v>0</v>
      </c>
      <c r="O126" s="671">
        <f t="shared" ref="O126:O133" si="42">HLOOKUP(B126,$E$15:$O$114,93,FALSE)</f>
        <v>0</v>
      </c>
      <c r="P126" s="671">
        <f t="shared" si="31"/>
        <v>0</v>
      </c>
    </row>
    <row r="127" spans="1:17">
      <c r="B127" s="496">
        <v>2014</v>
      </c>
      <c r="C127" s="669">
        <f t="shared" si="30"/>
        <v>1.66E-2</v>
      </c>
      <c r="D127" s="670">
        <f>HLOOKUP(B127,$E$15:$O$114,16,FALSE)</f>
        <v>1.4800000000000001E-2</v>
      </c>
      <c r="E127" s="671">
        <f>HLOOKUP(B127,$E$15:$O$114,23,FALSE)</f>
        <v>2.3237000000000001</v>
      </c>
      <c r="F127" s="670">
        <f>HLOOKUP(B127,$E$15:$O$114,30,FALSE)</f>
        <v>1.0058</v>
      </c>
      <c r="G127" s="671">
        <f>HLOOKUP(B127,$E$15:$O$114,37,FALSE)</f>
        <v>10.7753</v>
      </c>
      <c r="H127" s="670">
        <f>HLOOKUP(B127,$E$15:$O$114,44,FALSE)</f>
        <v>4.9945000000000004</v>
      </c>
      <c r="I127" s="671">
        <f>HLOOKUP(B127,$E$15:$O$114,51,FALSE)</f>
        <v>0</v>
      </c>
      <c r="J127" s="671">
        <f>HLOOKUP(B127,$E$15:$O$114,58,FALSE)</f>
        <v>0</v>
      </c>
      <c r="K127" s="671">
        <f>HLOOKUP(B127,$E$15:$O$114,65,FALSE)</f>
        <v>0</v>
      </c>
      <c r="L127" s="671">
        <f>HLOOKUP(B127,$E$15:$O$114,72,FALSE)</f>
        <v>0</v>
      </c>
      <c r="M127" s="671">
        <f>HLOOKUP(B127,$E$15:$O$114,79,FALSE)</f>
        <v>0</v>
      </c>
      <c r="N127" s="671">
        <f>HLOOKUP(B127,$E$15:$O$114,86,FALSE)</f>
        <v>0</v>
      </c>
      <c r="O127" s="671">
        <f>HLOOKUP(B127,$E$15:$O$114,93,FALSE)</f>
        <v>0</v>
      </c>
      <c r="P127" s="671">
        <f>HLOOKUP(B127,$E$15:$O$114,100,FALSE)</f>
        <v>0</v>
      </c>
    </row>
    <row r="128" spans="1:17">
      <c r="B128" s="496">
        <v>2015</v>
      </c>
      <c r="C128" s="669">
        <f t="shared" si="30"/>
        <v>1.6500000000000001E-2</v>
      </c>
      <c r="D128" s="670">
        <f t="shared" si="32"/>
        <v>1.5100000000000001E-2</v>
      </c>
      <c r="E128" s="671">
        <f t="shared" si="33"/>
        <v>2.4156</v>
      </c>
      <c r="F128" s="670">
        <f t="shared" si="34"/>
        <v>1.0914999999999999</v>
      </c>
      <c r="G128" s="671">
        <f t="shared" si="35"/>
        <v>3.6065999999999998</v>
      </c>
      <c r="H128" s="670">
        <f t="shared" si="36"/>
        <v>3.8809999999999998</v>
      </c>
      <c r="I128" s="671">
        <f t="shared" si="37"/>
        <v>0</v>
      </c>
      <c r="J128" s="671">
        <f t="shared" si="38"/>
        <v>0</v>
      </c>
      <c r="K128" s="671">
        <f t="shared" si="39"/>
        <v>0</v>
      </c>
      <c r="L128" s="671">
        <f t="shared" ref="L128:L133" si="43">HLOOKUP(B128,$E$15:$O$114,72,FALSE)</f>
        <v>0</v>
      </c>
      <c r="M128" s="671">
        <f t="shared" si="40"/>
        <v>0</v>
      </c>
      <c r="N128" s="671">
        <f t="shared" si="41"/>
        <v>0</v>
      </c>
      <c r="O128" s="671">
        <f t="shared" si="42"/>
        <v>0</v>
      </c>
      <c r="P128" s="671">
        <f t="shared" si="31"/>
        <v>0</v>
      </c>
    </row>
    <row r="129" spans="2:16">
      <c r="B129" s="496">
        <v>2016</v>
      </c>
      <c r="C129" s="669">
        <f t="shared" si="30"/>
        <v>1.2500000000000001E-2</v>
      </c>
      <c r="D129" s="670">
        <f t="shared" si="32"/>
        <v>1.55E-2</v>
      </c>
      <c r="E129" s="671">
        <f t="shared" si="33"/>
        <v>2.4971999999999999</v>
      </c>
      <c r="F129" s="670">
        <f t="shared" si="34"/>
        <v>1.151</v>
      </c>
      <c r="G129" s="671">
        <f t="shared" si="35"/>
        <v>12.052</v>
      </c>
      <c r="H129" s="670">
        <f t="shared" si="36"/>
        <v>3.3687</v>
      </c>
      <c r="I129" s="671">
        <f t="shared" si="37"/>
        <v>8.3999999999999995E-3</v>
      </c>
      <c r="J129" s="671">
        <f t="shared" si="38"/>
        <v>0</v>
      </c>
      <c r="K129" s="671">
        <f t="shared" si="39"/>
        <v>0</v>
      </c>
      <c r="L129" s="671">
        <f t="shared" si="43"/>
        <v>0</v>
      </c>
      <c r="M129" s="671">
        <f t="shared" si="40"/>
        <v>0</v>
      </c>
      <c r="N129" s="671">
        <f t="shared" si="41"/>
        <v>0</v>
      </c>
      <c r="O129" s="671">
        <f t="shared" si="42"/>
        <v>0</v>
      </c>
      <c r="P129" s="671">
        <f t="shared" si="31"/>
        <v>0</v>
      </c>
    </row>
    <row r="130" spans="2:16">
      <c r="B130" s="496">
        <v>2017</v>
      </c>
      <c r="C130" s="669">
        <f>HLOOKUP(B130,$E$15:$O$114,9,FALSE)</f>
        <v>8.3999999999999995E-3</v>
      </c>
      <c r="D130" s="670">
        <f t="shared" si="32"/>
        <v>1.5699999999999999E-2</v>
      </c>
      <c r="E130" s="671">
        <f t="shared" si="33"/>
        <v>2.5333999999999999</v>
      </c>
      <c r="F130" s="670">
        <f t="shared" si="34"/>
        <v>1.1677</v>
      </c>
      <c r="G130" s="671">
        <f t="shared" si="35"/>
        <v>12.226800000000001</v>
      </c>
      <c r="H130" s="670">
        <f t="shared" si="36"/>
        <v>3.4175</v>
      </c>
      <c r="I130" s="671">
        <f t="shared" si="37"/>
        <v>8.5000000000000006E-3</v>
      </c>
      <c r="J130" s="671">
        <f t="shared" si="38"/>
        <v>0</v>
      </c>
      <c r="K130" s="671">
        <f t="shared" si="39"/>
        <v>0</v>
      </c>
      <c r="L130" s="671">
        <f t="shared" si="43"/>
        <v>0</v>
      </c>
      <c r="M130" s="671">
        <f t="shared" si="40"/>
        <v>0</v>
      </c>
      <c r="N130" s="671">
        <f t="shared" si="41"/>
        <v>0</v>
      </c>
      <c r="O130" s="671">
        <f t="shared" si="42"/>
        <v>0</v>
      </c>
      <c r="P130" s="671">
        <f t="shared" si="31"/>
        <v>0</v>
      </c>
    </row>
    <row r="131" spans="2:16">
      <c r="B131" s="496">
        <v>2018</v>
      </c>
      <c r="C131" s="669">
        <f t="shared" ref="C131:C133" si="44">HLOOKUP(B131,$E$15:$O$114,9,FALSE)</f>
        <v>4.1999999999999997E-3</v>
      </c>
      <c r="D131" s="670">
        <f t="shared" si="32"/>
        <v>1.5800000000000002E-2</v>
      </c>
      <c r="E131" s="671">
        <f t="shared" si="33"/>
        <v>2.5524</v>
      </c>
      <c r="F131" s="670">
        <f t="shared" si="34"/>
        <v>1.1765000000000001</v>
      </c>
      <c r="G131" s="671">
        <f t="shared" si="35"/>
        <v>12.3185</v>
      </c>
      <c r="H131" s="670">
        <f t="shared" si="36"/>
        <v>3.4430999999999998</v>
      </c>
      <c r="I131" s="671">
        <f t="shared" si="37"/>
        <v>8.6E-3</v>
      </c>
      <c r="J131" s="671">
        <f t="shared" si="38"/>
        <v>0</v>
      </c>
      <c r="K131" s="671">
        <f t="shared" si="39"/>
        <v>0</v>
      </c>
      <c r="L131" s="671">
        <f t="shared" si="43"/>
        <v>0</v>
      </c>
      <c r="M131" s="671">
        <f t="shared" si="40"/>
        <v>0</v>
      </c>
      <c r="N131" s="671">
        <f t="shared" si="41"/>
        <v>0</v>
      </c>
      <c r="O131" s="671">
        <f t="shared" si="42"/>
        <v>0</v>
      </c>
      <c r="P131" s="671">
        <f t="shared" si="31"/>
        <v>0</v>
      </c>
    </row>
    <row r="132" spans="2:16">
      <c r="B132" s="496">
        <v>2019</v>
      </c>
      <c r="C132" s="669">
        <f t="shared" si="44"/>
        <v>0</v>
      </c>
      <c r="D132" s="670">
        <f t="shared" si="32"/>
        <v>1.6E-2</v>
      </c>
      <c r="E132" s="671">
        <f t="shared" si="33"/>
        <v>2.5792000000000002</v>
      </c>
      <c r="F132" s="670">
        <f t="shared" si="34"/>
        <v>1.1889000000000001</v>
      </c>
      <c r="G132" s="671">
        <f t="shared" si="35"/>
        <v>12.447800000000001</v>
      </c>
      <c r="H132" s="670">
        <f t="shared" si="36"/>
        <v>3.4792999999999998</v>
      </c>
      <c r="I132" s="671">
        <f t="shared" si="37"/>
        <v>8.6999999999999994E-3</v>
      </c>
      <c r="J132" s="671">
        <f t="shared" si="38"/>
        <v>0</v>
      </c>
      <c r="K132" s="671">
        <f t="shared" si="39"/>
        <v>0</v>
      </c>
      <c r="L132" s="671">
        <f t="shared" si="43"/>
        <v>0</v>
      </c>
      <c r="M132" s="671">
        <f t="shared" si="40"/>
        <v>0</v>
      </c>
      <c r="N132" s="671">
        <f t="shared" si="41"/>
        <v>0</v>
      </c>
      <c r="O132" s="671">
        <f t="shared" si="42"/>
        <v>0</v>
      </c>
      <c r="P132" s="671">
        <f t="shared" si="31"/>
        <v>0</v>
      </c>
    </row>
    <row r="133" spans="2:16" hidden="1">
      <c r="B133" s="497">
        <v>2020</v>
      </c>
      <c r="C133" s="672">
        <f t="shared" si="44"/>
        <v>0</v>
      </c>
      <c r="D133" s="673">
        <f t="shared" si="32"/>
        <v>0</v>
      </c>
      <c r="E133" s="674">
        <f t="shared" si="33"/>
        <v>0</v>
      </c>
      <c r="F133" s="673">
        <f t="shared" si="34"/>
        <v>0</v>
      </c>
      <c r="G133" s="674">
        <f>HLOOKUP(B133,$E$15:$O$114,37,FALSE)</f>
        <v>0</v>
      </c>
      <c r="H133" s="673">
        <f t="shared" si="36"/>
        <v>0</v>
      </c>
      <c r="I133" s="674">
        <f t="shared" si="37"/>
        <v>0</v>
      </c>
      <c r="J133" s="674">
        <f t="shared" si="38"/>
        <v>0</v>
      </c>
      <c r="K133" s="674">
        <f t="shared" si="39"/>
        <v>0</v>
      </c>
      <c r="L133" s="674">
        <f t="shared" si="43"/>
        <v>0</v>
      </c>
      <c r="M133" s="674">
        <f t="shared" si="40"/>
        <v>0</v>
      </c>
      <c r="N133" s="674">
        <f t="shared" si="41"/>
        <v>0</v>
      </c>
      <c r="O133" s="674">
        <f t="shared" si="42"/>
        <v>0</v>
      </c>
      <c r="P133" s="674">
        <f t="shared" si="31"/>
        <v>0</v>
      </c>
    </row>
    <row r="134" spans="2:16" ht="18.75" customHeight="1">
      <c r="B134" s="493" t="s">
        <v>629</v>
      </c>
      <c r="C134" s="584"/>
      <c r="D134" s="585"/>
      <c r="E134" s="586"/>
      <c r="F134" s="585"/>
      <c r="G134" s="585"/>
      <c r="H134" s="585"/>
      <c r="I134" s="585"/>
      <c r="J134" s="585"/>
      <c r="K134" s="585"/>
      <c r="L134" s="585"/>
      <c r="M134" s="585"/>
      <c r="N134" s="585"/>
      <c r="O134" s="585"/>
      <c r="P134" s="585"/>
    </row>
    <row r="136" spans="2:16">
      <c r="B136" s="578"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04"/>
  <sheetViews>
    <sheetView topLeftCell="A57" zoomScale="90" zoomScaleNormal="90" workbookViewId="0">
      <selection activeCell="F65" sqref="F65"/>
    </sheetView>
  </sheetViews>
  <sheetFormatPr defaultColWidth="9" defaultRowHeight="14.25"/>
  <cols>
    <col min="1" max="1" width="9" style="12"/>
    <col min="2" max="2" width="51.46484375" style="12" customWidth="1"/>
    <col min="3" max="3" width="12.1328125" style="12" customWidth="1"/>
    <col min="4" max="4" width="14" style="12" customWidth="1"/>
    <col min="5" max="5" width="10.46484375" style="12" customWidth="1"/>
    <col min="6" max="6" width="9.46484375" style="12" customWidth="1"/>
    <col min="7" max="16384" width="9" style="12"/>
  </cols>
  <sheetData>
    <row r="14" spans="2:24" ht="15">
      <c r="B14" s="574" t="s">
        <v>507</v>
      </c>
    </row>
    <row r="15" spans="2:24" ht="15">
      <c r="B15" s="574"/>
    </row>
    <row r="16" spans="2:24" s="653" customFormat="1" ht="28.5" customHeight="1">
      <c r="B16" s="915" t="s">
        <v>632</v>
      </c>
      <c r="C16" s="915"/>
      <c r="D16" s="915"/>
      <c r="E16" s="915"/>
      <c r="F16" s="915"/>
      <c r="G16" s="915"/>
      <c r="H16" s="915"/>
      <c r="I16" s="915"/>
      <c r="J16" s="915"/>
      <c r="K16" s="915"/>
      <c r="L16" s="915"/>
      <c r="M16" s="915"/>
      <c r="N16" s="915"/>
      <c r="O16" s="915"/>
      <c r="P16" s="915"/>
      <c r="Q16" s="915"/>
      <c r="R16" s="915"/>
      <c r="S16" s="915"/>
      <c r="T16" s="915"/>
      <c r="U16" s="915"/>
      <c r="V16" s="915"/>
      <c r="W16" s="915"/>
      <c r="X16" s="915"/>
    </row>
    <row r="19" spans="2:18">
      <c r="B19" s="12" t="s">
        <v>1088</v>
      </c>
    </row>
    <row r="20" spans="2:18">
      <c r="B20" s="12" t="s">
        <v>1081</v>
      </c>
    </row>
    <row r="21" spans="2:18">
      <c r="B21" s="826"/>
      <c r="C21" s="826" t="s">
        <v>1082</v>
      </c>
      <c r="D21" s="826" t="s">
        <v>1083</v>
      </c>
      <c r="E21" s="826" t="s">
        <v>1084</v>
      </c>
      <c r="F21" s="826" t="s">
        <v>1085</v>
      </c>
    </row>
    <row r="22" spans="2:18">
      <c r="B22" s="827" t="s">
        <v>1086</v>
      </c>
      <c r="C22" s="828">
        <f>Q28</f>
        <v>42696.119999999995</v>
      </c>
      <c r="D22" s="828">
        <f>R28</f>
        <v>16.200000000000003</v>
      </c>
      <c r="E22" s="829">
        <f>C22/(C22+C23)</f>
        <v>0.50142702422875973</v>
      </c>
      <c r="F22" s="829">
        <f>D22/(D22+D23)</f>
        <v>0.4285714285714286</v>
      </c>
    </row>
    <row r="23" spans="2:18">
      <c r="B23" s="827" t="s">
        <v>1087</v>
      </c>
      <c r="C23" s="828">
        <f>SUM(Q26:Q27)</f>
        <v>42453.1</v>
      </c>
      <c r="D23" s="828">
        <f>SUM(R26:R27)</f>
        <v>21.6</v>
      </c>
      <c r="E23" s="829">
        <f>C23/(C22+C23)</f>
        <v>0.49857297577124016</v>
      </c>
      <c r="F23" s="829">
        <f>D23/(D22+D23)</f>
        <v>0.5714285714285714</v>
      </c>
    </row>
    <row r="25" spans="2:18" ht="52.5">
      <c r="B25" s="824" t="s">
        <v>1007</v>
      </c>
      <c r="C25" s="824" t="s">
        <v>1008</v>
      </c>
      <c r="D25" s="824" t="s">
        <v>1009</v>
      </c>
      <c r="E25" s="825" t="s">
        <v>1010</v>
      </c>
      <c r="F25" s="824" t="s">
        <v>1011</v>
      </c>
      <c r="G25" s="824" t="s">
        <v>1012</v>
      </c>
      <c r="H25" s="825" t="s">
        <v>1013</v>
      </c>
      <c r="I25" s="825" t="s">
        <v>1014</v>
      </c>
      <c r="J25" s="825" t="s">
        <v>1015</v>
      </c>
      <c r="K25" s="824" t="s">
        <v>1016</v>
      </c>
      <c r="L25" s="824" t="s">
        <v>687</v>
      </c>
      <c r="M25" s="824" t="s">
        <v>1017</v>
      </c>
      <c r="N25" s="824" t="s">
        <v>1018</v>
      </c>
      <c r="O25" s="835" t="s">
        <v>1019</v>
      </c>
      <c r="P25" s="835" t="s">
        <v>1020</v>
      </c>
      <c r="Q25" s="824" t="s">
        <v>1021</v>
      </c>
      <c r="R25" s="824" t="s">
        <v>1022</v>
      </c>
    </row>
    <row r="26" spans="2:18" ht="15.75">
      <c r="B26" s="753" t="s">
        <v>1023</v>
      </c>
      <c r="C26" s="836" t="s">
        <v>1024</v>
      </c>
      <c r="D26" s="837" t="s">
        <v>1025</v>
      </c>
      <c r="E26" s="838" t="s">
        <v>1026</v>
      </c>
      <c r="F26" s="753"/>
      <c r="G26" s="753"/>
      <c r="H26" s="753"/>
      <c r="I26" s="753"/>
      <c r="J26" s="753"/>
      <c r="K26" s="753"/>
      <c r="L26" s="839"/>
      <c r="M26" s="839">
        <v>29895</v>
      </c>
      <c r="N26" s="839">
        <v>8</v>
      </c>
      <c r="O26" s="840">
        <v>0.57999999999999996</v>
      </c>
      <c r="P26" s="840">
        <v>1.08</v>
      </c>
      <c r="Q26" s="753">
        <f>O26*M26</f>
        <v>17339.099999999999</v>
      </c>
      <c r="R26" s="753">
        <f>P26*N26</f>
        <v>8.64</v>
      </c>
    </row>
    <row r="27" spans="2:18" ht="15.75">
      <c r="B27" s="753" t="s">
        <v>1023</v>
      </c>
      <c r="C27" s="836" t="s">
        <v>1027</v>
      </c>
      <c r="D27" s="837" t="s">
        <v>1025</v>
      </c>
      <c r="E27" s="838" t="s">
        <v>1028</v>
      </c>
      <c r="F27" s="753"/>
      <c r="G27" s="753"/>
      <c r="H27" s="753"/>
      <c r="I27" s="753"/>
      <c r="J27" s="753"/>
      <c r="K27" s="753"/>
      <c r="L27" s="839"/>
      <c r="M27" s="839">
        <v>43300</v>
      </c>
      <c r="N27" s="839">
        <v>12</v>
      </c>
      <c r="O27" s="840">
        <v>0.57999999999999996</v>
      </c>
      <c r="P27" s="840">
        <v>1.08</v>
      </c>
      <c r="Q27" s="753">
        <f t="shared" ref="Q27:R60" si="0">O27*M27</f>
        <v>25114</v>
      </c>
      <c r="R27" s="753">
        <f t="shared" si="0"/>
        <v>12.96</v>
      </c>
    </row>
    <row r="28" spans="2:18" ht="15.75">
      <c r="B28" s="753" t="s">
        <v>1023</v>
      </c>
      <c r="C28" s="836" t="s">
        <v>1029</v>
      </c>
      <c r="D28" s="837" t="s">
        <v>1030</v>
      </c>
      <c r="E28" s="838" t="s">
        <v>1026</v>
      </c>
      <c r="F28" s="753"/>
      <c r="G28" s="753"/>
      <c r="H28" s="753"/>
      <c r="I28" s="753"/>
      <c r="J28" s="753"/>
      <c r="K28" s="753"/>
      <c r="L28" s="839"/>
      <c r="M28" s="839">
        <v>73614</v>
      </c>
      <c r="N28" s="839">
        <v>15</v>
      </c>
      <c r="O28" s="840">
        <v>0.57999999999999996</v>
      </c>
      <c r="P28" s="840">
        <v>1.08</v>
      </c>
      <c r="Q28" s="753">
        <f t="shared" si="0"/>
        <v>42696.119999999995</v>
      </c>
      <c r="R28" s="753">
        <f t="shared" si="0"/>
        <v>16.200000000000003</v>
      </c>
    </row>
    <row r="29" spans="2:18" ht="15.75">
      <c r="C29" s="830"/>
      <c r="D29" s="831"/>
      <c r="E29" s="832"/>
      <c r="F29" s="16"/>
      <c r="G29" s="16"/>
      <c r="H29" s="16"/>
      <c r="I29" s="16"/>
      <c r="J29" s="16"/>
      <c r="K29" s="16"/>
      <c r="L29" s="833"/>
      <c r="M29" s="833"/>
      <c r="N29" s="833"/>
      <c r="O29" s="834"/>
      <c r="P29" s="834"/>
      <c r="Q29" s="16"/>
      <c r="R29" s="16"/>
    </row>
    <row r="30" spans="2:18" ht="15.75">
      <c r="B30" s="12" t="s">
        <v>1090</v>
      </c>
      <c r="G30" s="16"/>
      <c r="H30" s="16"/>
      <c r="I30" s="16"/>
      <c r="J30" s="16"/>
      <c r="K30" s="16"/>
      <c r="L30" s="833"/>
      <c r="M30" s="833"/>
      <c r="N30" s="833"/>
      <c r="O30" s="834"/>
      <c r="P30" s="834"/>
      <c r="Q30" s="16"/>
      <c r="R30" s="16"/>
    </row>
    <row r="31" spans="2:18" ht="15.75">
      <c r="B31" s="12" t="s">
        <v>1089</v>
      </c>
      <c r="G31" s="16"/>
      <c r="H31" s="16"/>
      <c r="I31" s="16"/>
      <c r="J31" s="16"/>
      <c r="K31" s="16"/>
      <c r="L31" s="833"/>
      <c r="M31" s="833"/>
      <c r="N31" s="833"/>
      <c r="O31" s="834"/>
      <c r="P31" s="834"/>
      <c r="Q31" s="16"/>
      <c r="R31" s="16"/>
    </row>
    <row r="32" spans="2:18" ht="15.75">
      <c r="B32" s="826"/>
      <c r="C32" s="826" t="s">
        <v>1082</v>
      </c>
      <c r="D32" s="826" t="s">
        <v>1083</v>
      </c>
      <c r="E32" s="826" t="s">
        <v>1084</v>
      </c>
      <c r="F32" s="826" t="s">
        <v>1085</v>
      </c>
      <c r="G32" s="16"/>
      <c r="H32" s="16"/>
      <c r="I32" s="16"/>
      <c r="J32" s="16"/>
      <c r="K32" s="16"/>
      <c r="L32" s="833"/>
      <c r="M32" s="833"/>
      <c r="N32" s="833"/>
      <c r="O32" s="834"/>
      <c r="P32" s="834"/>
      <c r="Q32" s="16"/>
      <c r="R32" s="16"/>
    </row>
    <row r="33" spans="2:18" ht="15.75">
      <c r="B33" s="827" t="s">
        <v>1030</v>
      </c>
      <c r="C33" s="828">
        <f>SUMIFS($Q$37:$Q$60, $D$37:$D$60, $B33)</f>
        <v>249454.46399999998</v>
      </c>
      <c r="D33" s="828">
        <f>SUMIFS($R$37:$R$60, $D$37:$D$60, $B33)</f>
        <v>27.72</v>
      </c>
      <c r="E33" s="829">
        <f>C33/(C33+C34)</f>
        <v>9.1470905930121554E-2</v>
      </c>
      <c r="F33" s="829">
        <f>D33/(D33+D34)</f>
        <v>6.5088757396449703E-2</v>
      </c>
      <c r="G33" s="16"/>
      <c r="H33" s="16"/>
      <c r="I33" s="16"/>
      <c r="J33" s="16"/>
      <c r="K33" s="16"/>
      <c r="L33" s="833"/>
      <c r="M33" s="833"/>
      <c r="N33" s="833"/>
      <c r="O33" s="834"/>
      <c r="P33" s="834"/>
      <c r="Q33" s="16"/>
      <c r="R33" s="16"/>
    </row>
    <row r="34" spans="2:18" ht="15.75">
      <c r="B34" s="827" t="s">
        <v>1025</v>
      </c>
      <c r="C34" s="828">
        <f>SUMIFS($Q$37:$Q$60, $D$37:$D$60, $B34)</f>
        <v>2477690.9760000003</v>
      </c>
      <c r="D34" s="828">
        <f>SUMIFS($R$37:$R$60, $D$37:$D$60, $B34)</f>
        <v>398.16</v>
      </c>
      <c r="E34" s="829">
        <f>C34/(C33+C34)</f>
        <v>0.90852909406987836</v>
      </c>
      <c r="F34" s="829">
        <f>D34/(D33+D34)</f>
        <v>0.93491124260355041</v>
      </c>
      <c r="G34" s="16"/>
      <c r="H34" s="16"/>
      <c r="I34" s="16"/>
      <c r="J34" s="16"/>
      <c r="K34" s="16"/>
      <c r="L34" s="833"/>
      <c r="M34" s="833"/>
      <c r="N34" s="833"/>
      <c r="O34" s="834"/>
      <c r="P34" s="834"/>
      <c r="Q34" s="16"/>
      <c r="R34" s="16"/>
    </row>
    <row r="35" spans="2:18" ht="15.75">
      <c r="C35" s="830"/>
      <c r="D35" s="831"/>
      <c r="E35" s="832"/>
      <c r="F35" s="16"/>
      <c r="G35" s="16"/>
      <c r="H35" s="16"/>
      <c r="I35" s="16"/>
      <c r="J35" s="16"/>
      <c r="K35" s="16"/>
      <c r="L35" s="833"/>
      <c r="M35" s="833"/>
      <c r="N35" s="833"/>
      <c r="O35" s="834"/>
      <c r="P35" s="834"/>
      <c r="Q35" s="16"/>
      <c r="R35" s="16"/>
    </row>
    <row r="36" spans="2:18" ht="52.5">
      <c r="B36" s="824" t="s">
        <v>1007</v>
      </c>
      <c r="C36" s="824" t="s">
        <v>1008</v>
      </c>
      <c r="D36" s="824" t="s">
        <v>1009</v>
      </c>
      <c r="E36" s="825" t="s">
        <v>1010</v>
      </c>
      <c r="F36" s="824" t="s">
        <v>1011</v>
      </c>
      <c r="G36" s="824" t="s">
        <v>1012</v>
      </c>
      <c r="H36" s="825" t="s">
        <v>1013</v>
      </c>
      <c r="I36" s="825" t="s">
        <v>1014</v>
      </c>
      <c r="J36" s="825" t="s">
        <v>1015</v>
      </c>
      <c r="K36" s="824" t="s">
        <v>1016</v>
      </c>
      <c r="L36" s="824" t="s">
        <v>687</v>
      </c>
      <c r="M36" s="824" t="s">
        <v>1017</v>
      </c>
      <c r="N36" s="824" t="s">
        <v>1018</v>
      </c>
      <c r="O36" s="835" t="s">
        <v>1019</v>
      </c>
      <c r="P36" s="835" t="s">
        <v>1020</v>
      </c>
      <c r="Q36" s="824" t="s">
        <v>1021</v>
      </c>
      <c r="R36" s="824" t="s">
        <v>1022</v>
      </c>
    </row>
    <row r="37" spans="2:18" ht="15.75">
      <c r="B37" s="753" t="s">
        <v>1031</v>
      </c>
      <c r="C37" s="836" t="s">
        <v>1032</v>
      </c>
      <c r="D37" s="837" t="s">
        <v>1025</v>
      </c>
      <c r="E37" s="838" t="s">
        <v>1026</v>
      </c>
      <c r="F37" s="753"/>
      <c r="G37" s="753"/>
      <c r="H37" s="753"/>
      <c r="I37" s="753"/>
      <c r="J37" s="753"/>
      <c r="K37" s="753"/>
      <c r="L37" s="839"/>
      <c r="M37" s="839">
        <v>17468</v>
      </c>
      <c r="N37" s="839">
        <v>3</v>
      </c>
      <c r="O37" s="840">
        <v>0.81599999999999995</v>
      </c>
      <c r="P37" s="840">
        <v>0.84</v>
      </c>
      <c r="Q37" s="753">
        <f t="shared" si="0"/>
        <v>14253.887999999999</v>
      </c>
      <c r="R37" s="753">
        <f t="shared" si="0"/>
        <v>2.52</v>
      </c>
    </row>
    <row r="38" spans="2:18" ht="15.75">
      <c r="B38" s="753" t="s">
        <v>1031</v>
      </c>
      <c r="C38" s="836" t="s">
        <v>1033</v>
      </c>
      <c r="D38" s="837" t="s">
        <v>1030</v>
      </c>
      <c r="E38" s="838" t="s">
        <v>1026</v>
      </c>
      <c r="F38" s="753"/>
      <c r="G38" s="753"/>
      <c r="H38" s="753"/>
      <c r="I38" s="753"/>
      <c r="J38" s="753"/>
      <c r="K38" s="753"/>
      <c r="L38" s="839"/>
      <c r="M38" s="839">
        <v>7994</v>
      </c>
      <c r="N38" s="839">
        <v>2</v>
      </c>
      <c r="O38" s="840">
        <v>0.81599999999999995</v>
      </c>
      <c r="P38" s="840">
        <v>0.84</v>
      </c>
      <c r="Q38" s="753">
        <f t="shared" si="0"/>
        <v>6523.1039999999994</v>
      </c>
      <c r="R38" s="753">
        <f t="shared" si="0"/>
        <v>1.68</v>
      </c>
    </row>
    <row r="39" spans="2:18" ht="15.75">
      <c r="B39" s="753" t="s">
        <v>1031</v>
      </c>
      <c r="C39" s="836" t="s">
        <v>1034</v>
      </c>
      <c r="D39" s="837" t="s">
        <v>1025</v>
      </c>
      <c r="E39" s="838" t="s">
        <v>1026</v>
      </c>
      <c r="F39" s="753"/>
      <c r="G39" s="753"/>
      <c r="H39" s="753"/>
      <c r="I39" s="753"/>
      <c r="J39" s="753"/>
      <c r="K39" s="753"/>
      <c r="L39" s="839"/>
      <c r="M39" s="839">
        <v>128130</v>
      </c>
      <c r="N39" s="839">
        <v>31</v>
      </c>
      <c r="O39" s="840">
        <v>0.81599999999999995</v>
      </c>
      <c r="P39" s="840">
        <v>0.84</v>
      </c>
      <c r="Q39" s="753">
        <f t="shared" si="0"/>
        <v>104554.07999999999</v>
      </c>
      <c r="R39" s="753">
        <f t="shared" si="0"/>
        <v>26.04</v>
      </c>
    </row>
    <row r="40" spans="2:18" ht="15.75">
      <c r="B40" s="753" t="s">
        <v>1031</v>
      </c>
      <c r="C40" s="836" t="s">
        <v>1035</v>
      </c>
      <c r="D40" s="837" t="s">
        <v>1025</v>
      </c>
      <c r="E40" s="838" t="s">
        <v>1026</v>
      </c>
      <c r="F40" s="753"/>
      <c r="G40" s="753"/>
      <c r="H40" s="753"/>
      <c r="I40" s="753"/>
      <c r="J40" s="753"/>
      <c r="K40" s="753"/>
      <c r="L40" s="839"/>
      <c r="M40" s="839">
        <v>547739</v>
      </c>
      <c r="N40" s="839">
        <v>0</v>
      </c>
      <c r="O40" s="840">
        <v>0.81599999999999995</v>
      </c>
      <c r="P40" s="840">
        <v>0.84</v>
      </c>
      <c r="Q40" s="753">
        <f t="shared" si="0"/>
        <v>446955.02399999998</v>
      </c>
      <c r="R40" s="753">
        <f t="shared" si="0"/>
        <v>0</v>
      </c>
    </row>
    <row r="41" spans="2:18" ht="15.75">
      <c r="B41" s="753" t="s">
        <v>1031</v>
      </c>
      <c r="C41" s="836" t="s">
        <v>1036</v>
      </c>
      <c r="D41" s="837" t="s">
        <v>1025</v>
      </c>
      <c r="E41" s="838" t="s">
        <v>1026</v>
      </c>
      <c r="F41" s="753"/>
      <c r="G41" s="753"/>
      <c r="H41" s="753"/>
      <c r="I41" s="753"/>
      <c r="J41" s="753"/>
      <c r="K41" s="753"/>
      <c r="L41" s="839"/>
      <c r="M41" s="839">
        <v>692266</v>
      </c>
      <c r="N41" s="839">
        <v>75</v>
      </c>
      <c r="O41" s="840">
        <v>0.81599999999999995</v>
      </c>
      <c r="P41" s="840">
        <v>0.84</v>
      </c>
      <c r="Q41" s="753">
        <f t="shared" si="0"/>
        <v>564889.05599999998</v>
      </c>
      <c r="R41" s="753">
        <f t="shared" si="0"/>
        <v>63</v>
      </c>
    </row>
    <row r="42" spans="2:18" ht="15.75">
      <c r="B42" s="753" t="s">
        <v>1031</v>
      </c>
      <c r="C42" s="836" t="s">
        <v>1037</v>
      </c>
      <c r="D42" s="837" t="s">
        <v>1030</v>
      </c>
      <c r="E42" s="838" t="s">
        <v>1026</v>
      </c>
      <c r="F42" s="753"/>
      <c r="G42" s="753"/>
      <c r="H42" s="753"/>
      <c r="I42" s="753"/>
      <c r="J42" s="753"/>
      <c r="K42" s="753"/>
      <c r="L42" s="839"/>
      <c r="M42" s="839">
        <v>21924</v>
      </c>
      <c r="N42" s="839">
        <v>0</v>
      </c>
      <c r="O42" s="840">
        <v>0.81599999999999995</v>
      </c>
      <c r="P42" s="840">
        <v>0.84</v>
      </c>
      <c r="Q42" s="753">
        <f t="shared" si="0"/>
        <v>17889.984</v>
      </c>
      <c r="R42" s="753">
        <f t="shared" si="0"/>
        <v>0</v>
      </c>
    </row>
    <row r="43" spans="2:18" ht="15.75">
      <c r="B43" s="753" t="s">
        <v>1031</v>
      </c>
      <c r="C43" s="836" t="s">
        <v>1037</v>
      </c>
      <c r="D43" s="837" t="s">
        <v>1030</v>
      </c>
      <c r="E43" s="838" t="s">
        <v>1026</v>
      </c>
      <c r="F43" s="753"/>
      <c r="G43" s="753"/>
      <c r="H43" s="753"/>
      <c r="I43" s="753"/>
      <c r="J43" s="753"/>
      <c r="K43" s="753"/>
      <c r="L43" s="839"/>
      <c r="M43" s="839">
        <v>9440</v>
      </c>
      <c r="N43" s="839">
        <v>2</v>
      </c>
      <c r="O43" s="840">
        <v>0.81599999999999995</v>
      </c>
      <c r="P43" s="840">
        <v>0.84</v>
      </c>
      <c r="Q43" s="753">
        <f t="shared" si="0"/>
        <v>7703.0399999999991</v>
      </c>
      <c r="R43" s="753">
        <f t="shared" si="0"/>
        <v>1.68</v>
      </c>
    </row>
    <row r="44" spans="2:18" ht="15.75">
      <c r="B44" s="753" t="s">
        <v>1031</v>
      </c>
      <c r="C44" s="836" t="s">
        <v>1038</v>
      </c>
      <c r="D44" s="837" t="s">
        <v>1030</v>
      </c>
      <c r="E44" s="838" t="s">
        <v>1026</v>
      </c>
      <c r="F44" s="753"/>
      <c r="G44" s="753"/>
      <c r="H44" s="753"/>
      <c r="I44" s="753"/>
      <c r="J44" s="753"/>
      <c r="K44" s="753"/>
      <c r="L44" s="839"/>
      <c r="M44" s="839">
        <v>73869</v>
      </c>
      <c r="N44" s="839">
        <v>17</v>
      </c>
      <c r="O44" s="840">
        <v>0.81599999999999995</v>
      </c>
      <c r="P44" s="840">
        <v>0.84</v>
      </c>
      <c r="Q44" s="753">
        <f t="shared" si="0"/>
        <v>60277.103999999999</v>
      </c>
      <c r="R44" s="753">
        <f t="shared" si="0"/>
        <v>14.28</v>
      </c>
    </row>
    <row r="45" spans="2:18" ht="15.75">
      <c r="B45" s="753" t="s">
        <v>1031</v>
      </c>
      <c r="C45" s="836" t="s">
        <v>1039</v>
      </c>
      <c r="D45" s="837" t="s">
        <v>1030</v>
      </c>
      <c r="E45" s="838" t="s">
        <v>1026</v>
      </c>
      <c r="F45" s="753"/>
      <c r="G45" s="753"/>
      <c r="H45" s="753"/>
      <c r="I45" s="753"/>
      <c r="J45" s="753"/>
      <c r="K45" s="753"/>
      <c r="L45" s="839"/>
      <c r="M45" s="839">
        <v>6636</v>
      </c>
      <c r="N45" s="839">
        <v>0</v>
      </c>
      <c r="O45" s="840">
        <v>0.81599999999999995</v>
      </c>
      <c r="P45" s="840">
        <v>0.84</v>
      </c>
      <c r="Q45" s="753">
        <f t="shared" si="0"/>
        <v>5414.9759999999997</v>
      </c>
      <c r="R45" s="753">
        <f t="shared" si="0"/>
        <v>0</v>
      </c>
    </row>
    <row r="46" spans="2:18" ht="15.75">
      <c r="B46" s="753" t="s">
        <v>1031</v>
      </c>
      <c r="C46" s="836" t="s">
        <v>1040</v>
      </c>
      <c r="D46" s="837" t="s">
        <v>1030</v>
      </c>
      <c r="E46" s="838" t="s">
        <v>1026</v>
      </c>
      <c r="F46" s="753"/>
      <c r="G46" s="753"/>
      <c r="H46" s="753"/>
      <c r="I46" s="753"/>
      <c r="J46" s="753"/>
      <c r="K46" s="753"/>
      <c r="L46" s="839"/>
      <c r="M46" s="839">
        <v>116489</v>
      </c>
      <c r="N46" s="839">
        <v>4</v>
      </c>
      <c r="O46" s="840">
        <v>0.81599999999999995</v>
      </c>
      <c r="P46" s="840">
        <v>0.84</v>
      </c>
      <c r="Q46" s="753">
        <f t="shared" si="0"/>
        <v>95055.02399999999</v>
      </c>
      <c r="R46" s="753">
        <f t="shared" si="0"/>
        <v>3.36</v>
      </c>
    </row>
    <row r="47" spans="2:18" ht="15.75">
      <c r="B47" s="753" t="s">
        <v>1031</v>
      </c>
      <c r="C47" s="836" t="s">
        <v>1041</v>
      </c>
      <c r="D47" s="837" t="s">
        <v>1025</v>
      </c>
      <c r="E47" s="838" t="s">
        <v>1026</v>
      </c>
      <c r="F47" s="753"/>
      <c r="G47" s="753"/>
      <c r="H47" s="753"/>
      <c r="I47" s="753"/>
      <c r="J47" s="753"/>
      <c r="K47" s="753"/>
      <c r="L47" s="839"/>
      <c r="M47" s="839">
        <v>77696</v>
      </c>
      <c r="N47" s="839">
        <v>0</v>
      </c>
      <c r="O47" s="840">
        <v>0.81599999999999995</v>
      </c>
      <c r="P47" s="840">
        <v>0.84</v>
      </c>
      <c r="Q47" s="753">
        <f t="shared" si="0"/>
        <v>63399.935999999994</v>
      </c>
      <c r="R47" s="753">
        <f t="shared" si="0"/>
        <v>0</v>
      </c>
    </row>
    <row r="48" spans="2:18" ht="15.75">
      <c r="B48" s="753" t="s">
        <v>1031</v>
      </c>
      <c r="C48" s="836" t="s">
        <v>1041</v>
      </c>
      <c r="D48" s="837" t="s">
        <v>1025</v>
      </c>
      <c r="E48" s="838" t="s">
        <v>1026</v>
      </c>
      <c r="F48" s="753"/>
      <c r="G48" s="753"/>
      <c r="H48" s="753"/>
      <c r="I48" s="753"/>
      <c r="J48" s="753"/>
      <c r="K48" s="753"/>
      <c r="L48" s="839"/>
      <c r="M48" s="839">
        <v>611797</v>
      </c>
      <c r="N48" s="839">
        <v>172</v>
      </c>
      <c r="O48" s="840">
        <v>0.81599999999999995</v>
      </c>
      <c r="P48" s="840">
        <v>0.84</v>
      </c>
      <c r="Q48" s="753">
        <f t="shared" si="0"/>
        <v>499226.35199999996</v>
      </c>
      <c r="R48" s="753">
        <f t="shared" si="0"/>
        <v>144.47999999999999</v>
      </c>
    </row>
    <row r="49" spans="2:19" ht="15.75">
      <c r="B49" s="753" t="s">
        <v>1031</v>
      </c>
      <c r="C49" s="836" t="s">
        <v>1042</v>
      </c>
      <c r="D49" s="837" t="s">
        <v>1025</v>
      </c>
      <c r="E49" s="838" t="s">
        <v>1026</v>
      </c>
      <c r="F49" s="753"/>
      <c r="G49" s="753"/>
      <c r="H49" s="753"/>
      <c r="I49" s="753"/>
      <c r="J49" s="753"/>
      <c r="K49" s="753"/>
      <c r="L49" s="839"/>
      <c r="M49" s="839">
        <v>42535</v>
      </c>
      <c r="N49" s="839">
        <v>10</v>
      </c>
      <c r="O49" s="840">
        <v>0.81599999999999995</v>
      </c>
      <c r="P49" s="840">
        <v>0.84</v>
      </c>
      <c r="Q49" s="753">
        <f t="shared" si="0"/>
        <v>34708.559999999998</v>
      </c>
      <c r="R49" s="753">
        <f t="shared" si="0"/>
        <v>8.4</v>
      </c>
    </row>
    <row r="50" spans="2:19" ht="15.75">
      <c r="B50" s="753" t="s">
        <v>1031</v>
      </c>
      <c r="C50" s="836" t="s">
        <v>1043</v>
      </c>
      <c r="D50" s="837" t="s">
        <v>1025</v>
      </c>
      <c r="E50" s="838" t="s">
        <v>1028</v>
      </c>
      <c r="F50" s="753"/>
      <c r="G50" s="753"/>
      <c r="H50" s="753"/>
      <c r="I50" s="753"/>
      <c r="J50" s="753"/>
      <c r="K50" s="753"/>
      <c r="L50" s="839"/>
      <c r="M50" s="839">
        <v>81368</v>
      </c>
      <c r="N50" s="839">
        <v>17</v>
      </c>
      <c r="O50" s="840">
        <v>0.81599999999999995</v>
      </c>
      <c r="P50" s="840">
        <v>0.84</v>
      </c>
      <c r="Q50" s="753">
        <f t="shared" si="0"/>
        <v>66396.288</v>
      </c>
      <c r="R50" s="753">
        <f t="shared" si="0"/>
        <v>14.28</v>
      </c>
    </row>
    <row r="51" spans="2:19" ht="15.75">
      <c r="B51" s="753" t="s">
        <v>1031</v>
      </c>
      <c r="C51" s="836" t="s">
        <v>1044</v>
      </c>
      <c r="D51" s="837" t="s">
        <v>1025</v>
      </c>
      <c r="E51" s="838" t="s">
        <v>1028</v>
      </c>
      <c r="F51" s="753"/>
      <c r="G51" s="753"/>
      <c r="H51" s="753"/>
      <c r="I51" s="753"/>
      <c r="J51" s="753"/>
      <c r="K51" s="753"/>
      <c r="L51" s="839"/>
      <c r="M51" s="839">
        <v>10033</v>
      </c>
      <c r="N51" s="839">
        <v>2</v>
      </c>
      <c r="O51" s="840">
        <v>0.81599999999999995</v>
      </c>
      <c r="P51" s="840">
        <v>0.84</v>
      </c>
      <c r="Q51" s="753">
        <f t="shared" si="0"/>
        <v>8186.9279999999999</v>
      </c>
      <c r="R51" s="753">
        <f t="shared" si="0"/>
        <v>1.68</v>
      </c>
    </row>
    <row r="52" spans="2:19" ht="15.75">
      <c r="B52" s="753" t="s">
        <v>1031</v>
      </c>
      <c r="C52" s="836" t="s">
        <v>1045</v>
      </c>
      <c r="D52" s="837" t="s">
        <v>1030</v>
      </c>
      <c r="E52" s="838" t="s">
        <v>1026</v>
      </c>
      <c r="F52" s="753"/>
      <c r="G52" s="753"/>
      <c r="H52" s="753"/>
      <c r="I52" s="753"/>
      <c r="J52" s="753"/>
      <c r="K52" s="753"/>
      <c r="L52" s="839"/>
      <c r="M52" s="839">
        <v>6027</v>
      </c>
      <c r="N52" s="839">
        <v>1</v>
      </c>
      <c r="O52" s="840">
        <v>0.81599999999999995</v>
      </c>
      <c r="P52" s="840">
        <v>0.84</v>
      </c>
      <c r="Q52" s="753">
        <f t="shared" si="0"/>
        <v>4918.0319999999992</v>
      </c>
      <c r="R52" s="753">
        <f t="shared" si="0"/>
        <v>0.84</v>
      </c>
    </row>
    <row r="53" spans="2:19" ht="15.75">
      <c r="B53" s="753" t="s">
        <v>1031</v>
      </c>
      <c r="C53" s="836" t="s">
        <v>1046</v>
      </c>
      <c r="D53" s="837" t="s">
        <v>1025</v>
      </c>
      <c r="E53" s="838" t="s">
        <v>1026</v>
      </c>
      <c r="F53" s="753"/>
      <c r="G53" s="753"/>
      <c r="H53" s="753"/>
      <c r="I53" s="753"/>
      <c r="J53" s="753"/>
      <c r="K53" s="753"/>
      <c r="L53" s="839"/>
      <c r="M53" s="839">
        <v>383658</v>
      </c>
      <c r="N53" s="839">
        <v>72</v>
      </c>
      <c r="O53" s="840">
        <v>0.81599999999999995</v>
      </c>
      <c r="P53" s="840">
        <v>0.84</v>
      </c>
      <c r="Q53" s="753">
        <f t="shared" si="0"/>
        <v>313064.92799999996</v>
      </c>
      <c r="R53" s="753">
        <f t="shared" si="0"/>
        <v>60.48</v>
      </c>
    </row>
    <row r="54" spans="2:19" ht="15.75">
      <c r="B54" s="753" t="s">
        <v>1031</v>
      </c>
      <c r="C54" s="836" t="s">
        <v>1047</v>
      </c>
      <c r="D54" s="837" t="s">
        <v>1025</v>
      </c>
      <c r="E54" s="838" t="s">
        <v>1028</v>
      </c>
      <c r="F54" s="753"/>
      <c r="G54" s="753"/>
      <c r="H54" s="753"/>
      <c r="I54" s="753"/>
      <c r="J54" s="753"/>
      <c r="K54" s="753"/>
      <c r="L54" s="839"/>
      <c r="M54" s="839">
        <v>98589</v>
      </c>
      <c r="N54" s="839">
        <v>16</v>
      </c>
      <c r="O54" s="840">
        <v>0.81599999999999995</v>
      </c>
      <c r="P54" s="840">
        <v>0.84</v>
      </c>
      <c r="Q54" s="753">
        <f t="shared" si="0"/>
        <v>80448.623999999996</v>
      </c>
      <c r="R54" s="753">
        <f t="shared" si="0"/>
        <v>13.44</v>
      </c>
    </row>
    <row r="55" spans="2:19" ht="15.75">
      <c r="B55" s="753" t="s">
        <v>1031</v>
      </c>
      <c r="C55" s="836" t="s">
        <v>1048</v>
      </c>
      <c r="D55" s="837" t="s">
        <v>1030</v>
      </c>
      <c r="E55" s="838" t="s">
        <v>1026</v>
      </c>
      <c r="F55" s="753"/>
      <c r="G55" s="753"/>
      <c r="H55" s="753"/>
      <c r="I55" s="753"/>
      <c r="J55" s="753"/>
      <c r="K55" s="753"/>
      <c r="L55" s="839"/>
      <c r="M55" s="839">
        <v>34104</v>
      </c>
      <c r="N55" s="839">
        <v>0</v>
      </c>
      <c r="O55" s="840">
        <v>0.81599999999999995</v>
      </c>
      <c r="P55" s="840">
        <v>0.84</v>
      </c>
      <c r="Q55" s="753">
        <f t="shared" si="0"/>
        <v>27828.863999999998</v>
      </c>
      <c r="R55" s="753">
        <f t="shared" si="0"/>
        <v>0</v>
      </c>
    </row>
    <row r="56" spans="2:19" ht="15.75">
      <c r="B56" s="753" t="s">
        <v>1031</v>
      </c>
      <c r="C56" s="836" t="s">
        <v>1048</v>
      </c>
      <c r="D56" s="837" t="s">
        <v>1030</v>
      </c>
      <c r="E56" s="838" t="s">
        <v>1026</v>
      </c>
      <c r="F56" s="753"/>
      <c r="G56" s="753"/>
      <c r="H56" s="753"/>
      <c r="I56" s="753"/>
      <c r="J56" s="753"/>
      <c r="K56" s="753"/>
      <c r="L56" s="839"/>
      <c r="M56" s="839">
        <v>29221</v>
      </c>
      <c r="N56" s="839">
        <v>7</v>
      </c>
      <c r="O56" s="840">
        <v>0.81599999999999995</v>
      </c>
      <c r="P56" s="840">
        <v>0.84</v>
      </c>
      <c r="Q56" s="753">
        <f t="shared" si="0"/>
        <v>23844.335999999999</v>
      </c>
      <c r="R56" s="753">
        <f t="shared" si="0"/>
        <v>5.88</v>
      </c>
    </row>
    <row r="57" spans="2:19" ht="15.75">
      <c r="B57" s="753" t="s">
        <v>1031</v>
      </c>
      <c r="C57" s="836" t="s">
        <v>1049</v>
      </c>
      <c r="D57" s="837" t="s">
        <v>1025</v>
      </c>
      <c r="E57" s="838" t="s">
        <v>1028</v>
      </c>
      <c r="F57" s="753"/>
      <c r="G57" s="753"/>
      <c r="H57" s="753"/>
      <c r="I57" s="753"/>
      <c r="J57" s="753"/>
      <c r="K57" s="753"/>
      <c r="L57" s="839"/>
      <c r="M57" s="839">
        <v>48023</v>
      </c>
      <c r="N57" s="839">
        <v>11</v>
      </c>
      <c r="O57" s="840">
        <v>0.81599999999999995</v>
      </c>
      <c r="P57" s="840">
        <v>0.84</v>
      </c>
      <c r="Q57" s="753">
        <f t="shared" si="0"/>
        <v>39186.767999999996</v>
      </c>
      <c r="R57" s="753">
        <f t="shared" si="0"/>
        <v>9.24</v>
      </c>
    </row>
    <row r="58" spans="2:19" ht="15.75">
      <c r="B58" s="753" t="s">
        <v>1031</v>
      </c>
      <c r="C58" s="836" t="s">
        <v>1050</v>
      </c>
      <c r="D58" s="837" t="s">
        <v>1025</v>
      </c>
      <c r="E58" s="838" t="s">
        <v>1051</v>
      </c>
      <c r="F58" s="753"/>
      <c r="G58" s="753"/>
      <c r="H58" s="753"/>
      <c r="I58" s="753"/>
      <c r="J58" s="753"/>
      <c r="K58" s="753"/>
      <c r="L58" s="841"/>
      <c r="M58" s="841"/>
      <c r="N58" s="841"/>
      <c r="O58" s="840">
        <v>0.81599999999999995</v>
      </c>
      <c r="P58" s="840">
        <v>0.84</v>
      </c>
      <c r="Q58" s="753">
        <f t="shared" si="0"/>
        <v>0</v>
      </c>
      <c r="R58" s="753">
        <f t="shared" si="0"/>
        <v>0</v>
      </c>
    </row>
    <row r="59" spans="2:19" ht="15.75">
      <c r="B59" s="753" t="s">
        <v>1031</v>
      </c>
      <c r="C59" s="836" t="s">
        <v>1052</v>
      </c>
      <c r="D59" s="837" t="s">
        <v>1025</v>
      </c>
      <c r="E59" s="838" t="s">
        <v>1026</v>
      </c>
      <c r="F59" s="753"/>
      <c r="G59" s="753"/>
      <c r="H59" s="753"/>
      <c r="I59" s="753"/>
      <c r="J59" s="753"/>
      <c r="K59" s="753"/>
      <c r="L59" s="839"/>
      <c r="M59" s="839">
        <v>273096</v>
      </c>
      <c r="N59" s="839">
        <v>59</v>
      </c>
      <c r="O59" s="840">
        <v>0.81599999999999995</v>
      </c>
      <c r="P59" s="840">
        <v>0.84</v>
      </c>
      <c r="Q59" s="753">
        <f t="shared" si="0"/>
        <v>222846.33599999998</v>
      </c>
      <c r="R59" s="753">
        <f t="shared" si="0"/>
        <v>49.559999999999995</v>
      </c>
    </row>
    <row r="60" spans="2:19" ht="15.75">
      <c r="B60" s="753" t="s">
        <v>1031</v>
      </c>
      <c r="C60" s="836" t="s">
        <v>1053</v>
      </c>
      <c r="D60" s="837" t="s">
        <v>1025</v>
      </c>
      <c r="E60" s="838" t="s">
        <v>1028</v>
      </c>
      <c r="F60" s="753"/>
      <c r="G60" s="753"/>
      <c r="H60" s="753"/>
      <c r="I60" s="753"/>
      <c r="J60" s="753"/>
      <c r="K60" s="753"/>
      <c r="L60" s="839"/>
      <c r="M60" s="839">
        <v>23988</v>
      </c>
      <c r="N60" s="839">
        <v>6</v>
      </c>
      <c r="O60" s="840">
        <v>0.81599999999999995</v>
      </c>
      <c r="P60" s="840">
        <v>0.84</v>
      </c>
      <c r="Q60" s="753">
        <f t="shared" si="0"/>
        <v>19574.207999999999</v>
      </c>
      <c r="R60" s="753">
        <f t="shared" si="0"/>
        <v>5.04</v>
      </c>
    </row>
    <row r="61" spans="2:19" ht="15.75">
      <c r="B61" s="842"/>
      <c r="C61" s="843"/>
      <c r="D61" s="844"/>
      <c r="E61" s="845"/>
      <c r="F61" s="16"/>
      <c r="G61" s="16"/>
      <c r="H61" s="16"/>
      <c r="I61" s="16"/>
      <c r="J61" s="16"/>
      <c r="K61" s="16"/>
      <c r="L61" s="833"/>
      <c r="M61" s="833"/>
      <c r="N61" s="833"/>
      <c r="O61" s="834"/>
      <c r="P61" s="834"/>
      <c r="Q61" s="16"/>
      <c r="R61" s="16"/>
    </row>
    <row r="62" spans="2:19" ht="15.75">
      <c r="B62" s="12" t="s">
        <v>1092</v>
      </c>
      <c r="G62" s="16"/>
      <c r="H62" s="16"/>
      <c r="I62" s="16"/>
      <c r="J62" s="16"/>
      <c r="K62" s="16"/>
      <c r="L62" s="833"/>
      <c r="M62" s="833"/>
      <c r="N62" s="833"/>
      <c r="O62" s="834"/>
      <c r="P62" s="834"/>
      <c r="Q62" s="16"/>
      <c r="R62" s="16"/>
      <c r="S62" s="16"/>
    </row>
    <row r="63" spans="2:19" ht="15.75">
      <c r="B63" s="12" t="s">
        <v>1091</v>
      </c>
      <c r="G63" s="16"/>
      <c r="H63" s="16"/>
      <c r="I63" s="16"/>
      <c r="J63" s="16"/>
      <c r="K63" s="16"/>
      <c r="L63" s="833"/>
      <c r="M63" s="833"/>
      <c r="N63" s="833"/>
      <c r="O63" s="834"/>
      <c r="P63" s="834"/>
      <c r="Q63" s="16"/>
      <c r="R63" s="16"/>
      <c r="S63" s="16"/>
    </row>
    <row r="64" spans="2:19" ht="15.75">
      <c r="B64" s="826"/>
      <c r="C64" s="826" t="s">
        <v>1082</v>
      </c>
      <c r="D64" s="826" t="s">
        <v>1083</v>
      </c>
      <c r="E64" s="826" t="s">
        <v>1084</v>
      </c>
      <c r="F64" s="826" t="s">
        <v>1085</v>
      </c>
      <c r="G64" s="16"/>
      <c r="H64" s="16"/>
      <c r="I64" s="16"/>
      <c r="J64" s="16"/>
      <c r="K64" s="16"/>
      <c r="L64" s="833"/>
      <c r="M64" s="833"/>
      <c r="N64" s="833"/>
      <c r="O64" s="834"/>
      <c r="P64" s="834"/>
      <c r="Q64" s="16"/>
      <c r="R64" s="16"/>
      <c r="S64" s="16"/>
    </row>
    <row r="65" spans="2:19" ht="15.75">
      <c r="B65" s="827" t="s">
        <v>1030</v>
      </c>
      <c r="C65" s="828">
        <f>SUMIFS($Q$69:$Q$103, $D$69:$D$103, $B65)</f>
        <v>70490.42</v>
      </c>
      <c r="D65" s="828">
        <f>SUMIFS($R$69:$R$103, $D$69:$D$103, $B65)</f>
        <v>3.4036000000000004</v>
      </c>
      <c r="E65" s="829">
        <f>C65/(C65+C66)</f>
        <v>0.86655181553140725</v>
      </c>
      <c r="F65" s="829">
        <f>D65/(D65+D66)</f>
        <v>0.79375000000000007</v>
      </c>
      <c r="G65" s="16"/>
      <c r="H65" s="16"/>
      <c r="I65" s="16"/>
      <c r="J65" s="16"/>
      <c r="K65" s="16"/>
      <c r="L65" s="833"/>
      <c r="M65" s="833"/>
      <c r="N65" s="833"/>
      <c r="O65" s="834"/>
      <c r="P65" s="834"/>
      <c r="Q65" s="16"/>
      <c r="R65" s="16"/>
      <c r="S65" s="16"/>
    </row>
    <row r="66" spans="2:19" ht="15.75">
      <c r="B66" s="827" t="s">
        <v>1025</v>
      </c>
      <c r="C66" s="828">
        <f>SUMIFS($Q$69:$Q$103, $D$69:$D$103, $B66)</f>
        <v>10855.460000000001</v>
      </c>
      <c r="D66" s="828">
        <f>SUMIFS($R$69:$R$103, $D$69:$D$103, $B66)</f>
        <v>0.88439999999999996</v>
      </c>
      <c r="E66" s="829">
        <f>C66/(C65+C66)</f>
        <v>0.13344818446859263</v>
      </c>
      <c r="F66" s="829">
        <f>D66/(D66+D65)</f>
        <v>0.20624999999999999</v>
      </c>
      <c r="G66" s="16"/>
      <c r="H66" s="16"/>
      <c r="I66" s="16"/>
      <c r="J66" s="16"/>
      <c r="K66" s="16"/>
      <c r="L66" s="833"/>
      <c r="M66" s="833"/>
      <c r="N66" s="833"/>
      <c r="O66" s="834"/>
      <c r="P66" s="834"/>
      <c r="Q66" s="16"/>
      <c r="R66" s="16"/>
      <c r="S66" s="16"/>
    </row>
    <row r="67" spans="2:19" ht="15.75">
      <c r="B67" s="16"/>
      <c r="C67" s="830"/>
      <c r="D67" s="831"/>
      <c r="E67" s="832"/>
      <c r="F67" s="16"/>
      <c r="G67" s="16"/>
      <c r="H67" s="16"/>
      <c r="I67" s="16"/>
      <c r="J67" s="16"/>
      <c r="K67" s="16"/>
      <c r="L67" s="833"/>
      <c r="M67" s="833"/>
      <c r="N67" s="833"/>
      <c r="O67" s="834"/>
      <c r="P67" s="834"/>
      <c r="Q67" s="16"/>
      <c r="R67" s="16"/>
      <c r="S67" s="16"/>
    </row>
    <row r="68" spans="2:19" ht="52.5">
      <c r="B68" s="824" t="s">
        <v>1007</v>
      </c>
      <c r="C68" s="824" t="s">
        <v>1008</v>
      </c>
      <c r="D68" s="824" t="s">
        <v>1009</v>
      </c>
      <c r="E68" s="825" t="s">
        <v>1010</v>
      </c>
      <c r="F68" s="824" t="s">
        <v>1011</v>
      </c>
      <c r="G68" s="824" t="s">
        <v>1012</v>
      </c>
      <c r="H68" s="825" t="s">
        <v>1013</v>
      </c>
      <c r="I68" s="825" t="s">
        <v>1014</v>
      </c>
      <c r="J68" s="825" t="s">
        <v>1015</v>
      </c>
      <c r="K68" s="824" t="s">
        <v>1016</v>
      </c>
      <c r="L68" s="824" t="s">
        <v>687</v>
      </c>
      <c r="M68" s="824" t="s">
        <v>1017</v>
      </c>
      <c r="N68" s="824" t="s">
        <v>1018</v>
      </c>
      <c r="O68" s="835" t="s">
        <v>1019</v>
      </c>
      <c r="P68" s="835" t="s">
        <v>1020</v>
      </c>
      <c r="Q68" s="824" t="s">
        <v>1021</v>
      </c>
      <c r="R68" s="824" t="s">
        <v>1022</v>
      </c>
      <c r="S68" s="16"/>
    </row>
    <row r="69" spans="2:19">
      <c r="B69" s="846" t="s">
        <v>1054</v>
      </c>
      <c r="C69" s="847" t="s">
        <v>1055</v>
      </c>
      <c r="D69" s="848" t="s">
        <v>1025</v>
      </c>
      <c r="E69" s="848"/>
      <c r="F69" s="847">
        <v>20</v>
      </c>
      <c r="G69" s="847" t="s">
        <v>1056</v>
      </c>
      <c r="H69" s="848"/>
      <c r="I69" s="848"/>
      <c r="J69" s="848"/>
      <c r="K69" s="848" t="s">
        <v>759</v>
      </c>
      <c r="L69" s="848">
        <v>1</v>
      </c>
      <c r="M69" s="849">
        <v>1007</v>
      </c>
      <c r="N69" s="850">
        <v>0.12</v>
      </c>
      <c r="O69" s="851">
        <v>0.98</v>
      </c>
      <c r="P69" s="851">
        <v>0.67</v>
      </c>
      <c r="Q69" s="848">
        <f>O69*M69</f>
        <v>986.86</v>
      </c>
      <c r="R69" s="848">
        <f>P69*N69</f>
        <v>8.0399999999999999E-2</v>
      </c>
    </row>
    <row r="70" spans="2:19">
      <c r="B70" s="846" t="s">
        <v>1054</v>
      </c>
      <c r="C70" s="847" t="s">
        <v>1055</v>
      </c>
      <c r="D70" s="848" t="s">
        <v>1025</v>
      </c>
      <c r="E70" s="848"/>
      <c r="F70" s="847">
        <v>15</v>
      </c>
      <c r="G70" s="847" t="s">
        <v>1057</v>
      </c>
      <c r="H70" s="848"/>
      <c r="I70" s="848"/>
      <c r="J70" s="848"/>
      <c r="K70" s="848" t="s">
        <v>759</v>
      </c>
      <c r="L70" s="848">
        <v>3</v>
      </c>
      <c r="M70" s="849">
        <v>3021</v>
      </c>
      <c r="N70" s="850">
        <v>0.36</v>
      </c>
      <c r="O70" s="851">
        <v>0.98</v>
      </c>
      <c r="P70" s="851">
        <v>0.67</v>
      </c>
      <c r="Q70" s="848">
        <f t="shared" ref="Q70:R103" si="1">O70*M70</f>
        <v>2960.58</v>
      </c>
      <c r="R70" s="848">
        <f t="shared" si="1"/>
        <v>0.2412</v>
      </c>
    </row>
    <row r="71" spans="2:19">
      <c r="B71" s="846" t="s">
        <v>1054</v>
      </c>
      <c r="C71" s="847" t="s">
        <v>1058</v>
      </c>
      <c r="D71" s="848" t="s">
        <v>1025</v>
      </c>
      <c r="E71" s="848"/>
      <c r="F71" s="847">
        <v>15</v>
      </c>
      <c r="G71" s="847" t="s">
        <v>1057</v>
      </c>
      <c r="H71" s="848"/>
      <c r="I71" s="848"/>
      <c r="J71" s="848"/>
      <c r="K71" s="848" t="s">
        <v>759</v>
      </c>
      <c r="L71" s="848">
        <v>3</v>
      </c>
      <c r="M71" s="849">
        <v>3021</v>
      </c>
      <c r="N71" s="850">
        <v>0.36</v>
      </c>
      <c r="O71" s="851">
        <v>0.98</v>
      </c>
      <c r="P71" s="851">
        <v>0.67</v>
      </c>
      <c r="Q71" s="848">
        <f t="shared" si="1"/>
        <v>2960.58</v>
      </c>
      <c r="R71" s="848">
        <f t="shared" si="1"/>
        <v>0.2412</v>
      </c>
    </row>
    <row r="72" spans="2:19">
      <c r="B72" s="846" t="s">
        <v>1054</v>
      </c>
      <c r="C72" s="847" t="s">
        <v>1058</v>
      </c>
      <c r="D72" s="848" t="s">
        <v>1025</v>
      </c>
      <c r="E72" s="848"/>
      <c r="F72" s="847">
        <v>20</v>
      </c>
      <c r="G72" s="847" t="s">
        <v>1056</v>
      </c>
      <c r="H72" s="848"/>
      <c r="I72" s="848"/>
      <c r="J72" s="848"/>
      <c r="K72" s="848" t="s">
        <v>759</v>
      </c>
      <c r="L72" s="848">
        <v>4</v>
      </c>
      <c r="M72" s="849">
        <v>4028</v>
      </c>
      <c r="N72" s="850">
        <v>0.48</v>
      </c>
      <c r="O72" s="851">
        <v>0.98</v>
      </c>
      <c r="P72" s="851">
        <v>0.67</v>
      </c>
      <c r="Q72" s="848">
        <f t="shared" si="1"/>
        <v>3947.44</v>
      </c>
      <c r="R72" s="848">
        <f t="shared" si="1"/>
        <v>0.3216</v>
      </c>
    </row>
    <row r="73" spans="2:19">
      <c r="B73" s="846" t="s">
        <v>1054</v>
      </c>
      <c r="C73" s="847" t="s">
        <v>1059</v>
      </c>
      <c r="D73" s="848" t="s">
        <v>1030</v>
      </c>
      <c r="E73" s="848"/>
      <c r="F73" s="847">
        <v>4</v>
      </c>
      <c r="G73" s="847" t="s">
        <v>1060</v>
      </c>
      <c r="H73" s="848"/>
      <c r="I73" s="852" t="s">
        <v>1061</v>
      </c>
      <c r="J73" s="847" t="s">
        <v>1062</v>
      </c>
      <c r="K73" s="847" t="s">
        <v>1062</v>
      </c>
      <c r="L73" s="846">
        <v>1</v>
      </c>
      <c r="M73" s="853">
        <v>548</v>
      </c>
      <c r="N73" s="850">
        <v>0.09</v>
      </c>
      <c r="O73" s="851">
        <v>0.98</v>
      </c>
      <c r="P73" s="851">
        <v>0.67</v>
      </c>
      <c r="Q73" s="848">
        <f t="shared" si="1"/>
        <v>537.04</v>
      </c>
      <c r="R73" s="848">
        <f t="shared" si="1"/>
        <v>6.0299999999999999E-2</v>
      </c>
    </row>
    <row r="74" spans="2:19">
      <c r="B74" s="846" t="s">
        <v>1054</v>
      </c>
      <c r="C74" s="847" t="s">
        <v>1063</v>
      </c>
      <c r="D74" s="848" t="s">
        <v>1030</v>
      </c>
      <c r="E74" s="848"/>
      <c r="F74" s="847">
        <v>22</v>
      </c>
      <c r="G74" s="847" t="s">
        <v>1064</v>
      </c>
      <c r="H74" s="848"/>
      <c r="I74" s="852" t="s">
        <v>1061</v>
      </c>
      <c r="J74" s="847" t="s">
        <v>1062</v>
      </c>
      <c r="K74" s="847" t="s">
        <v>1062</v>
      </c>
      <c r="L74" s="846">
        <v>2</v>
      </c>
      <c r="M74" s="853">
        <v>2014</v>
      </c>
      <c r="N74" s="850">
        <v>0.24</v>
      </c>
      <c r="O74" s="851">
        <v>0.98</v>
      </c>
      <c r="P74" s="851">
        <v>0.67</v>
      </c>
      <c r="Q74" s="848">
        <f t="shared" si="1"/>
        <v>1973.72</v>
      </c>
      <c r="R74" s="848">
        <f t="shared" si="1"/>
        <v>0.1608</v>
      </c>
    </row>
    <row r="75" spans="2:19">
      <c r="B75" s="846" t="s">
        <v>1054</v>
      </c>
      <c r="C75" s="847" t="s">
        <v>1063</v>
      </c>
      <c r="D75" s="848" t="s">
        <v>1030</v>
      </c>
      <c r="E75" s="848"/>
      <c r="F75" s="847">
        <v>7</v>
      </c>
      <c r="G75" s="847" t="s">
        <v>1065</v>
      </c>
      <c r="H75" s="848"/>
      <c r="I75" s="852" t="s">
        <v>1061</v>
      </c>
      <c r="J75" s="847" t="s">
        <v>1062</v>
      </c>
      <c r="K75" s="848" t="s">
        <v>759</v>
      </c>
      <c r="L75" s="846">
        <v>4</v>
      </c>
      <c r="M75" s="853">
        <v>972</v>
      </c>
      <c r="N75" s="850">
        <v>0.16</v>
      </c>
      <c r="O75" s="851">
        <v>0.98</v>
      </c>
      <c r="P75" s="851">
        <v>0.67</v>
      </c>
      <c r="Q75" s="848">
        <f t="shared" si="1"/>
        <v>952.56</v>
      </c>
      <c r="R75" s="848">
        <f t="shared" si="1"/>
        <v>0.1072</v>
      </c>
    </row>
    <row r="76" spans="2:19">
      <c r="B76" s="846" t="s">
        <v>1054</v>
      </c>
      <c r="C76" s="847" t="s">
        <v>1063</v>
      </c>
      <c r="D76" s="848" t="s">
        <v>1030</v>
      </c>
      <c r="E76" s="848"/>
      <c r="F76" s="847">
        <v>28</v>
      </c>
      <c r="G76" s="847" t="s">
        <v>1066</v>
      </c>
      <c r="H76" s="848"/>
      <c r="I76" s="852" t="s">
        <v>1061</v>
      </c>
      <c r="J76" s="847" t="s">
        <v>1062</v>
      </c>
      <c r="K76" s="848" t="s">
        <v>759</v>
      </c>
      <c r="L76" s="846">
        <v>4</v>
      </c>
      <c r="M76" s="853">
        <v>4028</v>
      </c>
      <c r="N76" s="850">
        <v>0.48</v>
      </c>
      <c r="O76" s="851">
        <v>0.98</v>
      </c>
      <c r="P76" s="851">
        <v>0.67</v>
      </c>
      <c r="Q76" s="848">
        <f t="shared" si="1"/>
        <v>3947.44</v>
      </c>
      <c r="R76" s="848">
        <f t="shared" si="1"/>
        <v>0.3216</v>
      </c>
    </row>
    <row r="77" spans="2:19">
      <c r="B77" s="846" t="s">
        <v>1054</v>
      </c>
      <c r="C77" s="847" t="s">
        <v>1063</v>
      </c>
      <c r="D77" s="848" t="s">
        <v>1030</v>
      </c>
      <c r="E77" s="848"/>
      <c r="F77" s="847">
        <v>9</v>
      </c>
      <c r="G77" s="847" t="s">
        <v>1067</v>
      </c>
      <c r="H77" s="848"/>
      <c r="I77" s="852" t="s">
        <v>1061</v>
      </c>
      <c r="J77" s="847" t="s">
        <v>1062</v>
      </c>
      <c r="K77" s="848" t="s">
        <v>759</v>
      </c>
      <c r="L77" s="846">
        <v>3</v>
      </c>
      <c r="M77" s="853">
        <v>3021</v>
      </c>
      <c r="N77" s="850">
        <v>0.36</v>
      </c>
      <c r="O77" s="851">
        <v>0.98</v>
      </c>
      <c r="P77" s="851">
        <v>0.67</v>
      </c>
      <c r="Q77" s="848">
        <f t="shared" si="1"/>
        <v>2960.58</v>
      </c>
      <c r="R77" s="848">
        <f t="shared" si="1"/>
        <v>0.2412</v>
      </c>
    </row>
    <row r="78" spans="2:19">
      <c r="B78" s="846" t="s">
        <v>1054</v>
      </c>
      <c r="C78" s="847" t="s">
        <v>1063</v>
      </c>
      <c r="D78" s="848" t="s">
        <v>1030</v>
      </c>
      <c r="E78" s="848"/>
      <c r="F78" s="847">
        <v>37</v>
      </c>
      <c r="G78" s="847" t="s">
        <v>1068</v>
      </c>
      <c r="H78" s="848"/>
      <c r="I78" s="852" t="s">
        <v>1061</v>
      </c>
      <c r="J78" s="847" t="s">
        <v>1062</v>
      </c>
      <c r="K78" s="848" t="s">
        <v>759</v>
      </c>
      <c r="L78" s="846">
        <v>1</v>
      </c>
      <c r="M78" s="853">
        <v>133</v>
      </c>
      <c r="N78" s="850">
        <v>0.05</v>
      </c>
      <c r="O78" s="851">
        <v>0.98</v>
      </c>
      <c r="P78" s="851">
        <v>0.67</v>
      </c>
      <c r="Q78" s="848">
        <f t="shared" si="1"/>
        <v>130.34</v>
      </c>
      <c r="R78" s="848">
        <f t="shared" si="1"/>
        <v>3.3500000000000002E-2</v>
      </c>
    </row>
    <row r="79" spans="2:19">
      <c r="B79" s="846" t="s">
        <v>1054</v>
      </c>
      <c r="C79" s="847" t="s">
        <v>1063</v>
      </c>
      <c r="D79" s="848" t="s">
        <v>1030</v>
      </c>
      <c r="E79" s="848"/>
      <c r="F79" s="847">
        <v>8</v>
      </c>
      <c r="G79" s="847" t="s">
        <v>1069</v>
      </c>
      <c r="H79" s="848"/>
      <c r="I79" s="852" t="s">
        <v>1061</v>
      </c>
      <c r="J79" s="847" t="s">
        <v>1062</v>
      </c>
      <c r="K79" s="848" t="s">
        <v>759</v>
      </c>
      <c r="L79" s="846">
        <v>3</v>
      </c>
      <c r="M79" s="853">
        <v>867</v>
      </c>
      <c r="N79" s="850">
        <v>0.15</v>
      </c>
      <c r="O79" s="851">
        <v>0.98</v>
      </c>
      <c r="P79" s="851">
        <v>0.67</v>
      </c>
      <c r="Q79" s="848">
        <f t="shared" si="1"/>
        <v>849.66</v>
      </c>
      <c r="R79" s="848">
        <f t="shared" si="1"/>
        <v>0.10050000000000001</v>
      </c>
    </row>
    <row r="80" spans="2:19">
      <c r="B80" s="846" t="s">
        <v>1054</v>
      </c>
      <c r="C80" s="847" t="s">
        <v>1070</v>
      </c>
      <c r="D80" s="848" t="s">
        <v>1030</v>
      </c>
      <c r="E80" s="848"/>
      <c r="F80" s="847">
        <v>9</v>
      </c>
      <c r="G80" s="847" t="s">
        <v>1067</v>
      </c>
      <c r="H80" s="848"/>
      <c r="I80" s="852" t="s">
        <v>1061</v>
      </c>
      <c r="J80" s="847" t="s">
        <v>1062</v>
      </c>
      <c r="K80" s="848" t="s">
        <v>759</v>
      </c>
      <c r="L80" s="846">
        <v>1</v>
      </c>
      <c r="M80" s="853">
        <v>1007</v>
      </c>
      <c r="N80" s="850">
        <v>0.12</v>
      </c>
      <c r="O80" s="851">
        <v>0.98</v>
      </c>
      <c r="P80" s="851">
        <v>0.67</v>
      </c>
      <c r="Q80" s="848">
        <f t="shared" si="1"/>
        <v>986.86</v>
      </c>
      <c r="R80" s="848">
        <f t="shared" si="1"/>
        <v>8.0399999999999999E-2</v>
      </c>
    </row>
    <row r="81" spans="2:18">
      <c r="B81" s="846" t="s">
        <v>1054</v>
      </c>
      <c r="C81" s="847" t="s">
        <v>1070</v>
      </c>
      <c r="D81" s="848" t="s">
        <v>1030</v>
      </c>
      <c r="E81" s="848"/>
      <c r="F81" s="847">
        <v>22</v>
      </c>
      <c r="G81" s="847" t="s">
        <v>1064</v>
      </c>
      <c r="H81" s="848"/>
      <c r="I81" s="852" t="s">
        <v>1061</v>
      </c>
      <c r="J81" s="847" t="s">
        <v>1062</v>
      </c>
      <c r="K81" s="848" t="s">
        <v>759</v>
      </c>
      <c r="L81" s="846">
        <v>1</v>
      </c>
      <c r="M81" s="853">
        <v>1007</v>
      </c>
      <c r="N81" s="850">
        <v>0.12</v>
      </c>
      <c r="O81" s="851">
        <v>0.98</v>
      </c>
      <c r="P81" s="851">
        <v>0.67</v>
      </c>
      <c r="Q81" s="848">
        <f t="shared" si="1"/>
        <v>986.86</v>
      </c>
      <c r="R81" s="848">
        <f t="shared" si="1"/>
        <v>8.0399999999999999E-2</v>
      </c>
    </row>
    <row r="82" spans="2:18">
      <c r="B82" s="846" t="s">
        <v>1054</v>
      </c>
      <c r="C82" s="847" t="s">
        <v>1070</v>
      </c>
      <c r="D82" s="848" t="s">
        <v>1030</v>
      </c>
      <c r="E82" s="848"/>
      <c r="F82" s="847">
        <v>37</v>
      </c>
      <c r="G82" s="847" t="s">
        <v>1068</v>
      </c>
      <c r="H82" s="848"/>
      <c r="I82" s="852" t="s">
        <v>1061</v>
      </c>
      <c r="J82" s="847" t="s">
        <v>1062</v>
      </c>
      <c r="K82" s="848" t="s">
        <v>759</v>
      </c>
      <c r="L82" s="846">
        <v>3</v>
      </c>
      <c r="M82" s="853">
        <v>399</v>
      </c>
      <c r="N82" s="850">
        <v>0.15</v>
      </c>
      <c r="O82" s="851">
        <v>0.98</v>
      </c>
      <c r="P82" s="851">
        <v>0.67</v>
      </c>
      <c r="Q82" s="848">
        <f t="shared" si="1"/>
        <v>391.02</v>
      </c>
      <c r="R82" s="848">
        <f t="shared" si="1"/>
        <v>0.10050000000000001</v>
      </c>
    </row>
    <row r="83" spans="2:18">
      <c r="B83" s="846" t="s">
        <v>1054</v>
      </c>
      <c r="C83" s="847" t="s">
        <v>1070</v>
      </c>
      <c r="D83" s="848" t="s">
        <v>1030</v>
      </c>
      <c r="E83" s="848"/>
      <c r="F83" s="847">
        <v>7</v>
      </c>
      <c r="G83" s="847" t="s">
        <v>1065</v>
      </c>
      <c r="H83" s="848"/>
      <c r="I83" s="852" t="s">
        <v>1061</v>
      </c>
      <c r="J83" s="847" t="s">
        <v>1062</v>
      </c>
      <c r="K83" s="848" t="s">
        <v>759</v>
      </c>
      <c r="L83" s="846">
        <v>2</v>
      </c>
      <c r="M83" s="853">
        <v>486</v>
      </c>
      <c r="N83" s="850">
        <v>0.08</v>
      </c>
      <c r="O83" s="851">
        <v>0.98</v>
      </c>
      <c r="P83" s="851">
        <v>0.67</v>
      </c>
      <c r="Q83" s="848">
        <f t="shared" si="1"/>
        <v>476.28</v>
      </c>
      <c r="R83" s="848">
        <f t="shared" si="1"/>
        <v>5.3600000000000002E-2</v>
      </c>
    </row>
    <row r="84" spans="2:18">
      <c r="B84" s="846" t="s">
        <v>1054</v>
      </c>
      <c r="C84" s="847" t="s">
        <v>1070</v>
      </c>
      <c r="D84" s="848" t="s">
        <v>1030</v>
      </c>
      <c r="E84" s="848"/>
      <c r="F84" s="847">
        <v>3</v>
      </c>
      <c r="G84" s="847" t="s">
        <v>1071</v>
      </c>
      <c r="H84" s="848"/>
      <c r="I84" s="852" t="s">
        <v>1061</v>
      </c>
      <c r="J84" s="847" t="s">
        <v>1062</v>
      </c>
      <c r="K84" s="848" t="s">
        <v>759</v>
      </c>
      <c r="L84" s="846">
        <v>1</v>
      </c>
      <c r="M84" s="853">
        <v>480</v>
      </c>
      <c r="N84" s="850">
        <v>0.08</v>
      </c>
      <c r="O84" s="851">
        <v>0.98</v>
      </c>
      <c r="P84" s="851">
        <v>0.67</v>
      </c>
      <c r="Q84" s="848">
        <f t="shared" si="1"/>
        <v>470.4</v>
      </c>
      <c r="R84" s="848">
        <f t="shared" si="1"/>
        <v>5.3600000000000002E-2</v>
      </c>
    </row>
    <row r="85" spans="2:18">
      <c r="B85" s="846" t="s">
        <v>1054</v>
      </c>
      <c r="C85" s="847" t="s">
        <v>1072</v>
      </c>
      <c r="D85" s="848" t="s">
        <v>1030</v>
      </c>
      <c r="E85" s="848"/>
      <c r="F85" s="847">
        <v>7</v>
      </c>
      <c r="G85" s="847" t="s">
        <v>1065</v>
      </c>
      <c r="H85" s="848"/>
      <c r="I85" s="852" t="s">
        <v>1061</v>
      </c>
      <c r="J85" s="847" t="s">
        <v>1062</v>
      </c>
      <c r="K85" s="848" t="s">
        <v>759</v>
      </c>
      <c r="L85" s="846">
        <v>4</v>
      </c>
      <c r="M85" s="853">
        <v>972</v>
      </c>
      <c r="N85" s="850">
        <v>0.16</v>
      </c>
      <c r="O85" s="851">
        <v>0.98</v>
      </c>
      <c r="P85" s="851">
        <v>0.67</v>
      </c>
      <c r="Q85" s="848">
        <f t="shared" si="1"/>
        <v>952.56</v>
      </c>
      <c r="R85" s="848">
        <f t="shared" si="1"/>
        <v>0.1072</v>
      </c>
    </row>
    <row r="86" spans="2:18">
      <c r="B86" s="846" t="s">
        <v>1054</v>
      </c>
      <c r="C86" s="847" t="s">
        <v>1072</v>
      </c>
      <c r="D86" s="848" t="s">
        <v>1030</v>
      </c>
      <c r="E86" s="848"/>
      <c r="F86" s="847">
        <v>9</v>
      </c>
      <c r="G86" s="847" t="s">
        <v>1067</v>
      </c>
      <c r="H86" s="848"/>
      <c r="I86" s="852" t="s">
        <v>1061</v>
      </c>
      <c r="J86" s="847" t="s">
        <v>1062</v>
      </c>
      <c r="K86" s="848" t="s">
        <v>759</v>
      </c>
      <c r="L86" s="846">
        <v>2</v>
      </c>
      <c r="M86" s="853">
        <v>2014</v>
      </c>
      <c r="N86" s="850">
        <v>0.24</v>
      </c>
      <c r="O86" s="851">
        <v>0.98</v>
      </c>
      <c r="P86" s="851">
        <v>0.67</v>
      </c>
      <c r="Q86" s="848">
        <f t="shared" si="1"/>
        <v>1973.72</v>
      </c>
      <c r="R86" s="848">
        <f t="shared" si="1"/>
        <v>0.1608</v>
      </c>
    </row>
    <row r="87" spans="2:18">
      <c r="B87" s="846" t="s">
        <v>1054</v>
      </c>
      <c r="C87" s="847" t="s">
        <v>1072</v>
      </c>
      <c r="D87" s="848" t="s">
        <v>1030</v>
      </c>
      <c r="E87" s="848"/>
      <c r="F87" s="847">
        <v>28</v>
      </c>
      <c r="G87" s="847" t="s">
        <v>1066</v>
      </c>
      <c r="H87" s="848"/>
      <c r="I87" s="852" t="s">
        <v>1061</v>
      </c>
      <c r="J87" s="847" t="s">
        <v>1062</v>
      </c>
      <c r="K87" s="848" t="s">
        <v>759</v>
      </c>
      <c r="L87" s="846">
        <v>6</v>
      </c>
      <c r="M87" s="853">
        <v>6042</v>
      </c>
      <c r="N87" s="850">
        <v>0.72</v>
      </c>
      <c r="O87" s="851">
        <v>0.98</v>
      </c>
      <c r="P87" s="851">
        <v>0.67</v>
      </c>
      <c r="Q87" s="848">
        <f t="shared" si="1"/>
        <v>5921.16</v>
      </c>
      <c r="R87" s="848">
        <f t="shared" si="1"/>
        <v>0.4824</v>
      </c>
    </row>
    <row r="88" spans="2:18">
      <c r="B88" s="846" t="s">
        <v>1054</v>
      </c>
      <c r="C88" s="847" t="s">
        <v>1072</v>
      </c>
      <c r="D88" s="848" t="s">
        <v>1030</v>
      </c>
      <c r="E88" s="848"/>
      <c r="F88" s="847">
        <v>8</v>
      </c>
      <c r="G88" s="847" t="s">
        <v>1069</v>
      </c>
      <c r="H88" s="848"/>
      <c r="I88" s="852" t="s">
        <v>1061</v>
      </c>
      <c r="J88" s="847" t="s">
        <v>1062</v>
      </c>
      <c r="K88" s="848" t="s">
        <v>759</v>
      </c>
      <c r="L88" s="846">
        <v>4</v>
      </c>
      <c r="M88" s="853">
        <v>1156</v>
      </c>
      <c r="N88" s="850">
        <v>0.2</v>
      </c>
      <c r="O88" s="851">
        <v>0.98</v>
      </c>
      <c r="P88" s="851">
        <v>0.67</v>
      </c>
      <c r="Q88" s="848">
        <f t="shared" si="1"/>
        <v>1132.8799999999999</v>
      </c>
      <c r="R88" s="848">
        <f t="shared" si="1"/>
        <v>0.13400000000000001</v>
      </c>
    </row>
    <row r="89" spans="2:18">
      <c r="B89" s="846" t="s">
        <v>1054</v>
      </c>
      <c r="C89" s="847" t="s">
        <v>1073</v>
      </c>
      <c r="D89" s="848" t="s">
        <v>1030</v>
      </c>
      <c r="E89" s="848"/>
      <c r="F89" s="847">
        <v>3</v>
      </c>
      <c r="G89" s="847" t="s">
        <v>1071</v>
      </c>
      <c r="H89" s="848"/>
      <c r="I89" s="852" t="s">
        <v>1061</v>
      </c>
      <c r="J89" s="847" t="s">
        <v>1062</v>
      </c>
      <c r="K89" s="848" t="s">
        <v>759</v>
      </c>
      <c r="L89" s="846">
        <v>1</v>
      </c>
      <c r="M89" s="853">
        <v>480</v>
      </c>
      <c r="N89" s="850">
        <v>0.08</v>
      </c>
      <c r="O89" s="851">
        <v>0.98</v>
      </c>
      <c r="P89" s="851">
        <v>0.67</v>
      </c>
      <c r="Q89" s="848">
        <f t="shared" si="1"/>
        <v>470.4</v>
      </c>
      <c r="R89" s="848">
        <f t="shared" si="1"/>
        <v>5.3600000000000002E-2</v>
      </c>
    </row>
    <row r="90" spans="2:18">
      <c r="B90" s="846" t="s">
        <v>1054</v>
      </c>
      <c r="C90" s="847" t="s">
        <v>1074</v>
      </c>
      <c r="D90" s="848" t="s">
        <v>1030</v>
      </c>
      <c r="E90" s="848"/>
      <c r="F90" s="847">
        <v>5</v>
      </c>
      <c r="G90" s="847" t="s">
        <v>1075</v>
      </c>
      <c r="H90" s="848"/>
      <c r="I90" s="852" t="s">
        <v>1061</v>
      </c>
      <c r="J90" s="847" t="s">
        <v>1062</v>
      </c>
      <c r="K90" s="848" t="s">
        <v>759</v>
      </c>
      <c r="L90" s="846">
        <v>11</v>
      </c>
      <c r="M90" s="853">
        <v>15180</v>
      </c>
      <c r="N90" s="850">
        <v>0</v>
      </c>
      <c r="O90" s="851">
        <v>0.98</v>
      </c>
      <c r="P90" s="851">
        <v>0.67</v>
      </c>
      <c r="Q90" s="848">
        <f t="shared" si="1"/>
        <v>14876.4</v>
      </c>
      <c r="R90" s="848">
        <f t="shared" si="1"/>
        <v>0</v>
      </c>
    </row>
    <row r="91" spans="2:18">
      <c r="B91" s="846" t="s">
        <v>1054</v>
      </c>
      <c r="C91" s="847" t="s">
        <v>1076</v>
      </c>
      <c r="D91" s="848" t="s">
        <v>1030</v>
      </c>
      <c r="E91" s="848"/>
      <c r="F91" s="847">
        <v>5</v>
      </c>
      <c r="G91" s="847" t="s">
        <v>1075</v>
      </c>
      <c r="H91" s="848"/>
      <c r="I91" s="852" t="s">
        <v>1061</v>
      </c>
      <c r="J91" s="847" t="s">
        <v>1062</v>
      </c>
      <c r="K91" s="848" t="s">
        <v>759</v>
      </c>
      <c r="L91" s="846">
        <v>14</v>
      </c>
      <c r="M91" s="853">
        <v>19320</v>
      </c>
      <c r="N91" s="850">
        <v>0</v>
      </c>
      <c r="O91" s="851">
        <v>0.98</v>
      </c>
      <c r="P91" s="851">
        <v>0.67</v>
      </c>
      <c r="Q91" s="848">
        <f t="shared" si="1"/>
        <v>18933.599999999999</v>
      </c>
      <c r="R91" s="848">
        <f t="shared" si="1"/>
        <v>0</v>
      </c>
    </row>
    <row r="92" spans="2:18">
      <c r="B92" s="846" t="s">
        <v>1054</v>
      </c>
      <c r="C92" s="847" t="s">
        <v>1077</v>
      </c>
      <c r="D92" s="848" t="s">
        <v>1030</v>
      </c>
      <c r="E92" s="848"/>
      <c r="F92" s="847">
        <v>7</v>
      </c>
      <c r="G92" s="847" t="s">
        <v>1065</v>
      </c>
      <c r="H92" s="848"/>
      <c r="I92" s="852" t="s">
        <v>1061</v>
      </c>
      <c r="J92" s="847" t="s">
        <v>1062</v>
      </c>
      <c r="K92" s="848" t="s">
        <v>759</v>
      </c>
      <c r="L92" s="846">
        <v>4</v>
      </c>
      <c r="M92" s="853">
        <v>972</v>
      </c>
      <c r="N92" s="850">
        <v>0.16</v>
      </c>
      <c r="O92" s="851">
        <v>0.98</v>
      </c>
      <c r="P92" s="851">
        <v>0.67</v>
      </c>
      <c r="Q92" s="848">
        <f t="shared" si="1"/>
        <v>952.56</v>
      </c>
      <c r="R92" s="848">
        <f t="shared" si="1"/>
        <v>0.1072</v>
      </c>
    </row>
    <row r="93" spans="2:18">
      <c r="B93" s="846" t="s">
        <v>1054</v>
      </c>
      <c r="C93" s="847" t="s">
        <v>1077</v>
      </c>
      <c r="D93" s="848" t="s">
        <v>1030</v>
      </c>
      <c r="E93" s="848"/>
      <c r="F93" s="847">
        <v>9</v>
      </c>
      <c r="G93" s="847" t="s">
        <v>1067</v>
      </c>
      <c r="H93" s="848"/>
      <c r="I93" s="852" t="s">
        <v>1061</v>
      </c>
      <c r="J93" s="847" t="s">
        <v>1062</v>
      </c>
      <c r="K93" s="848" t="s">
        <v>759</v>
      </c>
      <c r="L93" s="846">
        <v>2</v>
      </c>
      <c r="M93" s="853">
        <v>2014</v>
      </c>
      <c r="N93" s="850">
        <v>0.24</v>
      </c>
      <c r="O93" s="851">
        <v>0.98</v>
      </c>
      <c r="P93" s="851">
        <v>0.67</v>
      </c>
      <c r="Q93" s="848">
        <f t="shared" si="1"/>
        <v>1973.72</v>
      </c>
      <c r="R93" s="848">
        <f t="shared" si="1"/>
        <v>0.1608</v>
      </c>
    </row>
    <row r="94" spans="2:18">
      <c r="B94" s="846" t="s">
        <v>1054</v>
      </c>
      <c r="C94" s="847" t="s">
        <v>1077</v>
      </c>
      <c r="D94" s="848" t="s">
        <v>1030</v>
      </c>
      <c r="E94" s="848"/>
      <c r="F94" s="847">
        <v>28</v>
      </c>
      <c r="G94" s="847" t="s">
        <v>1066</v>
      </c>
      <c r="H94" s="848"/>
      <c r="I94" s="852" t="s">
        <v>1061</v>
      </c>
      <c r="J94" s="847" t="s">
        <v>1062</v>
      </c>
      <c r="K94" s="848" t="s">
        <v>759</v>
      </c>
      <c r="L94" s="846">
        <v>3</v>
      </c>
      <c r="M94" s="853">
        <v>3021</v>
      </c>
      <c r="N94" s="850">
        <v>0.36</v>
      </c>
      <c r="O94" s="851">
        <v>0.98</v>
      </c>
      <c r="P94" s="851">
        <v>0.67</v>
      </c>
      <c r="Q94" s="848">
        <f t="shared" si="1"/>
        <v>2960.58</v>
      </c>
      <c r="R94" s="848">
        <f t="shared" si="1"/>
        <v>0.2412</v>
      </c>
    </row>
    <row r="95" spans="2:18">
      <c r="B95" s="846" t="s">
        <v>1054</v>
      </c>
      <c r="C95" s="847" t="s">
        <v>1077</v>
      </c>
      <c r="D95" s="848" t="s">
        <v>1030</v>
      </c>
      <c r="E95" s="848"/>
      <c r="F95" s="847">
        <v>39</v>
      </c>
      <c r="G95" s="847" t="s">
        <v>1078</v>
      </c>
      <c r="H95" s="848"/>
      <c r="I95" s="852" t="s">
        <v>1061</v>
      </c>
      <c r="J95" s="847" t="s">
        <v>1062</v>
      </c>
      <c r="K95" s="848" t="s">
        <v>759</v>
      </c>
      <c r="L95" s="846">
        <v>2</v>
      </c>
      <c r="M95" s="853">
        <v>380</v>
      </c>
      <c r="N95" s="850">
        <v>0.1</v>
      </c>
      <c r="O95" s="851">
        <v>0.98</v>
      </c>
      <c r="P95" s="851">
        <v>0.67</v>
      </c>
      <c r="Q95" s="848">
        <f t="shared" si="1"/>
        <v>372.4</v>
      </c>
      <c r="R95" s="848">
        <f t="shared" si="1"/>
        <v>6.7000000000000004E-2</v>
      </c>
    </row>
    <row r="96" spans="2:18">
      <c r="B96" s="846" t="s">
        <v>1054</v>
      </c>
      <c r="C96" s="847" t="s">
        <v>1077</v>
      </c>
      <c r="D96" s="848" t="s">
        <v>1030</v>
      </c>
      <c r="E96" s="848"/>
      <c r="F96" s="847">
        <v>8</v>
      </c>
      <c r="G96" s="847" t="s">
        <v>1069</v>
      </c>
      <c r="H96" s="848"/>
      <c r="I96" s="852" t="s">
        <v>1061</v>
      </c>
      <c r="J96" s="847" t="s">
        <v>1062</v>
      </c>
      <c r="K96" s="848" t="s">
        <v>759</v>
      </c>
      <c r="L96" s="846">
        <v>1</v>
      </c>
      <c r="M96" s="853">
        <v>289</v>
      </c>
      <c r="N96" s="850">
        <v>0.05</v>
      </c>
      <c r="O96" s="851">
        <v>0.98</v>
      </c>
      <c r="P96" s="851">
        <v>0.67</v>
      </c>
      <c r="Q96" s="848">
        <f t="shared" si="1"/>
        <v>283.21999999999997</v>
      </c>
      <c r="R96" s="848">
        <f t="shared" si="1"/>
        <v>3.3500000000000002E-2</v>
      </c>
    </row>
    <row r="97" spans="2:18">
      <c r="B97" s="846" t="s">
        <v>1054</v>
      </c>
      <c r="C97" s="847" t="s">
        <v>1079</v>
      </c>
      <c r="D97" s="848" t="s">
        <v>1030</v>
      </c>
      <c r="E97" s="848"/>
      <c r="F97" s="847">
        <v>22</v>
      </c>
      <c r="G97" s="847" t="s">
        <v>1064</v>
      </c>
      <c r="H97" s="848"/>
      <c r="I97" s="852" t="s">
        <v>1061</v>
      </c>
      <c r="J97" s="847" t="s">
        <v>1062</v>
      </c>
      <c r="K97" s="848" t="s">
        <v>759</v>
      </c>
      <c r="L97" s="846">
        <v>1</v>
      </c>
      <c r="M97" s="853">
        <v>1007</v>
      </c>
      <c r="N97" s="850">
        <v>0.12</v>
      </c>
      <c r="O97" s="851">
        <v>0.98</v>
      </c>
      <c r="P97" s="851">
        <v>0.67</v>
      </c>
      <c r="Q97" s="848">
        <f t="shared" si="1"/>
        <v>986.86</v>
      </c>
      <c r="R97" s="848">
        <f t="shared" si="1"/>
        <v>8.0399999999999999E-2</v>
      </c>
    </row>
    <row r="98" spans="2:18">
      <c r="B98" s="846" t="s">
        <v>1054</v>
      </c>
      <c r="C98" s="847" t="s">
        <v>1079</v>
      </c>
      <c r="D98" s="848" t="s">
        <v>1030</v>
      </c>
      <c r="E98" s="848"/>
      <c r="F98" s="847">
        <v>9</v>
      </c>
      <c r="G98" s="847" t="s">
        <v>1067</v>
      </c>
      <c r="H98" s="848"/>
      <c r="I98" s="852" t="s">
        <v>1061</v>
      </c>
      <c r="J98" s="847" t="s">
        <v>1062</v>
      </c>
      <c r="K98" s="848" t="s">
        <v>759</v>
      </c>
      <c r="L98" s="846">
        <v>1</v>
      </c>
      <c r="M98" s="853">
        <v>1007</v>
      </c>
      <c r="N98" s="850">
        <v>0.12</v>
      </c>
      <c r="O98" s="851">
        <v>0.98</v>
      </c>
      <c r="P98" s="851">
        <v>0.67</v>
      </c>
      <c r="Q98" s="848">
        <f t="shared" si="1"/>
        <v>986.86</v>
      </c>
      <c r="R98" s="848">
        <f t="shared" si="1"/>
        <v>8.0399999999999999E-2</v>
      </c>
    </row>
    <row r="99" spans="2:18">
      <c r="B99" s="846" t="s">
        <v>1054</v>
      </c>
      <c r="C99" s="847" t="s">
        <v>1079</v>
      </c>
      <c r="D99" s="848" t="s">
        <v>1030</v>
      </c>
      <c r="E99" s="848"/>
      <c r="F99" s="847">
        <v>37</v>
      </c>
      <c r="G99" s="847" t="s">
        <v>1068</v>
      </c>
      <c r="H99" s="848"/>
      <c r="I99" s="852" t="s">
        <v>1061</v>
      </c>
      <c r="J99" s="847" t="s">
        <v>1062</v>
      </c>
      <c r="K99" s="848" t="s">
        <v>759</v>
      </c>
      <c r="L99" s="846">
        <v>1</v>
      </c>
      <c r="M99" s="853">
        <v>133</v>
      </c>
      <c r="N99" s="850">
        <v>0.05</v>
      </c>
      <c r="O99" s="851">
        <v>0.98</v>
      </c>
      <c r="P99" s="851">
        <v>0.67</v>
      </c>
      <c r="Q99" s="848">
        <f t="shared" si="1"/>
        <v>130.34</v>
      </c>
      <c r="R99" s="848">
        <f t="shared" si="1"/>
        <v>3.3500000000000002E-2</v>
      </c>
    </row>
    <row r="100" spans="2:18">
      <c r="B100" s="846" t="s">
        <v>1054</v>
      </c>
      <c r="C100" s="847" t="s">
        <v>1080</v>
      </c>
      <c r="D100" s="848" t="s">
        <v>1030</v>
      </c>
      <c r="E100" s="848"/>
      <c r="F100" s="847">
        <v>9</v>
      </c>
      <c r="G100" s="847" t="s">
        <v>1067</v>
      </c>
      <c r="H100" s="848"/>
      <c r="I100" s="852" t="s">
        <v>1061</v>
      </c>
      <c r="J100" s="847" t="s">
        <v>1062</v>
      </c>
      <c r="K100" s="848" t="s">
        <v>759</v>
      </c>
      <c r="L100" s="846">
        <v>1</v>
      </c>
      <c r="M100" s="853">
        <v>1007</v>
      </c>
      <c r="N100" s="850">
        <v>0.12</v>
      </c>
      <c r="O100" s="851">
        <v>0.98</v>
      </c>
      <c r="P100" s="851">
        <v>0.67</v>
      </c>
      <c r="Q100" s="848">
        <f t="shared" si="1"/>
        <v>986.86</v>
      </c>
      <c r="R100" s="848">
        <f t="shared" si="1"/>
        <v>8.0399999999999999E-2</v>
      </c>
    </row>
    <row r="101" spans="2:18">
      <c r="B101" s="846" t="s">
        <v>1054</v>
      </c>
      <c r="C101" s="847" t="s">
        <v>1080</v>
      </c>
      <c r="D101" s="848" t="s">
        <v>1030</v>
      </c>
      <c r="E101" s="848"/>
      <c r="F101" s="847">
        <v>7</v>
      </c>
      <c r="G101" s="847" t="s">
        <v>1065</v>
      </c>
      <c r="H101" s="848"/>
      <c r="I101" s="852" t="s">
        <v>1061</v>
      </c>
      <c r="J101" s="847" t="s">
        <v>1062</v>
      </c>
      <c r="K101" s="848" t="s">
        <v>759</v>
      </c>
      <c r="L101" s="846">
        <v>2</v>
      </c>
      <c r="M101" s="853">
        <v>486</v>
      </c>
      <c r="N101" s="850">
        <v>0.08</v>
      </c>
      <c r="O101" s="851">
        <v>0.98</v>
      </c>
      <c r="P101" s="851">
        <v>0.67</v>
      </c>
      <c r="Q101" s="848">
        <f t="shared" si="1"/>
        <v>476.28</v>
      </c>
      <c r="R101" s="848">
        <f t="shared" si="1"/>
        <v>5.3600000000000002E-2</v>
      </c>
    </row>
    <row r="102" spans="2:18">
      <c r="B102" s="846" t="s">
        <v>1054</v>
      </c>
      <c r="C102" s="847" t="s">
        <v>1080</v>
      </c>
      <c r="D102" s="848" t="s">
        <v>1030</v>
      </c>
      <c r="E102" s="848"/>
      <c r="F102" s="847">
        <v>28</v>
      </c>
      <c r="G102" s="847" t="s">
        <v>1066</v>
      </c>
      <c r="H102" s="848"/>
      <c r="I102" s="852" t="s">
        <v>1061</v>
      </c>
      <c r="J102" s="847" t="s">
        <v>1062</v>
      </c>
      <c r="K102" s="848" t="s">
        <v>759</v>
      </c>
      <c r="L102" s="846">
        <v>1</v>
      </c>
      <c r="M102" s="853">
        <v>1007</v>
      </c>
      <c r="N102" s="850">
        <v>0.12</v>
      </c>
      <c r="O102" s="851">
        <v>0.98</v>
      </c>
      <c r="P102" s="851">
        <v>0.67</v>
      </c>
      <c r="Q102" s="848">
        <f t="shared" si="1"/>
        <v>986.86</v>
      </c>
      <c r="R102" s="848">
        <f t="shared" si="1"/>
        <v>8.0399999999999999E-2</v>
      </c>
    </row>
    <row r="103" spans="2:18">
      <c r="B103" s="846" t="s">
        <v>1054</v>
      </c>
      <c r="C103" s="847" t="s">
        <v>1080</v>
      </c>
      <c r="D103" s="848" t="s">
        <v>1030</v>
      </c>
      <c r="E103" s="848"/>
      <c r="F103" s="847">
        <v>3</v>
      </c>
      <c r="G103" s="847" t="s">
        <v>1071</v>
      </c>
      <c r="H103" s="848"/>
      <c r="I103" s="852" t="s">
        <v>1061</v>
      </c>
      <c r="J103" s="847" t="s">
        <v>1062</v>
      </c>
      <c r="K103" s="848" t="s">
        <v>759</v>
      </c>
      <c r="L103" s="846">
        <v>1</v>
      </c>
      <c r="M103" s="853">
        <v>480</v>
      </c>
      <c r="N103" s="850">
        <v>0.08</v>
      </c>
      <c r="O103" s="851">
        <v>0.98</v>
      </c>
      <c r="P103" s="851">
        <v>0.67</v>
      </c>
      <c r="Q103" s="848">
        <f t="shared" si="1"/>
        <v>470.4</v>
      </c>
      <c r="R103" s="848">
        <f t="shared" si="1"/>
        <v>5.3600000000000002E-2</v>
      </c>
    </row>
    <row r="104" spans="2:18">
      <c r="C104" s="855"/>
      <c r="D104" s="856"/>
      <c r="E104" s="856"/>
      <c r="F104" s="855"/>
      <c r="G104" s="855"/>
      <c r="H104" s="856"/>
      <c r="I104" s="857"/>
      <c r="J104" s="855"/>
      <c r="K104" s="856"/>
      <c r="L104" s="854"/>
      <c r="M104" s="858"/>
      <c r="N104" s="859"/>
      <c r="O104" s="860"/>
      <c r="P104" s="860"/>
      <c r="Q104" s="856"/>
      <c r="R104" s="856"/>
    </row>
  </sheetData>
  <mergeCells count="1">
    <mergeCell ref="B16:X16"/>
  </mergeCells>
  <dataValidations count="1">
    <dataValidation type="list" allowBlank="1" showInputMessage="1" showErrorMessage="1" sqref="B73:B103" xr:uid="{D558E183-DCB6-1347-A10B-0D9B9B476D9B}">
      <formula1>Program_Name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Catherine Nguyen</cp:lastModifiedBy>
  <cp:lastPrinted>2017-05-24T00:43:43Z</cp:lastPrinted>
  <dcterms:created xsi:type="dcterms:W3CDTF">2012-03-05T18:56:04Z</dcterms:created>
  <dcterms:modified xsi:type="dcterms:W3CDTF">2020-12-01T14:30:08Z</dcterms:modified>
</cp:coreProperties>
</file>