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ttps://ontarioenergyboard-my.sharepoint.com/personal/diilioal_oeb_ca/Documents/EnWin/"/>
    </mc:Choice>
  </mc:AlternateContent>
  <xr:revisionPtr revIDLastSave="0" documentId="8_{768D13E1-B355-449B-9A33-652C9E8B1006}" xr6:coauthVersionLast="45" xr6:coauthVersionMax="45"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98" yWindow="-98" windowWidth="19396" windowHeight="10395" tabRatio="789"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LRAM'!$B$406</definedName>
    <definedName name="Table_5_d.__2018_Lost_Revenues_Work_Form">'5.  2015-2020 LRAM'!$B$589</definedName>
    <definedName name="Table_5_e.__2019_Lost_Revenues_Work_Form">'5.  2015-2020 LRAM'!$B$772</definedName>
    <definedName name="Table_5_f.__2020_Lost_Revenues_Work_Form">'5.  2015-2020 LRAM'!$B$955</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96" i="79" l="1"/>
  <c r="Y696" i="79"/>
  <c r="AE690" i="79"/>
  <c r="AD690" i="79"/>
  <c r="AC690" i="79"/>
  <c r="AE662" i="79"/>
  <c r="AD662" i="79"/>
  <c r="AC662" i="79"/>
  <c r="AF749" i="79"/>
  <c r="AE749" i="79"/>
  <c r="AD749" i="79"/>
  <c r="AC749" i="79"/>
  <c r="AB749" i="79"/>
  <c r="AA749" i="79"/>
  <c r="Z749" i="79"/>
  <c r="Y749" i="79"/>
  <c r="N749" i="79"/>
  <c r="AF746" i="79"/>
  <c r="AE746" i="79"/>
  <c r="AD746" i="79"/>
  <c r="AC746" i="79"/>
  <c r="AB746" i="79"/>
  <c r="AA746" i="79"/>
  <c r="Z746" i="79"/>
  <c r="Y746" i="79"/>
  <c r="N746" i="79"/>
  <c r="AF743" i="79"/>
  <c r="AE743" i="79"/>
  <c r="AD743" i="79"/>
  <c r="AC743" i="79"/>
  <c r="AB743" i="79"/>
  <c r="AA743" i="79"/>
  <c r="Z743" i="79"/>
  <c r="Y743" i="79"/>
  <c r="N743" i="79"/>
  <c r="AF740" i="79"/>
  <c r="AE740" i="79"/>
  <c r="AD740" i="79"/>
  <c r="AC740" i="79"/>
  <c r="AB740" i="79"/>
  <c r="AA740" i="79"/>
  <c r="Z740" i="79"/>
  <c r="Y740" i="79"/>
  <c r="N740" i="79"/>
  <c r="AF737" i="79"/>
  <c r="AE737" i="79"/>
  <c r="AD737" i="79"/>
  <c r="AC737" i="79"/>
  <c r="AB737" i="79"/>
  <c r="AA737" i="79"/>
  <c r="Z737" i="79"/>
  <c r="Y737" i="79"/>
  <c r="N737" i="79"/>
  <c r="AF734" i="79"/>
  <c r="AE734" i="79"/>
  <c r="AD734" i="79"/>
  <c r="AC734" i="79"/>
  <c r="AB734" i="79"/>
  <c r="AA734" i="79"/>
  <c r="Z734" i="79"/>
  <c r="Y734" i="79"/>
  <c r="N734" i="79"/>
  <c r="AF731" i="79"/>
  <c r="AE731" i="79"/>
  <c r="AD731" i="79"/>
  <c r="AC731" i="79"/>
  <c r="AB731" i="79"/>
  <c r="AA731" i="79"/>
  <c r="Z731" i="79"/>
  <c r="Y731" i="79"/>
  <c r="N731" i="79"/>
  <c r="AF728" i="79"/>
  <c r="AE728" i="79"/>
  <c r="AD728" i="79"/>
  <c r="AC728" i="79"/>
  <c r="AB728" i="79"/>
  <c r="AA728" i="79"/>
  <c r="Z728" i="79"/>
  <c r="Y728" i="79"/>
  <c r="AF725" i="79"/>
  <c r="AE725" i="79"/>
  <c r="AD725" i="79"/>
  <c r="AC725" i="79"/>
  <c r="AB725" i="79"/>
  <c r="AA725" i="79"/>
  <c r="Z725" i="79"/>
  <c r="Y725" i="79"/>
  <c r="N725" i="79"/>
  <c r="AF722" i="79"/>
  <c r="AE722" i="79"/>
  <c r="AD722" i="79"/>
  <c r="AC722" i="79"/>
  <c r="AB722" i="79"/>
  <c r="AA722" i="79"/>
  <c r="Z722" i="79"/>
  <c r="Y722" i="79"/>
  <c r="N722" i="79"/>
  <c r="AF719" i="79"/>
  <c r="AE719" i="79"/>
  <c r="AD719" i="79"/>
  <c r="AC719" i="79"/>
  <c r="AB719" i="79"/>
  <c r="AA719" i="79"/>
  <c r="Z719" i="79"/>
  <c r="Y719" i="79"/>
  <c r="N719" i="79"/>
  <c r="AF716" i="79"/>
  <c r="AE716" i="79"/>
  <c r="AD716" i="79"/>
  <c r="AC716" i="79"/>
  <c r="AB716" i="79"/>
  <c r="AA716" i="79"/>
  <c r="Z716" i="79"/>
  <c r="Y716" i="79"/>
  <c r="N716" i="79"/>
  <c r="AF713" i="79"/>
  <c r="AE713" i="79"/>
  <c r="AD713" i="79"/>
  <c r="AC713" i="79"/>
  <c r="AB713" i="79"/>
  <c r="AA713" i="79"/>
  <c r="Z713" i="79"/>
  <c r="Y713" i="79"/>
  <c r="N713" i="79"/>
  <c r="AF710" i="79"/>
  <c r="AE710" i="79"/>
  <c r="AD710" i="79"/>
  <c r="AC710" i="79"/>
  <c r="AB710" i="79"/>
  <c r="AA710" i="79"/>
  <c r="Z710" i="79"/>
  <c r="Y710" i="79"/>
  <c r="N710" i="79"/>
  <c r="AF706" i="79"/>
  <c r="AE706" i="79"/>
  <c r="AD706" i="79"/>
  <c r="AC706" i="79"/>
  <c r="AB706" i="79"/>
  <c r="AA706" i="79"/>
  <c r="Z706" i="79"/>
  <c r="Y706" i="79"/>
  <c r="N706" i="79"/>
  <c r="AF703" i="79"/>
  <c r="AE703" i="79"/>
  <c r="AD703" i="79"/>
  <c r="AC703" i="79"/>
  <c r="AB703" i="79"/>
  <c r="AA703" i="79"/>
  <c r="Z703" i="79"/>
  <c r="Y703" i="79"/>
  <c r="N703" i="79"/>
  <c r="AF700" i="79"/>
  <c r="AE700" i="79"/>
  <c r="AD700" i="79"/>
  <c r="AC700" i="79"/>
  <c r="AB700" i="79"/>
  <c r="AA700" i="79"/>
  <c r="Z700" i="79"/>
  <c r="Y700" i="79"/>
  <c r="N700" i="79"/>
  <c r="N696" i="79"/>
  <c r="AF696" i="79"/>
  <c r="AE696" i="79"/>
  <c r="AD696" i="79"/>
  <c r="AC696" i="79"/>
  <c r="AB696" i="79"/>
  <c r="AA696" i="79"/>
  <c r="AF693" i="79"/>
  <c r="AE693" i="79"/>
  <c r="AD693" i="79"/>
  <c r="AC693" i="79"/>
  <c r="AB693" i="79"/>
  <c r="AA693" i="79"/>
  <c r="Z693" i="79"/>
  <c r="Y693" i="79"/>
  <c r="N693" i="79"/>
  <c r="N690" i="79"/>
  <c r="AF690" i="79"/>
  <c r="AB690" i="79"/>
  <c r="AA690" i="79"/>
  <c r="Z690" i="79"/>
  <c r="Y690" i="79"/>
  <c r="AF687" i="79"/>
  <c r="AE687" i="79"/>
  <c r="AD687" i="79"/>
  <c r="AC687" i="79"/>
  <c r="AB687" i="79"/>
  <c r="AA687" i="79"/>
  <c r="Z687" i="79"/>
  <c r="Y687" i="79"/>
  <c r="N687" i="79"/>
  <c r="AF684" i="79"/>
  <c r="AE684" i="79"/>
  <c r="AD684" i="79"/>
  <c r="AC684" i="79"/>
  <c r="AB684" i="79"/>
  <c r="AA684" i="79"/>
  <c r="Z684" i="79"/>
  <c r="Y684" i="79"/>
  <c r="N684" i="79"/>
  <c r="N681" i="79"/>
  <c r="N678" i="79"/>
  <c r="AF675" i="79"/>
  <c r="AE675" i="79"/>
  <c r="AD675" i="79"/>
  <c r="AC675" i="79"/>
  <c r="AB675" i="79"/>
  <c r="AA675" i="79"/>
  <c r="Z675" i="79"/>
  <c r="Y675" i="79"/>
  <c r="N675" i="79"/>
  <c r="AF671" i="79"/>
  <c r="AE671" i="79"/>
  <c r="AD671" i="79"/>
  <c r="AC671" i="79"/>
  <c r="AB671" i="79"/>
  <c r="AA671" i="79"/>
  <c r="Z671" i="79"/>
  <c r="Y671" i="79"/>
  <c r="AF668" i="79"/>
  <c r="AE668" i="79"/>
  <c r="AD668" i="79"/>
  <c r="AC668" i="79"/>
  <c r="AB668" i="79"/>
  <c r="AA668" i="79"/>
  <c r="Z668" i="79"/>
  <c r="Y668" i="79"/>
  <c r="AF665" i="79"/>
  <c r="AE665" i="79"/>
  <c r="AD665" i="79"/>
  <c r="AC665" i="79"/>
  <c r="AB665" i="79"/>
  <c r="AA665" i="79"/>
  <c r="Z665" i="79"/>
  <c r="Y665" i="79"/>
  <c r="AF662" i="79"/>
  <c r="AB662" i="79"/>
  <c r="AA662" i="79"/>
  <c r="Z662" i="79"/>
  <c r="Y662" i="79"/>
  <c r="AF657" i="79"/>
  <c r="AE657" i="79"/>
  <c r="AD657" i="79"/>
  <c r="AC657" i="79"/>
  <c r="AB657" i="79"/>
  <c r="AA657" i="79"/>
  <c r="Z657" i="79"/>
  <c r="Y657" i="79"/>
  <c r="N657" i="79"/>
  <c r="AF654" i="79"/>
  <c r="AE654" i="79"/>
  <c r="AD654" i="79"/>
  <c r="AC654" i="79"/>
  <c r="AB654" i="79"/>
  <c r="AA654" i="79"/>
  <c r="Z654" i="79"/>
  <c r="Y654" i="79"/>
  <c r="N654" i="79"/>
  <c r="AF651" i="79"/>
  <c r="AE651" i="79"/>
  <c r="AD651" i="79"/>
  <c r="AC651" i="79"/>
  <c r="AB651" i="79"/>
  <c r="AA651" i="79"/>
  <c r="Z651" i="79"/>
  <c r="Y651" i="79"/>
  <c r="N651" i="79"/>
  <c r="AF648" i="79"/>
  <c r="AE648" i="79"/>
  <c r="AD648" i="79"/>
  <c r="AC648" i="79"/>
  <c r="AB648" i="79"/>
  <c r="AA648" i="79"/>
  <c r="Z648" i="79"/>
  <c r="Y648" i="79"/>
  <c r="N648" i="79"/>
  <c r="AF644" i="79"/>
  <c r="AE644" i="79"/>
  <c r="AD644" i="79"/>
  <c r="AC644" i="79"/>
  <c r="AB644" i="79"/>
  <c r="AA644" i="79"/>
  <c r="Z644" i="79"/>
  <c r="Y644" i="79"/>
  <c r="N644" i="79"/>
  <c r="AF641" i="79"/>
  <c r="AE641" i="79"/>
  <c r="AD641" i="79"/>
  <c r="AC641" i="79"/>
  <c r="AB641" i="79"/>
  <c r="AA641" i="79"/>
  <c r="Z641" i="79"/>
  <c r="Y641" i="79"/>
  <c r="N641" i="79"/>
  <c r="AF637" i="79"/>
  <c r="AE637" i="79"/>
  <c r="AD637" i="79"/>
  <c r="AC637" i="79"/>
  <c r="AB637" i="79"/>
  <c r="AA637" i="79"/>
  <c r="Z637" i="79"/>
  <c r="Y637" i="79"/>
  <c r="N637" i="79"/>
  <c r="AF633" i="79"/>
  <c r="AE633" i="79"/>
  <c r="AD633" i="79"/>
  <c r="AC633" i="79"/>
  <c r="AB633" i="79"/>
  <c r="AA633" i="79"/>
  <c r="Z633" i="79"/>
  <c r="Y633" i="79"/>
  <c r="N633" i="79"/>
  <c r="AF630" i="79"/>
  <c r="AE630" i="79"/>
  <c r="AD630" i="79"/>
  <c r="AC630" i="79"/>
  <c r="AB630" i="79"/>
  <c r="AA630" i="79"/>
  <c r="Z630" i="79"/>
  <c r="Y630" i="79"/>
  <c r="N630" i="79"/>
  <c r="AF627" i="79"/>
  <c r="AE627" i="79"/>
  <c r="AD627" i="79"/>
  <c r="AC627" i="79"/>
  <c r="AB627" i="79"/>
  <c r="AA627" i="79"/>
  <c r="Z627" i="79"/>
  <c r="Y627" i="79"/>
  <c r="N627" i="79"/>
  <c r="AF623" i="79"/>
  <c r="AE623" i="79"/>
  <c r="AD623" i="79"/>
  <c r="AC623" i="79"/>
  <c r="AB623" i="79"/>
  <c r="AA623" i="79"/>
  <c r="Z623" i="79"/>
  <c r="Y623" i="79"/>
  <c r="N623" i="79"/>
  <c r="AF620" i="79"/>
  <c r="AE620" i="79"/>
  <c r="AD620" i="79"/>
  <c r="AC620" i="79"/>
  <c r="AB620" i="79"/>
  <c r="AA620" i="79"/>
  <c r="Z620" i="79"/>
  <c r="Y620" i="79"/>
  <c r="N620" i="79"/>
  <c r="AF617" i="79"/>
  <c r="AE617" i="79"/>
  <c r="AD617" i="79"/>
  <c r="AC617" i="79"/>
  <c r="AB617" i="79"/>
  <c r="AA617" i="79"/>
  <c r="Z617" i="79"/>
  <c r="Y617" i="79"/>
  <c r="N617" i="79"/>
  <c r="AF614" i="79"/>
  <c r="AE614" i="79"/>
  <c r="AD614" i="79"/>
  <c r="AC614" i="79"/>
  <c r="AB614" i="79"/>
  <c r="AA614" i="79"/>
  <c r="Z614" i="79"/>
  <c r="Y614" i="79"/>
  <c r="N614" i="79"/>
  <c r="AF611" i="79"/>
  <c r="AE611" i="79"/>
  <c r="AD611" i="79"/>
  <c r="AC611" i="79"/>
  <c r="AB611" i="79"/>
  <c r="AA611" i="79"/>
  <c r="Z611" i="79"/>
  <c r="Y611" i="79"/>
  <c r="N611" i="79"/>
  <c r="AF607" i="79"/>
  <c r="AE607" i="79"/>
  <c r="AD607" i="79"/>
  <c r="AC607" i="79"/>
  <c r="AB607" i="79"/>
  <c r="AA607" i="79"/>
  <c r="Z607" i="79"/>
  <c r="Y607" i="79"/>
  <c r="AF604" i="79"/>
  <c r="AE604" i="79"/>
  <c r="AD604" i="79"/>
  <c r="AC604" i="79"/>
  <c r="AB604" i="79"/>
  <c r="AA604" i="79"/>
  <c r="Z604" i="79"/>
  <c r="Y604" i="79"/>
  <c r="AF601" i="79"/>
  <c r="AE601" i="79"/>
  <c r="AD601" i="79"/>
  <c r="AC601" i="79"/>
  <c r="AB601" i="79"/>
  <c r="AA601" i="79"/>
  <c r="Z601" i="79"/>
  <c r="Y601" i="79"/>
  <c r="AF598" i="79"/>
  <c r="AE598" i="79"/>
  <c r="AD598" i="79"/>
  <c r="AC598" i="79"/>
  <c r="AB598" i="79"/>
  <c r="AA598" i="79"/>
  <c r="Z598" i="79"/>
  <c r="Y598" i="79"/>
  <c r="AF595" i="79"/>
  <c r="AE595" i="79"/>
  <c r="AD595" i="79"/>
  <c r="AC595" i="79"/>
  <c r="AB595" i="79"/>
  <c r="AA595" i="79"/>
  <c r="Z595" i="79"/>
  <c r="Y595" i="79"/>
  <c r="AA498" i="79"/>
  <c r="Z498" i="79"/>
  <c r="AA488" i="79"/>
  <c r="Z488" i="79"/>
  <c r="AA485" i="79"/>
  <c r="Z485" i="79"/>
  <c r="AA536" i="79"/>
  <c r="Z536" i="79"/>
  <c r="Y536" i="79"/>
  <c r="AA527" i="79"/>
  <c r="Z527" i="79"/>
  <c r="Y527" i="79"/>
  <c r="Z513" i="79"/>
  <c r="Z507" i="79"/>
  <c r="AE479" i="79"/>
  <c r="AA479" i="79"/>
  <c r="Z479" i="79"/>
  <c r="AF566" i="79"/>
  <c r="AE566" i="79"/>
  <c r="AD566" i="79"/>
  <c r="AC566" i="79"/>
  <c r="AB566" i="79"/>
  <c r="AA566" i="79"/>
  <c r="Z566" i="79"/>
  <c r="Y566" i="79"/>
  <c r="N566" i="79"/>
  <c r="AF563" i="79"/>
  <c r="AE563" i="79"/>
  <c r="AD563" i="79"/>
  <c r="AC563" i="79"/>
  <c r="AB563" i="79"/>
  <c r="AA563" i="79"/>
  <c r="Z563" i="79"/>
  <c r="Y563" i="79"/>
  <c r="N563" i="79"/>
  <c r="AF560" i="79"/>
  <c r="AE560" i="79"/>
  <c r="AD560" i="79"/>
  <c r="AC560" i="79"/>
  <c r="AB560" i="79"/>
  <c r="AA560" i="79"/>
  <c r="Z560" i="79"/>
  <c r="Y560" i="79"/>
  <c r="N560" i="79"/>
  <c r="AF557" i="79"/>
  <c r="AE557" i="79"/>
  <c r="AD557" i="79"/>
  <c r="AC557" i="79"/>
  <c r="AB557" i="79"/>
  <c r="AA557" i="79"/>
  <c r="Z557" i="79"/>
  <c r="Y557" i="79"/>
  <c r="N557" i="79"/>
  <c r="AF554" i="79"/>
  <c r="AE554" i="79"/>
  <c r="AD554" i="79"/>
  <c r="AC554" i="79"/>
  <c r="AB554" i="79"/>
  <c r="AA554" i="79"/>
  <c r="Z554" i="79"/>
  <c r="Y554" i="79"/>
  <c r="N554" i="79"/>
  <c r="AF551" i="79"/>
  <c r="AE551" i="79"/>
  <c r="AD551" i="79"/>
  <c r="AC551" i="79"/>
  <c r="AB551" i="79"/>
  <c r="AA551" i="79"/>
  <c r="Z551" i="79"/>
  <c r="Y551" i="79"/>
  <c r="N551" i="79"/>
  <c r="AF548" i="79"/>
  <c r="AE548" i="79"/>
  <c r="AD548" i="79"/>
  <c r="AC548" i="79"/>
  <c r="AB548" i="79"/>
  <c r="AA548" i="79"/>
  <c r="Z548" i="79"/>
  <c r="Y548" i="79"/>
  <c r="N548" i="79"/>
  <c r="AF545" i="79"/>
  <c r="AE545" i="79"/>
  <c r="AD545" i="79"/>
  <c r="AC545" i="79"/>
  <c r="AB545" i="79"/>
  <c r="AA545" i="79"/>
  <c r="Z545" i="79"/>
  <c r="Y545" i="79"/>
  <c r="AF542" i="79"/>
  <c r="AE542" i="79"/>
  <c r="AD542" i="79"/>
  <c r="AC542" i="79"/>
  <c r="AB542" i="79"/>
  <c r="AA542" i="79"/>
  <c r="Z542" i="79"/>
  <c r="Y542" i="79"/>
  <c r="N542" i="79"/>
  <c r="AF539" i="79"/>
  <c r="AE539" i="79"/>
  <c r="AD539" i="79"/>
  <c r="AC539" i="79"/>
  <c r="AB539" i="79"/>
  <c r="AA539" i="79"/>
  <c r="Z539" i="79"/>
  <c r="Y539" i="79"/>
  <c r="N539" i="79"/>
  <c r="N536" i="79"/>
  <c r="AF536" i="79"/>
  <c r="AE536" i="79"/>
  <c r="AD536" i="79"/>
  <c r="AC536" i="79"/>
  <c r="AB536" i="79"/>
  <c r="AF533" i="79"/>
  <c r="AE533" i="79"/>
  <c r="AD533" i="79"/>
  <c r="AC533" i="79"/>
  <c r="AB533" i="79"/>
  <c r="AA533" i="79"/>
  <c r="Z533" i="79"/>
  <c r="Y533" i="79"/>
  <c r="N533" i="79"/>
  <c r="AF530" i="79"/>
  <c r="AE530" i="79"/>
  <c r="AD530" i="79"/>
  <c r="AC530" i="79"/>
  <c r="AB530" i="79"/>
  <c r="AA530" i="79"/>
  <c r="Z530" i="79"/>
  <c r="Y530" i="79"/>
  <c r="N530" i="79"/>
  <c r="N527" i="79"/>
  <c r="AF527" i="79"/>
  <c r="AE527" i="79"/>
  <c r="AD527" i="79"/>
  <c r="AC527" i="79"/>
  <c r="AB527" i="79"/>
  <c r="AF523" i="79"/>
  <c r="AE523" i="79"/>
  <c r="AD523" i="79"/>
  <c r="AC523" i="79"/>
  <c r="AB523" i="79"/>
  <c r="AA523" i="79"/>
  <c r="Z523" i="79"/>
  <c r="Y523" i="79"/>
  <c r="N523" i="79"/>
  <c r="AF520" i="79"/>
  <c r="AE520" i="79"/>
  <c r="AD520" i="79"/>
  <c r="AC520" i="79"/>
  <c r="AB520" i="79"/>
  <c r="AA520" i="79"/>
  <c r="Z520" i="79"/>
  <c r="Y520" i="79"/>
  <c r="N520" i="79"/>
  <c r="AF517" i="79"/>
  <c r="AE517" i="79"/>
  <c r="AD517" i="79"/>
  <c r="AC517" i="79"/>
  <c r="AB517" i="79"/>
  <c r="AA517" i="79"/>
  <c r="Z517" i="79"/>
  <c r="Y517" i="79"/>
  <c r="N517" i="79"/>
  <c r="Y513" i="79"/>
  <c r="N513" i="79"/>
  <c r="AF513" i="79"/>
  <c r="AE513" i="79"/>
  <c r="AC513" i="79"/>
  <c r="AB513" i="79"/>
  <c r="AF510" i="79"/>
  <c r="AE510" i="79"/>
  <c r="AD510" i="79"/>
  <c r="AC510" i="79"/>
  <c r="AB510" i="79"/>
  <c r="AA510" i="79"/>
  <c r="Z510" i="79"/>
  <c r="Y510" i="79"/>
  <c r="N510" i="79"/>
  <c r="AE507" i="79"/>
  <c r="N507" i="79"/>
  <c r="AF507" i="79"/>
  <c r="AC507" i="79"/>
  <c r="AB507" i="79"/>
  <c r="Y507" i="79"/>
  <c r="AF504" i="79"/>
  <c r="AE504" i="79"/>
  <c r="AD504" i="79"/>
  <c r="AC504" i="79"/>
  <c r="AB504" i="79"/>
  <c r="AA504" i="79"/>
  <c r="Z504" i="79"/>
  <c r="Y504" i="79"/>
  <c r="N504" i="79"/>
  <c r="AF501" i="79"/>
  <c r="AE501" i="79"/>
  <c r="AD501" i="79"/>
  <c r="AC501" i="79"/>
  <c r="AB501" i="79"/>
  <c r="AA501" i="79"/>
  <c r="Z501" i="79"/>
  <c r="Y501" i="79"/>
  <c r="N501" i="79"/>
  <c r="AD498" i="79"/>
  <c r="N498" i="79"/>
  <c r="AF498" i="79"/>
  <c r="AE498" i="79"/>
  <c r="AC498" i="79"/>
  <c r="AB498" i="79"/>
  <c r="Y498" i="79"/>
  <c r="N495" i="79"/>
  <c r="AF495" i="79"/>
  <c r="AE495" i="79"/>
  <c r="Y495" i="79"/>
  <c r="AF492" i="79"/>
  <c r="AE492" i="79"/>
  <c r="AD492" i="79"/>
  <c r="AC492" i="79"/>
  <c r="AB492" i="79"/>
  <c r="AA492" i="79"/>
  <c r="Z492" i="79"/>
  <c r="Y492" i="79"/>
  <c r="N492" i="79"/>
  <c r="AF488" i="79"/>
  <c r="AE488" i="79"/>
  <c r="AD488" i="79"/>
  <c r="AC488" i="79"/>
  <c r="AB488" i="79"/>
  <c r="Y488" i="79"/>
  <c r="AF485" i="79"/>
  <c r="AE485" i="79"/>
  <c r="AD485" i="79"/>
  <c r="AC485" i="79"/>
  <c r="AB485" i="79"/>
  <c r="Y485" i="79"/>
  <c r="AF482" i="79"/>
  <c r="AE482" i="79"/>
  <c r="AD482" i="79"/>
  <c r="AC482" i="79"/>
  <c r="AB482" i="79"/>
  <c r="AA482" i="79"/>
  <c r="Z482" i="79"/>
  <c r="Y482" i="79"/>
  <c r="AF479" i="79"/>
  <c r="AD479" i="79"/>
  <c r="AC479" i="79"/>
  <c r="AB479" i="79"/>
  <c r="Y479" i="79"/>
  <c r="AF474" i="79"/>
  <c r="AE474" i="79"/>
  <c r="AD474" i="79"/>
  <c r="AC474" i="79"/>
  <c r="AB474" i="79"/>
  <c r="AA474" i="79"/>
  <c r="Z474" i="79"/>
  <c r="Y474" i="79"/>
  <c r="N474" i="79"/>
  <c r="AF471" i="79"/>
  <c r="AE471" i="79"/>
  <c r="AD471" i="79"/>
  <c r="AC471" i="79"/>
  <c r="AB471" i="79"/>
  <c r="AA471" i="79"/>
  <c r="Z471" i="79"/>
  <c r="Y471" i="79"/>
  <c r="N471" i="79"/>
  <c r="AF468" i="79"/>
  <c r="AE468" i="79"/>
  <c r="AD468" i="79"/>
  <c r="AC468" i="79"/>
  <c r="AB468" i="79"/>
  <c r="AA468" i="79"/>
  <c r="Z468" i="79"/>
  <c r="Y468" i="79"/>
  <c r="N468" i="79"/>
  <c r="AF465" i="79"/>
  <c r="AE465" i="79"/>
  <c r="AD465" i="79"/>
  <c r="AC465" i="79"/>
  <c r="AB465" i="79"/>
  <c r="AA465" i="79"/>
  <c r="Z465" i="79"/>
  <c r="Y465" i="79"/>
  <c r="N465" i="79"/>
  <c r="AF461" i="79"/>
  <c r="AE461" i="79"/>
  <c r="AD461" i="79"/>
  <c r="AC461" i="79"/>
  <c r="AB461" i="79"/>
  <c r="AA461" i="79"/>
  <c r="Z461" i="79"/>
  <c r="Y461" i="79"/>
  <c r="N461" i="79"/>
  <c r="AF458" i="79"/>
  <c r="AE458" i="79"/>
  <c r="AD458" i="79"/>
  <c r="AC458" i="79"/>
  <c r="AB458" i="79"/>
  <c r="AA458" i="79"/>
  <c r="Z458" i="79"/>
  <c r="Y458" i="79"/>
  <c r="N458" i="79"/>
  <c r="AF454" i="79"/>
  <c r="AE454" i="79"/>
  <c r="AD454" i="79"/>
  <c r="AC454" i="79"/>
  <c r="AB454" i="79"/>
  <c r="AA454" i="79"/>
  <c r="Z454" i="79"/>
  <c r="Y454" i="79"/>
  <c r="N454" i="79"/>
  <c r="AF450" i="79"/>
  <c r="AE450" i="79"/>
  <c r="AD450" i="79"/>
  <c r="AC450" i="79"/>
  <c r="AB450" i="79"/>
  <c r="AA450" i="79"/>
  <c r="Z450" i="79"/>
  <c r="Y450" i="79"/>
  <c r="N450" i="79"/>
  <c r="AF447" i="79"/>
  <c r="AE447" i="79"/>
  <c r="AD447" i="79"/>
  <c r="AC447" i="79"/>
  <c r="AB447" i="79"/>
  <c r="AA447" i="79"/>
  <c r="Z447" i="79"/>
  <c r="Y447" i="79"/>
  <c r="N447" i="79"/>
  <c r="AF444" i="79"/>
  <c r="AE444" i="79"/>
  <c r="AD444" i="79"/>
  <c r="AC444" i="79"/>
  <c r="AB444" i="79"/>
  <c r="AA444" i="79"/>
  <c r="Z444" i="79"/>
  <c r="Y444" i="79"/>
  <c r="N444" i="79"/>
  <c r="AF440" i="79"/>
  <c r="AE440" i="79"/>
  <c r="AD440" i="79"/>
  <c r="AC440" i="79"/>
  <c r="AB440" i="79"/>
  <c r="AA440" i="79"/>
  <c r="Z440" i="79"/>
  <c r="Y440" i="79"/>
  <c r="N440" i="79"/>
  <c r="AF437" i="79"/>
  <c r="AE437" i="79"/>
  <c r="AD437" i="79"/>
  <c r="AC437" i="79"/>
  <c r="AB437" i="79"/>
  <c r="AA437" i="79"/>
  <c r="Z437" i="79"/>
  <c r="Y437" i="79"/>
  <c r="N437" i="79"/>
  <c r="AF434" i="79"/>
  <c r="AE434" i="79"/>
  <c r="AD434" i="79"/>
  <c r="AC434" i="79"/>
  <c r="AB434" i="79"/>
  <c r="AA434" i="79"/>
  <c r="Z434" i="79"/>
  <c r="Y434" i="79"/>
  <c r="N434" i="79"/>
  <c r="AF431" i="79"/>
  <c r="AE431" i="79"/>
  <c r="AD431" i="79"/>
  <c r="AC431" i="79"/>
  <c r="AB431" i="79"/>
  <c r="AA431" i="79"/>
  <c r="Z431" i="79"/>
  <c r="Y431" i="79"/>
  <c r="N431" i="79"/>
  <c r="AF428" i="79"/>
  <c r="AE428" i="79"/>
  <c r="AD428" i="79"/>
  <c r="AC428" i="79"/>
  <c r="AB428" i="79"/>
  <c r="AA428" i="79"/>
  <c r="Z428" i="79"/>
  <c r="Y428" i="79"/>
  <c r="N428" i="79"/>
  <c r="AF424" i="79"/>
  <c r="AE424" i="79"/>
  <c r="AD424" i="79"/>
  <c r="AC424" i="79"/>
  <c r="AB424" i="79"/>
  <c r="AA424" i="79"/>
  <c r="Z424" i="79"/>
  <c r="Y424" i="79"/>
  <c r="AF421" i="79"/>
  <c r="AE421" i="79"/>
  <c r="AD421" i="79"/>
  <c r="AC421" i="79"/>
  <c r="AB421" i="79"/>
  <c r="AA421" i="79"/>
  <c r="Z421" i="79"/>
  <c r="Y421" i="79"/>
  <c r="AF418" i="79"/>
  <c r="AE418" i="79"/>
  <c r="AD418" i="79"/>
  <c r="AC418" i="79"/>
  <c r="AB418" i="79"/>
  <c r="AA418" i="79"/>
  <c r="Z418" i="79"/>
  <c r="Y418" i="79"/>
  <c r="AF415" i="79"/>
  <c r="AE415" i="79"/>
  <c r="AD415" i="79"/>
  <c r="AC415" i="79"/>
  <c r="AB415" i="79"/>
  <c r="AA415" i="79"/>
  <c r="Z415" i="79"/>
  <c r="Y415" i="79"/>
  <c r="AF412" i="79"/>
  <c r="AE412" i="79"/>
  <c r="AD412" i="79"/>
  <c r="AC412" i="79"/>
  <c r="AB412" i="79"/>
  <c r="AA412" i="79"/>
  <c r="Z412" i="79"/>
  <c r="Y412" i="79"/>
  <c r="AG336" i="79"/>
  <c r="AH336" i="79"/>
  <c r="AI336" i="79"/>
  <c r="AJ336" i="79"/>
  <c r="AK336" i="79"/>
  <c r="AL336" i="79"/>
  <c r="AM335" i="79" l="1"/>
  <c r="AM336" i="79" s="1"/>
  <c r="AE382" i="79" l="1"/>
  <c r="AC382" i="79"/>
  <c r="AB382" i="79"/>
  <c r="Z382" i="79"/>
  <c r="Y382" i="79"/>
  <c r="AD343" i="79"/>
  <c r="AC343" i="79"/>
  <c r="AA343" i="79"/>
  <c r="Z343" i="79"/>
  <c r="AF327" i="79"/>
  <c r="AA327" i="79"/>
  <c r="Z327" i="79"/>
  <c r="Y327" i="79"/>
  <c r="AE323" i="79"/>
  <c r="AD323" i="79"/>
  <c r="AC323" i="79"/>
  <c r="Y323" i="79"/>
  <c r="AE317" i="79"/>
  <c r="AD317" i="79"/>
  <c r="AC317" i="79"/>
  <c r="AB317" i="79"/>
  <c r="AA317" i="79"/>
  <c r="Z317" i="79"/>
  <c r="Y317" i="79"/>
  <c r="AC308" i="79"/>
  <c r="AB308" i="79"/>
  <c r="AA308" i="79"/>
  <c r="Z308" i="79"/>
  <c r="Y308" i="79"/>
  <c r="AF305" i="79"/>
  <c r="AF302" i="79"/>
  <c r="AE302" i="79"/>
  <c r="AD302" i="79"/>
  <c r="AC302" i="79"/>
  <c r="Y302" i="79"/>
  <c r="AE298" i="79"/>
  <c r="AD298" i="79"/>
  <c r="AC298" i="79"/>
  <c r="AB298" i="79"/>
  <c r="Z298" i="79"/>
  <c r="Y298" i="79"/>
  <c r="AF289" i="79"/>
  <c r="AD289" i="79"/>
  <c r="AC289" i="79"/>
  <c r="AB289" i="79"/>
  <c r="AA289" i="79"/>
  <c r="Z289" i="79"/>
  <c r="Y289" i="79"/>
  <c r="AF382" i="79"/>
  <c r="AD382" i="79"/>
  <c r="N382" i="79"/>
  <c r="AA382" i="79"/>
  <c r="AF379" i="79"/>
  <c r="AE379" i="79"/>
  <c r="AD379" i="79"/>
  <c r="AC379" i="79"/>
  <c r="AB379" i="79"/>
  <c r="AA379" i="79"/>
  <c r="Z379" i="79"/>
  <c r="Y379" i="79"/>
  <c r="N379" i="79"/>
  <c r="AF376" i="79"/>
  <c r="AE376" i="79"/>
  <c r="AD376" i="79"/>
  <c r="AC376" i="79"/>
  <c r="AB376" i="79"/>
  <c r="AA376" i="79"/>
  <c r="Z376" i="79"/>
  <c r="Y376" i="79"/>
  <c r="N376" i="79"/>
  <c r="AF373" i="79"/>
  <c r="AE373" i="79"/>
  <c r="AD373" i="79"/>
  <c r="AC373" i="79"/>
  <c r="AB373" i="79"/>
  <c r="AA373" i="79"/>
  <c r="Z373" i="79"/>
  <c r="Y373" i="79"/>
  <c r="N373" i="79"/>
  <c r="AF370" i="79"/>
  <c r="AE370" i="79"/>
  <c r="AD370" i="79"/>
  <c r="AC370" i="79"/>
  <c r="AB370" i="79"/>
  <c r="AA370" i="79"/>
  <c r="Z370" i="79"/>
  <c r="Y370" i="79"/>
  <c r="N370" i="79"/>
  <c r="AF367" i="79"/>
  <c r="AE367" i="79"/>
  <c r="AD367" i="79"/>
  <c r="AC367" i="79"/>
  <c r="AB367" i="79"/>
  <c r="AA367" i="79"/>
  <c r="Z367" i="79"/>
  <c r="Y367" i="79"/>
  <c r="N367" i="79"/>
  <c r="AF364" i="79"/>
  <c r="AE364" i="79"/>
  <c r="AD364" i="79"/>
  <c r="AC364" i="79"/>
  <c r="AB364" i="79"/>
  <c r="AA364" i="79"/>
  <c r="Z364" i="79"/>
  <c r="Y364" i="79"/>
  <c r="N364" i="79"/>
  <c r="AF361" i="79"/>
  <c r="AE361" i="79"/>
  <c r="AD361" i="79"/>
  <c r="AC361" i="79"/>
  <c r="AB361" i="79"/>
  <c r="AA361" i="79"/>
  <c r="Z361" i="79"/>
  <c r="Y361" i="79"/>
  <c r="N361" i="79"/>
  <c r="AF358" i="79"/>
  <c r="AE358" i="79"/>
  <c r="AD358" i="79"/>
  <c r="AC358" i="79"/>
  <c r="AB358" i="79"/>
  <c r="AA358" i="79"/>
  <c r="Z358" i="79"/>
  <c r="Y358" i="79"/>
  <c r="AF355" i="79"/>
  <c r="AE355" i="79"/>
  <c r="AD355" i="79"/>
  <c r="AC355" i="79"/>
  <c r="AB355" i="79"/>
  <c r="AA355" i="79"/>
  <c r="Z355" i="79"/>
  <c r="Y355" i="79"/>
  <c r="N355" i="79"/>
  <c r="AF352" i="79"/>
  <c r="AE352" i="79"/>
  <c r="AD352" i="79"/>
  <c r="AC352" i="79"/>
  <c r="AB352" i="79"/>
  <c r="AA352" i="79"/>
  <c r="Z352" i="79"/>
  <c r="Y352" i="79"/>
  <c r="N352" i="79"/>
  <c r="AF349" i="79"/>
  <c r="AE349" i="79"/>
  <c r="AD349" i="79"/>
  <c r="AC349" i="79"/>
  <c r="AB349" i="79"/>
  <c r="AA349" i="79"/>
  <c r="Z349" i="79"/>
  <c r="Y349" i="79"/>
  <c r="N349" i="79"/>
  <c r="AF346" i="79"/>
  <c r="AE346" i="79"/>
  <c r="AD346" i="79"/>
  <c r="AC346" i="79"/>
  <c r="AB346" i="79"/>
  <c r="AA346" i="79"/>
  <c r="Z346" i="79"/>
  <c r="Y346" i="79"/>
  <c r="AF343" i="79"/>
  <c r="AB343" i="79"/>
  <c r="Y343" i="79"/>
  <c r="N343" i="79"/>
  <c r="AE343" i="79"/>
  <c r="AF340" i="79"/>
  <c r="AE340" i="79"/>
  <c r="AD340" i="79"/>
  <c r="AC340" i="79"/>
  <c r="AB340" i="79"/>
  <c r="AA340" i="79"/>
  <c r="Z340" i="79"/>
  <c r="Y340" i="79"/>
  <c r="N340" i="79"/>
  <c r="AF336" i="79"/>
  <c r="AE336" i="79"/>
  <c r="AD336" i="79"/>
  <c r="AC336" i="79"/>
  <c r="AB336" i="79"/>
  <c r="AA336" i="79"/>
  <c r="Z336" i="79"/>
  <c r="Y336" i="79"/>
  <c r="N336" i="79"/>
  <c r="AF333" i="79"/>
  <c r="AE333" i="79"/>
  <c r="AD333" i="79"/>
  <c r="AC333" i="79"/>
  <c r="AB333" i="79"/>
  <c r="AA333" i="79"/>
  <c r="Z333" i="79"/>
  <c r="Y333" i="79"/>
  <c r="N333" i="79"/>
  <c r="AF330" i="79"/>
  <c r="AE330" i="79"/>
  <c r="AD330" i="79"/>
  <c r="AC330" i="79"/>
  <c r="AB330" i="79"/>
  <c r="AA330" i="79"/>
  <c r="Z330" i="79"/>
  <c r="Y330" i="79"/>
  <c r="N330" i="79"/>
  <c r="AE327" i="79"/>
  <c r="AD327" i="79"/>
  <c r="AC327" i="79"/>
  <c r="AB327" i="79"/>
  <c r="AA323" i="79"/>
  <c r="N323" i="79"/>
  <c r="AF323" i="79"/>
  <c r="AB323" i="79"/>
  <c r="Z323" i="79"/>
  <c r="AF320" i="79"/>
  <c r="AE320" i="79"/>
  <c r="AD320" i="79"/>
  <c r="AC320" i="79"/>
  <c r="AB320" i="79"/>
  <c r="AA320" i="79"/>
  <c r="Z320" i="79"/>
  <c r="Y320" i="79"/>
  <c r="N320" i="79"/>
  <c r="N317" i="79"/>
  <c r="AF317" i="79"/>
  <c r="AF314" i="79"/>
  <c r="AE314" i="79"/>
  <c r="AD314" i="79"/>
  <c r="AC314" i="79"/>
  <c r="AB314" i="79"/>
  <c r="AA314" i="79"/>
  <c r="Z314" i="79"/>
  <c r="Y314" i="79"/>
  <c r="N314" i="79"/>
  <c r="AF311" i="79"/>
  <c r="AE311" i="79"/>
  <c r="AD311" i="79"/>
  <c r="AC311" i="79"/>
  <c r="AB311" i="79"/>
  <c r="AA311" i="79"/>
  <c r="Z311" i="79"/>
  <c r="Y311" i="79"/>
  <c r="N311" i="79"/>
  <c r="AD308" i="79"/>
  <c r="N308" i="79"/>
  <c r="AF308" i="79"/>
  <c r="AE308" i="79"/>
  <c r="N305" i="79"/>
  <c r="AE305" i="79"/>
  <c r="AB302" i="79"/>
  <c r="N302" i="79"/>
  <c r="AA302" i="79"/>
  <c r="Z302" i="79"/>
  <c r="AF298" i="79"/>
  <c r="AA298" i="79"/>
  <c r="AF295" i="79"/>
  <c r="AE295" i="79"/>
  <c r="AD295" i="79"/>
  <c r="AC295" i="79"/>
  <c r="AB295" i="79"/>
  <c r="AA295" i="79"/>
  <c r="Z295" i="79"/>
  <c r="Y295" i="79"/>
  <c r="AF292" i="79"/>
  <c r="AE292" i="79"/>
  <c r="AD292" i="79"/>
  <c r="AC292" i="79"/>
  <c r="AB292" i="79"/>
  <c r="AA292" i="79"/>
  <c r="Z292" i="79"/>
  <c r="Y292" i="79"/>
  <c r="AE289" i="79"/>
  <c r="AF284" i="79"/>
  <c r="AE284" i="79"/>
  <c r="AD284" i="79"/>
  <c r="AC284" i="79"/>
  <c r="AB284" i="79"/>
  <c r="AA284" i="79"/>
  <c r="Z284" i="79"/>
  <c r="Y284" i="79"/>
  <c r="N284" i="79"/>
  <c r="AF281" i="79"/>
  <c r="AE281" i="79"/>
  <c r="AD281" i="79"/>
  <c r="AC281" i="79"/>
  <c r="AB281" i="79"/>
  <c r="AA281" i="79"/>
  <c r="Z281" i="79"/>
  <c r="Y281" i="79"/>
  <c r="N281" i="79"/>
  <c r="AF278" i="79"/>
  <c r="AE278" i="79"/>
  <c r="AD278" i="79"/>
  <c r="AC278" i="79"/>
  <c r="AB278" i="79"/>
  <c r="AA278" i="79"/>
  <c r="Z278" i="79"/>
  <c r="Y278" i="79"/>
  <c r="N278" i="79"/>
  <c r="AF275" i="79"/>
  <c r="AE275" i="79"/>
  <c r="AD275" i="79"/>
  <c r="AC275" i="79"/>
  <c r="AB275" i="79"/>
  <c r="AA275" i="79"/>
  <c r="Z275" i="79"/>
  <c r="Y275" i="79"/>
  <c r="N275" i="79"/>
  <c r="AF271" i="79"/>
  <c r="AE271" i="79"/>
  <c r="AD271" i="79"/>
  <c r="AC271" i="79"/>
  <c r="AB271" i="79"/>
  <c r="AA271" i="79"/>
  <c r="Z271" i="79"/>
  <c r="Y271" i="79"/>
  <c r="N271" i="79"/>
  <c r="AF268" i="79"/>
  <c r="AE268" i="79"/>
  <c r="AD268" i="79"/>
  <c r="AC268" i="79"/>
  <c r="AB268" i="79"/>
  <c r="AA268" i="79"/>
  <c r="Z268" i="79"/>
  <c r="Y268" i="79"/>
  <c r="N268" i="79"/>
  <c r="AF264" i="79"/>
  <c r="AE264" i="79"/>
  <c r="AD264" i="79"/>
  <c r="AC264" i="79"/>
  <c r="AB264" i="79"/>
  <c r="AA264" i="79"/>
  <c r="Z264" i="79"/>
  <c r="Y264" i="79"/>
  <c r="N264" i="79"/>
  <c r="AF260" i="79"/>
  <c r="AE260" i="79"/>
  <c r="AD260" i="79"/>
  <c r="AC260" i="79"/>
  <c r="AB260" i="79"/>
  <c r="AA260" i="79"/>
  <c r="Z260" i="79"/>
  <c r="Y260" i="79"/>
  <c r="N260" i="79"/>
  <c r="AF257" i="79"/>
  <c r="AE257" i="79"/>
  <c r="AD257" i="79"/>
  <c r="AC257" i="79"/>
  <c r="AB257" i="79"/>
  <c r="AA257" i="79"/>
  <c r="Z257" i="79"/>
  <c r="Y257" i="79"/>
  <c r="N257" i="79"/>
  <c r="AF254" i="79"/>
  <c r="AE254" i="79"/>
  <c r="AD254" i="79"/>
  <c r="AC254" i="79"/>
  <c r="AB254" i="79"/>
  <c r="AA254" i="79"/>
  <c r="Z254" i="79"/>
  <c r="Y254" i="79"/>
  <c r="N254" i="79"/>
  <c r="AF250" i="79"/>
  <c r="AE250" i="79"/>
  <c r="AD250" i="79"/>
  <c r="AC250" i="79"/>
  <c r="AB250" i="79"/>
  <c r="AA250" i="79"/>
  <c r="Z250" i="79"/>
  <c r="Y250" i="79"/>
  <c r="N250" i="79"/>
  <c r="AF247" i="79"/>
  <c r="AE247" i="79"/>
  <c r="AD247" i="79"/>
  <c r="AC247" i="79"/>
  <c r="AB247" i="79"/>
  <c r="AA247" i="79"/>
  <c r="Z247" i="79"/>
  <c r="Y247" i="79"/>
  <c r="N247" i="79"/>
  <c r="AF244" i="79"/>
  <c r="AE244" i="79"/>
  <c r="AD244" i="79"/>
  <c r="AC244" i="79"/>
  <c r="AB244" i="79"/>
  <c r="AA244" i="79"/>
  <c r="Z244" i="79"/>
  <c r="Y244" i="79"/>
  <c r="N244" i="79"/>
  <c r="AF241" i="79"/>
  <c r="AE241" i="79"/>
  <c r="AD241" i="79"/>
  <c r="AC241" i="79"/>
  <c r="AB241" i="79"/>
  <c r="AA241" i="79"/>
  <c r="Z241" i="79"/>
  <c r="Y241" i="79"/>
  <c r="N241" i="79"/>
  <c r="AF238" i="79"/>
  <c r="AE238" i="79"/>
  <c r="AD238" i="79"/>
  <c r="AC238" i="79"/>
  <c r="AB238" i="79"/>
  <c r="AA238" i="79"/>
  <c r="Z238" i="79"/>
  <c r="Y238" i="79"/>
  <c r="N238" i="79"/>
  <c r="AF234" i="79"/>
  <c r="AE234" i="79"/>
  <c r="AD234" i="79"/>
  <c r="AC234" i="79"/>
  <c r="AB234" i="79"/>
  <c r="AA234" i="79"/>
  <c r="Z234" i="79"/>
  <c r="Y234" i="79"/>
  <c r="AF231" i="79"/>
  <c r="AE231" i="79"/>
  <c r="AD231" i="79"/>
  <c r="AC231" i="79"/>
  <c r="AB231" i="79"/>
  <c r="AA231" i="79"/>
  <c r="Z231" i="79"/>
  <c r="Y231" i="79"/>
  <c r="AF228" i="79"/>
  <c r="AE228" i="79"/>
  <c r="AD228" i="79"/>
  <c r="AC228" i="79"/>
  <c r="AB228" i="79"/>
  <c r="AA228" i="79"/>
  <c r="Z228" i="79"/>
  <c r="Y228" i="79"/>
  <c r="AF225" i="79"/>
  <c r="AE225" i="79"/>
  <c r="AD225" i="79"/>
  <c r="AC225" i="79"/>
  <c r="AB225" i="79"/>
  <c r="AA225" i="79"/>
  <c r="Z225" i="79"/>
  <c r="Y225" i="79"/>
  <c r="AF222" i="79"/>
  <c r="AE222" i="79"/>
  <c r="AD222" i="79"/>
  <c r="AC222" i="79"/>
  <c r="AB222" i="79"/>
  <c r="AA222" i="79"/>
  <c r="Z222" i="79"/>
  <c r="Y222" i="79"/>
  <c r="Z401" i="79" l="1"/>
  <c r="Y401" i="79"/>
  <c r="Z402" i="79"/>
  <c r="Y402" i="79"/>
  <c r="AE81" i="79" l="1"/>
  <c r="AD81" i="79"/>
  <c r="AB81" i="79"/>
  <c r="AE77" i="79"/>
  <c r="AC77" i="79"/>
  <c r="AB77" i="79"/>
  <c r="AA77" i="79"/>
  <c r="Z77" i="79"/>
  <c r="Y77" i="79"/>
  <c r="AE74" i="79"/>
  <c r="AC74" i="79"/>
  <c r="AB74" i="79"/>
  <c r="AA74" i="79"/>
  <c r="Z74" i="79"/>
  <c r="AE71" i="79"/>
  <c r="AC71" i="79"/>
  <c r="AB71" i="79"/>
  <c r="AA71" i="79"/>
  <c r="Z71" i="79"/>
  <c r="Y71" i="79"/>
  <c r="AC67" i="79"/>
  <c r="AA67" i="79"/>
  <c r="Z67" i="79"/>
  <c r="Y67" i="79"/>
  <c r="AD64" i="79"/>
  <c r="AC64" i="79"/>
  <c r="AA64" i="79"/>
  <c r="Z64" i="79"/>
  <c r="AE61" i="79"/>
  <c r="AD61" i="79"/>
  <c r="AC61" i="79"/>
  <c r="AB61" i="79"/>
  <c r="AA61" i="79"/>
  <c r="Y61" i="79"/>
  <c r="AE58" i="79"/>
  <c r="AD58" i="79"/>
  <c r="AC58" i="79"/>
  <c r="AB58" i="79"/>
  <c r="AA58" i="79"/>
  <c r="AE55" i="79"/>
  <c r="AD55" i="79"/>
  <c r="AC55" i="79"/>
  <c r="AB55" i="79"/>
  <c r="AA55" i="79"/>
  <c r="Y55" i="79"/>
  <c r="AE51" i="79"/>
  <c r="AB51" i="79"/>
  <c r="AA51" i="79"/>
  <c r="Z51" i="79"/>
  <c r="Y51" i="79"/>
  <c r="AE48" i="79"/>
  <c r="AD48" i="79"/>
  <c r="AC48" i="79"/>
  <c r="AB48" i="79"/>
  <c r="AA48" i="79"/>
  <c r="Z48" i="79"/>
  <c r="Y48" i="79"/>
  <c r="AE45" i="79"/>
  <c r="AD45" i="79"/>
  <c r="AC45" i="79"/>
  <c r="Z45" i="79"/>
  <c r="Y45" i="79"/>
  <c r="AC42" i="79"/>
  <c r="AB42" i="79"/>
  <c r="AA42" i="79"/>
  <c r="Z42" i="79"/>
  <c r="Y42" i="79"/>
  <c r="AF39" i="79"/>
  <c r="AE39" i="79"/>
  <c r="AD39" i="79"/>
  <c r="AC39" i="79"/>
  <c r="AB39" i="79"/>
  <c r="AA39" i="79"/>
  <c r="Y39"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N81" i="79"/>
  <c r="AC81" i="79"/>
  <c r="AA81" i="79"/>
  <c r="Z81" i="79"/>
  <c r="Y81" i="79"/>
  <c r="AF77" i="79"/>
  <c r="N77" i="79"/>
  <c r="AD77" i="79"/>
  <c r="AF74" i="79"/>
  <c r="N74" i="79"/>
  <c r="AD74" i="79"/>
  <c r="Y74" i="79"/>
  <c r="AF71" i="79"/>
  <c r="N71" i="79"/>
  <c r="AD71" i="79"/>
  <c r="AF67" i="79"/>
  <c r="N67" i="79"/>
  <c r="AE67" i="79"/>
  <c r="AD67" i="79"/>
  <c r="AB67" i="79"/>
  <c r="AF64" i="79"/>
  <c r="N64" i="79"/>
  <c r="AE64" i="79"/>
  <c r="AB64" i="79"/>
  <c r="Y64" i="79"/>
  <c r="AF61" i="79"/>
  <c r="N61" i="79"/>
  <c r="Z61" i="79"/>
  <c r="AF58" i="79"/>
  <c r="Y58" i="79"/>
  <c r="N58" i="79"/>
  <c r="Z58" i="79"/>
  <c r="AF55" i="79"/>
  <c r="N55" i="79"/>
  <c r="Z55" i="79"/>
  <c r="AF51" i="79"/>
  <c r="AD51" i="79"/>
  <c r="AC51" i="79"/>
  <c r="AF48" i="79"/>
  <c r="AF45" i="79"/>
  <c r="AB45" i="79"/>
  <c r="AA45" i="79"/>
  <c r="AF42" i="79"/>
  <c r="AE42" i="79"/>
  <c r="AD42" i="79"/>
  <c r="Z39" i="79"/>
  <c r="Z511" i="46"/>
  <c r="AB508" i="46"/>
  <c r="AD505" i="46"/>
  <c r="AA501" i="46"/>
  <c r="AE498" i="46"/>
  <c r="AA495" i="46"/>
  <c r="AE492" i="46"/>
  <c r="AB489" i="46"/>
  <c r="AA489" i="46"/>
  <c r="AF478" i="46"/>
  <c r="AE478" i="46"/>
  <c r="AA474" i="46"/>
  <c r="AE471" i="46"/>
  <c r="AF465" i="46"/>
  <c r="AE465" i="46"/>
  <c r="AB462" i="46"/>
  <c r="AA462" i="46"/>
  <c r="AE458" i="46"/>
  <c r="AB455" i="46"/>
  <c r="AA455" i="46"/>
  <c r="AE452" i="46"/>
  <c r="AA449" i="46"/>
  <c r="AF446" i="46"/>
  <c r="AE446" i="46"/>
  <c r="AB443" i="46"/>
  <c r="AA443" i="46"/>
  <c r="AB437" i="46"/>
  <c r="AA437" i="46"/>
  <c r="AF433" i="46"/>
  <c r="AE433" i="46"/>
  <c r="AB430" i="46"/>
  <c r="AA430" i="46"/>
  <c r="AF427" i="46"/>
  <c r="AE427" i="46"/>
  <c r="AB424" i="46"/>
  <c r="AA424" i="46"/>
  <c r="AF421" i="46"/>
  <c r="AE421" i="46"/>
  <c r="AB418" i="46"/>
  <c r="AA418" i="46"/>
  <c r="AF415" i="46"/>
  <c r="AE415" i="46"/>
  <c r="AB412" i="46"/>
  <c r="AA412" i="46"/>
  <c r="AF409" i="46"/>
  <c r="AE409" i="46"/>
  <c r="Z409" i="46"/>
  <c r="N511" i="46"/>
  <c r="AF511" i="46"/>
  <c r="AE511" i="46"/>
  <c r="AD511" i="46"/>
  <c r="AC511" i="46"/>
  <c r="AB511" i="46"/>
  <c r="AA511" i="46"/>
  <c r="Y511" i="46"/>
  <c r="AF508" i="46"/>
  <c r="AC508" i="46"/>
  <c r="Y508" i="46"/>
  <c r="N508" i="46"/>
  <c r="AE508" i="46"/>
  <c r="AD508" i="46"/>
  <c r="AA508" i="46"/>
  <c r="Z508" i="46"/>
  <c r="AF505" i="46"/>
  <c r="AC505" i="46"/>
  <c r="AB505" i="46"/>
  <c r="Y505" i="46"/>
  <c r="N505" i="46"/>
  <c r="AE505" i="46"/>
  <c r="AA505" i="46"/>
  <c r="Z505" i="46"/>
  <c r="AF501" i="46"/>
  <c r="AC501" i="46"/>
  <c r="AB501" i="46"/>
  <c r="Y501" i="46"/>
  <c r="N501" i="46"/>
  <c r="AE501" i="46"/>
  <c r="AD501" i="46"/>
  <c r="Z501" i="46"/>
  <c r="AD498" i="46"/>
  <c r="AC498" i="46"/>
  <c r="Z498" i="46"/>
  <c r="Y498" i="46"/>
  <c r="N498" i="46"/>
  <c r="AF498" i="46"/>
  <c r="AB498" i="46"/>
  <c r="AA498" i="46"/>
  <c r="AE495" i="46"/>
  <c r="AD495" i="46"/>
  <c r="Z495" i="46"/>
  <c r="N495" i="46"/>
  <c r="AF495" i="46"/>
  <c r="AC495" i="46"/>
  <c r="AB495" i="46"/>
  <c r="Y495" i="46"/>
  <c r="AF492" i="46"/>
  <c r="AB492" i="46"/>
  <c r="AA492" i="46"/>
  <c r="N492" i="46"/>
  <c r="AD492" i="46"/>
  <c r="AC492" i="46"/>
  <c r="Z492" i="46"/>
  <c r="Y492" i="46"/>
  <c r="AC489" i="46"/>
  <c r="Y489" i="46"/>
  <c r="N489" i="46"/>
  <c r="AF489" i="46"/>
  <c r="AE489" i="46"/>
  <c r="AD489" i="46"/>
  <c r="Z489" i="46"/>
  <c r="AF485" i="46"/>
  <c r="AE485" i="46"/>
  <c r="AD485" i="46"/>
  <c r="AC485" i="46"/>
  <c r="AB485" i="46"/>
  <c r="AA485" i="46"/>
  <c r="Z485" i="46"/>
  <c r="Y485" i="46"/>
  <c r="N485" i="46"/>
  <c r="AF482" i="46"/>
  <c r="AE482" i="46"/>
  <c r="AD482" i="46"/>
  <c r="AC482" i="46"/>
  <c r="AB482" i="46"/>
  <c r="AA482" i="46"/>
  <c r="Z482" i="46"/>
  <c r="Y482" i="46"/>
  <c r="AD478" i="46"/>
  <c r="AC478" i="46"/>
  <c r="AB478" i="46"/>
  <c r="AA478" i="46"/>
  <c r="Z478" i="46"/>
  <c r="Y478" i="46"/>
  <c r="AF474" i="46"/>
  <c r="AE474" i="46"/>
  <c r="AD474" i="46"/>
  <c r="AC474" i="46"/>
  <c r="AB474" i="46"/>
  <c r="Z474" i="46"/>
  <c r="Y474" i="46"/>
  <c r="AA471" i="46"/>
  <c r="Z471" i="46"/>
  <c r="N471" i="46"/>
  <c r="AF471" i="46"/>
  <c r="AD471" i="46"/>
  <c r="AC471" i="46"/>
  <c r="AB471" i="46"/>
  <c r="Y471" i="46"/>
  <c r="AF468" i="46"/>
  <c r="AE468" i="46"/>
  <c r="AB468" i="46"/>
  <c r="AA468" i="46"/>
  <c r="N468" i="46"/>
  <c r="AD468" i="46"/>
  <c r="AC468" i="46"/>
  <c r="Z468" i="46"/>
  <c r="Y468" i="46"/>
  <c r="AC465" i="46"/>
  <c r="AB465" i="46"/>
  <c r="Y465" i="46"/>
  <c r="N465" i="46"/>
  <c r="AD465" i="46"/>
  <c r="AA465" i="46"/>
  <c r="Z465" i="46"/>
  <c r="AD462" i="46"/>
  <c r="Z462" i="46"/>
  <c r="Y462" i="46"/>
  <c r="N462" i="46"/>
  <c r="AF462" i="46"/>
  <c r="AE462" i="46"/>
  <c r="AC462" i="46"/>
  <c r="AF458" i="46"/>
  <c r="AD458" i="46"/>
  <c r="AC458" i="46"/>
  <c r="AB458" i="46"/>
  <c r="AA458" i="46"/>
  <c r="Z458" i="46"/>
  <c r="Y458" i="46"/>
  <c r="AF455" i="46"/>
  <c r="AE455" i="46"/>
  <c r="AD455" i="46"/>
  <c r="AC455" i="46"/>
  <c r="Z455" i="46"/>
  <c r="Y455" i="46"/>
  <c r="AF452" i="46"/>
  <c r="AD452" i="46"/>
  <c r="AC452" i="46"/>
  <c r="AB452" i="46"/>
  <c r="AA452" i="46"/>
  <c r="Z452" i="46"/>
  <c r="Y452" i="46"/>
  <c r="AE449" i="46"/>
  <c r="Z449" i="46"/>
  <c r="N449" i="46"/>
  <c r="AF449" i="46"/>
  <c r="AD449" i="46"/>
  <c r="AC449" i="46"/>
  <c r="AB449" i="46"/>
  <c r="Y449" i="46"/>
  <c r="AB446" i="46"/>
  <c r="N446" i="46"/>
  <c r="AD446" i="46"/>
  <c r="AC446" i="46"/>
  <c r="AA446" i="46"/>
  <c r="Z446" i="46"/>
  <c r="Y446" i="46"/>
  <c r="AC443" i="46"/>
  <c r="Y443" i="46"/>
  <c r="N443" i="46"/>
  <c r="AF443" i="46"/>
  <c r="AE443" i="46"/>
  <c r="AD443" i="46"/>
  <c r="Z443" i="46"/>
  <c r="AD440" i="46"/>
  <c r="Z440" i="46"/>
  <c r="Y440" i="46"/>
  <c r="N440" i="46"/>
  <c r="AF440" i="46"/>
  <c r="AE440" i="46"/>
  <c r="AC440" i="46"/>
  <c r="AB440" i="46"/>
  <c r="AA440" i="46"/>
  <c r="AE437" i="46"/>
  <c r="AD437" i="46"/>
  <c r="N437" i="46"/>
  <c r="AF437" i="46"/>
  <c r="AC437" i="46"/>
  <c r="Z437" i="46"/>
  <c r="Y437" i="46"/>
  <c r="AD433" i="46"/>
  <c r="AC433" i="46"/>
  <c r="AB433" i="46"/>
  <c r="AA433" i="46"/>
  <c r="Z433" i="46"/>
  <c r="Y433" i="46"/>
  <c r="AF430" i="46"/>
  <c r="AE430" i="46"/>
  <c r="AD430" i="46"/>
  <c r="AC430" i="46"/>
  <c r="Z430" i="46"/>
  <c r="Y430" i="46"/>
  <c r="AD427" i="46"/>
  <c r="AC427" i="46"/>
  <c r="AB427" i="46"/>
  <c r="AA427" i="46"/>
  <c r="Z427" i="46"/>
  <c r="Y427" i="46"/>
  <c r="AF424" i="46"/>
  <c r="AE424" i="46"/>
  <c r="AD424" i="46"/>
  <c r="AC424" i="46"/>
  <c r="Z424" i="46"/>
  <c r="Y424" i="46"/>
  <c r="AD421" i="46"/>
  <c r="AC421" i="46"/>
  <c r="AB421" i="46"/>
  <c r="AA421" i="46"/>
  <c r="Z421" i="46"/>
  <c r="Y421" i="46"/>
  <c r="AF418" i="46"/>
  <c r="AE418" i="46"/>
  <c r="AD418" i="46"/>
  <c r="AC418" i="46"/>
  <c r="Z418" i="46"/>
  <c r="Y418" i="46"/>
  <c r="AD415" i="46"/>
  <c r="AC415" i="46"/>
  <c r="AB415" i="46"/>
  <c r="AA415" i="46"/>
  <c r="Z415" i="46"/>
  <c r="Y415" i="46"/>
  <c r="AF412" i="46"/>
  <c r="AE412" i="46"/>
  <c r="AD412" i="46"/>
  <c r="AC412" i="46"/>
  <c r="Z412" i="46"/>
  <c r="Y412" i="46"/>
  <c r="AD409" i="46"/>
  <c r="AC409" i="46"/>
  <c r="AB409" i="46"/>
  <c r="AA409" i="46"/>
  <c r="Y409" i="46"/>
  <c r="AC372" i="46"/>
  <c r="AB372" i="46"/>
  <c r="AF369" i="46"/>
  <c r="Y369" i="46"/>
  <c r="AF363" i="46"/>
  <c r="Y363" i="46"/>
  <c r="AC360" i="46"/>
  <c r="AB360" i="46"/>
  <c r="AF349" i="46"/>
  <c r="Y349" i="46"/>
  <c r="AB345" i="46"/>
  <c r="AF342" i="46"/>
  <c r="AC339" i="46"/>
  <c r="AB339" i="46"/>
  <c r="AF336" i="46"/>
  <c r="AC333" i="46"/>
  <c r="AB333" i="46"/>
  <c r="AF329" i="46"/>
  <c r="AC326" i="46"/>
  <c r="AB326" i="46"/>
  <c r="AF323" i="46"/>
  <c r="AF317" i="46"/>
  <c r="Y317" i="46"/>
  <c r="AC314" i="46"/>
  <c r="AB314" i="46"/>
  <c r="AA314" i="46"/>
  <c r="Y311" i="46"/>
  <c r="AC308" i="46"/>
  <c r="AB308" i="46"/>
  <c r="AF304" i="46"/>
  <c r="Y304" i="46"/>
  <c r="AB301" i="46"/>
  <c r="AA301" i="46"/>
  <c r="AF298" i="46"/>
  <c r="Y298" i="46"/>
  <c r="AB295" i="46"/>
  <c r="AA295" i="46"/>
  <c r="AF292" i="46"/>
  <c r="Y292" i="46"/>
  <c r="AA289" i="46"/>
  <c r="AF286" i="46"/>
  <c r="AE286" i="46"/>
  <c r="Y286" i="46"/>
  <c r="AB283" i="46"/>
  <c r="AA283" i="46"/>
  <c r="AF280" i="46"/>
  <c r="AE280" i="46"/>
  <c r="Y280" i="46"/>
  <c r="AF382" i="46"/>
  <c r="AE382" i="46"/>
  <c r="AD382" i="46"/>
  <c r="AC382" i="46"/>
  <c r="AB382" i="46"/>
  <c r="AA382" i="46"/>
  <c r="Z382" i="46"/>
  <c r="Y382" i="46"/>
  <c r="N382" i="46"/>
  <c r="AF379" i="46"/>
  <c r="AE379" i="46"/>
  <c r="AD379" i="46"/>
  <c r="AC379" i="46"/>
  <c r="AB379" i="46"/>
  <c r="AA379" i="46"/>
  <c r="Z379" i="46"/>
  <c r="Y379" i="46"/>
  <c r="N379" i="46"/>
  <c r="AF376" i="46"/>
  <c r="AE376" i="46"/>
  <c r="AD376" i="46"/>
  <c r="AC376" i="46"/>
  <c r="AB376" i="46"/>
  <c r="AA376" i="46"/>
  <c r="Z376" i="46"/>
  <c r="Y376" i="46"/>
  <c r="N376" i="46"/>
  <c r="N372" i="46"/>
  <c r="AF372" i="46"/>
  <c r="AE372" i="46"/>
  <c r="AD372" i="46"/>
  <c r="AA372" i="46"/>
  <c r="Z372" i="46"/>
  <c r="Y372" i="46"/>
  <c r="AD369" i="46"/>
  <c r="AB369" i="46"/>
  <c r="Z369" i="46"/>
  <c r="N369" i="46"/>
  <c r="AE369" i="46"/>
  <c r="AC369" i="46"/>
  <c r="AA369" i="46"/>
  <c r="AE366" i="46"/>
  <c r="AD366" i="46"/>
  <c r="AA366" i="46"/>
  <c r="Y366" i="46"/>
  <c r="N366" i="46"/>
  <c r="AF366" i="46"/>
  <c r="AC366" i="46"/>
  <c r="AB366" i="46"/>
  <c r="Z366" i="46"/>
  <c r="AB363" i="46"/>
  <c r="N363" i="46"/>
  <c r="AE363" i="46"/>
  <c r="AD363" i="46"/>
  <c r="AC363" i="46"/>
  <c r="AA363" i="46"/>
  <c r="Z363" i="46"/>
  <c r="AE360" i="46"/>
  <c r="Y360" i="46"/>
  <c r="N360" i="46"/>
  <c r="AF360" i="46"/>
  <c r="AD360" i="46"/>
  <c r="AA360" i="46"/>
  <c r="Z360" i="46"/>
  <c r="AF356" i="46"/>
  <c r="AE356" i="46"/>
  <c r="AD356" i="46"/>
  <c r="AC356" i="46"/>
  <c r="AB356" i="46"/>
  <c r="AA356" i="46"/>
  <c r="Z356" i="46"/>
  <c r="Y356" i="46"/>
  <c r="N356" i="46"/>
  <c r="AF353" i="46"/>
  <c r="AE353" i="46"/>
  <c r="AD353" i="46"/>
  <c r="AC353" i="46"/>
  <c r="AB353" i="46"/>
  <c r="AA353" i="46"/>
  <c r="Z353" i="46"/>
  <c r="Y353" i="46"/>
  <c r="AE349" i="46"/>
  <c r="AC349" i="46"/>
  <c r="Z349" i="46"/>
  <c r="AD349" i="46"/>
  <c r="AB349" i="46"/>
  <c r="AA349" i="46"/>
  <c r="AF345" i="46"/>
  <c r="AE345" i="46"/>
  <c r="AD345" i="46"/>
  <c r="AC345" i="46"/>
  <c r="AA345" i="46"/>
  <c r="Z345" i="46"/>
  <c r="Y345" i="46"/>
  <c r="AE342" i="46"/>
  <c r="AD342" i="46"/>
  <c r="AA342" i="46"/>
  <c r="Y342" i="46"/>
  <c r="N342" i="46"/>
  <c r="AC342" i="46"/>
  <c r="AB342" i="46"/>
  <c r="Z342" i="46"/>
  <c r="AF339" i="46"/>
  <c r="AA339" i="46"/>
  <c r="Y339" i="46"/>
  <c r="N339" i="46"/>
  <c r="AE339" i="46"/>
  <c r="AD339" i="46"/>
  <c r="Z339" i="46"/>
  <c r="AC336" i="46"/>
  <c r="AB336" i="46"/>
  <c r="Y336" i="46"/>
  <c r="N336" i="46"/>
  <c r="AE336" i="46"/>
  <c r="AD336" i="46"/>
  <c r="AA336" i="46"/>
  <c r="Z336" i="46"/>
  <c r="AD333" i="46"/>
  <c r="Z333" i="46"/>
  <c r="Y333" i="46"/>
  <c r="N333" i="46"/>
  <c r="AF333" i="46"/>
  <c r="AE333" i="46"/>
  <c r="AA333" i="46"/>
  <c r="AE329" i="46"/>
  <c r="AD329" i="46"/>
  <c r="AC329" i="46"/>
  <c r="AB329" i="46"/>
  <c r="AA329" i="46"/>
  <c r="Z329" i="46"/>
  <c r="Y329" i="46"/>
  <c r="AF326" i="46"/>
  <c r="AE326" i="46"/>
  <c r="AD326" i="46"/>
  <c r="AA326" i="46"/>
  <c r="Z326" i="46"/>
  <c r="Y326" i="46"/>
  <c r="AE323" i="46"/>
  <c r="AD323" i="46"/>
  <c r="AC323" i="46"/>
  <c r="AB323" i="46"/>
  <c r="AA323" i="46"/>
  <c r="Z323" i="46"/>
  <c r="Y323" i="46"/>
  <c r="AF320" i="46"/>
  <c r="AE320" i="46"/>
  <c r="AA320" i="46"/>
  <c r="Z320" i="46"/>
  <c r="N320" i="46"/>
  <c r="AD320" i="46"/>
  <c r="AC320" i="46"/>
  <c r="AB320" i="46"/>
  <c r="Y320" i="46"/>
  <c r="AB317" i="46"/>
  <c r="AA317" i="46"/>
  <c r="N317" i="46"/>
  <c r="AE317" i="46"/>
  <c r="AD317" i="46"/>
  <c r="AC317" i="46"/>
  <c r="Z317" i="46"/>
  <c r="AF314" i="46"/>
  <c r="Y314" i="46"/>
  <c r="N314" i="46"/>
  <c r="AE314" i="46"/>
  <c r="AD314" i="46"/>
  <c r="Z314" i="46"/>
  <c r="AD311" i="46"/>
  <c r="AC311" i="46"/>
  <c r="Z311" i="46"/>
  <c r="N311" i="46"/>
  <c r="AF311" i="46"/>
  <c r="AE311" i="46"/>
  <c r="AB311" i="46"/>
  <c r="AA311" i="46"/>
  <c r="AF308" i="46"/>
  <c r="AE308" i="46"/>
  <c r="AA308" i="46"/>
  <c r="N308" i="46"/>
  <c r="AD308" i="46"/>
  <c r="Z308" i="46"/>
  <c r="Y308" i="46"/>
  <c r="AE304" i="46"/>
  <c r="AD304" i="46"/>
  <c r="AC304" i="46"/>
  <c r="AB304" i="46"/>
  <c r="AA304" i="46"/>
  <c r="Z304" i="46"/>
  <c r="AF301" i="46"/>
  <c r="AE301" i="46"/>
  <c r="AD301" i="46"/>
  <c r="AC301" i="46"/>
  <c r="Z301" i="46"/>
  <c r="Y301" i="46"/>
  <c r="AE298" i="46"/>
  <c r="AD298" i="46"/>
  <c r="AC298" i="46"/>
  <c r="AB298" i="46"/>
  <c r="AA298" i="46"/>
  <c r="Z298" i="46"/>
  <c r="AF295" i="46"/>
  <c r="AE295" i="46"/>
  <c r="AD295" i="46"/>
  <c r="AC295" i="46"/>
  <c r="Z295" i="46"/>
  <c r="Y295" i="46"/>
  <c r="AE292" i="46"/>
  <c r="AD292" i="46"/>
  <c r="AC292" i="46"/>
  <c r="AB292" i="46"/>
  <c r="AA292" i="46"/>
  <c r="Z292" i="46"/>
  <c r="AE289" i="46"/>
  <c r="AC289" i="46"/>
  <c r="AB289" i="46"/>
  <c r="Z289" i="46"/>
  <c r="AF289" i="46"/>
  <c r="AD289" i="46"/>
  <c r="Y289" i="46"/>
  <c r="AC286" i="46"/>
  <c r="AB286" i="46"/>
  <c r="Z286" i="46"/>
  <c r="AD286" i="46"/>
  <c r="AA286" i="46"/>
  <c r="AF283" i="46"/>
  <c r="AE283" i="46"/>
  <c r="AD283" i="46"/>
  <c r="AC283" i="46"/>
  <c r="Z283" i="46"/>
  <c r="Y283" i="46"/>
  <c r="AD280" i="46"/>
  <c r="AC280" i="46"/>
  <c r="AB280" i="46"/>
  <c r="AA280" i="46"/>
  <c r="Z280" i="46"/>
  <c r="AD243" i="46"/>
  <c r="Z243" i="46"/>
  <c r="Z240" i="46"/>
  <c r="Z237" i="46"/>
  <c r="Z220" i="46"/>
  <c r="Z216" i="46"/>
  <c r="Z213" i="46"/>
  <c r="AD210" i="46"/>
  <c r="Z210" i="46"/>
  <c r="AD207" i="46"/>
  <c r="AD200" i="46"/>
  <c r="AD197" i="46"/>
  <c r="Z197" i="46"/>
  <c r="AD194" i="46"/>
  <c r="AA191" i="46"/>
  <c r="Z191" i="46"/>
  <c r="AD188" i="46"/>
  <c r="Y188" i="46"/>
  <c r="AD185" i="46"/>
  <c r="AC185" i="46"/>
  <c r="Z185" i="46"/>
  <c r="AE182" i="46"/>
  <c r="AD182" i="46"/>
  <c r="Z182" i="46"/>
  <c r="Y182" i="46"/>
  <c r="AD179" i="46"/>
  <c r="AA179" i="46"/>
  <c r="Z179" i="46"/>
  <c r="AD175" i="46"/>
  <c r="Z175" i="46"/>
  <c r="AC172" i="46"/>
  <c r="Z172" i="46"/>
  <c r="AD169" i="46"/>
  <c r="Z169" i="46"/>
  <c r="Y169" i="46"/>
  <c r="AF166" i="46"/>
  <c r="AC166" i="46"/>
  <c r="Z166" i="46"/>
  <c r="AD163" i="46"/>
  <c r="Z163" i="46"/>
  <c r="Y163" i="46"/>
  <c r="AF160" i="46"/>
  <c r="AC160" i="46"/>
  <c r="Z160" i="46"/>
  <c r="AE157" i="46"/>
  <c r="AD157" i="46"/>
  <c r="Y157" i="46"/>
  <c r="AF154" i="46"/>
  <c r="AD154" i="46"/>
  <c r="AC154" i="46"/>
  <c r="Z154" i="46"/>
  <c r="AD151" i="46"/>
  <c r="Z151" i="46"/>
  <c r="Y151" i="46"/>
  <c r="AF253" i="46"/>
  <c r="AE253" i="46"/>
  <c r="AD253" i="46"/>
  <c r="AC253" i="46"/>
  <c r="AB253" i="46"/>
  <c r="AA253" i="46"/>
  <c r="Z253" i="46"/>
  <c r="Y253" i="46"/>
  <c r="N253" i="46"/>
  <c r="AF250" i="46"/>
  <c r="AE250" i="46"/>
  <c r="AD250" i="46"/>
  <c r="AC250" i="46"/>
  <c r="AB250" i="46"/>
  <c r="AA250" i="46"/>
  <c r="Z250" i="46"/>
  <c r="Y250" i="46"/>
  <c r="N250" i="46"/>
  <c r="AF247" i="46"/>
  <c r="AE247" i="46"/>
  <c r="AD247" i="46"/>
  <c r="AC247" i="46"/>
  <c r="AB247" i="46"/>
  <c r="AA247" i="46"/>
  <c r="Z247" i="46"/>
  <c r="Y247" i="46"/>
  <c r="N247" i="46"/>
  <c r="N243" i="46"/>
  <c r="AF243" i="46"/>
  <c r="AE243" i="46"/>
  <c r="AC243" i="46"/>
  <c r="AB243" i="46"/>
  <c r="AA243" i="46"/>
  <c r="Y243" i="46"/>
  <c r="AC240" i="46"/>
  <c r="AA240" i="46"/>
  <c r="Y240" i="46"/>
  <c r="N240" i="46"/>
  <c r="AF240" i="46"/>
  <c r="AE240" i="46"/>
  <c r="AD240" i="46"/>
  <c r="AB240" i="46"/>
  <c r="AF237" i="46"/>
  <c r="AD237" i="46"/>
  <c r="AA237" i="46"/>
  <c r="N237" i="46"/>
  <c r="AE237" i="46"/>
  <c r="AC237" i="46"/>
  <c r="AB237" i="46"/>
  <c r="Y237" i="46"/>
  <c r="AF234" i="46"/>
  <c r="AE234" i="46"/>
  <c r="AC234" i="46"/>
  <c r="AA234" i="46"/>
  <c r="N234" i="46"/>
  <c r="AD234" i="46"/>
  <c r="AB234" i="46"/>
  <c r="Z234" i="46"/>
  <c r="Y234" i="46"/>
  <c r="AF231" i="46"/>
  <c r="AC231" i="46"/>
  <c r="AB231" i="46"/>
  <c r="Z231" i="46"/>
  <c r="N231" i="46"/>
  <c r="AE231" i="46"/>
  <c r="AD231" i="46"/>
  <c r="AA231" i="46"/>
  <c r="Y231" i="46"/>
  <c r="AF227" i="46"/>
  <c r="AE227" i="46"/>
  <c r="AD227" i="46"/>
  <c r="AC227" i="46"/>
  <c r="AB227" i="46"/>
  <c r="AA227" i="46"/>
  <c r="Z227" i="46"/>
  <c r="Y227" i="46"/>
  <c r="N227" i="46"/>
  <c r="AF224" i="46"/>
  <c r="AE224" i="46"/>
  <c r="AD224" i="46"/>
  <c r="AC224" i="46"/>
  <c r="AB224" i="46"/>
  <c r="AA224" i="46"/>
  <c r="Z224" i="46"/>
  <c r="Y224" i="46"/>
  <c r="AF220" i="46"/>
  <c r="AD220" i="46"/>
  <c r="AA220" i="46"/>
  <c r="AE220" i="46"/>
  <c r="AC220" i="46"/>
  <c r="AB220" i="46"/>
  <c r="Y220" i="46"/>
  <c r="AF216" i="46"/>
  <c r="AE216" i="46"/>
  <c r="AD216" i="46"/>
  <c r="AC216" i="46"/>
  <c r="AB216" i="46"/>
  <c r="AA216" i="46"/>
  <c r="Y216" i="46"/>
  <c r="AE213" i="46"/>
  <c r="AD213" i="46"/>
  <c r="AB213" i="46"/>
  <c r="N213" i="46"/>
  <c r="AF213" i="46"/>
  <c r="AC213" i="46"/>
  <c r="AA213" i="46"/>
  <c r="Y213" i="46"/>
  <c r="AE210" i="46"/>
  <c r="AC210" i="46"/>
  <c r="AA210" i="46"/>
  <c r="N210" i="46"/>
  <c r="AF210" i="46"/>
  <c r="AB210" i="46"/>
  <c r="Y210" i="46"/>
  <c r="AF207" i="46"/>
  <c r="AC207" i="46"/>
  <c r="AB207" i="46"/>
  <c r="Z207" i="46"/>
  <c r="N207" i="46"/>
  <c r="AE207" i="46"/>
  <c r="AA207" i="46"/>
  <c r="Y207" i="46"/>
  <c r="AE204" i="46"/>
  <c r="AC204" i="46"/>
  <c r="Z204" i="46"/>
  <c r="Y204" i="46"/>
  <c r="N204" i="46"/>
  <c r="AF204" i="46"/>
  <c r="AD204" i="46"/>
  <c r="AB204" i="46"/>
  <c r="AA204" i="46"/>
  <c r="AF200" i="46"/>
  <c r="AE200" i="46"/>
  <c r="AC200" i="46"/>
  <c r="AB200" i="46"/>
  <c r="AA200" i="46"/>
  <c r="Z200" i="46"/>
  <c r="Y200" i="46"/>
  <c r="AF197" i="46"/>
  <c r="AE197" i="46"/>
  <c r="AC197" i="46"/>
  <c r="AB197" i="46"/>
  <c r="AA197" i="46"/>
  <c r="Y197" i="46"/>
  <c r="AF194" i="46"/>
  <c r="AE194" i="46"/>
  <c r="AC194" i="46"/>
  <c r="AB194" i="46"/>
  <c r="AA194" i="46"/>
  <c r="Z194" i="46"/>
  <c r="Y194" i="46"/>
  <c r="AF191" i="46"/>
  <c r="AD191" i="46"/>
  <c r="N191" i="46"/>
  <c r="AE191" i="46"/>
  <c r="AC191" i="46"/>
  <c r="AB191" i="46"/>
  <c r="Y191" i="46"/>
  <c r="AF188" i="46"/>
  <c r="AA188" i="46"/>
  <c r="N188" i="46"/>
  <c r="AE188" i="46"/>
  <c r="AC188" i="46"/>
  <c r="AB188" i="46"/>
  <c r="AF185" i="46"/>
  <c r="AA185" i="46"/>
  <c r="N185" i="46"/>
  <c r="AE185" i="46"/>
  <c r="AB185" i="46"/>
  <c r="Y185" i="46"/>
  <c r="AA182" i="46"/>
  <c r="N182" i="46"/>
  <c r="AF182" i="46"/>
  <c r="AC182" i="46"/>
  <c r="AB182" i="46"/>
  <c r="AF179" i="46"/>
  <c r="AB179" i="46"/>
  <c r="N179" i="46"/>
  <c r="AE179" i="46"/>
  <c r="AC179" i="46"/>
  <c r="Y179" i="46"/>
  <c r="AF175" i="46"/>
  <c r="AE175" i="46"/>
  <c r="AC175" i="46"/>
  <c r="AB175" i="46"/>
  <c r="AA175" i="46"/>
  <c r="Y175" i="46"/>
  <c r="AF172" i="46"/>
  <c r="AE172" i="46"/>
  <c r="AD172" i="46"/>
  <c r="AB172" i="46"/>
  <c r="AA172" i="46"/>
  <c r="Y172" i="46"/>
  <c r="AF169" i="46"/>
  <c r="AE169" i="46"/>
  <c r="AC169" i="46"/>
  <c r="AB169" i="46"/>
  <c r="AA169" i="46"/>
  <c r="AE166" i="46"/>
  <c r="AD166" i="46"/>
  <c r="AB166" i="46"/>
  <c r="AA166" i="46"/>
  <c r="Y166" i="46"/>
  <c r="AF163" i="46"/>
  <c r="AE163" i="46"/>
  <c r="AC163" i="46"/>
  <c r="AB163" i="46"/>
  <c r="AA163" i="46"/>
  <c r="AE160" i="46"/>
  <c r="AD160" i="46"/>
  <c r="AB160" i="46"/>
  <c r="AA160" i="46"/>
  <c r="Y160" i="46"/>
  <c r="AC157" i="46"/>
  <c r="Z157" i="46"/>
  <c r="AF157" i="46"/>
  <c r="AB157" i="46"/>
  <c r="AA157" i="46"/>
  <c r="AE154" i="46"/>
  <c r="AB154" i="46"/>
  <c r="AA154" i="46"/>
  <c r="Y154" i="46"/>
  <c r="AF151" i="46"/>
  <c r="AE151" i="46"/>
  <c r="AC151" i="46"/>
  <c r="AB151" i="46"/>
  <c r="AA151" i="46"/>
  <c r="Z92" i="46"/>
  <c r="Z88" i="46"/>
  <c r="Y88" i="46"/>
  <c r="Z85" i="46"/>
  <c r="Y85" i="46"/>
  <c r="Z82" i="46"/>
  <c r="Y82" i="46"/>
  <c r="Z79" i="46"/>
  <c r="Y79" i="46"/>
  <c r="Z76" i="46"/>
  <c r="Y76" i="46"/>
  <c r="Z72" i="46"/>
  <c r="Y72" i="46"/>
  <c r="Z69" i="46"/>
  <c r="Y69" i="46"/>
  <c r="Z66" i="46"/>
  <c r="Y66" i="46"/>
  <c r="Z63" i="46"/>
  <c r="Y63" i="46"/>
  <c r="Z60" i="46"/>
  <c r="Y60" i="46"/>
  <c r="Z57" i="46"/>
  <c r="Y57" i="46"/>
  <c r="Z54" i="46"/>
  <c r="Y54" i="46"/>
  <c r="Z51" i="46"/>
  <c r="Y51" i="46"/>
  <c r="Z47" i="46"/>
  <c r="Y47" i="46"/>
  <c r="Z44" i="46"/>
  <c r="Y44" i="46"/>
  <c r="Z41" i="46"/>
  <c r="Y41" i="46"/>
  <c r="Z38" i="46"/>
  <c r="Y38" i="46"/>
  <c r="Z35" i="46"/>
  <c r="Y35" i="46"/>
  <c r="Z32" i="46"/>
  <c r="Y32" i="46"/>
  <c r="Z29" i="46"/>
  <c r="Y29" i="46"/>
  <c r="Z26" i="46"/>
  <c r="Y26" i="46"/>
  <c r="Z23" i="46"/>
  <c r="Y23" i="46"/>
  <c r="AF125" i="46"/>
  <c r="AE125" i="46"/>
  <c r="AD125" i="46"/>
  <c r="AC125" i="46"/>
  <c r="AB125" i="46"/>
  <c r="AA125" i="46"/>
  <c r="Z125" i="46"/>
  <c r="Y125" i="46"/>
  <c r="AF122" i="46"/>
  <c r="AE122" i="46"/>
  <c r="AD122" i="46"/>
  <c r="AC122" i="46"/>
  <c r="AB122" i="46"/>
  <c r="AA122" i="46"/>
  <c r="Z122" i="46"/>
  <c r="Y122" i="46"/>
  <c r="AF119" i="46"/>
  <c r="AE119" i="46"/>
  <c r="AD119" i="46"/>
  <c r="AC119" i="46"/>
  <c r="AB119" i="46"/>
  <c r="AA119" i="46"/>
  <c r="Z119" i="46"/>
  <c r="Y119" i="46"/>
  <c r="AF115" i="46"/>
  <c r="AE115" i="46"/>
  <c r="AD115" i="46"/>
  <c r="AC115" i="46"/>
  <c r="AB115" i="46"/>
  <c r="AA115" i="46"/>
  <c r="Z115" i="46"/>
  <c r="Y115" i="46"/>
  <c r="AF112" i="46"/>
  <c r="AE112" i="46"/>
  <c r="AD112" i="46"/>
  <c r="AC112" i="46"/>
  <c r="AB112" i="46"/>
  <c r="AA112" i="46"/>
  <c r="Z112" i="46"/>
  <c r="Y112" i="46"/>
  <c r="AF109" i="46"/>
  <c r="AE109" i="46"/>
  <c r="AD109" i="46"/>
  <c r="AC109" i="46"/>
  <c r="AB109" i="46"/>
  <c r="AA109" i="46"/>
  <c r="Z109" i="46"/>
  <c r="Y109" i="46"/>
  <c r="AF106" i="46"/>
  <c r="AE106" i="46"/>
  <c r="AD106" i="46"/>
  <c r="AC106" i="46"/>
  <c r="AB106" i="46"/>
  <c r="AA106" i="46"/>
  <c r="Z106" i="46"/>
  <c r="Y106" i="46"/>
  <c r="AF103" i="46"/>
  <c r="AE103" i="46"/>
  <c r="AD103" i="46"/>
  <c r="AC103" i="46"/>
  <c r="AB103" i="46"/>
  <c r="AA103" i="46"/>
  <c r="Z103" i="46"/>
  <c r="Y103" i="46"/>
  <c r="AF99" i="46"/>
  <c r="AE99" i="46"/>
  <c r="AD99" i="46"/>
  <c r="AC99" i="46"/>
  <c r="AB99" i="46"/>
  <c r="AA99" i="46"/>
  <c r="Z99" i="46"/>
  <c r="Y99" i="46"/>
  <c r="AF96" i="46"/>
  <c r="AE96" i="46"/>
  <c r="AD96" i="46"/>
  <c r="AC96" i="46"/>
  <c r="AB96" i="46"/>
  <c r="AA96" i="46"/>
  <c r="Z96" i="46"/>
  <c r="Y96" i="46"/>
  <c r="AC92" i="46"/>
  <c r="AB92" i="46"/>
  <c r="AF92" i="46"/>
  <c r="AE92" i="46"/>
  <c r="AD92" i="46"/>
  <c r="AA92" i="46"/>
  <c r="AF88" i="46"/>
  <c r="AE88" i="46"/>
  <c r="AD88" i="46"/>
  <c r="AC88" i="46"/>
  <c r="AB88" i="46"/>
  <c r="AA88" i="46"/>
  <c r="AF85" i="46"/>
  <c r="AE85" i="46"/>
  <c r="AD85" i="46"/>
  <c r="AC85" i="46"/>
  <c r="AB85" i="46"/>
  <c r="AA85" i="46"/>
  <c r="AF82" i="46"/>
  <c r="AE82" i="46"/>
  <c r="AD82" i="46"/>
  <c r="AC82" i="46"/>
  <c r="AB82" i="46"/>
  <c r="AA82" i="46"/>
  <c r="AF79" i="46"/>
  <c r="AE79" i="46"/>
  <c r="AD79" i="46"/>
  <c r="AC79" i="46"/>
  <c r="AB79" i="46"/>
  <c r="AA79" i="46"/>
  <c r="AF76" i="46"/>
  <c r="AE76" i="46"/>
  <c r="AD76" i="46"/>
  <c r="AC76" i="46"/>
  <c r="AB76" i="46"/>
  <c r="AA76" i="46"/>
  <c r="AF72" i="46"/>
  <c r="AE72" i="46"/>
  <c r="AD72" i="46"/>
  <c r="AC72" i="46"/>
  <c r="AB72" i="46"/>
  <c r="AA72" i="46"/>
  <c r="AF69" i="46"/>
  <c r="AE69" i="46"/>
  <c r="AD69" i="46"/>
  <c r="AC69" i="46"/>
  <c r="AB69" i="46"/>
  <c r="AA69" i="46"/>
  <c r="AF66" i="46"/>
  <c r="AE66" i="46"/>
  <c r="AD66" i="46"/>
  <c r="AC66" i="46"/>
  <c r="AB66" i="46"/>
  <c r="AA66" i="46"/>
  <c r="AF63" i="46"/>
  <c r="AB63" i="46"/>
  <c r="AE63" i="46"/>
  <c r="AD63" i="46"/>
  <c r="AC63" i="46"/>
  <c r="AF60" i="46"/>
  <c r="AE60" i="46"/>
  <c r="AD60" i="46"/>
  <c r="AC60" i="46"/>
  <c r="AB60" i="46"/>
  <c r="AA60" i="46"/>
  <c r="AF57" i="46"/>
  <c r="AE57" i="46"/>
  <c r="AD57" i="46"/>
  <c r="AC57" i="46"/>
  <c r="AB57" i="46"/>
  <c r="AA57" i="46"/>
  <c r="AF54" i="46"/>
  <c r="AE54" i="46"/>
  <c r="AD54" i="46"/>
  <c r="AC54" i="46"/>
  <c r="AB54" i="46"/>
  <c r="AA54" i="46"/>
  <c r="AF51" i="46"/>
  <c r="AE51" i="46"/>
  <c r="AD51" i="46"/>
  <c r="AC51" i="46"/>
  <c r="AB51" i="46"/>
  <c r="AA51" i="46"/>
  <c r="AF47" i="46"/>
  <c r="AE47" i="46"/>
  <c r="AD47" i="46"/>
  <c r="AC47" i="46"/>
  <c r="AB47" i="46"/>
  <c r="AA47" i="46"/>
  <c r="AF44" i="46"/>
  <c r="AE44" i="46"/>
  <c r="AD44" i="46"/>
  <c r="AC44" i="46"/>
  <c r="AB44" i="46"/>
  <c r="AA44" i="46"/>
  <c r="AF41" i="46"/>
  <c r="AE41" i="46"/>
  <c r="AD41" i="46"/>
  <c r="AC41" i="46"/>
  <c r="AB41" i="46"/>
  <c r="AA41" i="46"/>
  <c r="AF38" i="46"/>
  <c r="AE38" i="46"/>
  <c r="AD38" i="46"/>
  <c r="AC38" i="46"/>
  <c r="AB38" i="46"/>
  <c r="AA38" i="46"/>
  <c r="AF35" i="46"/>
  <c r="AE35" i="46"/>
  <c r="AD35" i="46"/>
  <c r="AC35" i="46"/>
  <c r="AB35" i="46"/>
  <c r="AA35" i="46"/>
  <c r="AF32" i="46"/>
  <c r="AE32" i="46"/>
  <c r="AD32" i="46"/>
  <c r="AC32" i="46"/>
  <c r="AB32" i="46"/>
  <c r="AA32" i="46"/>
  <c r="AF29" i="46"/>
  <c r="AE29" i="46"/>
  <c r="AD29" i="46"/>
  <c r="AC29" i="46"/>
  <c r="AB29" i="46"/>
  <c r="AA29" i="46"/>
  <c r="AF26" i="46"/>
  <c r="AE26" i="46"/>
  <c r="AD26" i="46"/>
  <c r="AC26" i="46"/>
  <c r="AB26" i="46"/>
  <c r="AA26" i="46"/>
  <c r="AF23" i="46"/>
  <c r="AE23" i="46"/>
  <c r="AD23" i="46"/>
  <c r="AC23" i="46"/>
  <c r="AB23" i="46"/>
  <c r="AA23" i="46"/>
  <c r="Y142" i="46" l="1"/>
  <c r="P27" i="85" l="1"/>
  <c r="P49" i="85" s="1"/>
  <c r="C28" i="85" s="1"/>
  <c r="K27" i="85"/>
  <c r="K49" i="85" s="1"/>
  <c r="C27" i="85" s="1"/>
  <c r="D28" i="85" l="1"/>
  <c r="F28" i="85" s="1"/>
  <c r="F39" i="85" s="1"/>
  <c r="I50" i="44" l="1"/>
  <c r="H50" i="44"/>
  <c r="G50" i="44"/>
  <c r="F50" i="44"/>
  <c r="E50" i="44"/>
  <c r="D50" i="44"/>
  <c r="D22" i="45" l="1"/>
  <c r="O934" i="79" l="1"/>
  <c r="E44" i="44" l="1"/>
  <c r="AM139" i="79" l="1"/>
  <c r="Q46" i="44"/>
  <c r="P46" i="44"/>
  <c r="O46" i="44"/>
  <c r="N46" i="44"/>
  <c r="M46" i="44"/>
  <c r="L46" i="44"/>
  <c r="K46" i="44"/>
  <c r="J46" i="44"/>
  <c r="I46" i="44"/>
  <c r="H46" i="44"/>
  <c r="G46" i="44"/>
  <c r="F46" i="44"/>
  <c r="E46" i="44"/>
  <c r="D46" i="44"/>
  <c r="O1117" i="79" l="1"/>
  <c r="O751" i="79"/>
  <c r="O568" i="79"/>
  <c r="O385" i="79"/>
  <c r="O195" i="79"/>
  <c r="O513" i="46"/>
  <c r="O127" i="46"/>
  <c r="D195" i="79"/>
  <c r="F22" i="45" l="1"/>
  <c r="Q52" i="43" l="1"/>
  <c r="N125" i="46" l="1"/>
  <c r="N122" i="46"/>
  <c r="N119" i="46"/>
  <c r="N112" i="46"/>
  <c r="N106" i="46"/>
  <c r="N85" i="46"/>
  <c r="N63" i="46"/>
  <c r="N54" i="46"/>
  <c r="N1115" i="79"/>
  <c r="N1112" i="79"/>
  <c r="N1109" i="79"/>
  <c r="N1106" i="79"/>
  <c r="N1103" i="79"/>
  <c r="N1100" i="79"/>
  <c r="N1097" i="79"/>
  <c r="N1091" i="79"/>
  <c r="N1088" i="79"/>
  <c r="N1085" i="79"/>
  <c r="N1082" i="79"/>
  <c r="N1079" i="79"/>
  <c r="N1076" i="79"/>
  <c r="N1072" i="79"/>
  <c r="N1069" i="79"/>
  <c r="N1066" i="79"/>
  <c r="N1062" i="79"/>
  <c r="N1059" i="79"/>
  <c r="N1056" i="79"/>
  <c r="N1053" i="79"/>
  <c r="N1050" i="79"/>
  <c r="N1047" i="79"/>
  <c r="N1044" i="79"/>
  <c r="N1041" i="79"/>
  <c r="N1023" i="79"/>
  <c r="N1020" i="79"/>
  <c r="N1017" i="79"/>
  <c r="N1014" i="79"/>
  <c r="N1010" i="79"/>
  <c r="N1007" i="79"/>
  <c r="N1003" i="79"/>
  <c r="N999" i="79"/>
  <c r="N996" i="79"/>
  <c r="N993" i="79"/>
  <c r="N989" i="79"/>
  <c r="N986" i="79"/>
  <c r="N983" i="79"/>
  <c r="N980" i="79"/>
  <c r="N977" i="79"/>
  <c r="N932" i="79"/>
  <c r="N929" i="79"/>
  <c r="N926" i="79"/>
  <c r="N923" i="79"/>
  <c r="N920" i="79"/>
  <c r="N917" i="79"/>
  <c r="N914" i="79"/>
  <c r="N908" i="79"/>
  <c r="N905" i="79"/>
  <c r="N902" i="79"/>
  <c r="N899" i="79"/>
  <c r="N896" i="79"/>
  <c r="N893" i="79"/>
  <c r="N889" i="79"/>
  <c r="N886" i="79"/>
  <c r="N883" i="79"/>
  <c r="N879" i="79"/>
  <c r="N876" i="79"/>
  <c r="N873" i="79"/>
  <c r="N870" i="79"/>
  <c r="N867" i="79"/>
  <c r="N864" i="79"/>
  <c r="N861" i="79"/>
  <c r="N858" i="79"/>
  <c r="N840" i="79"/>
  <c r="N837" i="79"/>
  <c r="N834" i="79"/>
  <c r="N831" i="79"/>
  <c r="N827" i="79"/>
  <c r="N824" i="79"/>
  <c r="N820" i="79"/>
  <c r="N816" i="79"/>
  <c r="N813" i="79"/>
  <c r="N810" i="79"/>
  <c r="N806" i="79"/>
  <c r="N803" i="79"/>
  <c r="N800" i="79"/>
  <c r="N797" i="79"/>
  <c r="N794" i="79"/>
  <c r="AM1111" i="79" l="1"/>
  <c r="AM1114" i="79"/>
  <c r="AE1050" i="79"/>
  <c r="Z1050" i="79"/>
  <c r="Y1037" i="79"/>
  <c r="Y1034" i="79"/>
  <c r="AD1007" i="79"/>
  <c r="Z1007" i="79"/>
  <c r="Y1007" i="79"/>
  <c r="AM1013" i="79"/>
  <c r="Y1014" i="79"/>
  <c r="AL1010" i="79"/>
  <c r="AM1009"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C1007" i="79"/>
  <c r="AB1007" i="79"/>
  <c r="AA1007" i="79"/>
  <c r="AM1006" i="79"/>
  <c r="Y1003" i="79"/>
  <c r="Y996" i="79"/>
  <c r="Y993" i="79"/>
  <c r="Y989" i="79"/>
  <c r="Y980" i="79"/>
  <c r="Y977" i="79"/>
  <c r="Y973" i="79"/>
  <c r="Y883" i="79"/>
  <c r="AL879" i="79"/>
  <c r="Y858" i="79"/>
  <c r="Y840" i="79"/>
  <c r="Y827" i="79"/>
  <c r="AL827" i="79"/>
  <c r="AK827" i="79"/>
  <c r="AJ827" i="79"/>
  <c r="AI827" i="79"/>
  <c r="AH827" i="79"/>
  <c r="AG827" i="79"/>
  <c r="AF827" i="79"/>
  <c r="AE827" i="79"/>
  <c r="AD827" i="79"/>
  <c r="AC827" i="79"/>
  <c r="AB827" i="79"/>
  <c r="AA827" i="79"/>
  <c r="Z827" i="79"/>
  <c r="AM826" i="79"/>
  <c r="AL824" i="79"/>
  <c r="AK824" i="79"/>
  <c r="AJ824" i="79"/>
  <c r="AI824" i="79"/>
  <c r="AH824" i="79"/>
  <c r="AG824" i="79"/>
  <c r="AF824" i="79"/>
  <c r="AE824" i="79"/>
  <c r="AD824" i="79"/>
  <c r="AC824" i="79"/>
  <c r="AB824" i="79"/>
  <c r="AA824" i="79"/>
  <c r="Z824" i="79"/>
  <c r="Y824" i="79"/>
  <c r="AM823" i="79"/>
  <c r="Y820" i="79"/>
  <c r="AM667" i="79"/>
  <c r="AM664" i="79"/>
  <c r="AM661" i="79"/>
  <c r="AL644" i="79"/>
  <c r="AK644" i="79"/>
  <c r="AJ644" i="79"/>
  <c r="AI644" i="79"/>
  <c r="AH644" i="79"/>
  <c r="AG644" i="79"/>
  <c r="AM643" i="79"/>
  <c r="AL641" i="79"/>
  <c r="AK641" i="79"/>
  <c r="AJ641" i="79"/>
  <c r="AI641" i="79"/>
  <c r="AH641" i="79"/>
  <c r="AG641" i="79"/>
  <c r="AM640" i="79"/>
  <c r="AM526" i="79"/>
  <c r="AM522" i="79"/>
  <c r="AL461" i="79"/>
  <c r="AK461" i="79"/>
  <c r="AJ461" i="79"/>
  <c r="AI461" i="79"/>
  <c r="AH461" i="79"/>
  <c r="AG461" i="79"/>
  <c r="AM460" i="79"/>
  <c r="AL458" i="79"/>
  <c r="AK458" i="79"/>
  <c r="AJ458" i="79"/>
  <c r="AI458" i="79"/>
  <c r="AH458" i="79"/>
  <c r="AG458" i="79"/>
  <c r="AM457" i="79"/>
  <c r="AL271" i="79"/>
  <c r="AK271" i="79"/>
  <c r="AJ271" i="79"/>
  <c r="AI271" i="79"/>
  <c r="AH271" i="79"/>
  <c r="AG271" i="79"/>
  <c r="AM270" i="79"/>
  <c r="AL268" i="79"/>
  <c r="AK268" i="79"/>
  <c r="AJ268" i="79"/>
  <c r="AI268" i="79"/>
  <c r="AH268" i="79"/>
  <c r="AG268" i="79"/>
  <c r="AM267" i="79"/>
  <c r="AM87" i="79"/>
  <c r="AL88" i="79"/>
  <c r="AK88" i="79"/>
  <c r="AJ88" i="79"/>
  <c r="AI88" i="79"/>
  <c r="AH88" i="79"/>
  <c r="AG88" i="79"/>
  <c r="AM80" i="79"/>
  <c r="AL85" i="79"/>
  <c r="AK85" i="79"/>
  <c r="AJ85" i="79"/>
  <c r="AI85" i="79"/>
  <c r="AH85" i="79"/>
  <c r="AG85" i="79"/>
  <c r="AM84" i="79"/>
  <c r="AM1105" i="79"/>
  <c r="AM1108" i="79"/>
  <c r="AM1102" i="79"/>
  <c r="AM1099" i="79"/>
  <c r="AM1096" i="79"/>
  <c r="AM1093" i="79"/>
  <c r="AM1090" i="79"/>
  <c r="AM1087" i="79"/>
  <c r="AM1084" i="79"/>
  <c r="AM1081" i="79"/>
  <c r="AM1078" i="79"/>
  <c r="AM1075" i="79"/>
  <c r="AM1071" i="79"/>
  <c r="AM1068" i="79"/>
  <c r="AM1065" i="79"/>
  <c r="AM1061" i="79"/>
  <c r="AM1058" i="79"/>
  <c r="AM1055" i="79"/>
  <c r="AM1052" i="79"/>
  <c r="AM1049" i="79"/>
  <c r="AM1046" i="79"/>
  <c r="AM1043" i="79"/>
  <c r="AM1040" i="79"/>
  <c r="AM1036" i="79"/>
  <c r="AM1033" i="79"/>
  <c r="AM1030" i="79"/>
  <c r="AM1027" i="79"/>
  <c r="AM1022" i="79"/>
  <c r="AM1019" i="79"/>
  <c r="AM1016" i="79"/>
  <c r="AM1002" i="79"/>
  <c r="AM998" i="79"/>
  <c r="AM995" i="79"/>
  <c r="AM992" i="79"/>
  <c r="AM988" i="79"/>
  <c r="AM985" i="79"/>
  <c r="AM982" i="79"/>
  <c r="AM979" i="79"/>
  <c r="AM976" i="79"/>
  <c r="AM972" i="79"/>
  <c r="AM969" i="79"/>
  <c r="AM966" i="79"/>
  <c r="AM963" i="79"/>
  <c r="AM960" i="79"/>
  <c r="AM931" i="79"/>
  <c r="AM928" i="79"/>
  <c r="AM925" i="79"/>
  <c r="AM922" i="79"/>
  <c r="AM919" i="79"/>
  <c r="AM916" i="79"/>
  <c r="AM913" i="79"/>
  <c r="AM910" i="79"/>
  <c r="AM907" i="79"/>
  <c r="AM904" i="79"/>
  <c r="AM901" i="79"/>
  <c r="AM898" i="79"/>
  <c r="AM895" i="79"/>
  <c r="AM892" i="79"/>
  <c r="AM888" i="79"/>
  <c r="AM885" i="79"/>
  <c r="AM882" i="79"/>
  <c r="AM878" i="79"/>
  <c r="AM875" i="79"/>
  <c r="AM872" i="79"/>
  <c r="AM869" i="79"/>
  <c r="AM866" i="79"/>
  <c r="AM863" i="79"/>
  <c r="AM860" i="79"/>
  <c r="AM857" i="79"/>
  <c r="AM853" i="79"/>
  <c r="AM850" i="79"/>
  <c r="AM847" i="79"/>
  <c r="AM844" i="79"/>
  <c r="AM839" i="79"/>
  <c r="AM836" i="79"/>
  <c r="AM833" i="79"/>
  <c r="AM830" i="79"/>
  <c r="AM819" i="79"/>
  <c r="AM815" i="79"/>
  <c r="AM812" i="79"/>
  <c r="AM809" i="79"/>
  <c r="AM805" i="79"/>
  <c r="AM802" i="79"/>
  <c r="AM799" i="79"/>
  <c r="AM796" i="79"/>
  <c r="AM793" i="79"/>
  <c r="AM789" i="79"/>
  <c r="AM786" i="79"/>
  <c r="AM783" i="79"/>
  <c r="AM780" i="79"/>
  <c r="AM777" i="79"/>
  <c r="AM748" i="79"/>
  <c r="AM745" i="79"/>
  <c r="AM742" i="79"/>
  <c r="AM739" i="79"/>
  <c r="AM736" i="79"/>
  <c r="AM733" i="79"/>
  <c r="AM730" i="79"/>
  <c r="AM727" i="79"/>
  <c r="AM724" i="79"/>
  <c r="AM721" i="79"/>
  <c r="AM718" i="79"/>
  <c r="AM715" i="79"/>
  <c r="AM712" i="79"/>
  <c r="AM709" i="79"/>
  <c r="AM705" i="79"/>
  <c r="AM702" i="79"/>
  <c r="AM699" i="79"/>
  <c r="AM695" i="79"/>
  <c r="AM692" i="79"/>
  <c r="AM689" i="79"/>
  <c r="AM686" i="79"/>
  <c r="AM683" i="79"/>
  <c r="AM680" i="79"/>
  <c r="AM677" i="79"/>
  <c r="AM674" i="79"/>
  <c r="AM670" i="79"/>
  <c r="AM656" i="79"/>
  <c r="AM653" i="79"/>
  <c r="AM650" i="79"/>
  <c r="AM647" i="79"/>
  <c r="AM636" i="79"/>
  <c r="AM632" i="79"/>
  <c r="AM629" i="79"/>
  <c r="AM626" i="79"/>
  <c r="AM622" i="79"/>
  <c r="AM619" i="79"/>
  <c r="AM616" i="79"/>
  <c r="AM613" i="79"/>
  <c r="AM610" i="79"/>
  <c r="AM606" i="79"/>
  <c r="AM603" i="79"/>
  <c r="AM600" i="79"/>
  <c r="AM597" i="79"/>
  <c r="AM594" i="79"/>
  <c r="AM565" i="79"/>
  <c r="AM562" i="79"/>
  <c r="AM559" i="79"/>
  <c r="AM556" i="79"/>
  <c r="AM553" i="79"/>
  <c r="AM550" i="79"/>
  <c r="AM547" i="79"/>
  <c r="AM544" i="79"/>
  <c r="AM541" i="79"/>
  <c r="AM538" i="79"/>
  <c r="AM535" i="79"/>
  <c r="AM532" i="79"/>
  <c r="AM529" i="79"/>
  <c r="AM519" i="79"/>
  <c r="AM516" i="79"/>
  <c r="AM512" i="79"/>
  <c r="AM509" i="79"/>
  <c r="AM506" i="79"/>
  <c r="AM503" i="79"/>
  <c r="AM500" i="79"/>
  <c r="AM497" i="79"/>
  <c r="AM494" i="79"/>
  <c r="AM491" i="79"/>
  <c r="AM487" i="79"/>
  <c r="AM484" i="79"/>
  <c r="AM481" i="79"/>
  <c r="AM478" i="79"/>
  <c r="AM473" i="79"/>
  <c r="AM470" i="79"/>
  <c r="AM467" i="79"/>
  <c r="AM464" i="79"/>
  <c r="AM453" i="79"/>
  <c r="AM449" i="79"/>
  <c r="AM446" i="79"/>
  <c r="AM443" i="79"/>
  <c r="AM439" i="79"/>
  <c r="AM436" i="79"/>
  <c r="AM433" i="79"/>
  <c r="AM430" i="79"/>
  <c r="AM427" i="79"/>
  <c r="AM423" i="79"/>
  <c r="AM420" i="79"/>
  <c r="AM417" i="79"/>
  <c r="AM414" i="79"/>
  <c r="AM411" i="79"/>
  <c r="AM378" i="79"/>
  <c r="AM372" i="79"/>
  <c r="AM375" i="79"/>
  <c r="AM369" i="79"/>
  <c r="AM366" i="79"/>
  <c r="AM363" i="79"/>
  <c r="AM360" i="79"/>
  <c r="AM357" i="79"/>
  <c r="AM354" i="79"/>
  <c r="AM351" i="79"/>
  <c r="AM348" i="79"/>
  <c r="AM345" i="79"/>
  <c r="AM342" i="79"/>
  <c r="AM339" i="79"/>
  <c r="AM332" i="79"/>
  <c r="AM329"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AL840" i="79"/>
  <c r="AK840" i="79"/>
  <c r="AJ840" i="79"/>
  <c r="AI840" i="79"/>
  <c r="AH840" i="79"/>
  <c r="AG840" i="79"/>
  <c r="AF840" i="79"/>
  <c r="AE840" i="79"/>
  <c r="AD840" i="79"/>
  <c r="AC840" i="79"/>
  <c r="AB840" i="79"/>
  <c r="AA840" i="79"/>
  <c r="Z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N109" i="46" l="1"/>
  <c r="N103" i="46"/>
  <c r="N99" i="46"/>
  <c r="N82" i="46"/>
  <c r="N79" i="46"/>
  <c r="N76" i="46"/>
  <c r="AL657" i="79"/>
  <c r="AK657" i="79"/>
  <c r="AJ657" i="79"/>
  <c r="AI657" i="79"/>
  <c r="AH657" i="79"/>
  <c r="AG657" i="79"/>
  <c r="AL654" i="79"/>
  <c r="AK654" i="79"/>
  <c r="AJ654" i="79"/>
  <c r="AI654" i="79"/>
  <c r="AH654" i="79"/>
  <c r="AG654" i="79"/>
  <c r="AL651" i="79"/>
  <c r="AK651" i="79"/>
  <c r="AJ651" i="79"/>
  <c r="AI651" i="79"/>
  <c r="AH651" i="79"/>
  <c r="AG651" i="79"/>
  <c r="AL648" i="79"/>
  <c r="AK648" i="79"/>
  <c r="AJ648" i="79"/>
  <c r="AI648" i="79"/>
  <c r="AH648" i="79"/>
  <c r="AG648" i="79"/>
  <c r="AL474" i="79"/>
  <c r="AK474" i="79"/>
  <c r="AJ474" i="79"/>
  <c r="AI474" i="79"/>
  <c r="AH474" i="79"/>
  <c r="AG474" i="79"/>
  <c r="AL471" i="79"/>
  <c r="AK471" i="79"/>
  <c r="AJ471" i="79"/>
  <c r="AI471" i="79"/>
  <c r="AH471" i="79"/>
  <c r="AG471" i="79"/>
  <c r="AL468" i="79"/>
  <c r="AK468" i="79"/>
  <c r="AJ468" i="79"/>
  <c r="AI468" i="79"/>
  <c r="AH468" i="79"/>
  <c r="AG468" i="79"/>
  <c r="AL465" i="79"/>
  <c r="AK465" i="79"/>
  <c r="AJ465" i="79"/>
  <c r="AI465" i="79"/>
  <c r="AH465" i="79"/>
  <c r="AG465" i="79"/>
  <c r="AL284" i="79"/>
  <c r="AK284" i="79"/>
  <c r="AJ284" i="79"/>
  <c r="AI284" i="79"/>
  <c r="AH284" i="79"/>
  <c r="AG284" i="79"/>
  <c r="AL281" i="79"/>
  <c r="AK281" i="79"/>
  <c r="AJ281" i="79"/>
  <c r="AI281" i="79"/>
  <c r="AH281" i="79"/>
  <c r="AG281" i="79"/>
  <c r="AL278" i="79"/>
  <c r="AK278" i="79"/>
  <c r="AJ278" i="79"/>
  <c r="AI278" i="79"/>
  <c r="AH278" i="79"/>
  <c r="AG278" i="79"/>
  <c r="AL275" i="79"/>
  <c r="AK275" i="79"/>
  <c r="AJ275" i="79"/>
  <c r="AI275" i="79"/>
  <c r="AH275" i="79"/>
  <c r="AG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G369" i="46"/>
  <c r="AH369" i="46"/>
  <c r="AI369" i="46"/>
  <c r="AJ369" i="46"/>
  <c r="AK369" i="46"/>
  <c r="AL369" i="46"/>
  <c r="AG372" i="46"/>
  <c r="AH372" i="46"/>
  <c r="AI372" i="46"/>
  <c r="AJ372" i="46"/>
  <c r="AK372" i="46"/>
  <c r="AL372" i="46"/>
  <c r="AG376" i="46"/>
  <c r="AH376" i="46"/>
  <c r="AI376" i="46"/>
  <c r="AJ376" i="46"/>
  <c r="AK376" i="46"/>
  <c r="AL376" i="46"/>
  <c r="AG379" i="46"/>
  <c r="AH379" i="46"/>
  <c r="AI379" i="46"/>
  <c r="AJ379" i="46"/>
  <c r="AK379" i="46"/>
  <c r="AL379" i="46"/>
  <c r="AG382" i="46"/>
  <c r="AH382" i="46"/>
  <c r="AI382" i="46"/>
  <c r="AJ382" i="46"/>
  <c r="AK382" i="46"/>
  <c r="AM249" i="46"/>
  <c r="AM246" i="46"/>
  <c r="AM242" i="46"/>
  <c r="AG240" i="46"/>
  <c r="AH240" i="46"/>
  <c r="AI240" i="46"/>
  <c r="AJ240" i="46"/>
  <c r="AK240" i="46"/>
  <c r="AL240" i="46"/>
  <c r="AG243" i="46"/>
  <c r="AH243" i="46"/>
  <c r="AI243" i="46"/>
  <c r="AJ243" i="46"/>
  <c r="AK243" i="46"/>
  <c r="AL243" i="46"/>
  <c r="AG247" i="46"/>
  <c r="AH247" i="46"/>
  <c r="AI247" i="46"/>
  <c r="AJ247" i="46"/>
  <c r="AK247" i="46"/>
  <c r="AL247" i="46"/>
  <c r="AG250" i="46"/>
  <c r="AH250" i="46"/>
  <c r="AI250" i="46"/>
  <c r="AJ250" i="46"/>
  <c r="AK250" i="46"/>
  <c r="AL250"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L353" i="46"/>
  <c r="AK353" i="46"/>
  <c r="AJ353" i="46"/>
  <c r="AI353" i="46"/>
  <c r="AH353" i="46"/>
  <c r="AG353" i="46"/>
  <c r="AL326" i="46"/>
  <c r="AK326" i="46"/>
  <c r="AJ326" i="46"/>
  <c r="AI326" i="46"/>
  <c r="AH326" i="46"/>
  <c r="AG326" i="46"/>
  <c r="AL323" i="46"/>
  <c r="AK323" i="46"/>
  <c r="AJ323" i="46"/>
  <c r="AI323" i="46"/>
  <c r="AH323" i="46"/>
  <c r="AG323" i="46"/>
  <c r="AL301" i="46"/>
  <c r="AK301" i="46"/>
  <c r="AJ301" i="46"/>
  <c r="AI301" i="46"/>
  <c r="AH301" i="46"/>
  <c r="AG301" i="46"/>
  <c r="C31" i="44"/>
  <c r="C30" i="44"/>
  <c r="C16" i="44"/>
  <c r="C15" i="44"/>
  <c r="AL227" i="46"/>
  <c r="AK227" i="46"/>
  <c r="AJ227" i="46"/>
  <c r="AI227" i="46"/>
  <c r="AH227" i="46"/>
  <c r="AG227" i="46"/>
  <c r="AL224" i="46"/>
  <c r="AK224" i="46"/>
  <c r="AJ224" i="46"/>
  <c r="AI224" i="46"/>
  <c r="AH224" i="46"/>
  <c r="AG224" i="46"/>
  <c r="AL197" i="46"/>
  <c r="AK197" i="46"/>
  <c r="AJ197" i="46"/>
  <c r="AI197" i="46"/>
  <c r="AH197" i="46"/>
  <c r="AG197" i="46"/>
  <c r="AL194" i="46"/>
  <c r="AK194" i="46"/>
  <c r="AJ194" i="46"/>
  <c r="AI194" i="46"/>
  <c r="AH194" i="46"/>
  <c r="AG194" i="46"/>
  <c r="AL172" i="46"/>
  <c r="AK172" i="46"/>
  <c r="AJ172" i="46"/>
  <c r="AI172" i="46"/>
  <c r="AH172" i="46"/>
  <c r="AG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L1115" i="79" l="1"/>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D1050" i="79"/>
  <c r="AC1050" i="79"/>
  <c r="AB1050" i="79"/>
  <c r="AA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03" i="79"/>
  <c r="AK1003" i="79"/>
  <c r="AJ1003" i="79"/>
  <c r="AI1003" i="79"/>
  <c r="AH1003" i="79"/>
  <c r="AG1003" i="79"/>
  <c r="AF1003" i="79"/>
  <c r="AE1003" i="79"/>
  <c r="AD1003" i="79"/>
  <c r="AC1003" i="79"/>
  <c r="AB1003" i="79"/>
  <c r="AA1003" i="79"/>
  <c r="Z1003" i="79"/>
  <c r="AL999" i="79"/>
  <c r="AK999" i="79"/>
  <c r="AJ999" i="79"/>
  <c r="AI999" i="79"/>
  <c r="AH999" i="79"/>
  <c r="AG999" i="79"/>
  <c r="AF999" i="79"/>
  <c r="AE999" i="79"/>
  <c r="AD999" i="79"/>
  <c r="AC999" i="79"/>
  <c r="AB999" i="79"/>
  <c r="AA999" i="79"/>
  <c r="Z999" i="79"/>
  <c r="Y999"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20" i="79"/>
  <c r="AK820" i="79"/>
  <c r="AJ820" i="79"/>
  <c r="AI820" i="79"/>
  <c r="AH820" i="79"/>
  <c r="AG820" i="79"/>
  <c r="AF820" i="79"/>
  <c r="AE820" i="79"/>
  <c r="AD820" i="79"/>
  <c r="AC820" i="79"/>
  <c r="AB820" i="79"/>
  <c r="AA820" i="79"/>
  <c r="Z820"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49" i="79"/>
  <c r="AK749" i="79"/>
  <c r="AJ749" i="79"/>
  <c r="AI749" i="79"/>
  <c r="AH749" i="79"/>
  <c r="AG749" i="79"/>
  <c r="AL746" i="79"/>
  <c r="AK746" i="79"/>
  <c r="AJ746" i="79"/>
  <c r="AI746" i="79"/>
  <c r="AH746" i="79"/>
  <c r="AG746" i="79"/>
  <c r="AL743" i="79"/>
  <c r="AK743" i="79"/>
  <c r="AJ743" i="79"/>
  <c r="AI743" i="79"/>
  <c r="AH743" i="79"/>
  <c r="AG743" i="79"/>
  <c r="AL740" i="79"/>
  <c r="AK740" i="79"/>
  <c r="AJ740" i="79"/>
  <c r="AI740" i="79"/>
  <c r="AH740" i="79"/>
  <c r="AG740" i="79"/>
  <c r="AL737" i="79"/>
  <c r="AK737" i="79"/>
  <c r="AJ737" i="79"/>
  <c r="AI737" i="79"/>
  <c r="AH737" i="79"/>
  <c r="AG737" i="79"/>
  <c r="AL734" i="79"/>
  <c r="AK734" i="79"/>
  <c r="AJ734" i="79"/>
  <c r="AI734" i="79"/>
  <c r="AH734" i="79"/>
  <c r="AG734" i="79"/>
  <c r="AL731" i="79"/>
  <c r="AK731" i="79"/>
  <c r="AJ731" i="79"/>
  <c r="AI731" i="79"/>
  <c r="AH731" i="79"/>
  <c r="AG731" i="79"/>
  <c r="AL728" i="79"/>
  <c r="AK728" i="79"/>
  <c r="AJ728" i="79"/>
  <c r="AI728" i="79"/>
  <c r="AH728" i="79"/>
  <c r="AG728" i="79"/>
  <c r="AL725" i="79"/>
  <c r="AK725" i="79"/>
  <c r="AJ725" i="79"/>
  <c r="AI725" i="79"/>
  <c r="AH725" i="79"/>
  <c r="AG725" i="79"/>
  <c r="AL722" i="79"/>
  <c r="AK722" i="79"/>
  <c r="AJ722" i="79"/>
  <c r="AI722" i="79"/>
  <c r="AH722" i="79"/>
  <c r="AG722" i="79"/>
  <c r="AL719" i="79"/>
  <c r="AK719" i="79"/>
  <c r="AJ719" i="79"/>
  <c r="AI719" i="79"/>
  <c r="AH719" i="79"/>
  <c r="AG719" i="79"/>
  <c r="AL716" i="79"/>
  <c r="AK716" i="79"/>
  <c r="AJ716" i="79"/>
  <c r="AI716" i="79"/>
  <c r="AH716" i="79"/>
  <c r="AG716" i="79"/>
  <c r="AL713" i="79"/>
  <c r="AK713" i="79"/>
  <c r="AJ713" i="79"/>
  <c r="AI713" i="79"/>
  <c r="AH713" i="79"/>
  <c r="AG713" i="79"/>
  <c r="AL710" i="79"/>
  <c r="AK710" i="79"/>
  <c r="AJ710" i="79"/>
  <c r="AI710" i="79"/>
  <c r="AH710" i="79"/>
  <c r="AG710" i="79"/>
  <c r="AL706" i="79"/>
  <c r="AK706" i="79"/>
  <c r="AJ706" i="79"/>
  <c r="AI706" i="79"/>
  <c r="AH706" i="79"/>
  <c r="AG706" i="79"/>
  <c r="AL703" i="79"/>
  <c r="AK703" i="79"/>
  <c r="AJ703" i="79"/>
  <c r="AI703" i="79"/>
  <c r="AH703" i="79"/>
  <c r="AG703" i="79"/>
  <c r="AL700" i="79"/>
  <c r="AK700" i="79"/>
  <c r="AJ700" i="79"/>
  <c r="AI700" i="79"/>
  <c r="AH700" i="79"/>
  <c r="AG700" i="79"/>
  <c r="AL696" i="79"/>
  <c r="AK696" i="79"/>
  <c r="AJ696" i="79"/>
  <c r="AI696" i="79"/>
  <c r="AH696" i="79"/>
  <c r="AG696" i="79"/>
  <c r="AL693" i="79"/>
  <c r="AK693" i="79"/>
  <c r="AJ693" i="79"/>
  <c r="AI693" i="79"/>
  <c r="AH693" i="79"/>
  <c r="AG693" i="79"/>
  <c r="AL690" i="79"/>
  <c r="AK690" i="79"/>
  <c r="AJ690" i="79"/>
  <c r="AI690" i="79"/>
  <c r="AH690" i="79"/>
  <c r="AG690" i="79"/>
  <c r="AL687" i="79"/>
  <c r="AK687" i="79"/>
  <c r="AJ687" i="79"/>
  <c r="AI687" i="79"/>
  <c r="AH687" i="79"/>
  <c r="AG687" i="79"/>
  <c r="AL684" i="79"/>
  <c r="AK684" i="79"/>
  <c r="AJ684" i="79"/>
  <c r="AI684" i="79"/>
  <c r="AH684" i="79"/>
  <c r="AG684" i="79"/>
  <c r="AL681" i="79"/>
  <c r="AK681" i="79"/>
  <c r="AJ681" i="79"/>
  <c r="AI681" i="79"/>
  <c r="AH681" i="79"/>
  <c r="AG681" i="79"/>
  <c r="AL678" i="79"/>
  <c r="AK678" i="79"/>
  <c r="AJ678" i="79"/>
  <c r="AI678" i="79"/>
  <c r="AH678" i="79"/>
  <c r="AG678" i="79"/>
  <c r="AL675" i="79"/>
  <c r="AK675" i="79"/>
  <c r="AJ675" i="79"/>
  <c r="AI675" i="79"/>
  <c r="AH675" i="79"/>
  <c r="AG675" i="79"/>
  <c r="AL671" i="79"/>
  <c r="AK671" i="79"/>
  <c r="AJ671" i="79"/>
  <c r="AI671" i="79"/>
  <c r="AH671" i="79"/>
  <c r="AG671" i="79"/>
  <c r="AL668" i="79"/>
  <c r="AK668" i="79"/>
  <c r="AJ668" i="79"/>
  <c r="AI668" i="79"/>
  <c r="AH668" i="79"/>
  <c r="AG668" i="79"/>
  <c r="AL665" i="79"/>
  <c r="AK665" i="79"/>
  <c r="AJ665" i="79"/>
  <c r="AI665" i="79"/>
  <c r="AH665" i="79"/>
  <c r="AG665" i="79"/>
  <c r="AL662" i="79"/>
  <c r="AK662" i="79"/>
  <c r="AJ662" i="79"/>
  <c r="AI662" i="79"/>
  <c r="AH662" i="79"/>
  <c r="AG662" i="79"/>
  <c r="AL637" i="79"/>
  <c r="AK637" i="79"/>
  <c r="AJ637" i="79"/>
  <c r="AI637" i="79"/>
  <c r="AH637" i="79"/>
  <c r="AG637" i="79"/>
  <c r="AL633" i="79"/>
  <c r="AK633" i="79"/>
  <c r="AJ633" i="79"/>
  <c r="AI633" i="79"/>
  <c r="AH633" i="79"/>
  <c r="AG633" i="79"/>
  <c r="AL630" i="79"/>
  <c r="AK630" i="79"/>
  <c r="AJ630" i="79"/>
  <c r="AI630" i="79"/>
  <c r="AH630" i="79"/>
  <c r="AG630" i="79"/>
  <c r="AL627" i="79"/>
  <c r="AK627" i="79"/>
  <c r="AJ627" i="79"/>
  <c r="AI627" i="79"/>
  <c r="AH627" i="79"/>
  <c r="AG627" i="79"/>
  <c r="AL623" i="79"/>
  <c r="AK623" i="79"/>
  <c r="AJ623" i="79"/>
  <c r="AI623" i="79"/>
  <c r="AH623" i="79"/>
  <c r="AG623" i="79"/>
  <c r="AL620" i="79"/>
  <c r="AK620" i="79"/>
  <c r="AJ620" i="79"/>
  <c r="AI620" i="79"/>
  <c r="AH620" i="79"/>
  <c r="AG620" i="79"/>
  <c r="AL617" i="79"/>
  <c r="AK617" i="79"/>
  <c r="AJ617" i="79"/>
  <c r="AI617" i="79"/>
  <c r="AH617" i="79"/>
  <c r="AG617" i="79"/>
  <c r="AL614" i="79"/>
  <c r="AK614" i="79"/>
  <c r="AJ614" i="79"/>
  <c r="AI614" i="79"/>
  <c r="AH614" i="79"/>
  <c r="AG614" i="79"/>
  <c r="AL611" i="79"/>
  <c r="AK611" i="79"/>
  <c r="AJ611" i="79"/>
  <c r="AI611" i="79"/>
  <c r="AH611" i="79"/>
  <c r="AG611" i="79"/>
  <c r="AL607" i="79"/>
  <c r="AK607" i="79"/>
  <c r="AJ607" i="79"/>
  <c r="AI607" i="79"/>
  <c r="AH607" i="79"/>
  <c r="AG607" i="79"/>
  <c r="AL604" i="79"/>
  <c r="AK604" i="79"/>
  <c r="AJ604" i="79"/>
  <c r="AI604" i="79"/>
  <c r="AH604" i="79"/>
  <c r="AG604" i="79"/>
  <c r="AL601" i="79"/>
  <c r="AK601" i="79"/>
  <c r="AJ601" i="79"/>
  <c r="AI601" i="79"/>
  <c r="AH601" i="79"/>
  <c r="AG601" i="79"/>
  <c r="AL598" i="79"/>
  <c r="AK598" i="79"/>
  <c r="AJ598" i="79"/>
  <c r="AI598" i="79"/>
  <c r="AH598" i="79"/>
  <c r="AG598" i="79"/>
  <c r="AL595" i="79"/>
  <c r="AK595" i="79"/>
  <c r="AJ595" i="79"/>
  <c r="AI595" i="79"/>
  <c r="AH595" i="79"/>
  <c r="AG595" i="79"/>
  <c r="AL566" i="79"/>
  <c r="AK566" i="79"/>
  <c r="AJ566" i="79"/>
  <c r="AI566" i="79"/>
  <c r="AH566" i="79"/>
  <c r="AG566" i="79"/>
  <c r="AL563" i="79"/>
  <c r="AK563" i="79"/>
  <c r="AJ563" i="79"/>
  <c r="AI563" i="79"/>
  <c r="AH563" i="79"/>
  <c r="AG563" i="79"/>
  <c r="AL560" i="79"/>
  <c r="AK560" i="79"/>
  <c r="AJ560" i="79"/>
  <c r="AI560" i="79"/>
  <c r="AH560" i="79"/>
  <c r="AG560" i="79"/>
  <c r="AL557" i="79"/>
  <c r="AK557" i="79"/>
  <c r="AJ557" i="79"/>
  <c r="AI557" i="79"/>
  <c r="AH557" i="79"/>
  <c r="AG557" i="79"/>
  <c r="AL554" i="79"/>
  <c r="AK554" i="79"/>
  <c r="AJ554" i="79"/>
  <c r="AI554" i="79"/>
  <c r="AH554" i="79"/>
  <c r="AG554" i="79"/>
  <c r="AL551" i="79"/>
  <c r="AK551" i="79"/>
  <c r="AJ551" i="79"/>
  <c r="AI551" i="79"/>
  <c r="AH551" i="79"/>
  <c r="AG551" i="79"/>
  <c r="AL548" i="79"/>
  <c r="AK548" i="79"/>
  <c r="AJ548" i="79"/>
  <c r="AI548" i="79"/>
  <c r="AH548" i="79"/>
  <c r="AG548" i="79"/>
  <c r="AL545" i="79"/>
  <c r="AK545" i="79"/>
  <c r="AJ545" i="79"/>
  <c r="AI545" i="79"/>
  <c r="AH545" i="79"/>
  <c r="AG545" i="79"/>
  <c r="AL542" i="79"/>
  <c r="AK542" i="79"/>
  <c r="AJ542" i="79"/>
  <c r="AI542" i="79"/>
  <c r="AH542" i="79"/>
  <c r="AG542" i="79"/>
  <c r="AL539" i="79"/>
  <c r="AK539" i="79"/>
  <c r="AJ539" i="79"/>
  <c r="AI539" i="79"/>
  <c r="AH539" i="79"/>
  <c r="AG539" i="79"/>
  <c r="AL536" i="79"/>
  <c r="AK536" i="79"/>
  <c r="AJ536" i="79"/>
  <c r="AI536" i="79"/>
  <c r="AH536" i="79"/>
  <c r="AG536" i="79"/>
  <c r="AL533" i="79"/>
  <c r="AK533" i="79"/>
  <c r="AJ533" i="79"/>
  <c r="AI533" i="79"/>
  <c r="AH533" i="79"/>
  <c r="AG533" i="79"/>
  <c r="AL530" i="79"/>
  <c r="AK530" i="79"/>
  <c r="AJ530" i="79"/>
  <c r="AI530" i="79"/>
  <c r="AH530" i="79"/>
  <c r="AG530" i="79"/>
  <c r="AL527" i="79"/>
  <c r="AK527" i="79"/>
  <c r="AJ527" i="79"/>
  <c r="AI527" i="79"/>
  <c r="AH527" i="79"/>
  <c r="AG527" i="79"/>
  <c r="AL523" i="79"/>
  <c r="AK523" i="79"/>
  <c r="AJ523" i="79"/>
  <c r="AI523" i="79"/>
  <c r="AH523" i="79"/>
  <c r="AG523" i="79"/>
  <c r="AL520" i="79"/>
  <c r="AK520" i="79"/>
  <c r="AJ520" i="79"/>
  <c r="AI520" i="79"/>
  <c r="AH520" i="79"/>
  <c r="AG520" i="79"/>
  <c r="AL517" i="79"/>
  <c r="AK517" i="79"/>
  <c r="AJ517" i="79"/>
  <c r="AI517" i="79"/>
  <c r="AH517" i="79"/>
  <c r="AG517" i="79"/>
  <c r="AL513" i="79"/>
  <c r="AK513" i="79"/>
  <c r="AJ513" i="79"/>
  <c r="AI513" i="79"/>
  <c r="AH513" i="79"/>
  <c r="AG513" i="79"/>
  <c r="AL510" i="79"/>
  <c r="AK510" i="79"/>
  <c r="AJ510" i="79"/>
  <c r="AI510" i="79"/>
  <c r="AH510" i="79"/>
  <c r="AG510" i="79"/>
  <c r="AL507" i="79"/>
  <c r="AK507" i="79"/>
  <c r="AJ507" i="79"/>
  <c r="AI507" i="79"/>
  <c r="AH507" i="79"/>
  <c r="AG507" i="79"/>
  <c r="AL504" i="79"/>
  <c r="AK504" i="79"/>
  <c r="AJ504" i="79"/>
  <c r="AI504" i="79"/>
  <c r="AH504" i="79"/>
  <c r="AG504" i="79"/>
  <c r="AL501" i="79"/>
  <c r="AK501" i="79"/>
  <c r="AJ501" i="79"/>
  <c r="AI501" i="79"/>
  <c r="AH501" i="79"/>
  <c r="AG501" i="79"/>
  <c r="AL498" i="79"/>
  <c r="AK498" i="79"/>
  <c r="AJ498" i="79"/>
  <c r="AI498" i="79"/>
  <c r="AH498" i="79"/>
  <c r="AG498" i="79"/>
  <c r="AL495" i="79"/>
  <c r="AK495" i="79"/>
  <c r="AJ495" i="79"/>
  <c r="AI495" i="79"/>
  <c r="AH495" i="79"/>
  <c r="AG495" i="79"/>
  <c r="AL492" i="79"/>
  <c r="AK492" i="79"/>
  <c r="AJ492" i="79"/>
  <c r="AI492" i="79"/>
  <c r="AH492" i="79"/>
  <c r="AG492" i="79"/>
  <c r="AL488" i="79"/>
  <c r="AK488" i="79"/>
  <c r="AJ488" i="79"/>
  <c r="AI488" i="79"/>
  <c r="AH488" i="79"/>
  <c r="AG488" i="79"/>
  <c r="AL485" i="79"/>
  <c r="AK485" i="79"/>
  <c r="AJ485" i="79"/>
  <c r="AI485" i="79"/>
  <c r="AH485" i="79"/>
  <c r="AG485" i="79"/>
  <c r="AL482" i="79"/>
  <c r="AK482" i="79"/>
  <c r="AJ482" i="79"/>
  <c r="AI482" i="79"/>
  <c r="AH482" i="79"/>
  <c r="AG482" i="79"/>
  <c r="AL479" i="79"/>
  <c r="AK479" i="79"/>
  <c r="AJ479" i="79"/>
  <c r="AI479" i="79"/>
  <c r="AH479" i="79"/>
  <c r="AG479" i="79"/>
  <c r="AL454" i="79"/>
  <c r="AK454" i="79"/>
  <c r="AJ454" i="79"/>
  <c r="AI454" i="79"/>
  <c r="AH454" i="79"/>
  <c r="AG454" i="79"/>
  <c r="AL450" i="79"/>
  <c r="AK450" i="79"/>
  <c r="AJ450" i="79"/>
  <c r="AI450" i="79"/>
  <c r="AH450" i="79"/>
  <c r="AG450" i="79"/>
  <c r="AL447" i="79"/>
  <c r="AK447" i="79"/>
  <c r="AJ447" i="79"/>
  <c r="AI447" i="79"/>
  <c r="AH447" i="79"/>
  <c r="AG447" i="79"/>
  <c r="AL444" i="79"/>
  <c r="AK444" i="79"/>
  <c r="AJ444" i="79"/>
  <c r="AI444" i="79"/>
  <c r="AH444" i="79"/>
  <c r="AG444" i="79"/>
  <c r="AL440" i="79"/>
  <c r="AK440" i="79"/>
  <c r="AJ440" i="79"/>
  <c r="AI440" i="79"/>
  <c r="AH440" i="79"/>
  <c r="AG440" i="79"/>
  <c r="AL437" i="79"/>
  <c r="AK437" i="79"/>
  <c r="AJ437" i="79"/>
  <c r="AI437" i="79"/>
  <c r="AH437" i="79"/>
  <c r="AG437" i="79"/>
  <c r="AL434" i="79"/>
  <c r="AK434" i="79"/>
  <c r="AJ434" i="79"/>
  <c r="AI434" i="79"/>
  <c r="AH434" i="79"/>
  <c r="AG434" i="79"/>
  <c r="AL431" i="79"/>
  <c r="AK431" i="79"/>
  <c r="AJ431" i="79"/>
  <c r="AI431" i="79"/>
  <c r="AH431" i="79"/>
  <c r="AG431" i="79"/>
  <c r="AL428" i="79"/>
  <c r="AK428" i="79"/>
  <c r="AJ428" i="79"/>
  <c r="AI428" i="79"/>
  <c r="AH428" i="79"/>
  <c r="AG428" i="79"/>
  <c r="AL424" i="79"/>
  <c r="AK424" i="79"/>
  <c r="AJ424" i="79"/>
  <c r="AI424" i="79"/>
  <c r="AH424" i="79"/>
  <c r="AG424" i="79"/>
  <c r="AL421" i="79"/>
  <c r="AK421" i="79"/>
  <c r="AJ421" i="79"/>
  <c r="AI421" i="79"/>
  <c r="AH421" i="79"/>
  <c r="AG421" i="79"/>
  <c r="AL418" i="79"/>
  <c r="AK418" i="79"/>
  <c r="AJ418" i="79"/>
  <c r="AI418" i="79"/>
  <c r="AH418" i="79"/>
  <c r="AG418" i="79"/>
  <c r="AL415" i="79"/>
  <c r="AK415" i="79"/>
  <c r="AJ415" i="79"/>
  <c r="AI415" i="79"/>
  <c r="AH415" i="79"/>
  <c r="AG415" i="79"/>
  <c r="AL412" i="79"/>
  <c r="AK412" i="79"/>
  <c r="AJ412" i="79"/>
  <c r="AI412" i="79"/>
  <c r="AH412" i="79"/>
  <c r="AG412" i="79"/>
  <c r="AL379" i="79"/>
  <c r="AK379" i="79"/>
  <c r="AJ379" i="79"/>
  <c r="AI379" i="79"/>
  <c r="AH379" i="79"/>
  <c r="AG379" i="79"/>
  <c r="AL376" i="79"/>
  <c r="AK376" i="79"/>
  <c r="AJ376" i="79"/>
  <c r="AI376" i="79"/>
  <c r="AH376" i="79"/>
  <c r="AG376" i="79"/>
  <c r="AL373" i="79"/>
  <c r="AK373" i="79"/>
  <c r="AJ373" i="79"/>
  <c r="AI373" i="79"/>
  <c r="AH373" i="79"/>
  <c r="AG373" i="79"/>
  <c r="AL370" i="79"/>
  <c r="AK370" i="79"/>
  <c r="AJ370" i="79"/>
  <c r="AI370" i="79"/>
  <c r="AH370" i="79"/>
  <c r="AG370" i="79"/>
  <c r="AL367" i="79"/>
  <c r="AK367" i="79"/>
  <c r="AJ367" i="79"/>
  <c r="AI367" i="79"/>
  <c r="AH367" i="79"/>
  <c r="AG367" i="79"/>
  <c r="AL364" i="79"/>
  <c r="AK364" i="79"/>
  <c r="AJ364" i="79"/>
  <c r="AI364" i="79"/>
  <c r="AH364" i="79"/>
  <c r="AG364" i="79"/>
  <c r="AL361" i="79"/>
  <c r="AK361" i="79"/>
  <c r="AJ361" i="79"/>
  <c r="AI361" i="79"/>
  <c r="AH361" i="79"/>
  <c r="AG361" i="79"/>
  <c r="AL358" i="79"/>
  <c r="AK358" i="79"/>
  <c r="AJ358" i="79"/>
  <c r="AI358" i="79"/>
  <c r="AH358" i="79"/>
  <c r="AG358" i="79"/>
  <c r="AL355" i="79"/>
  <c r="AK355" i="79"/>
  <c r="AJ355" i="79"/>
  <c r="AI355" i="79"/>
  <c r="AH355" i="79"/>
  <c r="AG355" i="79"/>
  <c r="AL352" i="79"/>
  <c r="AK352" i="79"/>
  <c r="AJ352" i="79"/>
  <c r="AI352" i="79"/>
  <c r="AH352" i="79"/>
  <c r="AG352" i="79"/>
  <c r="AL349" i="79"/>
  <c r="AK349" i="79"/>
  <c r="AJ349" i="79"/>
  <c r="AI349" i="79"/>
  <c r="AH349" i="79"/>
  <c r="AG349" i="79"/>
  <c r="AL346" i="79"/>
  <c r="AK346" i="79"/>
  <c r="AJ346" i="79"/>
  <c r="AI346" i="79"/>
  <c r="AH346" i="79"/>
  <c r="AG346" i="79"/>
  <c r="AL343" i="79"/>
  <c r="AK343" i="79"/>
  <c r="AJ343" i="79"/>
  <c r="AI343" i="79"/>
  <c r="AH343" i="79"/>
  <c r="AG343" i="79"/>
  <c r="AL340" i="79"/>
  <c r="AK340" i="79"/>
  <c r="AJ340" i="79"/>
  <c r="AI340" i="79"/>
  <c r="AH340" i="79"/>
  <c r="AG340" i="79"/>
  <c r="AL333" i="79"/>
  <c r="AK333" i="79"/>
  <c r="AJ333" i="79"/>
  <c r="AI333" i="79"/>
  <c r="AH333" i="79"/>
  <c r="AG333" i="79"/>
  <c r="AL330" i="79"/>
  <c r="AK330" i="79"/>
  <c r="AJ330" i="79"/>
  <c r="AI330" i="79"/>
  <c r="AH330" i="79"/>
  <c r="AG330" i="79"/>
  <c r="AL327" i="79"/>
  <c r="AK327" i="79"/>
  <c r="AJ327" i="79"/>
  <c r="AI327" i="79"/>
  <c r="AH327" i="79"/>
  <c r="AG327" i="79"/>
  <c r="AL323" i="79"/>
  <c r="AK323" i="79"/>
  <c r="AJ323" i="79"/>
  <c r="AI323" i="79"/>
  <c r="AH323" i="79"/>
  <c r="AG323" i="79"/>
  <c r="AL320" i="79"/>
  <c r="AK320" i="79"/>
  <c r="AJ320" i="79"/>
  <c r="AI320" i="79"/>
  <c r="AH320" i="79"/>
  <c r="AG320" i="79"/>
  <c r="AL317" i="79"/>
  <c r="AK317" i="79"/>
  <c r="AJ317" i="79"/>
  <c r="AI317" i="79"/>
  <c r="AH317" i="79"/>
  <c r="AG317" i="79"/>
  <c r="AL314" i="79"/>
  <c r="AK314" i="79"/>
  <c r="AJ314" i="79"/>
  <c r="AI314" i="79"/>
  <c r="AH314" i="79"/>
  <c r="AG314" i="79"/>
  <c r="AL311" i="79"/>
  <c r="AK311" i="79"/>
  <c r="AJ311" i="79"/>
  <c r="AI311" i="79"/>
  <c r="AH311" i="79"/>
  <c r="AG311" i="79"/>
  <c r="AL308" i="79"/>
  <c r="AK308" i="79"/>
  <c r="AJ308" i="79"/>
  <c r="AI308" i="79"/>
  <c r="AH308" i="79"/>
  <c r="AG308" i="79"/>
  <c r="AL305" i="79"/>
  <c r="AK305" i="79"/>
  <c r="AJ305" i="79"/>
  <c r="AI305" i="79"/>
  <c r="AH305" i="79"/>
  <c r="AG305" i="79"/>
  <c r="AL302" i="79"/>
  <c r="AK302" i="79"/>
  <c r="AJ302" i="79"/>
  <c r="AI302" i="79"/>
  <c r="AH302" i="79"/>
  <c r="AG302" i="79"/>
  <c r="AL298" i="79"/>
  <c r="AK298" i="79"/>
  <c r="AJ298" i="79"/>
  <c r="AI298" i="79"/>
  <c r="AH298" i="79"/>
  <c r="AG298" i="79"/>
  <c r="AL295" i="79"/>
  <c r="AK295" i="79"/>
  <c r="AJ295" i="79"/>
  <c r="AI295" i="79"/>
  <c r="AH295" i="79"/>
  <c r="AG295" i="79"/>
  <c r="AL292" i="79"/>
  <c r="AK292" i="79"/>
  <c r="AJ292" i="79"/>
  <c r="AI292" i="79"/>
  <c r="AH292" i="79"/>
  <c r="AG292" i="79"/>
  <c r="AL289" i="79"/>
  <c r="AK289" i="79"/>
  <c r="AJ289" i="79"/>
  <c r="AI289" i="79"/>
  <c r="AH289" i="79"/>
  <c r="AG289" i="79"/>
  <c r="AL264" i="79"/>
  <c r="AK264" i="79"/>
  <c r="AJ264" i="79"/>
  <c r="AI264" i="79"/>
  <c r="AH264" i="79"/>
  <c r="AG264" i="79"/>
  <c r="AL260" i="79"/>
  <c r="AK260" i="79"/>
  <c r="AJ260" i="79"/>
  <c r="AI260" i="79"/>
  <c r="AH260" i="79"/>
  <c r="AG260" i="79"/>
  <c r="AL257" i="79"/>
  <c r="AK257" i="79"/>
  <c r="AJ257" i="79"/>
  <c r="AI257" i="79"/>
  <c r="AH257" i="79"/>
  <c r="AG257" i="79"/>
  <c r="AL254" i="79"/>
  <c r="AK254" i="79"/>
  <c r="AJ254" i="79"/>
  <c r="AI254" i="79"/>
  <c r="AH254" i="79"/>
  <c r="AG254" i="79"/>
  <c r="AL250" i="79"/>
  <c r="AK250" i="79"/>
  <c r="AJ250" i="79"/>
  <c r="AI250" i="79"/>
  <c r="AH250" i="79"/>
  <c r="AG250" i="79"/>
  <c r="AL247" i="79"/>
  <c r="AK247" i="79"/>
  <c r="AJ247" i="79"/>
  <c r="AI247" i="79"/>
  <c r="AH247" i="79"/>
  <c r="AG247" i="79"/>
  <c r="AL244" i="79"/>
  <c r="AK244" i="79"/>
  <c r="AJ244" i="79"/>
  <c r="AI244" i="79"/>
  <c r="AH244" i="79"/>
  <c r="AG244" i="79"/>
  <c r="AL241" i="79"/>
  <c r="AK241" i="79"/>
  <c r="AJ241" i="79"/>
  <c r="AI241" i="79"/>
  <c r="AH241" i="79"/>
  <c r="AG241" i="79"/>
  <c r="AL238" i="79"/>
  <c r="AK238" i="79"/>
  <c r="AJ238" i="79"/>
  <c r="AI238" i="79"/>
  <c r="AH238" i="79"/>
  <c r="AG238" i="79"/>
  <c r="AL234" i="79"/>
  <c r="AK234" i="79"/>
  <c r="AJ234" i="79"/>
  <c r="AI234" i="79"/>
  <c r="AH234" i="79"/>
  <c r="AG234" i="79"/>
  <c r="AL231" i="79"/>
  <c r="AK231" i="79"/>
  <c r="AJ231" i="79"/>
  <c r="AI231" i="79"/>
  <c r="AH231" i="79"/>
  <c r="AG231" i="79"/>
  <c r="AL228" i="79"/>
  <c r="AK228" i="79"/>
  <c r="AJ228" i="79"/>
  <c r="AI228" i="79"/>
  <c r="AH228" i="79"/>
  <c r="AG228" i="79"/>
  <c r="AL225" i="79"/>
  <c r="AK225" i="79"/>
  <c r="AJ225" i="79"/>
  <c r="AI225" i="79"/>
  <c r="AH225" i="79"/>
  <c r="AG225" i="79"/>
  <c r="AL222" i="79"/>
  <c r="AK222" i="79"/>
  <c r="AJ222" i="79"/>
  <c r="AI222" i="79"/>
  <c r="AH222" i="79"/>
  <c r="AG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L363" i="46"/>
  <c r="AK363" i="46"/>
  <c r="AJ363" i="46"/>
  <c r="AI363" i="46"/>
  <c r="AH363" i="46"/>
  <c r="AG363" i="46"/>
  <c r="AL360" i="46"/>
  <c r="AK360" i="46"/>
  <c r="AJ360" i="46"/>
  <c r="AI360" i="46"/>
  <c r="AH360" i="46"/>
  <c r="AG360" i="46"/>
  <c r="AL349" i="46"/>
  <c r="AK349" i="46"/>
  <c r="AJ349" i="46"/>
  <c r="AI349" i="46"/>
  <c r="AH349" i="46"/>
  <c r="AG349" i="46"/>
  <c r="AL345" i="46"/>
  <c r="AK345" i="46"/>
  <c r="AJ345" i="46"/>
  <c r="AI345" i="46"/>
  <c r="AH345" i="46"/>
  <c r="AG345" i="46"/>
  <c r="AL342" i="46"/>
  <c r="AK342" i="46"/>
  <c r="AJ342" i="46"/>
  <c r="AI342" i="46"/>
  <c r="AH342" i="46"/>
  <c r="AG342" i="46"/>
  <c r="AL339" i="46"/>
  <c r="AK339" i="46"/>
  <c r="AJ339" i="46"/>
  <c r="AI339" i="46"/>
  <c r="AH339" i="46"/>
  <c r="AG339" i="46"/>
  <c r="AL336" i="46"/>
  <c r="AK336" i="46"/>
  <c r="AJ336" i="46"/>
  <c r="AI336" i="46"/>
  <c r="AH336" i="46"/>
  <c r="AG336" i="46"/>
  <c r="AL333" i="46"/>
  <c r="AK333" i="46"/>
  <c r="AJ333" i="46"/>
  <c r="AI333" i="46"/>
  <c r="AH333" i="46"/>
  <c r="AG333" i="46"/>
  <c r="AL329" i="46"/>
  <c r="AK329" i="46"/>
  <c r="AJ329" i="46"/>
  <c r="AI329" i="46"/>
  <c r="AH329" i="46"/>
  <c r="AG329" i="46"/>
  <c r="AL320" i="46"/>
  <c r="AK320" i="46"/>
  <c r="AJ320" i="46"/>
  <c r="AI320" i="46"/>
  <c r="AH320" i="46"/>
  <c r="AG320" i="46"/>
  <c r="AL317" i="46"/>
  <c r="AK317" i="46"/>
  <c r="AJ317" i="46"/>
  <c r="AI317" i="46"/>
  <c r="AH317" i="46"/>
  <c r="AG317" i="46"/>
  <c r="AL314" i="46"/>
  <c r="AK314" i="46"/>
  <c r="AJ314" i="46"/>
  <c r="AI314" i="46"/>
  <c r="AH314" i="46"/>
  <c r="AG314" i="46"/>
  <c r="AL311" i="46"/>
  <c r="AK311" i="46"/>
  <c r="AJ311" i="46"/>
  <c r="AI311" i="46"/>
  <c r="AH311" i="46"/>
  <c r="AG311" i="46"/>
  <c r="AL308" i="46"/>
  <c r="AK308" i="46"/>
  <c r="AJ308" i="46"/>
  <c r="AI308" i="46"/>
  <c r="AH308" i="46"/>
  <c r="AG308" i="46"/>
  <c r="AL304" i="46"/>
  <c r="AK304" i="46"/>
  <c r="AJ304" i="46"/>
  <c r="AI304" i="46"/>
  <c r="AH304" i="46"/>
  <c r="AG304" i="46"/>
  <c r="AL298" i="46"/>
  <c r="AK298" i="46"/>
  <c r="AJ298" i="46"/>
  <c r="AI298" i="46"/>
  <c r="AH298" i="46"/>
  <c r="AG298" i="46"/>
  <c r="AL295" i="46"/>
  <c r="AK295" i="46"/>
  <c r="AJ295" i="46"/>
  <c r="AI295" i="46"/>
  <c r="AH295" i="46"/>
  <c r="AG295" i="46"/>
  <c r="AL292" i="46"/>
  <c r="AK292" i="46"/>
  <c r="AJ292" i="46"/>
  <c r="AI292" i="46"/>
  <c r="AH292" i="46"/>
  <c r="AG292" i="46"/>
  <c r="AL289" i="46"/>
  <c r="AK289" i="46"/>
  <c r="AJ289" i="46"/>
  <c r="AI289" i="46"/>
  <c r="AH289" i="46"/>
  <c r="AG289" i="46"/>
  <c r="AL286" i="46"/>
  <c r="AK286" i="46"/>
  <c r="AJ286" i="46"/>
  <c r="AI286" i="46"/>
  <c r="AH286" i="46"/>
  <c r="AG286" i="46"/>
  <c r="AL283" i="46"/>
  <c r="AK283" i="46"/>
  <c r="AJ283" i="46"/>
  <c r="AI283" i="46"/>
  <c r="AH283" i="46"/>
  <c r="AG283" i="46"/>
  <c r="AL280" i="46"/>
  <c r="AK280" i="46"/>
  <c r="AJ280" i="46"/>
  <c r="AI280" i="46"/>
  <c r="AH280" i="46"/>
  <c r="AG280" i="46"/>
  <c r="AL237" i="46"/>
  <c r="AK237" i="46"/>
  <c r="AJ237" i="46"/>
  <c r="AI237" i="46"/>
  <c r="AH237" i="46"/>
  <c r="AG237" i="46"/>
  <c r="AL234" i="46"/>
  <c r="AK234" i="46"/>
  <c r="AJ234" i="46"/>
  <c r="AI234" i="46"/>
  <c r="AH234" i="46"/>
  <c r="AG234" i="46"/>
  <c r="AL231" i="46"/>
  <c r="AK231" i="46"/>
  <c r="AJ231" i="46"/>
  <c r="AI231" i="46"/>
  <c r="AH231" i="46"/>
  <c r="AG231" i="46"/>
  <c r="AL220" i="46"/>
  <c r="AK220" i="46"/>
  <c r="AJ220" i="46"/>
  <c r="AI220" i="46"/>
  <c r="AH220" i="46"/>
  <c r="AG220" i="46"/>
  <c r="AL216" i="46"/>
  <c r="AK216" i="46"/>
  <c r="AJ216" i="46"/>
  <c r="AI216" i="46"/>
  <c r="AH216" i="46"/>
  <c r="AG216" i="46"/>
  <c r="AL213" i="46"/>
  <c r="AK213" i="46"/>
  <c r="AJ213" i="46"/>
  <c r="AI213" i="46"/>
  <c r="AH213" i="46"/>
  <c r="AG213" i="46"/>
  <c r="AL210" i="46"/>
  <c r="AK210" i="46"/>
  <c r="AJ210" i="46"/>
  <c r="AI210" i="46"/>
  <c r="AH210" i="46"/>
  <c r="AG210" i="46"/>
  <c r="AL207" i="46"/>
  <c r="AK207" i="46"/>
  <c r="AJ207" i="46"/>
  <c r="AI207" i="46"/>
  <c r="AH207" i="46"/>
  <c r="AG207" i="46"/>
  <c r="AL204" i="46"/>
  <c r="AK204" i="46"/>
  <c r="AJ204" i="46"/>
  <c r="AI204" i="46"/>
  <c r="AH204" i="46"/>
  <c r="AG204" i="46"/>
  <c r="AL200" i="46"/>
  <c r="AK200" i="46"/>
  <c r="AJ200" i="46"/>
  <c r="AI200" i="46"/>
  <c r="AH200" i="46"/>
  <c r="AG200" i="46"/>
  <c r="AL191" i="46"/>
  <c r="AK191" i="46"/>
  <c r="AJ191" i="46"/>
  <c r="AI191" i="46"/>
  <c r="AH191" i="46"/>
  <c r="AG191" i="46"/>
  <c r="AL188" i="46"/>
  <c r="AK188" i="46"/>
  <c r="AJ188" i="46"/>
  <c r="AI188" i="46"/>
  <c r="AH188" i="46"/>
  <c r="AG188" i="46"/>
  <c r="AL185" i="46"/>
  <c r="AK185" i="46"/>
  <c r="AJ185" i="46"/>
  <c r="AI185" i="46"/>
  <c r="AH185" i="46"/>
  <c r="AG185" i="46"/>
  <c r="AL182" i="46"/>
  <c r="AK182" i="46"/>
  <c r="AJ182" i="46"/>
  <c r="AI182" i="46"/>
  <c r="AH182" i="46"/>
  <c r="AG182" i="46"/>
  <c r="AL179" i="46"/>
  <c r="AK179" i="46"/>
  <c r="AJ179" i="46"/>
  <c r="AI179" i="46"/>
  <c r="AH179" i="46"/>
  <c r="AG179" i="46"/>
  <c r="AL175" i="46"/>
  <c r="AK175" i="46"/>
  <c r="AJ175" i="46"/>
  <c r="AI175" i="46"/>
  <c r="AH175" i="46"/>
  <c r="AG175" i="46"/>
  <c r="AL169" i="46"/>
  <c r="AK169" i="46"/>
  <c r="AJ169" i="46"/>
  <c r="AI169" i="46"/>
  <c r="AH169" i="46"/>
  <c r="AG169" i="46"/>
  <c r="AL166" i="46"/>
  <c r="AK166" i="46"/>
  <c r="AJ166" i="46"/>
  <c r="AI166" i="46"/>
  <c r="AH166" i="46"/>
  <c r="AG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L41" i="46"/>
  <c r="AK41" i="46"/>
  <c r="AJ41" i="46"/>
  <c r="AI41" i="46"/>
  <c r="AH41" i="46"/>
  <c r="AG41" i="46"/>
  <c r="AL38" i="46"/>
  <c r="AK38" i="46"/>
  <c r="AJ38" i="46"/>
  <c r="AI38" i="46"/>
  <c r="AH38" i="46"/>
  <c r="AG38" i="46"/>
  <c r="AL35" i="46"/>
  <c r="AK35" i="46"/>
  <c r="AJ35" i="46"/>
  <c r="AI35" i="46"/>
  <c r="AH35" i="46"/>
  <c r="AG35" i="46"/>
  <c r="AL32" i="46"/>
  <c r="AK32" i="46"/>
  <c r="AJ32" i="46"/>
  <c r="AI32" i="46"/>
  <c r="AH32" i="46"/>
  <c r="AG32" i="46"/>
  <c r="AL29" i="46"/>
  <c r="AK29" i="46"/>
  <c r="AJ29" i="46"/>
  <c r="AI29" i="46"/>
  <c r="AH29" i="46"/>
  <c r="AG29" i="46"/>
  <c r="AL26" i="46"/>
  <c r="AK26" i="46"/>
  <c r="AJ26" i="46"/>
  <c r="AI26" i="46"/>
  <c r="AH26" i="46"/>
  <c r="AG26" i="46"/>
  <c r="AM326" i="79" l="1"/>
  <c r="Z583" i="79"/>
  <c r="Y767" i="79"/>
  <c r="Y951" i="79"/>
  <c r="Y268" i="46"/>
  <c r="Y265" i="46"/>
  <c r="Y526" i="46"/>
  <c r="Y395" i="46"/>
  <c r="Y135" i="46"/>
  <c r="E3" i="80"/>
  <c r="E2" i="80"/>
  <c r="P52" i="43" l="1"/>
  <c r="O52" i="43"/>
  <c r="N52" i="43"/>
  <c r="M52" i="43"/>
  <c r="L52" i="43"/>
  <c r="K52" i="43"/>
  <c r="J52" i="43"/>
  <c r="I52" i="43"/>
  <c r="H52" i="43"/>
  <c r="G52" i="43"/>
  <c r="F52" i="43"/>
  <c r="E52" i="43"/>
  <c r="D52" i="43"/>
  <c r="AG23" i="46" l="1"/>
  <c r="AH23" i="46"/>
  <c r="AI23" i="46"/>
  <c r="AJ23" i="46"/>
  <c r="AK23" i="46"/>
  <c r="AL23" i="46"/>
  <c r="E22" i="45"/>
  <c r="E36" i="45"/>
  <c r="N51" i="46"/>
  <c r="Z138" i="46" l="1"/>
  <c r="Z140" i="46"/>
  <c r="Z142" i="46"/>
  <c r="Z139" i="46"/>
  <c r="Z141" i="46"/>
  <c r="Z143" i="46"/>
  <c r="Y768" i="79"/>
  <c r="Y585" i="79"/>
  <c r="Y583" i="79"/>
  <c r="Y584" i="79"/>
  <c r="Y399" i="79"/>
  <c r="Y400" i="79"/>
  <c r="Z399" i="79"/>
  <c r="Z400"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7" i="79" l="1"/>
  <c r="AM774" i="79"/>
  <c r="AM591" i="79"/>
  <c r="AM408"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9" i="79"/>
  <c r="AF409" i="79"/>
  <c r="AJ592" i="79"/>
  <c r="AF592" i="79"/>
  <c r="AJ775" i="79"/>
  <c r="AF775" i="79"/>
  <c r="AJ958" i="79"/>
  <c r="AF958" i="79"/>
  <c r="K14" i="44"/>
  <c r="K18" i="44" s="1"/>
  <c r="O14" i="44"/>
  <c r="O18" i="44" s="1"/>
  <c r="O29" i="44"/>
  <c r="O33" i="44" s="1"/>
  <c r="O43" i="44"/>
  <c r="C95" i="45" s="1"/>
  <c r="AF21" i="46"/>
  <c r="AI149" i="46"/>
  <c r="AI278" i="46"/>
  <c r="AI407" i="46"/>
  <c r="AI36" i="79"/>
  <c r="AI219" i="79"/>
  <c r="AI409" i="79"/>
  <c r="AI592" i="79"/>
  <c r="AI775" i="79"/>
  <c r="AI958" i="79"/>
  <c r="M43" i="44"/>
  <c r="AL21" i="46"/>
  <c r="AL149" i="46"/>
  <c r="AH149" i="46"/>
  <c r="AL278" i="46"/>
  <c r="AH278" i="46"/>
  <c r="AL407" i="46"/>
  <c r="AH407" i="46"/>
  <c r="AL36" i="79"/>
  <c r="AH36" i="79"/>
  <c r="AL219" i="79"/>
  <c r="AH219" i="79"/>
  <c r="AL409" i="79"/>
  <c r="AH409" i="79"/>
  <c r="AL592" i="79"/>
  <c r="AH592" i="79"/>
  <c r="AL775" i="79"/>
  <c r="AH775" i="79"/>
  <c r="AL958" i="79"/>
  <c r="AH958" i="79"/>
  <c r="N29" i="44"/>
  <c r="N33" i="44" s="1"/>
  <c r="K43" i="44"/>
  <c r="K53" i="44" s="1"/>
  <c r="AH21" i="46"/>
  <c r="AK21" i="46"/>
  <c r="AK149" i="46"/>
  <c r="AG149" i="46"/>
  <c r="AK278" i="46"/>
  <c r="AG278" i="46"/>
  <c r="AK407" i="46"/>
  <c r="AG407" i="46"/>
  <c r="AK36" i="79"/>
  <c r="AG36" i="79"/>
  <c r="AK219" i="79"/>
  <c r="AG219" i="79"/>
  <c r="AK409" i="79"/>
  <c r="AG409" i="79"/>
  <c r="AK592" i="79"/>
  <c r="AG592" i="79"/>
  <c r="AK775" i="79"/>
  <c r="AG775" i="79"/>
  <c r="AK958" i="79"/>
  <c r="AK1117" i="79" s="1"/>
  <c r="AG958" i="79"/>
  <c r="K122" i="45"/>
  <c r="AK408" i="79"/>
  <c r="AJ20" i="46"/>
  <c r="AG591" i="79"/>
  <c r="AG148" i="46"/>
  <c r="AK406" i="46"/>
  <c r="AF774" i="79"/>
  <c r="AG35" i="79"/>
  <c r="L13" i="44"/>
  <c r="P13" i="44"/>
  <c r="S14" i="47"/>
  <c r="AF148" i="46"/>
  <c r="AK277" i="46"/>
  <c r="AG406" i="46"/>
  <c r="AF35" i="79"/>
  <c r="AI408" i="79"/>
  <c r="AK774" i="79"/>
  <c r="AJ957" i="79"/>
  <c r="N28" i="44"/>
  <c r="Q14" i="47"/>
  <c r="AI20" i="46"/>
  <c r="AK148" i="46"/>
  <c r="AI277" i="46"/>
  <c r="AK35" i="79"/>
  <c r="AJ218" i="79"/>
  <c r="AG408" i="79"/>
  <c r="AJ774" i="79"/>
  <c r="AF957" i="79"/>
  <c r="O122" i="45"/>
  <c r="U14" i="47"/>
  <c r="AG20" i="46"/>
  <c r="AK20" i="46"/>
  <c r="AJ148" i="46"/>
  <c r="AG277" i="46"/>
  <c r="AJ35" i="79"/>
  <c r="AF218" i="79"/>
  <c r="AK591" i="79"/>
  <c r="AG774" i="79"/>
  <c r="V14" i="47"/>
  <c r="AL406" i="46"/>
  <c r="AH406" i="46"/>
  <c r="AL591" i="79"/>
  <c r="AH591" i="79"/>
  <c r="N13" i="44"/>
  <c r="M122" i="45"/>
  <c r="M28" i="44"/>
  <c r="Q42" i="44"/>
  <c r="R14" i="47"/>
  <c r="AH20" i="46"/>
  <c r="AL277" i="46"/>
  <c r="AH277" i="46"/>
  <c r="AI218" i="79"/>
  <c r="AL408" i="79"/>
  <c r="AH408" i="79"/>
  <c r="AI957" i="79"/>
  <c r="Q28" i="44"/>
  <c r="M42" i="44"/>
  <c r="AI148" i="46"/>
  <c r="AJ406" i="46"/>
  <c r="AF406" i="46"/>
  <c r="AI35" i="79"/>
  <c r="AL218" i="79"/>
  <c r="AH218" i="79"/>
  <c r="AJ591" i="79"/>
  <c r="AF591" i="79"/>
  <c r="AI774" i="79"/>
  <c r="AL957" i="79"/>
  <c r="AH957" i="79"/>
  <c r="T14" i="47"/>
  <c r="P14" i="47"/>
  <c r="AF20" i="46"/>
  <c r="AL20" i="46"/>
  <c r="AL148" i="46"/>
  <c r="AH148" i="46"/>
  <c r="AJ277" i="46"/>
  <c r="AF277" i="46"/>
  <c r="AI406" i="46"/>
  <c r="AL35" i="79"/>
  <c r="AH35" i="79"/>
  <c r="AK218" i="79"/>
  <c r="AG218" i="79"/>
  <c r="AJ408" i="79"/>
  <c r="AF408" i="79"/>
  <c r="AI591" i="79"/>
  <c r="AL774" i="79"/>
  <c r="AH774" i="79"/>
  <c r="AK957" i="79"/>
  <c r="AG95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1" i="79"/>
  <c r="AK934" i="79"/>
  <c r="AK585" i="79"/>
  <c r="AK584" i="79"/>
  <c r="AK568" i="79"/>
  <c r="AK583" i="79"/>
  <c r="AK212" i="79"/>
  <c r="AK211" i="79"/>
  <c r="AK195" i="79"/>
  <c r="AK210" i="79"/>
  <c r="AK209" i="79"/>
  <c r="AK208" i="79"/>
  <c r="AK768" i="79"/>
  <c r="AK751" i="79"/>
  <c r="AK767" i="79"/>
  <c r="AK400" i="79"/>
  <c r="AK402" i="79"/>
  <c r="AK401" i="79"/>
  <c r="AK385" i="79"/>
  <c r="AK399"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7" i="79"/>
  <c r="D934" i="79"/>
  <c r="D751" i="79"/>
  <c r="D568" i="79"/>
  <c r="D385" i="79"/>
  <c r="AL385" i="79" l="1"/>
  <c r="AL400" i="79"/>
  <c r="AL399" i="79"/>
  <c r="AL401" i="79"/>
  <c r="AL402" i="79"/>
  <c r="AL584" i="79"/>
  <c r="AL583" i="79"/>
  <c r="AL585" i="79"/>
  <c r="AL568" i="79"/>
  <c r="AL751" i="79"/>
  <c r="AL767" i="79"/>
  <c r="AL768" i="79"/>
  <c r="AL951" i="79"/>
  <c r="AL934" i="79"/>
  <c r="AL1117" i="79"/>
  <c r="AH951" i="79"/>
  <c r="AI951" i="79"/>
  <c r="AF951" i="79"/>
  <c r="AJ951" i="79"/>
  <c r="AG951" i="79"/>
  <c r="AF767" i="79"/>
  <c r="AJ767" i="79"/>
  <c r="AG768" i="79"/>
  <c r="AG767" i="79"/>
  <c r="AI768" i="79"/>
  <c r="AI767" i="79"/>
  <c r="AF768" i="79"/>
  <c r="AJ768" i="79"/>
  <c r="AH768" i="79"/>
  <c r="AH767" i="79"/>
  <c r="AH934" i="79"/>
  <c r="AJ934" i="79"/>
  <c r="AG934" i="79"/>
  <c r="AF934" i="79"/>
  <c r="AI934" i="79"/>
  <c r="AJ1117" i="79"/>
  <c r="AF1117" i="79"/>
  <c r="AG1117" i="79"/>
  <c r="AI1117" i="79"/>
  <c r="AH1117" i="79"/>
  <c r="AJ751" i="79"/>
  <c r="AF751" i="79"/>
  <c r="AG751" i="79"/>
  <c r="AI751" i="79"/>
  <c r="AH751" i="79"/>
  <c r="AH583" i="79"/>
  <c r="AI584" i="79"/>
  <c r="AF585" i="79"/>
  <c r="AJ585" i="79"/>
  <c r="AJ568" i="79"/>
  <c r="AF568" i="79"/>
  <c r="AJ584" i="79"/>
  <c r="AG585" i="79"/>
  <c r="AJ583" i="79"/>
  <c r="AG584" i="79"/>
  <c r="AH568" i="79"/>
  <c r="AG583" i="79"/>
  <c r="AH584" i="79"/>
  <c r="AI585" i="79"/>
  <c r="AG568" i="79"/>
  <c r="AI583" i="79"/>
  <c r="AF584" i="79"/>
  <c r="AI568" i="79"/>
  <c r="AF583" i="79"/>
  <c r="AH585" i="79"/>
  <c r="AI402" i="79"/>
  <c r="AH401" i="79"/>
  <c r="AG400" i="79"/>
  <c r="AI399" i="79"/>
  <c r="AJ401" i="79"/>
  <c r="AI400" i="79"/>
  <c r="AG399" i="79"/>
  <c r="AH402" i="79"/>
  <c r="AG401" i="79"/>
  <c r="AJ400" i="79"/>
  <c r="AH399" i="79"/>
  <c r="AF402" i="79"/>
  <c r="AJ402" i="79"/>
  <c r="AI401" i="79"/>
  <c r="AH400" i="79"/>
  <c r="AF399" i="79"/>
  <c r="AJ399" i="79"/>
  <c r="AG402" i="79"/>
  <c r="AF401" i="79"/>
  <c r="AF400" i="79"/>
  <c r="AI385" i="79"/>
  <c r="AH385" i="79"/>
  <c r="AJ385" i="79"/>
  <c r="AF385" i="79"/>
  <c r="AG385" i="79"/>
  <c r="Z951" i="79"/>
  <c r="Z768" i="79"/>
  <c r="Z767" i="79"/>
  <c r="Z584" i="79"/>
  <c r="Z585"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8" i="79"/>
  <c r="Z774" i="79"/>
  <c r="Z218" i="79"/>
  <c r="Z957" i="79"/>
  <c r="Z591" i="79"/>
  <c r="Z35" i="79"/>
  <c r="D123" i="45"/>
  <c r="E14" i="44"/>
  <c r="E18" i="44" s="1"/>
  <c r="Z592" i="79"/>
  <c r="Z751" i="79" s="1"/>
  <c r="Z219" i="79"/>
  <c r="Z385" i="79" s="1"/>
  <c r="Z409" i="79"/>
  <c r="Z568" i="79" s="1"/>
  <c r="Z775" i="79"/>
  <c r="Z934" i="79" s="1"/>
  <c r="Z958" i="79"/>
  <c r="Z1117" i="79" s="1"/>
  <c r="Z36" i="79"/>
  <c r="Z195" i="79" s="1"/>
  <c r="AE406" i="46"/>
  <c r="J13" i="44"/>
  <c r="AE957" i="79"/>
  <c r="AE408" i="79"/>
  <c r="AE774" i="79"/>
  <c r="AE591" i="79"/>
  <c r="AE218" i="79"/>
  <c r="AE35" i="79"/>
  <c r="J43" i="44"/>
  <c r="J53" i="44" s="1"/>
  <c r="J14" i="44"/>
  <c r="J18" i="44" s="1"/>
  <c r="AE409" i="79"/>
  <c r="AE592" i="79"/>
  <c r="AE958" i="79"/>
  <c r="AE1117" i="79" s="1"/>
  <c r="AE775" i="79"/>
  <c r="AE219" i="79"/>
  <c r="AE36" i="79"/>
  <c r="Y277" i="46"/>
  <c r="D13" i="44"/>
  <c r="Y774" i="79"/>
  <c r="Y591" i="79"/>
  <c r="Y218" i="79"/>
  <c r="Y957" i="79"/>
  <c r="Y408" i="79"/>
  <c r="Y35" i="79"/>
  <c r="AC148" i="46"/>
  <c r="H13" i="44"/>
  <c r="AC774" i="79"/>
  <c r="AC957" i="79"/>
  <c r="AC408" i="79"/>
  <c r="AC591" i="79"/>
  <c r="AC218" i="79"/>
  <c r="AC35" i="79"/>
  <c r="Y407" i="46"/>
  <c r="Y513" i="46" s="1"/>
  <c r="D14" i="44"/>
  <c r="D18" i="44" s="1"/>
  <c r="Y958" i="79"/>
  <c r="Y1117" i="79" s="1"/>
  <c r="Y409" i="79"/>
  <c r="Y568" i="79" s="1"/>
  <c r="Y775" i="79"/>
  <c r="Y934" i="79" s="1"/>
  <c r="Y592" i="79"/>
  <c r="Y751" i="79" s="1"/>
  <c r="Y219" i="79"/>
  <c r="Y385" i="79" s="1"/>
  <c r="Y36" i="79"/>
  <c r="Y195" i="79" s="1"/>
  <c r="AC278" i="46"/>
  <c r="AC395" i="46" s="1"/>
  <c r="H14" i="44"/>
  <c r="H18" i="44" s="1"/>
  <c r="AC775" i="79"/>
  <c r="AC951" i="79" s="1"/>
  <c r="AC592" i="79"/>
  <c r="AC219" i="79"/>
  <c r="AC958" i="79"/>
  <c r="AC1117" i="79" s="1"/>
  <c r="AC409" i="79"/>
  <c r="AC36" i="79"/>
  <c r="AD148" i="46"/>
  <c r="I13" i="44"/>
  <c r="AD408" i="79"/>
  <c r="AD591" i="79"/>
  <c r="AD957" i="79"/>
  <c r="AD774" i="79"/>
  <c r="AD218" i="79"/>
  <c r="AD35" i="79"/>
  <c r="H123" i="45"/>
  <c r="I14" i="44"/>
  <c r="I18" i="44" s="1"/>
  <c r="AD775" i="79"/>
  <c r="AD951" i="79" s="1"/>
  <c r="AD958" i="79"/>
  <c r="AD1117" i="79" s="1"/>
  <c r="AD409" i="79"/>
  <c r="AD583" i="79" s="1"/>
  <c r="AD592" i="79"/>
  <c r="AD219" i="79"/>
  <c r="AD36" i="79"/>
  <c r="AA406" i="46"/>
  <c r="F13" i="44"/>
  <c r="AA957" i="79"/>
  <c r="AA774" i="79"/>
  <c r="AA591" i="79"/>
  <c r="AA218" i="79"/>
  <c r="AA408" i="79"/>
  <c r="AA35" i="79"/>
  <c r="F43" i="44"/>
  <c r="F53" i="44" s="1"/>
  <c r="F14" i="44"/>
  <c r="F18" i="44" s="1"/>
  <c r="AA409" i="79"/>
  <c r="AA775" i="79"/>
  <c r="AA219" i="79"/>
  <c r="AA958" i="79"/>
  <c r="AA1117" i="79" s="1"/>
  <c r="AA592" i="79"/>
  <c r="AA36" i="79"/>
  <c r="AA208" i="79" s="1"/>
  <c r="AB406" i="46"/>
  <c r="G13" i="44"/>
  <c r="AB774" i="79"/>
  <c r="AB591" i="79"/>
  <c r="AB218" i="79"/>
  <c r="AB957" i="79"/>
  <c r="AB408" i="79"/>
  <c r="AB35" i="79"/>
  <c r="AB407" i="46"/>
  <c r="G14" i="44"/>
  <c r="G18" i="44" s="1"/>
  <c r="AB958" i="79"/>
  <c r="AB1117" i="79" s="1"/>
  <c r="AB775" i="79"/>
  <c r="AB592" i="79"/>
  <c r="AB219" i="79"/>
  <c r="AB409" i="79"/>
  <c r="AB583"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83" i="79" l="1"/>
  <c r="AA584" i="79"/>
  <c r="AD399" i="79"/>
  <c r="AD402" i="79"/>
  <c r="AD401" i="79"/>
  <c r="AE401" i="79"/>
  <c r="AE402" i="79"/>
  <c r="AB401" i="79"/>
  <c r="AB402" i="79"/>
  <c r="AA402" i="79"/>
  <c r="AA401" i="79"/>
  <c r="AC401" i="79"/>
  <c r="AC402" i="79"/>
  <c r="AC585" i="79"/>
  <c r="AC584" i="79"/>
  <c r="AC583"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9" i="79"/>
  <c r="AB385" i="79"/>
  <c r="AB400" i="79"/>
  <c r="AB767" i="79"/>
  <c r="AB768" i="79"/>
  <c r="AB751" i="79"/>
  <c r="AD584" i="79"/>
  <c r="AD568" i="79"/>
  <c r="AD585" i="79"/>
  <c r="AC399" i="79"/>
  <c r="AC385" i="79"/>
  <c r="AC400" i="79"/>
  <c r="AB584" i="79"/>
  <c r="AB585" i="79"/>
  <c r="AB568" i="79"/>
  <c r="AA767" i="79"/>
  <c r="AA751" i="79"/>
  <c r="AA768" i="79"/>
  <c r="AA585" i="79"/>
  <c r="AA568" i="79"/>
  <c r="AD400" i="79"/>
  <c r="AD385" i="79"/>
  <c r="AD934" i="79"/>
  <c r="AC568" i="79"/>
  <c r="AC934" i="79"/>
  <c r="AE399" i="79"/>
  <c r="AE385" i="79"/>
  <c r="AE400" i="79"/>
  <c r="AE568" i="79"/>
  <c r="AE585" i="79"/>
  <c r="AE584" i="79"/>
  <c r="AE583" i="79"/>
  <c r="AD768" i="79"/>
  <c r="AD751" i="79"/>
  <c r="AD767" i="79"/>
  <c r="AE951" i="79"/>
  <c r="AE934" i="79"/>
  <c r="AA385" i="79"/>
  <c r="AA399" i="79"/>
  <c r="AA400" i="79"/>
  <c r="AB211" i="79"/>
  <c r="AB195" i="79"/>
  <c r="AB212" i="79"/>
  <c r="AB208" i="79"/>
  <c r="AB210" i="79"/>
  <c r="AB209" i="79"/>
  <c r="AB934" i="79"/>
  <c r="AB951" i="79"/>
  <c r="AA210" i="79"/>
  <c r="AA195" i="79"/>
  <c r="AA209" i="79"/>
  <c r="AA211" i="79"/>
  <c r="AA212" i="79"/>
  <c r="AA934" i="79"/>
  <c r="AA951" i="79"/>
  <c r="AD195" i="79"/>
  <c r="AC209" i="79"/>
  <c r="AC212" i="79"/>
  <c r="AC208" i="79"/>
  <c r="AC210" i="79"/>
  <c r="AC195" i="79"/>
  <c r="AC211" i="79"/>
  <c r="AC768" i="79"/>
  <c r="AC751" i="79"/>
  <c r="AC767" i="79"/>
  <c r="AE211" i="79"/>
  <c r="AE195" i="79"/>
  <c r="AE208" i="79"/>
  <c r="AE209" i="79"/>
  <c r="AE210" i="79"/>
  <c r="AE212" i="79"/>
  <c r="AE767" i="79"/>
  <c r="AE768" i="79"/>
  <c r="AE75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L17" i="45"/>
  <c r="N60" i="46"/>
  <c r="N57" i="46"/>
  <c r="L30" i="45" l="1"/>
  <c r="L23" i="45"/>
  <c r="L37" i="45"/>
  <c r="L51" i="45"/>
  <c r="L65" i="45"/>
  <c r="L44" i="45"/>
  <c r="L58" i="45"/>
  <c r="AA127" i="46"/>
  <c r="AB135" i="46"/>
  <c r="AD140" i="46"/>
  <c r="AD127" i="46"/>
  <c r="AD143" i="46"/>
  <c r="AD138" i="46"/>
  <c r="AD142" i="46"/>
  <c r="AD136" i="46"/>
  <c r="AD137" i="46"/>
  <c r="AD141" i="46"/>
  <c r="AD139" i="46"/>
  <c r="AD135" i="46"/>
  <c r="N23" i="45"/>
  <c r="N65" i="45"/>
  <c r="N58" i="45"/>
  <c r="N51" i="45"/>
  <c r="N44" i="45"/>
  <c r="N37" i="45"/>
  <c r="N30" i="45"/>
  <c r="M23" i="45"/>
  <c r="M58" i="45"/>
  <c r="M30" i="45"/>
  <c r="M51" i="45"/>
  <c r="M37" i="45"/>
  <c r="M65" i="45"/>
  <c r="M44" i="45"/>
  <c r="Y138" i="46"/>
  <c r="Y140"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23" i="45" l="1"/>
  <c r="E37" i="45"/>
  <c r="E51" i="45"/>
  <c r="E65" i="45"/>
  <c r="I124" i="45" s="1"/>
  <c r="E30" i="45"/>
  <c r="E44" i="45"/>
  <c r="E58" i="45"/>
  <c r="F23" i="45"/>
  <c r="F44" i="45"/>
  <c r="F58" i="45"/>
  <c r="F51" i="45"/>
  <c r="F65" i="45"/>
  <c r="F37" i="45"/>
  <c r="F30" i="45"/>
  <c r="J44" i="45"/>
  <c r="J58" i="45"/>
  <c r="J51" i="45"/>
  <c r="J65" i="45"/>
  <c r="J23" i="45"/>
  <c r="J37" i="45"/>
  <c r="J30" i="45"/>
  <c r="H30" i="45"/>
  <c r="H23" i="45"/>
  <c r="C127" i="45" s="1"/>
  <c r="H37" i="45"/>
  <c r="H51" i="45"/>
  <c r="H65" i="45"/>
  <c r="H44" i="45"/>
  <c r="H58" i="45"/>
  <c r="I30" i="45"/>
  <c r="I65" i="45"/>
  <c r="I128" i="45" s="1"/>
  <c r="I51" i="45"/>
  <c r="I58" i="45"/>
  <c r="I37" i="45"/>
  <c r="I44" i="45"/>
  <c r="I23" i="45"/>
  <c r="C128" i="45" s="1"/>
  <c r="G23" i="45"/>
  <c r="G58" i="45"/>
  <c r="G65" i="45"/>
  <c r="G44" i="45"/>
  <c r="G30" i="45"/>
  <c r="G37" i="45"/>
  <c r="G51" i="45"/>
  <c r="K44" i="45"/>
  <c r="K30" i="45"/>
  <c r="K37" i="45"/>
  <c r="K51" i="45"/>
  <c r="K58" i="45"/>
  <c r="K23" i="45"/>
  <c r="K65" i="45"/>
  <c r="C130" i="45"/>
  <c r="D124" i="45"/>
  <c r="C124" i="45"/>
  <c r="E86" i="45"/>
  <c r="E100" i="45"/>
  <c r="N124" i="45" s="1"/>
  <c r="E72" i="45"/>
  <c r="E107" i="45"/>
  <c r="O124" i="45" s="1"/>
  <c r="E114" i="45"/>
  <c r="P124" i="45" s="1"/>
  <c r="E79" i="45"/>
  <c r="E93" i="45"/>
  <c r="M124" i="45" s="1"/>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H124" i="45"/>
  <c r="I125" i="45"/>
  <c r="C125" i="45"/>
  <c r="E127" i="45"/>
  <c r="I127" i="45"/>
  <c r="D127"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4" i="79" s="1"/>
  <c r="L129" i="45"/>
  <c r="J127" i="45"/>
  <c r="AF516" i="46" s="1"/>
  <c r="H130" i="45"/>
  <c r="C133" i="45"/>
  <c r="Y1120" i="79" s="1"/>
  <c r="N130" i="45"/>
  <c r="K125" i="45"/>
  <c r="AG258" i="46" s="1"/>
  <c r="AG259" i="46" s="1"/>
  <c r="K128" i="45"/>
  <c r="N127" i="45"/>
  <c r="K126" i="45"/>
  <c r="AG387" i="46" s="1"/>
  <c r="G129" i="45"/>
  <c r="E129" i="45"/>
  <c r="AA388" i="79" s="1"/>
  <c r="AA389"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52" i="79"/>
  <c r="AG752" i="79"/>
  <c r="AG386" i="79"/>
  <c r="AK935" i="79"/>
  <c r="AF752" i="79"/>
  <c r="AH569" i="79"/>
  <c r="AL196" i="79"/>
  <c r="AG514" i="46"/>
  <c r="AI935" i="79"/>
  <c r="AJ935" i="79"/>
  <c r="AF386" i="79"/>
  <c r="AL569" i="79"/>
  <c r="AF935" i="79"/>
  <c r="AJ386" i="79"/>
  <c r="AH1118" i="79"/>
  <c r="AI1118" i="79"/>
  <c r="AK514" i="46"/>
  <c r="AI196" i="79"/>
  <c r="AK386" i="79"/>
  <c r="AF514" i="46"/>
  <c r="AF569" i="79"/>
  <c r="AL386" i="79"/>
  <c r="AL752" i="79"/>
  <c r="AJ569" i="79"/>
  <c r="AJ514" i="46"/>
  <c r="AK196" i="79"/>
  <c r="AG196" i="79"/>
  <c r="AG1118" i="79"/>
  <c r="AG569" i="79"/>
  <c r="AH514" i="46"/>
  <c r="AK1118" i="79"/>
  <c r="AH196" i="79"/>
  <c r="AH935" i="79"/>
  <c r="AJ1118" i="79"/>
  <c r="AF196" i="79"/>
  <c r="AF1118" i="79"/>
  <c r="AL935" i="79"/>
  <c r="AI386" i="79"/>
  <c r="AL514" i="46"/>
  <c r="AK752" i="79"/>
  <c r="AH386" i="79"/>
  <c r="AJ196" i="79"/>
  <c r="AL1118" i="79"/>
  <c r="AH752" i="79"/>
  <c r="AI514" i="46"/>
  <c r="AK569" i="79"/>
  <c r="AI569" i="79"/>
  <c r="AI752" i="79"/>
  <c r="AG935" i="79"/>
  <c r="Y514" i="46"/>
  <c r="AB514" i="46"/>
  <c r="AE1118" i="79"/>
  <c r="AD386" i="79"/>
  <c r="AC569" i="79"/>
  <c r="Y1118" i="79"/>
  <c r="Y569" i="79"/>
  <c r="AC514" i="46"/>
  <c r="AB935" i="79"/>
  <c r="AA1118" i="79"/>
  <c r="AD196" i="79"/>
  <c r="Y196" i="79"/>
  <c r="AE752" i="79"/>
  <c r="AA514" i="46"/>
  <c r="AE514" i="46"/>
  <c r="AC386" i="79"/>
  <c r="AB752" i="79"/>
  <c r="AC1118" i="79"/>
  <c r="AE386" i="79"/>
  <c r="Z935" i="79"/>
  <c r="AD514" i="46"/>
  <c r="AA569" i="79"/>
  <c r="AD1118" i="79"/>
  <c r="AE935" i="79"/>
  <c r="AB386" i="79"/>
  <c r="AB1118" i="79"/>
  <c r="AA752" i="79"/>
  <c r="AD569" i="79"/>
  <c r="Y752" i="79"/>
  <c r="AE569" i="79"/>
  <c r="Z752" i="79"/>
  <c r="Z514" i="46"/>
  <c r="AC935" i="79"/>
  <c r="AB569" i="79"/>
  <c r="Y386" i="79"/>
  <c r="Z386" i="79"/>
  <c r="AA196" i="79"/>
  <c r="AD935" i="79"/>
  <c r="AC196" i="79"/>
  <c r="Y935" i="79"/>
  <c r="AE196" i="79"/>
  <c r="AD752" i="79"/>
  <c r="AA386" i="79"/>
  <c r="AA935" i="79"/>
  <c r="AB196" i="79"/>
  <c r="AC752" i="79"/>
  <c r="Z569" i="79"/>
  <c r="Z196" i="79"/>
  <c r="Z1118" i="79"/>
  <c r="Y516" i="46"/>
  <c r="AD516" i="46"/>
  <c r="AD520" i="46" s="1"/>
  <c r="AD130" i="46"/>
  <c r="AD131" i="46" s="1"/>
  <c r="AD387" i="46"/>
  <c r="AD258" i="46"/>
  <c r="AD260" i="46" s="1"/>
  <c r="AC130" i="46"/>
  <c r="AC131" i="46" s="1"/>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Z516" i="46"/>
  <c r="Z520" i="46" s="1"/>
  <c r="Z130" i="46"/>
  <c r="Z131" i="46" s="1"/>
  <c r="Z387" i="46"/>
  <c r="Z389" i="46" s="1"/>
  <c r="Z258" i="46"/>
  <c r="AA387" i="46"/>
  <c r="AA258" i="46"/>
  <c r="AA259" i="46" s="1"/>
  <c r="AA516" i="46"/>
  <c r="AA520" i="46" s="1"/>
  <c r="AA130" i="46"/>
  <c r="AA131" i="46" s="1"/>
  <c r="AA385" i="46"/>
  <c r="AE385" i="46"/>
  <c r="AA256" i="46"/>
  <c r="AE256" i="46"/>
  <c r="AA128" i="46"/>
  <c r="AE128" i="46"/>
  <c r="AE132" i="46" s="1"/>
  <c r="AB385" i="46"/>
  <c r="AF385" i="46"/>
  <c r="AB256" i="46"/>
  <c r="AF256" i="46"/>
  <c r="AB128" i="46"/>
  <c r="AB132" i="46" s="1"/>
  <c r="AF128" i="46"/>
  <c r="AC385" i="46"/>
  <c r="AC256" i="46"/>
  <c r="AC128" i="46"/>
  <c r="AC132" i="46" s="1"/>
  <c r="Z385" i="46"/>
  <c r="AD385" i="46"/>
  <c r="Z256" i="46"/>
  <c r="AD256" i="46"/>
  <c r="Z128" i="46"/>
  <c r="Z132" i="46" s="1"/>
  <c r="AD128" i="46"/>
  <c r="AH385" i="46"/>
  <c r="AL256" i="46"/>
  <c r="AL385" i="46"/>
  <c r="AK385" i="46"/>
  <c r="AJ385" i="46"/>
  <c r="AG256" i="46"/>
  <c r="AK256" i="46"/>
  <c r="AI128" i="46"/>
  <c r="AJ128" i="46"/>
  <c r="AG128" i="46"/>
  <c r="AH256" i="46"/>
  <c r="AI256" i="46"/>
  <c r="AL128" i="46"/>
  <c r="AG385" i="46"/>
  <c r="AI385" i="46"/>
  <c r="AH128" i="46"/>
  <c r="AJ256" i="46"/>
  <c r="AK128" i="46"/>
  <c r="Y385" i="46"/>
  <c r="Y132" i="46" l="1"/>
  <c r="AD132" i="46"/>
  <c r="AA132" i="46"/>
  <c r="AI387" i="46"/>
  <c r="AI389" i="46" s="1"/>
  <c r="AL516" i="46"/>
  <c r="AL520" i="46" s="1"/>
  <c r="AK516" i="46"/>
  <c r="AK520" i="46" s="1"/>
  <c r="AJ387" i="46"/>
  <c r="AJ389" i="46" s="1"/>
  <c r="AL387" i="46"/>
  <c r="AL389" i="46" s="1"/>
  <c r="AL130" i="46"/>
  <c r="AL131" i="46" s="1"/>
  <c r="Q54" i="43" s="1"/>
  <c r="AH130" i="46"/>
  <c r="AH131" i="46" s="1"/>
  <c r="M54" i="43" s="1"/>
  <c r="AJ130" i="46"/>
  <c r="AJ131" i="46" s="1"/>
  <c r="O54" i="43" s="1"/>
  <c r="AK130" i="46"/>
  <c r="AK131" i="46" s="1"/>
  <c r="P54" i="43" s="1"/>
  <c r="AI130" i="46"/>
  <c r="AI131" i="46" s="1"/>
  <c r="N54" i="43" s="1"/>
  <c r="AJ258" i="46"/>
  <c r="AJ260" i="46" s="1"/>
  <c r="AH258" i="46"/>
  <c r="AH259" i="46" s="1"/>
  <c r="AI258" i="46"/>
  <c r="AI260" i="46" s="1"/>
  <c r="AH516" i="46"/>
  <c r="AH520" i="46" s="1"/>
  <c r="AK258" i="46"/>
  <c r="AK262" i="46" s="1"/>
  <c r="P58" i="43" s="1"/>
  <c r="AL258" i="46"/>
  <c r="AL262" i="46" s="1"/>
  <c r="Q58" i="43" s="1"/>
  <c r="AI516" i="46"/>
  <c r="AI518" i="46" s="1"/>
  <c r="AK571" i="79"/>
  <c r="AK580" i="79" s="1"/>
  <c r="P73" i="43" s="1"/>
  <c r="AJ516" i="46"/>
  <c r="AJ520" i="46" s="1"/>
  <c r="Y522" i="46"/>
  <c r="D64" i="43" s="1"/>
  <c r="AD522" i="46"/>
  <c r="I64" i="43" s="1"/>
  <c r="Y1124" i="79"/>
  <c r="Y1130" i="79"/>
  <c r="AF518" i="46"/>
  <c r="AF520" i="46"/>
  <c r="Y518" i="46"/>
  <c r="Y517" i="46"/>
  <c r="Y519" i="46"/>
  <c r="Y520" i="46"/>
  <c r="AA522" i="46"/>
  <c r="F64" i="43" s="1"/>
  <c r="AJ571" i="79"/>
  <c r="AA198" i="79"/>
  <c r="AB198" i="79"/>
  <c r="AJ388" i="79"/>
  <c r="AJ391" i="79" s="1"/>
  <c r="AH571" i="79"/>
  <c r="AH575" i="79" s="1"/>
  <c r="AL388" i="79"/>
  <c r="AL394" i="79" s="1"/>
  <c r="AC198" i="79"/>
  <c r="AC201" i="79" s="1"/>
  <c r="AK388" i="79"/>
  <c r="AK392" i="79" s="1"/>
  <c r="AF388" i="79"/>
  <c r="AF391" i="79" s="1"/>
  <c r="AI571" i="79"/>
  <c r="AI580" i="79" s="1"/>
  <c r="N73" i="43" s="1"/>
  <c r="AL571" i="79"/>
  <c r="AL575" i="79" s="1"/>
  <c r="AE571" i="79"/>
  <c r="AE574" i="79" s="1"/>
  <c r="AG571" i="79"/>
  <c r="AG574" i="79" s="1"/>
  <c r="AG388" i="79"/>
  <c r="AG396" i="79" s="1"/>
  <c r="L70" i="43" s="1"/>
  <c r="AD388" i="79"/>
  <c r="AD392" i="79" s="1"/>
  <c r="AB571" i="79"/>
  <c r="Z198" i="79"/>
  <c r="AB388" i="79"/>
  <c r="AB391" i="79" s="1"/>
  <c r="Z388" i="79"/>
  <c r="Z391" i="79" s="1"/>
  <c r="AC388" i="79"/>
  <c r="AC392" i="79" s="1"/>
  <c r="AD937" i="79"/>
  <c r="AH937" i="79"/>
  <c r="AH948" i="79" s="1"/>
  <c r="M79" i="43" s="1"/>
  <c r="AJ937" i="79"/>
  <c r="AJ948" i="79" s="1"/>
  <c r="O79" i="43" s="1"/>
  <c r="AI937" i="79"/>
  <c r="AI948" i="79" s="1"/>
  <c r="N79" i="43" s="1"/>
  <c r="Z937" i="79"/>
  <c r="Z948" i="79" s="1"/>
  <c r="E79" i="43" s="1"/>
  <c r="AK937" i="79"/>
  <c r="AK948" i="79" s="1"/>
  <c r="P79" i="43" s="1"/>
  <c r="AL937" i="79"/>
  <c r="AE937" i="79"/>
  <c r="AE948" i="79" s="1"/>
  <c r="J79" i="43" s="1"/>
  <c r="AF937" i="79"/>
  <c r="AC937" i="79"/>
  <c r="AC948" i="79" s="1"/>
  <c r="H79" i="43" s="1"/>
  <c r="AA937" i="79"/>
  <c r="AA948" i="79" s="1"/>
  <c r="F79" i="43" s="1"/>
  <c r="AB937" i="79"/>
  <c r="AB948" i="79" s="1"/>
  <c r="G79" i="43" s="1"/>
  <c r="AG937" i="79"/>
  <c r="AG948" i="79" s="1"/>
  <c r="L79" i="43" s="1"/>
  <c r="Y1127" i="79"/>
  <c r="Z571" i="79"/>
  <c r="Y937" i="79"/>
  <c r="AA571" i="79"/>
  <c r="Y571" i="79"/>
  <c r="Y580" i="79" s="1"/>
  <c r="AJ1120" i="79"/>
  <c r="AJ1132" i="79" s="1"/>
  <c r="O82" i="43" s="1"/>
  <c r="AI1120" i="79"/>
  <c r="AL1120" i="79"/>
  <c r="AL1132" i="79" s="1"/>
  <c r="Q82" i="43" s="1"/>
  <c r="AG1120" i="79"/>
  <c r="AK1120" i="79"/>
  <c r="AK1132" i="79" s="1"/>
  <c r="P82" i="43" s="1"/>
  <c r="AH1120" i="79"/>
  <c r="AH1132" i="79" s="1"/>
  <c r="M82" i="43" s="1"/>
  <c r="AF1120" i="79"/>
  <c r="AC1120" i="79"/>
  <c r="AC1132" i="79" s="1"/>
  <c r="H82" i="43" s="1"/>
  <c r="AE1120" i="79"/>
  <c r="AE1132" i="79" s="1"/>
  <c r="J82" i="43" s="1"/>
  <c r="AB1120" i="79"/>
  <c r="AB1132" i="79" s="1"/>
  <c r="G82" i="43" s="1"/>
  <c r="AD1120" i="79"/>
  <c r="AD1132" i="79" s="1"/>
  <c r="I82" i="43" s="1"/>
  <c r="Z1120" i="79"/>
  <c r="Z1130" i="79" s="1"/>
  <c r="AA1120" i="79"/>
  <c r="AC571" i="79"/>
  <c r="AC577" i="79" s="1"/>
  <c r="AE199" i="79"/>
  <c r="AD198" i="79"/>
  <c r="AD201" i="79" s="1"/>
  <c r="AE388" i="79"/>
  <c r="AE391" i="79" s="1"/>
  <c r="AD571" i="79"/>
  <c r="AE203" i="79"/>
  <c r="AL754" i="79"/>
  <c r="AL764" i="79" s="1"/>
  <c r="Q76" i="43" s="1"/>
  <c r="AE754" i="79"/>
  <c r="AE764" i="79" s="1"/>
  <c r="J76" i="43" s="1"/>
  <c r="AI754" i="79"/>
  <c r="AG754" i="79"/>
  <c r="AF754" i="79"/>
  <c r="AF764" i="79" s="1"/>
  <c r="K76" i="43" s="1"/>
  <c r="Z754" i="79"/>
  <c r="Z764" i="79" s="1"/>
  <c r="E76" i="43" s="1"/>
  <c r="AD754" i="79"/>
  <c r="AC754" i="79"/>
  <c r="AC764" i="79" s="1"/>
  <c r="H76" i="43" s="1"/>
  <c r="AJ754" i="79"/>
  <c r="AJ764" i="79" s="1"/>
  <c r="O76" i="43" s="1"/>
  <c r="AH754" i="79"/>
  <c r="AH764" i="79" s="1"/>
  <c r="M76" i="43" s="1"/>
  <c r="AA754" i="79"/>
  <c r="AA764" i="79" s="1"/>
  <c r="F76" i="43" s="1"/>
  <c r="AB754" i="79"/>
  <c r="AB764" i="79" s="1"/>
  <c r="G76" i="43" s="1"/>
  <c r="AK754" i="79"/>
  <c r="AE200" i="79"/>
  <c r="AG198" i="79"/>
  <c r="AG202" i="79" s="1"/>
  <c r="AE201" i="79"/>
  <c r="AF571" i="79"/>
  <c r="AF575" i="79" s="1"/>
  <c r="Y388" i="79"/>
  <c r="Y396" i="79" s="1"/>
  <c r="AF198" i="79"/>
  <c r="AF201" i="79" s="1"/>
  <c r="AH388" i="79"/>
  <c r="AH396" i="79" s="1"/>
  <c r="M70" i="43" s="1"/>
  <c r="AG262" i="46"/>
  <c r="L58" i="43" s="1"/>
  <c r="AG260" i="46"/>
  <c r="AG261" i="46" s="1"/>
  <c r="L57" i="43" s="1"/>
  <c r="Y1125" i="79"/>
  <c r="AG389" i="46"/>
  <c r="AG390" i="46"/>
  <c r="AG388" i="46"/>
  <c r="Y1122" i="79"/>
  <c r="AI198" i="79"/>
  <c r="AI199" i="79" s="1"/>
  <c r="AJ198" i="79"/>
  <c r="AJ203" i="79" s="1"/>
  <c r="AK198" i="79"/>
  <c r="AK201" i="79" s="1"/>
  <c r="AL198" i="79"/>
  <c r="AL203" i="79" s="1"/>
  <c r="AH198" i="79"/>
  <c r="AH205" i="79" s="1"/>
  <c r="M67" i="43" s="1"/>
  <c r="AA390" i="79"/>
  <c r="AA393" i="79"/>
  <c r="AA394" i="79"/>
  <c r="AA392" i="79"/>
  <c r="AA391" i="79"/>
  <c r="AF132" i="46"/>
  <c r="K55" i="43" s="1"/>
  <c r="Y760" i="79"/>
  <c r="Y755" i="79"/>
  <c r="Y759" i="79"/>
  <c r="Y757" i="79"/>
  <c r="Y756" i="79"/>
  <c r="Y758" i="79"/>
  <c r="AF260" i="46"/>
  <c r="AF259" i="46"/>
  <c r="Y1128" i="79"/>
  <c r="Y1126" i="79"/>
  <c r="Y1121" i="79"/>
  <c r="Y1123" i="79"/>
  <c r="Y1129" i="79"/>
  <c r="AF389" i="46"/>
  <c r="AF390" i="46"/>
  <c r="AF388" i="46"/>
  <c r="AG519" i="46"/>
  <c r="AG517" i="46"/>
  <c r="AG518" i="46"/>
  <c r="AF262" i="46"/>
  <c r="K58" i="43" s="1"/>
  <c r="Y1132" i="79"/>
  <c r="AF517" i="46"/>
  <c r="AK387" i="46"/>
  <c r="AK389" i="46" s="1"/>
  <c r="AH387" i="46"/>
  <c r="AH392" i="46" s="1"/>
  <c r="M61" i="43" s="1"/>
  <c r="AG132" i="46"/>
  <c r="L55" i="43" s="1"/>
  <c r="AA396" i="79"/>
  <c r="F70" i="43" s="1"/>
  <c r="AF522" i="46"/>
  <c r="K64" i="43" s="1"/>
  <c r="AF519" i="46"/>
  <c r="AI388" i="79"/>
  <c r="AI390" i="79" s="1"/>
  <c r="AG522" i="46"/>
  <c r="L64" i="43" s="1"/>
  <c r="Y764" i="79"/>
  <c r="AI390" i="46"/>
  <c r="Y202" i="79"/>
  <c r="Y200" i="79"/>
  <c r="Y201" i="79"/>
  <c r="Y205" i="79"/>
  <c r="AA388" i="46"/>
  <c r="AA389" i="46"/>
  <c r="AC519" i="46"/>
  <c r="AC518" i="46"/>
  <c r="AK518" i="46"/>
  <c r="AK519" i="46"/>
  <c r="AE519" i="46"/>
  <c r="AE518" i="46"/>
  <c r="Z518" i="46"/>
  <c r="Z519" i="46"/>
  <c r="AB518" i="46"/>
  <c r="AB519" i="46"/>
  <c r="AA518" i="46"/>
  <c r="AA519" i="46"/>
  <c r="Y388" i="46"/>
  <c r="Y389" i="46"/>
  <c r="AD388" i="46"/>
  <c r="AD389" i="46"/>
  <c r="AD519" i="46"/>
  <c r="AD518" i="46"/>
  <c r="AK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I55" i="43"/>
  <c r="F55" i="43"/>
  <c r="G55" i="43"/>
  <c r="H55" i="43"/>
  <c r="J55" i="43"/>
  <c r="AE205" i="79"/>
  <c r="J67" i="43" s="1"/>
  <c r="AE392" i="46"/>
  <c r="J61" i="43" s="1"/>
  <c r="AE390" i="46"/>
  <c r="AE388" i="46"/>
  <c r="Y392" i="46"/>
  <c r="Y390" i="46"/>
  <c r="Y199" i="79"/>
  <c r="Y203" i="79"/>
  <c r="Z262" i="46"/>
  <c r="E58" i="43" s="1"/>
  <c r="Z260" i="46"/>
  <c r="Z259" i="46"/>
  <c r="Z392" i="46"/>
  <c r="E61" i="43" s="1"/>
  <c r="Z390" i="46"/>
  <c r="Z388" i="46"/>
  <c r="H54" i="43"/>
  <c r="F54" i="43"/>
  <c r="G54" i="43"/>
  <c r="E55" i="43"/>
  <c r="I54" i="43"/>
  <c r="AI392" i="46" l="1"/>
  <c r="N61" i="43" s="1"/>
  <c r="AI388" i="46"/>
  <c r="AL518" i="46"/>
  <c r="AJ392" i="46"/>
  <c r="O61" i="43" s="1"/>
  <c r="AJ390" i="46"/>
  <c r="AJ388" i="46"/>
  <c r="AJ391" i="46" s="1"/>
  <c r="O60" i="43" s="1"/>
  <c r="AL517" i="46"/>
  <c r="AK522" i="46"/>
  <c r="P64" i="43" s="1"/>
  <c r="AL388" i="46"/>
  <c r="AL392" i="46"/>
  <c r="Q61" i="43" s="1"/>
  <c r="AL390" i="46"/>
  <c r="AL522" i="46"/>
  <c r="Q64" i="43" s="1"/>
  <c r="AL519" i="46"/>
  <c r="AH132" i="46"/>
  <c r="M55" i="43" s="1"/>
  <c r="R18" i="47" s="1"/>
  <c r="AK260" i="46"/>
  <c r="AL259" i="46"/>
  <c r="AI519" i="46"/>
  <c r="AL260" i="46"/>
  <c r="AJ132" i="46"/>
  <c r="O55" i="43" s="1"/>
  <c r="T18" i="47" s="1"/>
  <c r="AL132" i="46"/>
  <c r="Q55" i="43" s="1"/>
  <c r="V20" i="47" s="1"/>
  <c r="AI132" i="46"/>
  <c r="N55" i="43" s="1"/>
  <c r="S23" i="47" s="1"/>
  <c r="AH522" i="46"/>
  <c r="M64" i="43" s="1"/>
  <c r="AK572" i="79"/>
  <c r="AH518" i="46"/>
  <c r="AI520" i="46"/>
  <c r="AM520" i="46" s="1"/>
  <c r="AH519" i="46"/>
  <c r="AK132" i="46"/>
  <c r="P55" i="43" s="1"/>
  <c r="U20" i="47" s="1"/>
  <c r="AI517" i="46"/>
  <c r="AK577" i="79"/>
  <c r="AI262" i="46"/>
  <c r="N58" i="43" s="1"/>
  <c r="AI259" i="46"/>
  <c r="AI261" i="46" s="1"/>
  <c r="N57" i="43" s="1"/>
  <c r="AH262" i="46"/>
  <c r="M58" i="43" s="1"/>
  <c r="AJ522" i="46"/>
  <c r="O64" i="43" s="1"/>
  <c r="AH260" i="46"/>
  <c r="AH261" i="46" s="1"/>
  <c r="M57" i="43" s="1"/>
  <c r="AJ259" i="46"/>
  <c r="AJ261" i="46" s="1"/>
  <c r="O57" i="43" s="1"/>
  <c r="AJ518" i="46"/>
  <c r="AJ262" i="46"/>
  <c r="O58" i="43" s="1"/>
  <c r="AJ519" i="46"/>
  <c r="AJ517" i="46"/>
  <c r="AK576" i="79"/>
  <c r="AK259" i="46"/>
  <c r="AI522" i="46"/>
  <c r="N64" i="43" s="1"/>
  <c r="AK574" i="79"/>
  <c r="AK573" i="79"/>
  <c r="AH517" i="46"/>
  <c r="AK575" i="79"/>
  <c r="Y763" i="79"/>
  <c r="D75" i="43" s="1"/>
  <c r="P20" i="47"/>
  <c r="Q15" i="47"/>
  <c r="AB577" i="79"/>
  <c r="AB576" i="79"/>
  <c r="AB201" i="79"/>
  <c r="AB202" i="79"/>
  <c r="AA199" i="79"/>
  <c r="AA202" i="79"/>
  <c r="AA203" i="79"/>
  <c r="AD576" i="79"/>
  <c r="AD580" i="79"/>
  <c r="I73" i="43" s="1"/>
  <c r="Z202" i="79"/>
  <c r="Z203" i="79"/>
  <c r="AJ577" i="79"/>
  <c r="AJ580" i="79"/>
  <c r="O73" i="43" s="1"/>
  <c r="Y574" i="79"/>
  <c r="Y577" i="79"/>
  <c r="Z575" i="79"/>
  <c r="Z577" i="79"/>
  <c r="Y521" i="46"/>
  <c r="Z1132" i="79"/>
  <c r="E82" i="43" s="1"/>
  <c r="D70" i="43"/>
  <c r="AM131" i="46"/>
  <c r="C93" i="43" s="1"/>
  <c r="D76" i="43"/>
  <c r="D67" i="43"/>
  <c r="AD575" i="79"/>
  <c r="AH576" i="79"/>
  <c r="AL576" i="79"/>
  <c r="AD572" i="79"/>
  <c r="AI576" i="79"/>
  <c r="AE396" i="79"/>
  <c r="J70" i="43" s="1"/>
  <c r="AB200" i="79"/>
  <c r="AD390" i="79"/>
  <c r="AC202" i="79"/>
  <c r="AG577" i="79"/>
  <c r="AA573" i="79"/>
  <c r="AG576" i="79"/>
  <c r="AH572" i="79"/>
  <c r="AA575" i="79"/>
  <c r="AL573" i="79"/>
  <c r="AC205" i="79"/>
  <c r="H67" i="43" s="1"/>
  <c r="Z393" i="79"/>
  <c r="AC200" i="79"/>
  <c r="AD389" i="79"/>
  <c r="AB203" i="79"/>
  <c r="AD391" i="79"/>
  <c r="AL580" i="79"/>
  <c r="Q73" i="43" s="1"/>
  <c r="AL572" i="79"/>
  <c r="AB205" i="79"/>
  <c r="G67" i="43" s="1"/>
  <c r="AD396" i="79"/>
  <c r="I70" i="43" s="1"/>
  <c r="Z390" i="79"/>
  <c r="AL574" i="79"/>
  <c r="Z394" i="79"/>
  <c r="AB199" i="79"/>
  <c r="AB392" i="79"/>
  <c r="AK203" i="79"/>
  <c r="AA200" i="79"/>
  <c r="AA205" i="79"/>
  <c r="F67" i="43" s="1"/>
  <c r="AE392" i="79"/>
  <c r="AB394" i="79"/>
  <c r="AB393" i="79"/>
  <c r="AB396" i="79"/>
  <c r="G70" i="43" s="1"/>
  <c r="AI574" i="79"/>
  <c r="AI577" i="79"/>
  <c r="AK202" i="79"/>
  <c r="AI573" i="79"/>
  <c r="AG580" i="79"/>
  <c r="L73" i="43" s="1"/>
  <c r="AB390" i="79"/>
  <c r="AA572" i="79"/>
  <c r="AA201" i="79"/>
  <c r="AI572" i="79"/>
  <c r="AH573" i="79"/>
  <c r="AB389" i="79"/>
  <c r="AA574" i="79"/>
  <c r="AG573" i="79"/>
  <c r="AH580" i="79"/>
  <c r="M73" i="43" s="1"/>
  <c r="AA580" i="79"/>
  <c r="F73" i="43" s="1"/>
  <c r="AA577" i="79"/>
  <c r="AG572" i="79"/>
  <c r="AA576" i="79"/>
  <c r="AG575" i="79"/>
  <c r="AD393" i="79"/>
  <c r="AG200" i="79"/>
  <c r="AK390" i="46"/>
  <c r="AB574" i="79"/>
  <c r="AJ389" i="79"/>
  <c r="AL201" i="79"/>
  <c r="AK396" i="79"/>
  <c r="P70" i="43" s="1"/>
  <c r="AG390" i="79"/>
  <c r="AL202" i="79"/>
  <c r="AK390" i="79"/>
  <c r="AL393" i="79"/>
  <c r="AG391" i="79"/>
  <c r="AE573" i="79"/>
  <c r="AK389" i="79"/>
  <c r="AL391" i="79"/>
  <c r="AH393" i="79"/>
  <c r="AI389" i="79"/>
  <c r="AH394" i="79"/>
  <c r="AG205" i="79"/>
  <c r="L67" i="43" s="1"/>
  <c r="AD200" i="79"/>
  <c r="AH389" i="79"/>
  <c r="Y391" i="79"/>
  <c r="AG394" i="79"/>
  <c r="Y393" i="79"/>
  <c r="AK394" i="79"/>
  <c r="AL396" i="79"/>
  <c r="Q70" i="43" s="1"/>
  <c r="AJ394" i="79"/>
  <c r="AF580" i="79"/>
  <c r="K73" i="43" s="1"/>
  <c r="AG393" i="79"/>
  <c r="AL392" i="79"/>
  <c r="AJ390" i="79"/>
  <c r="AB580" i="79"/>
  <c r="G73" i="43" s="1"/>
  <c r="AG199" i="79"/>
  <c r="AC575" i="79"/>
  <c r="AF393" i="79"/>
  <c r="Y948" i="79"/>
  <c r="Q19" i="47"/>
  <c r="AC573" i="79"/>
  <c r="Q24" i="47"/>
  <c r="AD205" i="79"/>
  <c r="I67" i="43" s="1"/>
  <c r="AD203" i="79"/>
  <c r="AG203" i="79"/>
  <c r="AG201" i="79"/>
  <c r="Q26" i="47"/>
  <c r="AK205" i="79"/>
  <c r="P67" i="43" s="1"/>
  <c r="AF200" i="79"/>
  <c r="AF390" i="79"/>
  <c r="AK391" i="79"/>
  <c r="AL390" i="79"/>
  <c r="AG392" i="79"/>
  <c r="AC574" i="79"/>
  <c r="AJ573" i="79"/>
  <c r="AF394" i="79"/>
  <c r="AH392" i="79"/>
  <c r="AF576" i="79"/>
  <c r="AJ574" i="79"/>
  <c r="AJ575" i="79"/>
  <c r="AK393" i="79"/>
  <c r="AJ393" i="79"/>
  <c r="Z199" i="79"/>
  <c r="AG389" i="79"/>
  <c r="AH391" i="79"/>
  <c r="AB575" i="79"/>
  <c r="AH390" i="79"/>
  <c r="AF577" i="79"/>
  <c r="Z201" i="79"/>
  <c r="AF573" i="79"/>
  <c r="AL389" i="79"/>
  <c r="AJ396" i="79"/>
  <c r="O70" i="43" s="1"/>
  <c r="Z200" i="79"/>
  <c r="AB573" i="79"/>
  <c r="AJ572" i="79"/>
  <c r="AF572" i="79"/>
  <c r="AJ392" i="79"/>
  <c r="Y573" i="79"/>
  <c r="AB572" i="79"/>
  <c r="AJ576" i="79"/>
  <c r="AF574" i="79"/>
  <c r="AD577" i="79"/>
  <c r="AC390" i="79"/>
  <c r="AE572" i="79"/>
  <c r="AF202" i="79"/>
  <c r="Q31" i="47"/>
  <c r="AE580" i="79"/>
  <c r="J73" i="43" s="1"/>
  <c r="Q17" i="47"/>
  <c r="AK200" i="79"/>
  <c r="Z396" i="79"/>
  <c r="E70" i="43" s="1"/>
  <c r="Z392" i="79"/>
  <c r="AC572" i="79"/>
  <c r="AC199" i="79"/>
  <c r="AC394" i="79"/>
  <c r="AF389" i="79"/>
  <c r="AE577" i="79"/>
  <c r="AD573" i="79"/>
  <c r="AC396" i="79"/>
  <c r="H70" i="43" s="1"/>
  <c r="AI575" i="79"/>
  <c r="AC393" i="79"/>
  <c r="Z205" i="79"/>
  <c r="E67" i="43" s="1"/>
  <c r="Q21" i="47"/>
  <c r="AL577" i="79"/>
  <c r="AC580" i="79"/>
  <c r="H73" i="43" s="1"/>
  <c r="Y572" i="79"/>
  <c r="Z389" i="79"/>
  <c r="AC203" i="79"/>
  <c r="AC389" i="79"/>
  <c r="AF392" i="79"/>
  <c r="AD574" i="79"/>
  <c r="AK199" i="79"/>
  <c r="AF396" i="79"/>
  <c r="K70" i="43" s="1"/>
  <c r="AG521" i="46"/>
  <c r="L63" i="43" s="1"/>
  <c r="AF261" i="46"/>
  <c r="K57" i="43" s="1"/>
  <c r="AC576" i="79"/>
  <c r="AD394" i="79"/>
  <c r="AC391" i="79"/>
  <c r="AE575" i="79"/>
  <c r="AE576" i="79"/>
  <c r="D73" i="43"/>
  <c r="AH577" i="79"/>
  <c r="AH574" i="79"/>
  <c r="AA1127" i="79"/>
  <c r="AA1126" i="79"/>
  <c r="AA1124" i="79"/>
  <c r="AA1122" i="79"/>
  <c r="AA1129" i="79"/>
  <c r="AA1121" i="79"/>
  <c r="AA1128" i="79"/>
  <c r="AA1130" i="79"/>
  <c r="AA1125" i="79"/>
  <c r="AA1123" i="79"/>
  <c r="AI394" i="79"/>
  <c r="Z572" i="79"/>
  <c r="Z574" i="79"/>
  <c r="Z580" i="79"/>
  <c r="E73" i="43" s="1"/>
  <c r="Z758" i="79"/>
  <c r="Z757" i="79"/>
  <c r="Z755" i="79"/>
  <c r="Z760" i="79"/>
  <c r="Z756" i="79"/>
  <c r="Z759" i="79"/>
  <c r="Z1127" i="79"/>
  <c r="Z1122" i="79"/>
  <c r="Z1123" i="79"/>
  <c r="Z1126" i="79"/>
  <c r="Z1121" i="79"/>
  <c r="Z1125" i="79"/>
  <c r="Z1124" i="79"/>
  <c r="Z1128" i="79"/>
  <c r="Z1129" i="79"/>
  <c r="AG1130" i="79"/>
  <c r="AG1121" i="79"/>
  <c r="AG1123" i="79"/>
  <c r="AG1129" i="79"/>
  <c r="AG1126" i="79"/>
  <c r="AG1127" i="79"/>
  <c r="AG1128" i="79"/>
  <c r="AG1122" i="79"/>
  <c r="AG1125" i="79"/>
  <c r="AG1124" i="79"/>
  <c r="AK392" i="46"/>
  <c r="P61" i="43" s="1"/>
  <c r="AK388" i="46"/>
  <c r="AL205" i="79"/>
  <c r="Q67" i="43" s="1"/>
  <c r="AE393" i="79"/>
  <c r="AK760" i="79"/>
  <c r="AK755" i="79"/>
  <c r="AK759" i="79"/>
  <c r="AK758" i="79"/>
  <c r="AK756" i="79"/>
  <c r="AK757" i="79"/>
  <c r="AF755" i="79"/>
  <c r="AF759" i="79"/>
  <c r="AF756" i="79"/>
  <c r="AF760" i="79"/>
  <c r="AF757" i="79"/>
  <c r="AF758" i="79"/>
  <c r="AD1127" i="79"/>
  <c r="AD1125" i="79"/>
  <c r="AD1129" i="79"/>
  <c r="AD1121" i="79"/>
  <c r="AD1128" i="79"/>
  <c r="AD1124" i="79"/>
  <c r="AD1126" i="79"/>
  <c r="AD1130" i="79"/>
  <c r="AD1123" i="79"/>
  <c r="AD1122" i="79"/>
  <c r="AL1121" i="79"/>
  <c r="AL1129" i="79"/>
  <c r="AL1124" i="79"/>
  <c r="AL1130" i="79"/>
  <c r="AL1128" i="79"/>
  <c r="AL1122" i="79"/>
  <c r="AL1127" i="79"/>
  <c r="AL1123" i="79"/>
  <c r="AL1125" i="79"/>
  <c r="AL1126" i="79"/>
  <c r="Z576" i="79"/>
  <c r="AB758" i="79"/>
  <c r="AB760" i="79"/>
  <c r="AB757" i="79"/>
  <c r="AB755" i="79"/>
  <c r="AB756" i="79"/>
  <c r="AB759" i="79"/>
  <c r="AG760" i="79"/>
  <c r="AG759" i="79"/>
  <c r="AG755" i="79"/>
  <c r="AG757" i="79"/>
  <c r="AG756" i="79"/>
  <c r="AG758" i="79"/>
  <c r="AE390" i="79"/>
  <c r="AE394" i="79"/>
  <c r="AB1128" i="79"/>
  <c r="AB1122" i="79"/>
  <c r="AB1123" i="79"/>
  <c r="AB1129" i="79"/>
  <c r="AB1124" i="79"/>
  <c r="AB1130" i="79"/>
  <c r="AB1127" i="79"/>
  <c r="AB1125" i="79"/>
  <c r="AB1126" i="79"/>
  <c r="AB1121" i="79"/>
  <c r="AI1130" i="79"/>
  <c r="AI1126" i="79"/>
  <c r="AI1125" i="79"/>
  <c r="AI1124" i="79"/>
  <c r="AI1123" i="79"/>
  <c r="AI1127" i="79"/>
  <c r="AI1128" i="79"/>
  <c r="AI1121" i="79"/>
  <c r="AI1122" i="79"/>
  <c r="AI1129" i="79"/>
  <c r="AL938" i="79"/>
  <c r="AL939" i="79"/>
  <c r="AL946" i="79"/>
  <c r="AL940" i="79"/>
  <c r="AL943" i="79"/>
  <c r="AL944" i="79"/>
  <c r="AL945" i="79"/>
  <c r="AL941" i="79"/>
  <c r="AL942" i="79"/>
  <c r="AI391" i="79"/>
  <c r="AF205" i="79"/>
  <c r="K67" i="43" s="1"/>
  <c r="AA756" i="79"/>
  <c r="AA758" i="79"/>
  <c r="AA757" i="79"/>
  <c r="AA755" i="79"/>
  <c r="AA760" i="79"/>
  <c r="AA759" i="79"/>
  <c r="AI759" i="79"/>
  <c r="AI755" i="79"/>
  <c r="AI760" i="79"/>
  <c r="AI757" i="79"/>
  <c r="AI758" i="79"/>
  <c r="AI756" i="79"/>
  <c r="AD202" i="79"/>
  <c r="AD199" i="79"/>
  <c r="AF948" i="79"/>
  <c r="K79" i="43" s="1"/>
  <c r="AE1122" i="79"/>
  <c r="AE1124" i="79"/>
  <c r="AE1129" i="79"/>
  <c r="AE1128" i="79"/>
  <c r="AE1127" i="79"/>
  <c r="AE1123" i="79"/>
  <c r="AE1121" i="79"/>
  <c r="AE1126" i="79"/>
  <c r="AE1130" i="79"/>
  <c r="AE1125" i="79"/>
  <c r="AJ1128" i="79"/>
  <c r="AJ1129" i="79"/>
  <c r="AJ1123" i="79"/>
  <c r="AJ1125" i="79"/>
  <c r="AJ1122" i="79"/>
  <c r="AJ1127" i="79"/>
  <c r="AJ1121" i="79"/>
  <c r="AJ1130" i="79"/>
  <c r="AJ1124" i="79"/>
  <c r="AJ1126" i="79"/>
  <c r="AK945" i="79"/>
  <c r="AK938" i="79"/>
  <c r="AK940" i="79"/>
  <c r="AK944" i="79"/>
  <c r="AK946" i="79"/>
  <c r="AK943" i="79"/>
  <c r="AK941" i="79"/>
  <c r="AK942" i="79"/>
  <c r="AK939" i="79"/>
  <c r="AD757" i="79"/>
  <c r="AD759" i="79"/>
  <c r="AD758" i="79"/>
  <c r="AD760" i="79"/>
  <c r="AD755" i="79"/>
  <c r="AD756" i="79"/>
  <c r="AK1126" i="79"/>
  <c r="AK1130" i="79"/>
  <c r="AK1125" i="79"/>
  <c r="AK1121" i="79"/>
  <c r="AK1127" i="79"/>
  <c r="AK1123" i="79"/>
  <c r="AK1129" i="79"/>
  <c r="AK1124" i="79"/>
  <c r="AK1128" i="79"/>
  <c r="AK1122" i="79"/>
  <c r="AI393" i="79"/>
  <c r="AH756" i="79"/>
  <c r="AH755" i="79"/>
  <c r="AH758" i="79"/>
  <c r="AH757" i="79"/>
  <c r="AH760" i="79"/>
  <c r="AH759" i="79"/>
  <c r="AL948" i="79"/>
  <c r="Q79" i="43" s="1"/>
  <c r="Y575" i="79"/>
  <c r="Y576" i="79"/>
  <c r="AI396" i="79"/>
  <c r="N70" i="43" s="1"/>
  <c r="AF203" i="79"/>
  <c r="Z573" i="79"/>
  <c r="Y392" i="79"/>
  <c r="Y394" i="79"/>
  <c r="AJ760" i="79"/>
  <c r="AJ756" i="79"/>
  <c r="AJ755" i="79"/>
  <c r="AJ758" i="79"/>
  <c r="AJ759" i="79"/>
  <c r="AJ757" i="79"/>
  <c r="AL755" i="79"/>
  <c r="AL756" i="79"/>
  <c r="AL758" i="79"/>
  <c r="AL759" i="79"/>
  <c r="AL760" i="79"/>
  <c r="AL757" i="79"/>
  <c r="AG1132" i="79"/>
  <c r="L82" i="43" s="1"/>
  <c r="AK764" i="79"/>
  <c r="P76" i="43" s="1"/>
  <c r="AF1123" i="79"/>
  <c r="AF1128" i="79"/>
  <c r="AF1127" i="79"/>
  <c r="AF1125" i="79"/>
  <c r="AF1130" i="79"/>
  <c r="AF1122" i="79"/>
  <c r="AF1126" i="79"/>
  <c r="AF1121" i="79"/>
  <c r="AF1124" i="79"/>
  <c r="AF1129" i="79"/>
  <c r="AI941" i="79"/>
  <c r="AI944" i="79"/>
  <c r="AI942" i="79"/>
  <c r="AI945" i="79"/>
  <c r="AI939" i="79"/>
  <c r="AI943" i="79"/>
  <c r="AI946" i="79"/>
  <c r="AI938" i="79"/>
  <c r="AI940" i="79"/>
  <c r="AG764" i="79"/>
  <c r="L76" i="43" s="1"/>
  <c r="AE759" i="79"/>
  <c r="AE755" i="79"/>
  <c r="AE760" i="79"/>
  <c r="AE758" i="79"/>
  <c r="AE756" i="79"/>
  <c r="AE757" i="79"/>
  <c r="AC1121" i="79"/>
  <c r="AC1125" i="79"/>
  <c r="AC1122" i="79"/>
  <c r="AC1129" i="79"/>
  <c r="AC1130" i="79"/>
  <c r="AC1127" i="79"/>
  <c r="AC1124" i="79"/>
  <c r="AC1123" i="79"/>
  <c r="AC1126" i="79"/>
  <c r="AC1128" i="79"/>
  <c r="AG940" i="79"/>
  <c r="AG943" i="79"/>
  <c r="AG941" i="79"/>
  <c r="AG945" i="79"/>
  <c r="AG942" i="79"/>
  <c r="AG938" i="79"/>
  <c r="AG946" i="79"/>
  <c r="AG939" i="79"/>
  <c r="AG944" i="79"/>
  <c r="AD948" i="79"/>
  <c r="I79" i="43" s="1"/>
  <c r="AI392" i="79"/>
  <c r="AF199" i="79"/>
  <c r="AE389" i="79"/>
  <c r="Y390" i="79"/>
  <c r="Y389" i="79"/>
  <c r="AA1132" i="79"/>
  <c r="F82" i="43" s="1"/>
  <c r="AD764" i="79"/>
  <c r="I76" i="43" s="1"/>
  <c r="AC760" i="79"/>
  <c r="AC758" i="79"/>
  <c r="AC757" i="79"/>
  <c r="AC759" i="79"/>
  <c r="AC755" i="79"/>
  <c r="AC756" i="79"/>
  <c r="AI1132" i="79"/>
  <c r="N82" i="43" s="1"/>
  <c r="AF1132" i="79"/>
  <c r="K82" i="43" s="1"/>
  <c r="AH1130" i="79"/>
  <c r="AH1128" i="79"/>
  <c r="AH1129" i="79"/>
  <c r="AH1121" i="79"/>
  <c r="AH1127" i="79"/>
  <c r="AH1125" i="79"/>
  <c r="AH1123" i="79"/>
  <c r="AH1124" i="79"/>
  <c r="AH1122" i="79"/>
  <c r="AH1126" i="79"/>
  <c r="AJ941" i="79"/>
  <c r="AJ942" i="79"/>
  <c r="AJ939" i="79"/>
  <c r="AJ944" i="79"/>
  <c r="AJ940" i="79"/>
  <c r="AJ938" i="79"/>
  <c r="AJ945" i="79"/>
  <c r="AJ943" i="79"/>
  <c r="AJ946" i="79"/>
  <c r="AI764" i="79"/>
  <c r="N76" i="43" s="1"/>
  <c r="AH942" i="79"/>
  <c r="AH940" i="79"/>
  <c r="AH939" i="79"/>
  <c r="AH943" i="79"/>
  <c r="AH944" i="79"/>
  <c r="AH938" i="79"/>
  <c r="AH945" i="79"/>
  <c r="AH946" i="79"/>
  <c r="AH941" i="79"/>
  <c r="P15" i="47"/>
  <c r="AI205" i="79"/>
  <c r="N67" i="43" s="1"/>
  <c r="AF391" i="46"/>
  <c r="K60" i="43" s="1"/>
  <c r="AF521" i="46"/>
  <c r="K63" i="43" s="1"/>
  <c r="AA395" i="79"/>
  <c r="F69" i="43" s="1"/>
  <c r="AG391" i="46"/>
  <c r="L60" i="43" s="1"/>
  <c r="D82" i="43"/>
  <c r="Y1131"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Y204" i="79"/>
  <c r="Y261" i="46"/>
  <c r="D57" i="43" s="1"/>
  <c r="D58" i="43"/>
  <c r="Q34" i="47"/>
  <c r="Q40" i="47"/>
  <c r="Q41" i="47"/>
  <c r="Q36" i="47"/>
  <c r="Q30" i="47"/>
  <c r="Q35" i="47"/>
  <c r="Q37" i="47"/>
  <c r="Q38" i="47"/>
  <c r="Q39" i="47"/>
  <c r="Q33" i="47"/>
  <c r="Q32" i="47"/>
  <c r="AK521" i="46"/>
  <c r="P63" i="43" s="1"/>
  <c r="AA391" i="46"/>
  <c r="F60"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T24" i="47" l="1"/>
  <c r="AL521" i="46"/>
  <c r="Q63" i="43" s="1"/>
  <c r="AL391" i="46"/>
  <c r="Q60" i="43" s="1"/>
  <c r="V19" i="47"/>
  <c r="T15" i="47"/>
  <c r="R23" i="47"/>
  <c r="R25" i="47"/>
  <c r="R16" i="47"/>
  <c r="R26" i="47"/>
  <c r="R22" i="47"/>
  <c r="R24" i="47"/>
  <c r="R21" i="47"/>
  <c r="R15" i="47"/>
  <c r="R19" i="47"/>
  <c r="R20" i="47"/>
  <c r="S21" i="47"/>
  <c r="R17" i="47"/>
  <c r="S25" i="47"/>
  <c r="AL261" i="46"/>
  <c r="Q57" i="43" s="1"/>
  <c r="V37" i="47" s="1"/>
  <c r="AI521" i="46"/>
  <c r="N63" i="43" s="1"/>
  <c r="S65" i="47" s="1"/>
  <c r="AK261" i="46"/>
  <c r="P57" i="43" s="1"/>
  <c r="U31" i="47" s="1"/>
  <c r="S15" i="47"/>
  <c r="D94" i="43"/>
  <c r="S18" i="47"/>
  <c r="S20" i="47"/>
  <c r="T35" i="47"/>
  <c r="S19" i="47"/>
  <c r="S17" i="47"/>
  <c r="S22" i="47"/>
  <c r="S26" i="47"/>
  <c r="S16" i="47"/>
  <c r="S24" i="47"/>
  <c r="AM519" i="46"/>
  <c r="V17" i="47"/>
  <c r="V16" i="47"/>
  <c r="T17" i="47"/>
  <c r="U18" i="47"/>
  <c r="V26" i="47"/>
  <c r="T21" i="47"/>
  <c r="V15" i="47"/>
  <c r="T25" i="47"/>
  <c r="V25" i="47"/>
  <c r="T23" i="47"/>
  <c r="T22" i="47"/>
  <c r="V23" i="47"/>
  <c r="T20" i="47"/>
  <c r="T16" i="47"/>
  <c r="V21" i="47"/>
  <c r="V24" i="47"/>
  <c r="V18" i="47"/>
  <c r="V22" i="47"/>
  <c r="T26" i="47"/>
  <c r="T19" i="47"/>
  <c r="AJ521" i="46"/>
  <c r="O63" i="43" s="1"/>
  <c r="T61" i="47" s="1"/>
  <c r="S30" i="47"/>
  <c r="S33" i="47"/>
  <c r="S34" i="47"/>
  <c r="S36" i="47"/>
  <c r="S31" i="47"/>
  <c r="S32" i="47"/>
  <c r="S35" i="47"/>
  <c r="S40" i="47"/>
  <c r="S38" i="47"/>
  <c r="S39" i="47"/>
  <c r="S37" i="47"/>
  <c r="S41" i="47"/>
  <c r="R64" i="43"/>
  <c r="U25" i="47"/>
  <c r="U24" i="47"/>
  <c r="AM260" i="46"/>
  <c r="U15" i="47"/>
  <c r="U16" i="47"/>
  <c r="AM132" i="46"/>
  <c r="C104" i="43" s="1"/>
  <c r="U21" i="47"/>
  <c r="U23" i="47"/>
  <c r="U19" i="47"/>
  <c r="U22" i="47"/>
  <c r="U17" i="47"/>
  <c r="U26" i="47"/>
  <c r="AM518" i="46"/>
  <c r="AM517" i="46"/>
  <c r="AM522" i="46"/>
  <c r="F104" i="43" s="1"/>
  <c r="AM259" i="46"/>
  <c r="F94" i="43"/>
  <c r="D93" i="43"/>
  <c r="AK579" i="79"/>
  <c r="P72" i="43" s="1"/>
  <c r="T38" i="47"/>
  <c r="T32" i="47"/>
  <c r="T34" i="47"/>
  <c r="R58" i="43"/>
  <c r="T31" i="47"/>
  <c r="T33" i="47"/>
  <c r="T30" i="47"/>
  <c r="T36" i="47"/>
  <c r="T40" i="47"/>
  <c r="T41" i="47"/>
  <c r="T37" i="47"/>
  <c r="AM262" i="46"/>
  <c r="D104" i="43" s="1"/>
  <c r="T39" i="47"/>
  <c r="F93" i="43"/>
  <c r="AH521" i="46"/>
  <c r="M63" i="43" s="1"/>
  <c r="M45" i="47"/>
  <c r="K45" i="47"/>
  <c r="R54" i="43"/>
  <c r="S56" i="47"/>
  <c r="R30" i="47"/>
  <c r="P39" i="47"/>
  <c r="AM390" i="79"/>
  <c r="Z763" i="79"/>
  <c r="E75" i="43" s="1"/>
  <c r="Y579" i="79"/>
  <c r="D72" i="43" s="1"/>
  <c r="AM389" i="79"/>
  <c r="AM391" i="79"/>
  <c r="AM205" i="79"/>
  <c r="G104" i="43" s="1"/>
  <c r="AD579" i="79"/>
  <c r="I72" i="43" s="1"/>
  <c r="AJ579" i="79"/>
  <c r="O72" i="43" s="1"/>
  <c r="R55" i="43"/>
  <c r="AM388" i="46"/>
  <c r="AM574" i="79"/>
  <c r="AM390" i="46"/>
  <c r="AM200" i="79"/>
  <c r="AM199" i="79"/>
  <c r="AM1122" i="79"/>
  <c r="AM1123" i="79"/>
  <c r="AM757" i="79"/>
  <c r="AM1125" i="79"/>
  <c r="AM761" i="79"/>
  <c r="AM756" i="79"/>
  <c r="AM1121" i="79"/>
  <c r="AM755" i="79"/>
  <c r="AM939" i="79"/>
  <c r="AM1129" i="79"/>
  <c r="AM1127" i="79"/>
  <c r="AM201" i="79"/>
  <c r="AM389" i="46"/>
  <c r="AM1124" i="79"/>
  <c r="AM1126" i="79"/>
  <c r="AM941" i="79"/>
  <c r="AM578" i="79"/>
  <c r="AM760" i="79"/>
  <c r="AM1130" i="79"/>
  <c r="AM758" i="79"/>
  <c r="AM1128" i="79"/>
  <c r="AM759" i="79"/>
  <c r="AM202" i="79"/>
  <c r="AM203" i="79"/>
  <c r="AM573" i="79"/>
  <c r="D79" i="43"/>
  <c r="R79" i="43" s="1"/>
  <c r="AM948" i="79"/>
  <c r="K104" i="43" s="1"/>
  <c r="AM942" i="79"/>
  <c r="AM394" i="79"/>
  <c r="AM575" i="79"/>
  <c r="R73" i="43"/>
  <c r="AM580" i="79"/>
  <c r="AM392" i="46"/>
  <c r="E104" i="43" s="1"/>
  <c r="AM572" i="79"/>
  <c r="AM944" i="79"/>
  <c r="AM396" i="79"/>
  <c r="H104" i="43" s="1"/>
  <c r="AM576" i="79"/>
  <c r="AK391" i="46"/>
  <c r="P60" i="43" s="1"/>
  <c r="AM393" i="79"/>
  <c r="AM392" i="79"/>
  <c r="AM577" i="79"/>
  <c r="AM938" i="79"/>
  <c r="AM940" i="79"/>
  <c r="AM1132" i="79"/>
  <c r="L104" i="43" s="1"/>
  <c r="AM943" i="79"/>
  <c r="AM762" i="79"/>
  <c r="AM946" i="79"/>
  <c r="AM945" i="79"/>
  <c r="AM764" i="79"/>
  <c r="C103" i="43"/>
  <c r="AB204" i="79"/>
  <c r="G66" i="43" s="1"/>
  <c r="AL579" i="79"/>
  <c r="Q72" i="43" s="1"/>
  <c r="E95" i="43"/>
  <c r="Z395" i="79"/>
  <c r="E69" i="43" s="1"/>
  <c r="AA204" i="79"/>
  <c r="F66" i="43" s="1"/>
  <c r="K90" i="47" s="1"/>
  <c r="AG579" i="79"/>
  <c r="L72" i="43" s="1"/>
  <c r="AB395" i="79"/>
  <c r="G69" i="43" s="1"/>
  <c r="AA579" i="79"/>
  <c r="F72" i="43" s="1"/>
  <c r="P30" i="47"/>
  <c r="P37" i="47"/>
  <c r="P33" i="47"/>
  <c r="P56" i="47"/>
  <c r="P32" i="47"/>
  <c r="AG395" i="79"/>
  <c r="L69" i="43" s="1"/>
  <c r="AH395" i="79"/>
  <c r="M69" i="43" s="1"/>
  <c r="AB579" i="79"/>
  <c r="G72" i="43" s="1"/>
  <c r="AI579" i="79"/>
  <c r="N72" i="43" s="1"/>
  <c r="AJ395" i="79"/>
  <c r="O69" i="43" s="1"/>
  <c r="AL395" i="79"/>
  <c r="Q69" i="43" s="1"/>
  <c r="H97" i="43"/>
  <c r="P48" i="47"/>
  <c r="AD204" i="79"/>
  <c r="I66" i="43" s="1"/>
  <c r="K95" i="43"/>
  <c r="AF395" i="79"/>
  <c r="K69" i="43" s="1"/>
  <c r="P54" i="47"/>
  <c r="AF579" i="79"/>
  <c r="K72" i="43" s="1"/>
  <c r="AF204" i="79"/>
  <c r="K66" i="43" s="1"/>
  <c r="AK395" i="79"/>
  <c r="P69" i="43" s="1"/>
  <c r="AG204" i="79"/>
  <c r="L66" i="43" s="1"/>
  <c r="P34" i="47"/>
  <c r="P40" i="47"/>
  <c r="AK204" i="79"/>
  <c r="P66" i="43" s="1"/>
  <c r="Z204" i="79"/>
  <c r="E66" i="43" s="1"/>
  <c r="Y947" i="79"/>
  <c r="D78" i="43" s="1"/>
  <c r="H94" i="43"/>
  <c r="H96" i="43"/>
  <c r="AI204" i="79"/>
  <c r="N66" i="43" s="1"/>
  <c r="AE579" i="79"/>
  <c r="J72" i="43" s="1"/>
  <c r="P51" i="47"/>
  <c r="K94" i="43"/>
  <c r="AH579" i="79"/>
  <c r="M72" i="43" s="1"/>
  <c r="AC395" i="79"/>
  <c r="H69" i="43" s="1"/>
  <c r="I99" i="43"/>
  <c r="H93" i="43"/>
  <c r="H98" i="43"/>
  <c r="P55" i="47"/>
  <c r="AI1131" i="79"/>
  <c r="N81" i="43" s="1"/>
  <c r="AB1131" i="79"/>
  <c r="G81" i="43" s="1"/>
  <c r="J99" i="43"/>
  <c r="I95" i="43"/>
  <c r="P50" i="47"/>
  <c r="K101" i="43"/>
  <c r="R76" i="43"/>
  <c r="J98" i="43"/>
  <c r="R70" i="43"/>
  <c r="AC204" i="79"/>
  <c r="H66" i="43" s="1"/>
  <c r="AC579" i="79"/>
  <c r="H72" i="43" s="1"/>
  <c r="K97" i="43"/>
  <c r="L100" i="43"/>
  <c r="J97" i="43"/>
  <c r="P47" i="47"/>
  <c r="P35" i="47"/>
  <c r="P38" i="47"/>
  <c r="AD395" i="79"/>
  <c r="I69" i="43" s="1"/>
  <c r="AD1131" i="79"/>
  <c r="I81" i="43" s="1"/>
  <c r="AF947" i="79"/>
  <c r="K78" i="43" s="1"/>
  <c r="I93" i="43"/>
  <c r="P53" i="47"/>
  <c r="P36" i="47"/>
  <c r="P31" i="47"/>
  <c r="H95" i="43"/>
  <c r="AG947" i="79"/>
  <c r="L78" i="43" s="1"/>
  <c r="AI395" i="79"/>
  <c r="N69" i="43" s="1"/>
  <c r="I98" i="43"/>
  <c r="L94" i="43"/>
  <c r="R61" i="43"/>
  <c r="P46" i="47"/>
  <c r="P52" i="47"/>
  <c r="P41" i="47"/>
  <c r="J96" i="43"/>
  <c r="L95" i="43"/>
  <c r="K93" i="43"/>
  <c r="P45" i="47"/>
  <c r="P49" i="47"/>
  <c r="L102" i="43"/>
  <c r="M102" i="43" s="1"/>
  <c r="I94" i="43"/>
  <c r="AE395" i="79"/>
  <c r="J69" i="43" s="1"/>
  <c r="O94" i="47" s="1"/>
  <c r="Z579" i="79"/>
  <c r="E72" i="43" s="1"/>
  <c r="AH947" i="79"/>
  <c r="M78" i="43" s="1"/>
  <c r="K99" i="43"/>
  <c r="AD763" i="79"/>
  <c r="I75" i="43" s="1"/>
  <c r="J93" i="43"/>
  <c r="AE947" i="79"/>
  <c r="J78" i="43" s="1"/>
  <c r="AL1131" i="79"/>
  <c r="Q81" i="43" s="1"/>
  <c r="AK763" i="79"/>
  <c r="P75" i="43" s="1"/>
  <c r="L93" i="43"/>
  <c r="Z1131" i="79"/>
  <c r="E81" i="43" s="1"/>
  <c r="G97" i="43"/>
  <c r="AH1131" i="79"/>
  <c r="M81" i="43" s="1"/>
  <c r="AF1131" i="79"/>
  <c r="K81" i="43" s="1"/>
  <c r="AC947" i="79"/>
  <c r="H78" i="43" s="1"/>
  <c r="AG1131" i="79"/>
  <c r="L81" i="43" s="1"/>
  <c r="L98" i="43"/>
  <c r="J94" i="43"/>
  <c r="L97" i="43"/>
  <c r="AL763" i="79"/>
  <c r="Q75" i="43" s="1"/>
  <c r="AF763" i="79"/>
  <c r="K75" i="43" s="1"/>
  <c r="AD947" i="79"/>
  <c r="I78" i="43" s="1"/>
  <c r="J95" i="43"/>
  <c r="I96" i="43"/>
  <c r="AC763" i="79"/>
  <c r="H75" i="43" s="1"/>
  <c r="K100" i="43"/>
  <c r="AK1131" i="79"/>
  <c r="P81" i="43" s="1"/>
  <c r="AJ1131" i="79"/>
  <c r="O81" i="43" s="1"/>
  <c r="AI763" i="79"/>
  <c r="N75" i="43" s="1"/>
  <c r="AA763" i="79"/>
  <c r="F75" i="43" s="1"/>
  <c r="I97" i="43"/>
  <c r="K96" i="43"/>
  <c r="Y395" i="79"/>
  <c r="D69" i="43" s="1"/>
  <c r="L99" i="43"/>
  <c r="R82" i="43"/>
  <c r="AJ947" i="79"/>
  <c r="O78" i="43" s="1"/>
  <c r="K98" i="43"/>
  <c r="AE1131" i="79"/>
  <c r="J81" i="43" s="1"/>
  <c r="AE763" i="79"/>
  <c r="J75" i="43" s="1"/>
  <c r="Z947" i="79"/>
  <c r="E78" i="43" s="1"/>
  <c r="AL947" i="79"/>
  <c r="Q78" i="43" s="1"/>
  <c r="L101" i="43"/>
  <c r="AA947" i="79"/>
  <c r="F78" i="43" s="1"/>
  <c r="AC1131" i="79"/>
  <c r="H81" i="43" s="1"/>
  <c r="AI947" i="79"/>
  <c r="N78" i="43" s="1"/>
  <c r="AB947" i="79"/>
  <c r="G78" i="43" s="1"/>
  <c r="AJ763" i="79"/>
  <c r="O75" i="43" s="1"/>
  <c r="AH763" i="79"/>
  <c r="M75" i="43" s="1"/>
  <c r="AK947" i="79"/>
  <c r="P78" i="43" s="1"/>
  <c r="AG763" i="79"/>
  <c r="L75" i="43" s="1"/>
  <c r="AB763" i="79"/>
  <c r="G75" i="43" s="1"/>
  <c r="L96" i="43"/>
  <c r="J100" i="43"/>
  <c r="AA1131"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T54" i="47"/>
  <c r="T52" i="47"/>
  <c r="T56" i="47"/>
  <c r="T48" i="47"/>
  <c r="T53" i="47"/>
  <c r="T45" i="47"/>
  <c r="T55" i="47"/>
  <c r="T46" i="47"/>
  <c r="T51" i="47"/>
  <c r="T49" i="47"/>
  <c r="T50" i="47"/>
  <c r="F96" i="43"/>
  <c r="F95" i="43"/>
  <c r="D63" i="43"/>
  <c r="U39"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155" i="47" l="1"/>
  <c r="O141" i="47"/>
  <c r="O135" i="47"/>
  <c r="O154" i="47"/>
  <c r="O140" i="47"/>
  <c r="O153" i="47"/>
  <c r="O161" i="47"/>
  <c r="O139" i="47"/>
  <c r="O160" i="47"/>
  <c r="O146" i="47"/>
  <c r="O152" i="47"/>
  <c r="O138" i="47"/>
  <c r="O151" i="47"/>
  <c r="O159" i="47"/>
  <c r="O137" i="47"/>
  <c r="O145" i="47"/>
  <c r="O156" i="47"/>
  <c r="O142" i="47"/>
  <c r="O150" i="47"/>
  <c r="O158" i="47"/>
  <c r="O136" i="47"/>
  <c r="O144" i="47"/>
  <c r="O157" i="47"/>
  <c r="O143" i="47"/>
  <c r="N154" i="47"/>
  <c r="N140" i="47"/>
  <c r="N135" i="47"/>
  <c r="N161" i="47"/>
  <c r="N139" i="47"/>
  <c r="N153" i="47"/>
  <c r="N152" i="47"/>
  <c r="N160" i="47"/>
  <c r="N138" i="47"/>
  <c r="N146" i="47"/>
  <c r="N137" i="47"/>
  <c r="N151" i="47"/>
  <c r="N159" i="47"/>
  <c r="N145" i="47"/>
  <c r="N150" i="47"/>
  <c r="N158" i="47"/>
  <c r="N136" i="47"/>
  <c r="N144" i="47"/>
  <c r="N157" i="47"/>
  <c r="N143" i="47"/>
  <c r="N155" i="47"/>
  <c r="N141" i="47"/>
  <c r="N156" i="47"/>
  <c r="N142" i="47"/>
  <c r="P156" i="47"/>
  <c r="P142" i="47"/>
  <c r="P155" i="47"/>
  <c r="P141" i="47"/>
  <c r="P154" i="47"/>
  <c r="P140" i="47"/>
  <c r="P135" i="47"/>
  <c r="P139" i="47"/>
  <c r="P153" i="47"/>
  <c r="P161" i="47"/>
  <c r="P152" i="47"/>
  <c r="P160" i="47"/>
  <c r="P138" i="47"/>
  <c r="P146" i="47"/>
  <c r="P151" i="47"/>
  <c r="P159" i="47"/>
  <c r="P137" i="47"/>
  <c r="P145" i="47"/>
  <c r="P150" i="47"/>
  <c r="P158" i="47"/>
  <c r="P136" i="47"/>
  <c r="P144" i="47"/>
  <c r="P157" i="47"/>
  <c r="P143" i="47"/>
  <c r="I155" i="47"/>
  <c r="I140" i="47"/>
  <c r="I156" i="47"/>
  <c r="I141" i="47"/>
  <c r="I157" i="47"/>
  <c r="I142" i="47"/>
  <c r="I158" i="47"/>
  <c r="I143" i="47"/>
  <c r="I151" i="47"/>
  <c r="I159" i="47"/>
  <c r="I136" i="47"/>
  <c r="I144" i="47"/>
  <c r="I150" i="47"/>
  <c r="I139" i="47"/>
  <c r="I152" i="47"/>
  <c r="I160" i="47"/>
  <c r="I137" i="47"/>
  <c r="I145" i="47"/>
  <c r="I154" i="47"/>
  <c r="I153" i="47"/>
  <c r="I161" i="47"/>
  <c r="I138" i="47"/>
  <c r="I146" i="47"/>
  <c r="I135" i="47"/>
  <c r="M153" i="47"/>
  <c r="M161" i="47"/>
  <c r="M139" i="47"/>
  <c r="M138" i="47"/>
  <c r="M152" i="47"/>
  <c r="M160" i="47"/>
  <c r="M146" i="47"/>
  <c r="M151" i="47"/>
  <c r="M159" i="47"/>
  <c r="M137" i="47"/>
  <c r="M145" i="47"/>
  <c r="M158" i="47"/>
  <c r="M144" i="47"/>
  <c r="M150" i="47"/>
  <c r="M136" i="47"/>
  <c r="M157" i="47"/>
  <c r="M143" i="47"/>
  <c r="M156" i="47"/>
  <c r="M142" i="47"/>
  <c r="M135" i="47"/>
  <c r="M155" i="47"/>
  <c r="M141" i="47"/>
  <c r="M154" i="47"/>
  <c r="M140" i="47"/>
  <c r="K151" i="47"/>
  <c r="K159" i="47"/>
  <c r="K137" i="47"/>
  <c r="K145" i="47"/>
  <c r="K158" i="47"/>
  <c r="K136" i="47"/>
  <c r="K150" i="47"/>
  <c r="K144" i="47"/>
  <c r="K157" i="47"/>
  <c r="K143" i="47"/>
  <c r="K142" i="47"/>
  <c r="K156" i="47"/>
  <c r="K146" i="47"/>
  <c r="K155" i="47"/>
  <c r="K141" i="47"/>
  <c r="K160" i="47"/>
  <c r="K154" i="47"/>
  <c r="K140" i="47"/>
  <c r="K135" i="47"/>
  <c r="K138" i="47"/>
  <c r="K153" i="47"/>
  <c r="K161" i="47"/>
  <c r="K139" i="47"/>
  <c r="K152" i="47"/>
  <c r="L152" i="47"/>
  <c r="L160" i="47"/>
  <c r="L138" i="47"/>
  <c r="L146" i="47"/>
  <c r="L145" i="47"/>
  <c r="L151" i="47"/>
  <c r="L159" i="47"/>
  <c r="L137" i="47"/>
  <c r="L150" i="47"/>
  <c r="L158" i="47"/>
  <c r="L136" i="47"/>
  <c r="L144" i="47"/>
  <c r="L157" i="47"/>
  <c r="L143" i="47"/>
  <c r="L156" i="47"/>
  <c r="L142" i="47"/>
  <c r="L153" i="47"/>
  <c r="L139" i="47"/>
  <c r="L155" i="47"/>
  <c r="L141" i="47"/>
  <c r="L154" i="47"/>
  <c r="L140" i="47"/>
  <c r="L135" i="47"/>
  <c r="L161" i="47"/>
  <c r="J150" i="47"/>
  <c r="J158" i="47"/>
  <c r="J136" i="47"/>
  <c r="J144" i="47"/>
  <c r="J143" i="47"/>
  <c r="J157" i="47"/>
  <c r="J156" i="47"/>
  <c r="J142" i="47"/>
  <c r="J145" i="47"/>
  <c r="J155" i="47"/>
  <c r="J141" i="47"/>
  <c r="J135" i="47"/>
  <c r="J154" i="47"/>
  <c r="J140" i="47"/>
  <c r="J153" i="47"/>
  <c r="J161" i="47"/>
  <c r="J139" i="47"/>
  <c r="J151" i="47"/>
  <c r="J159" i="47"/>
  <c r="J152" i="47"/>
  <c r="J160" i="47"/>
  <c r="J138" i="47"/>
  <c r="J146" i="47"/>
  <c r="J137" i="47"/>
  <c r="P101" i="47"/>
  <c r="L96" i="47"/>
  <c r="M98" i="47"/>
  <c r="O98" i="47"/>
  <c r="O90" i="47"/>
  <c r="N96" i="47"/>
  <c r="P99" i="47"/>
  <c r="P93" i="47"/>
  <c r="N95" i="47"/>
  <c r="M97" i="47"/>
  <c r="M93" i="47"/>
  <c r="O95" i="47"/>
  <c r="O97" i="47"/>
  <c r="P91" i="47"/>
  <c r="P92" i="47"/>
  <c r="N90" i="47"/>
  <c r="M96" i="47"/>
  <c r="L100" i="47"/>
  <c r="O101" i="47"/>
  <c r="O100" i="47"/>
  <c r="P94" i="47"/>
  <c r="P95" i="47"/>
  <c r="L90" i="47"/>
  <c r="N99" i="47"/>
  <c r="N93" i="47"/>
  <c r="O93" i="47"/>
  <c r="O92" i="47"/>
  <c r="P98" i="47"/>
  <c r="N94" i="47"/>
  <c r="M99" i="47"/>
  <c r="L91" i="47"/>
  <c r="J100" i="47"/>
  <c r="L94" i="47"/>
  <c r="L93" i="47"/>
  <c r="O96" i="47"/>
  <c r="N97" i="47"/>
  <c r="P97" i="47"/>
  <c r="N100" i="47"/>
  <c r="M100" i="47"/>
  <c r="L92" i="47"/>
  <c r="L97" i="47"/>
  <c r="O99" i="47"/>
  <c r="N98" i="47"/>
  <c r="P90" i="47"/>
  <c r="L98" i="47"/>
  <c r="N91" i="47"/>
  <c r="M90" i="47"/>
  <c r="M101" i="47"/>
  <c r="O91" i="47"/>
  <c r="M95" i="47"/>
  <c r="P100" i="47"/>
  <c r="M91" i="47"/>
  <c r="N92" i="47"/>
  <c r="L101" i="47"/>
  <c r="N101" i="47"/>
  <c r="P96" i="47"/>
  <c r="M92" i="47"/>
  <c r="L95" i="47"/>
  <c r="L99" i="47"/>
  <c r="M94" i="47"/>
  <c r="K91" i="47"/>
  <c r="K99" i="47"/>
  <c r="K97" i="47"/>
  <c r="K98" i="47"/>
  <c r="K100" i="47"/>
  <c r="J97" i="47"/>
  <c r="I95" i="47"/>
  <c r="K92" i="47"/>
  <c r="K96" i="47"/>
  <c r="K101" i="47"/>
  <c r="K93" i="47"/>
  <c r="K94" i="47"/>
  <c r="K95" i="47"/>
  <c r="J92" i="47"/>
  <c r="J99" i="47"/>
  <c r="J91" i="47"/>
  <c r="J94" i="47"/>
  <c r="J96" i="47"/>
  <c r="J101" i="47"/>
  <c r="J98" i="47"/>
  <c r="J93" i="47"/>
  <c r="J95" i="47"/>
  <c r="J90" i="47"/>
  <c r="I99" i="47"/>
  <c r="I92" i="47"/>
  <c r="I98" i="47"/>
  <c r="I97" i="47"/>
  <c r="I90" i="47"/>
  <c r="I96" i="47"/>
  <c r="I94" i="47"/>
  <c r="I101" i="47"/>
  <c r="I91" i="47"/>
  <c r="I100" i="47"/>
  <c r="I93" i="47"/>
  <c r="U33" i="47"/>
  <c r="U38" i="47"/>
  <c r="U37" i="47"/>
  <c r="U34" i="47"/>
  <c r="U41" i="47"/>
  <c r="U32" i="47"/>
  <c r="U36" i="47"/>
  <c r="U30" i="47"/>
  <c r="U40" i="47"/>
  <c r="U35" i="47"/>
  <c r="R27" i="47"/>
  <c r="R29" i="47" s="1"/>
  <c r="V50" i="47"/>
  <c r="V41" i="47"/>
  <c r="V55" i="47"/>
  <c r="V70" i="47"/>
  <c r="V38" i="47"/>
  <c r="V49" i="47"/>
  <c r="S69" i="47"/>
  <c r="V68" i="47"/>
  <c r="V36" i="47"/>
  <c r="V52" i="47"/>
  <c r="V33" i="47"/>
  <c r="S68" i="47"/>
  <c r="R57" i="43"/>
  <c r="V64" i="47"/>
  <c r="V67" i="47"/>
  <c r="V54" i="47"/>
  <c r="V31" i="47"/>
  <c r="S64" i="47"/>
  <c r="S63" i="47"/>
  <c r="V65" i="47"/>
  <c r="V47" i="47"/>
  <c r="V63" i="47"/>
  <c r="V60" i="47"/>
  <c r="V71" i="47"/>
  <c r="V30" i="47"/>
  <c r="S70" i="47"/>
  <c r="S60" i="47"/>
  <c r="V39" i="47"/>
  <c r="S71" i="47"/>
  <c r="V56" i="47"/>
  <c r="V46" i="47"/>
  <c r="S61" i="47"/>
  <c r="S66" i="47"/>
  <c r="V62" i="47"/>
  <c r="V32" i="47"/>
  <c r="V45" i="47"/>
  <c r="V53" i="47"/>
  <c r="V34" i="47"/>
  <c r="S62" i="47"/>
  <c r="S67" i="47"/>
  <c r="AM133" i="46"/>
  <c r="V61" i="47"/>
  <c r="V40" i="47"/>
  <c r="V48" i="47"/>
  <c r="V69" i="47"/>
  <c r="V66" i="47"/>
  <c r="V35" i="47"/>
  <c r="V51" i="47"/>
  <c r="D103" i="43"/>
  <c r="T64" i="47"/>
  <c r="S27" i="47"/>
  <c r="S29" i="47" s="1"/>
  <c r="S42" i="47" s="1"/>
  <c r="S44" i="47" s="1"/>
  <c r="S57" i="47" s="1"/>
  <c r="S59" i="47" s="1"/>
  <c r="T27" i="47"/>
  <c r="T29" i="47" s="1"/>
  <c r="T42" i="47" s="1"/>
  <c r="T44" i="47" s="1"/>
  <c r="T57" i="47" s="1"/>
  <c r="T59" i="47" s="1"/>
  <c r="V27" i="47"/>
  <c r="V29" i="47" s="1"/>
  <c r="T71" i="47"/>
  <c r="T67" i="47"/>
  <c r="T70" i="47"/>
  <c r="T63" i="47"/>
  <c r="T65" i="47"/>
  <c r="T69" i="47"/>
  <c r="T62" i="47"/>
  <c r="T60" i="47"/>
  <c r="T66" i="47"/>
  <c r="T68" i="47"/>
  <c r="AM521" i="46"/>
  <c r="AM523" i="46" s="1"/>
  <c r="R63" i="43"/>
  <c r="AM261" i="46"/>
  <c r="AM263" i="46" s="1"/>
  <c r="U27" i="47"/>
  <c r="U29" i="47" s="1"/>
  <c r="R172" i="47"/>
  <c r="U213" i="47"/>
  <c r="N184" i="47"/>
  <c r="V182" i="47"/>
  <c r="I214" i="47"/>
  <c r="V204" i="47"/>
  <c r="U175" i="47"/>
  <c r="U220" i="47"/>
  <c r="V191" i="47"/>
  <c r="O216" i="47"/>
  <c r="R188" i="47"/>
  <c r="N204" i="47"/>
  <c r="P200" i="47"/>
  <c r="O218" i="47"/>
  <c r="S196" i="47"/>
  <c r="Q173" i="47"/>
  <c r="T206" i="47"/>
  <c r="T230" i="47"/>
  <c r="K175" i="47"/>
  <c r="K170" i="47"/>
  <c r="K229" i="47"/>
  <c r="K214" i="47"/>
  <c r="K211" i="47"/>
  <c r="K234" i="47"/>
  <c r="K230" i="47"/>
  <c r="K174" i="47"/>
  <c r="K210" i="47"/>
  <c r="K235" i="47"/>
  <c r="K231" i="47"/>
  <c r="K227" i="47"/>
  <c r="K220" i="47"/>
  <c r="K216" i="47"/>
  <c r="K217" i="47"/>
  <c r="K213" i="47"/>
  <c r="K215" i="47"/>
  <c r="K225" i="47"/>
  <c r="K195" i="47"/>
  <c r="K188" i="47"/>
  <c r="K184" i="47"/>
  <c r="K180" i="47"/>
  <c r="K226" i="47"/>
  <c r="K219" i="47"/>
  <c r="K233" i="47"/>
  <c r="K181" i="47"/>
  <c r="K186" i="47"/>
  <c r="K196" i="47"/>
  <c r="K185" i="47"/>
  <c r="K182" i="47"/>
  <c r="K212" i="47"/>
  <c r="K218" i="47"/>
  <c r="K189" i="47"/>
  <c r="K197" i="47"/>
  <c r="K190" i="47"/>
  <c r="K205" i="47"/>
  <c r="K201" i="47"/>
  <c r="K187" i="47"/>
  <c r="K203" i="47"/>
  <c r="K199" i="47"/>
  <c r="K200" i="47"/>
  <c r="K202" i="47"/>
  <c r="K198" i="47"/>
  <c r="K172" i="47"/>
  <c r="K168" i="47"/>
  <c r="K167" i="47"/>
  <c r="E31" i="43"/>
  <c r="K204" i="47"/>
  <c r="K206" i="47"/>
  <c r="K173" i="47"/>
  <c r="K176" i="47"/>
  <c r="K169" i="47"/>
  <c r="K171" i="47"/>
  <c r="K166" i="47"/>
  <c r="K183" i="47"/>
  <c r="K191" i="47"/>
  <c r="K165" i="47"/>
  <c r="K236" i="47"/>
  <c r="K232" i="47"/>
  <c r="K228" i="47"/>
  <c r="K221" i="47"/>
  <c r="H20" i="43"/>
  <c r="V200" i="47"/>
  <c r="N203" i="47"/>
  <c r="U211" i="47"/>
  <c r="U190" i="47"/>
  <c r="T197" i="47"/>
  <c r="J176" i="47"/>
  <c r="J205" i="47"/>
  <c r="J204" i="47"/>
  <c r="J184" i="47"/>
  <c r="J221" i="47"/>
  <c r="J232" i="47"/>
  <c r="J214" i="47"/>
  <c r="V199" i="47"/>
  <c r="T187" i="47"/>
  <c r="N172" i="47"/>
  <c r="P221" i="47"/>
  <c r="P218" i="47"/>
  <c r="V234" i="47"/>
  <c r="V196" i="47"/>
  <c r="U199" i="47"/>
  <c r="U216" i="47"/>
  <c r="U225" i="47"/>
  <c r="V195" i="47"/>
  <c r="N189" i="47"/>
  <c r="P233" i="47"/>
  <c r="P204" i="47"/>
  <c r="N229" i="47"/>
  <c r="U189" i="47"/>
  <c r="N234" i="47"/>
  <c r="R214" i="47"/>
  <c r="R203" i="47"/>
  <c r="O171" i="47"/>
  <c r="O188" i="47"/>
  <c r="O213" i="47"/>
  <c r="V174" i="47"/>
  <c r="Q234" i="47"/>
  <c r="Q200" i="47"/>
  <c r="S230" i="47"/>
  <c r="S233" i="47"/>
  <c r="I198" i="47"/>
  <c r="P188" i="47"/>
  <c r="P220" i="47"/>
  <c r="P176" i="47"/>
  <c r="P214" i="47"/>
  <c r="P228" i="47"/>
  <c r="P206" i="47"/>
  <c r="P215" i="47"/>
  <c r="P217" i="47"/>
  <c r="P182" i="47"/>
  <c r="P184" i="47"/>
  <c r="P231" i="47"/>
  <c r="P191" i="47"/>
  <c r="P180" i="47"/>
  <c r="P174" i="47"/>
  <c r="P195" i="47"/>
  <c r="P201" i="47"/>
  <c r="P183" i="47"/>
  <c r="P227" i="47"/>
  <c r="P198" i="47"/>
  <c r="P203" i="47"/>
  <c r="P189" i="47"/>
  <c r="P202" i="47"/>
  <c r="P226" i="47"/>
  <c r="P171" i="47"/>
  <c r="P229" i="47"/>
  <c r="P190" i="47"/>
  <c r="P186" i="47"/>
  <c r="T174" i="47"/>
  <c r="N166" i="47"/>
  <c r="T232" i="47"/>
  <c r="T229" i="47"/>
  <c r="P205" i="47"/>
  <c r="J174" i="47"/>
  <c r="J183" i="47"/>
  <c r="E30" i="43"/>
  <c r="J188" i="47"/>
  <c r="J212" i="47"/>
  <c r="J234" i="47"/>
  <c r="J218" i="47"/>
  <c r="V221" i="47"/>
  <c r="R233" i="47"/>
  <c r="R175" i="47"/>
  <c r="R197" i="47"/>
  <c r="R225" i="47"/>
  <c r="V218" i="47"/>
  <c r="N220" i="47"/>
  <c r="P196" i="47"/>
  <c r="T215" i="47"/>
  <c r="U215" i="47"/>
  <c r="U184" i="47"/>
  <c r="V188" i="47"/>
  <c r="R182" i="47"/>
  <c r="U214" i="47"/>
  <c r="P211" i="47"/>
  <c r="V229" i="47"/>
  <c r="N200" i="47"/>
  <c r="R235" i="47"/>
  <c r="V176" i="47"/>
  <c r="N183" i="47"/>
  <c r="R166" i="47"/>
  <c r="R165" i="47"/>
  <c r="O165" i="47"/>
  <c r="O202" i="47"/>
  <c r="O217" i="47"/>
  <c r="T204" i="47"/>
  <c r="Q225" i="47"/>
  <c r="Q199" i="47"/>
  <c r="S187" i="47"/>
  <c r="S218" i="47"/>
  <c r="I181" i="47"/>
  <c r="V184" i="47"/>
  <c r="T171" i="47"/>
  <c r="V180" i="47"/>
  <c r="P212" i="47"/>
  <c r="P219" i="47"/>
  <c r="J173" i="47"/>
  <c r="J168" i="47"/>
  <c r="J187" i="47"/>
  <c r="J189" i="47"/>
  <c r="J195" i="47"/>
  <c r="J216" i="47"/>
  <c r="J226" i="47"/>
  <c r="J225" i="47"/>
  <c r="V181" i="47"/>
  <c r="N227" i="47"/>
  <c r="U174" i="47"/>
  <c r="U201" i="47"/>
  <c r="U218" i="47"/>
  <c r="V227" i="47"/>
  <c r="N230" i="47"/>
  <c r="R230" i="47"/>
  <c r="P236" i="47"/>
  <c r="U234" i="47"/>
  <c r="U185" i="47"/>
  <c r="T217" i="47"/>
  <c r="T186" i="47"/>
  <c r="P169" i="47"/>
  <c r="P216" i="47"/>
  <c r="V175" i="47"/>
  <c r="N180" i="47"/>
  <c r="P232" i="47"/>
  <c r="V217" i="47"/>
  <c r="N191" i="47"/>
  <c r="R190" i="47"/>
  <c r="O170" i="47"/>
  <c r="O191" i="47"/>
  <c r="O232" i="47"/>
  <c r="N197" i="47"/>
  <c r="Q216" i="47"/>
  <c r="Q181" i="47"/>
  <c r="S198" i="47"/>
  <c r="S226" i="47"/>
  <c r="I226" i="47"/>
  <c r="U47" i="47"/>
  <c r="U221" i="47"/>
  <c r="U206" i="47"/>
  <c r="U195" i="47"/>
  <c r="U235" i="47"/>
  <c r="U170" i="47"/>
  <c r="U230" i="47"/>
  <c r="U204" i="47"/>
  <c r="U181" i="47"/>
  <c r="U205" i="47"/>
  <c r="U231" i="47"/>
  <c r="U203" i="47"/>
  <c r="U167" i="47"/>
  <c r="U186" i="47"/>
  <c r="U168" i="47"/>
  <c r="U176" i="47"/>
  <c r="U200" i="47"/>
  <c r="U219" i="47"/>
  <c r="U182" i="47"/>
  <c r="E41" i="43"/>
  <c r="U172" i="47"/>
  <c r="U210" i="47"/>
  <c r="U196" i="47"/>
  <c r="U236" i="47"/>
  <c r="U173" i="47"/>
  <c r="U202" i="47"/>
  <c r="V231" i="47"/>
  <c r="N231" i="47"/>
  <c r="R236" i="47"/>
  <c r="R191" i="47"/>
  <c r="R234" i="47"/>
  <c r="J165" i="47"/>
  <c r="J169" i="47"/>
  <c r="J182" i="47"/>
  <c r="J196" i="47"/>
  <c r="J185" i="47"/>
  <c r="J220" i="47"/>
  <c r="J211" i="47"/>
  <c r="J229" i="47"/>
  <c r="V197" i="47"/>
  <c r="N236" i="47"/>
  <c r="T176" i="47"/>
  <c r="T182" i="47"/>
  <c r="P173" i="47"/>
  <c r="V220" i="47"/>
  <c r="N211" i="47"/>
  <c r="U212" i="47"/>
  <c r="T175" i="47"/>
  <c r="U232" i="47"/>
  <c r="U227" i="47"/>
  <c r="N226" i="47"/>
  <c r="R213" i="47"/>
  <c r="R171" i="47"/>
  <c r="P170" i="47"/>
  <c r="V210" i="47"/>
  <c r="N168" i="47"/>
  <c r="U166" i="47"/>
  <c r="N167" i="47"/>
  <c r="R204" i="47"/>
  <c r="R183" i="47"/>
  <c r="O166" i="47"/>
  <c r="O201" i="47"/>
  <c r="O212" i="47"/>
  <c r="N175" i="47"/>
  <c r="Q172" i="47"/>
  <c r="Q185" i="47"/>
  <c r="S176" i="47"/>
  <c r="I231" i="47"/>
  <c r="I217" i="47"/>
  <c r="I234" i="47"/>
  <c r="I187" i="47"/>
  <c r="I185" i="47"/>
  <c r="I189" i="47"/>
  <c r="I165" i="47"/>
  <c r="I176" i="47"/>
  <c r="I227" i="47"/>
  <c r="I236" i="47"/>
  <c r="I230" i="47"/>
  <c r="I183" i="47"/>
  <c r="I168" i="47"/>
  <c r="E29" i="43"/>
  <c r="I197" i="47"/>
  <c r="I169" i="47"/>
  <c r="I216" i="47"/>
  <c r="I210" i="47"/>
  <c r="I219" i="47"/>
  <c r="I206" i="47"/>
  <c r="I180" i="47"/>
  <c r="I200" i="47"/>
  <c r="I205" i="47"/>
  <c r="I173" i="47"/>
  <c r="I212" i="47"/>
  <c r="I233" i="47"/>
  <c r="I215" i="47"/>
  <c r="I202" i="47"/>
  <c r="I195" i="47"/>
  <c r="I167" i="47"/>
  <c r="I201" i="47"/>
  <c r="I175" i="47"/>
  <c r="I232" i="47"/>
  <c r="I229" i="47"/>
  <c r="I211" i="47"/>
  <c r="I188" i="47"/>
  <c r="I203" i="47"/>
  <c r="I186" i="47"/>
  <c r="I172" i="47"/>
  <c r="I228" i="47"/>
  <c r="I225" i="47"/>
  <c r="I213" i="47"/>
  <c r="I184" i="47"/>
  <c r="I199" i="47"/>
  <c r="I182" i="47"/>
  <c r="I235" i="47"/>
  <c r="I221" i="47"/>
  <c r="I218" i="47"/>
  <c r="I191" i="47"/>
  <c r="I196" i="47"/>
  <c r="I166" i="47"/>
  <c r="I174" i="47"/>
  <c r="V183" i="47"/>
  <c r="V169" i="47"/>
  <c r="E42" i="43"/>
  <c r="V226" i="47"/>
  <c r="V213" i="47"/>
  <c r="V232" i="47"/>
  <c r="V170" i="47"/>
  <c r="V214" i="47"/>
  <c r="V225" i="47"/>
  <c r="V235" i="47"/>
  <c r="V202" i="47"/>
  <c r="V212" i="47"/>
  <c r="V187" i="47"/>
  <c r="V168" i="47"/>
  <c r="V206" i="47"/>
  <c r="V166" i="47"/>
  <c r="V173" i="47"/>
  <c r="V172" i="47"/>
  <c r="M234" i="47"/>
  <c r="M212" i="47"/>
  <c r="M235" i="47"/>
  <c r="M231" i="47"/>
  <c r="M227" i="47"/>
  <c r="M214" i="47"/>
  <c r="M230" i="47"/>
  <c r="M216" i="47"/>
  <c r="M188" i="47"/>
  <c r="M226" i="47"/>
  <c r="M232" i="47"/>
  <c r="M228" i="47"/>
  <c r="M221" i="47"/>
  <c r="M217" i="47"/>
  <c r="M213" i="47"/>
  <c r="M220" i="47"/>
  <c r="M236" i="47"/>
  <c r="M215" i="47"/>
  <c r="M196" i="47"/>
  <c r="M189" i="47"/>
  <c r="M185" i="47"/>
  <c r="M181" i="47"/>
  <c r="M211" i="47"/>
  <c r="M219" i="47"/>
  <c r="M200" i="47"/>
  <c r="M190" i="47"/>
  <c r="M187" i="47"/>
  <c r="M183" i="47"/>
  <c r="M197" i="47"/>
  <c r="M186" i="47"/>
  <c r="M201" i="47"/>
  <c r="M172" i="47"/>
  <c r="M204" i="47"/>
  <c r="M206" i="47"/>
  <c r="M202" i="47"/>
  <c r="M198" i="47"/>
  <c r="M184" i="47"/>
  <c r="M180" i="47"/>
  <c r="M205" i="47"/>
  <c r="M210" i="47"/>
  <c r="M191" i="47"/>
  <c r="M203" i="47"/>
  <c r="M199" i="47"/>
  <c r="M165" i="47"/>
  <c r="M166" i="47"/>
  <c r="M168" i="47"/>
  <c r="M195" i="47"/>
  <c r="E33" i="43"/>
  <c r="M176" i="47"/>
  <c r="M173" i="47"/>
  <c r="M167" i="47"/>
  <c r="M169" i="47"/>
  <c r="M171" i="47"/>
  <c r="M170" i="47"/>
  <c r="M174" i="47"/>
  <c r="M233" i="47"/>
  <c r="M229" i="47"/>
  <c r="M225" i="47"/>
  <c r="M218" i="47"/>
  <c r="M175" i="47"/>
  <c r="M182" i="47"/>
  <c r="L81" i="47"/>
  <c r="L200" i="47"/>
  <c r="L182" i="47"/>
  <c r="L172" i="47"/>
  <c r="L197" i="47"/>
  <c r="L190" i="47"/>
  <c r="L202" i="47"/>
  <c r="L175" i="47"/>
  <c r="L211" i="47"/>
  <c r="L187" i="47"/>
  <c r="L183" i="47"/>
  <c r="L184" i="47"/>
  <c r="L180" i="47"/>
  <c r="L206" i="47"/>
  <c r="L171" i="47"/>
  <c r="L225" i="47"/>
  <c r="L166" i="47"/>
  <c r="L191" i="47"/>
  <c r="L188" i="47"/>
  <c r="L169" i="47"/>
  <c r="L174" i="47"/>
  <c r="L168" i="47"/>
  <c r="L170" i="47"/>
  <c r="L198" i="47"/>
  <c r="L176" i="47"/>
  <c r="L167" i="47"/>
  <c r="L173" i="47"/>
  <c r="L165" i="47"/>
  <c r="L219" i="47"/>
  <c r="L215" i="47"/>
  <c r="L210" i="47"/>
  <c r="L233" i="47"/>
  <c r="L234" i="47"/>
  <c r="L230" i="47"/>
  <c r="L226" i="47"/>
  <c r="L218" i="47"/>
  <c r="L236" i="47"/>
  <c r="L232" i="47"/>
  <c r="L220" i="47"/>
  <c r="L231" i="47"/>
  <c r="L227" i="47"/>
  <c r="L212" i="47"/>
  <c r="L235" i="47"/>
  <c r="L214" i="47"/>
  <c r="L216" i="47"/>
  <c r="L204" i="47"/>
  <c r="L195" i="47"/>
  <c r="L228" i="47"/>
  <c r="L221" i="47"/>
  <c r="L217" i="47"/>
  <c r="L213" i="47"/>
  <c r="L229" i="47"/>
  <c r="L185" i="47"/>
  <c r="L181" i="47"/>
  <c r="L203" i="47"/>
  <c r="L199" i="47"/>
  <c r="L186" i="47"/>
  <c r="L196" i="47"/>
  <c r="L189" i="47"/>
  <c r="L205" i="47"/>
  <c r="L201" i="47"/>
  <c r="E32" i="43"/>
  <c r="V216" i="47"/>
  <c r="N217" i="47"/>
  <c r="U233" i="47"/>
  <c r="U188" i="47"/>
  <c r="J170" i="47"/>
  <c r="J166" i="47"/>
  <c r="J186" i="47"/>
  <c r="J181" i="47"/>
  <c r="J198" i="47"/>
  <c r="J227" i="47"/>
  <c r="J215" i="47"/>
  <c r="J233" i="47"/>
  <c r="V219" i="47"/>
  <c r="N219" i="47"/>
  <c r="P197" i="47"/>
  <c r="P187" i="47"/>
  <c r="R170" i="47"/>
  <c r="V205" i="47"/>
  <c r="N205" i="47"/>
  <c r="T233" i="47"/>
  <c r="P166" i="47"/>
  <c r="U191" i="47"/>
  <c r="V228" i="47"/>
  <c r="N216" i="47"/>
  <c r="T166" i="47"/>
  <c r="P181" i="47"/>
  <c r="P168" i="47"/>
  <c r="V198" i="47"/>
  <c r="N173" i="47"/>
  <c r="P167" i="47"/>
  <c r="V230" i="47"/>
  <c r="R181" i="47"/>
  <c r="U197" i="47"/>
  <c r="O200" i="47"/>
  <c r="O187" i="47"/>
  <c r="V189" i="47"/>
  <c r="Q175" i="47"/>
  <c r="Q183" i="47"/>
  <c r="S225" i="47"/>
  <c r="I171" i="47"/>
  <c r="I220" i="47"/>
  <c r="R68" i="47"/>
  <c r="R201" i="47"/>
  <c r="R220" i="47"/>
  <c r="R186" i="47"/>
  <c r="R232" i="47"/>
  <c r="R226" i="47"/>
  <c r="R174" i="47"/>
  <c r="R184" i="47"/>
  <c r="R200" i="47"/>
  <c r="R199" i="47"/>
  <c r="R217" i="47"/>
  <c r="R219" i="47"/>
  <c r="R216" i="47"/>
  <c r="R215" i="47"/>
  <c r="R202" i="47"/>
  <c r="R218" i="47"/>
  <c r="R169" i="47"/>
  <c r="R168" i="47"/>
  <c r="R228" i="47"/>
  <c r="E38" i="43"/>
  <c r="R229" i="47"/>
  <c r="R231" i="47"/>
  <c r="R185" i="47"/>
  <c r="R210" i="47"/>
  <c r="O231" i="47"/>
  <c r="O221" i="47"/>
  <c r="O210" i="47"/>
  <c r="O205" i="47"/>
  <c r="O195" i="47"/>
  <c r="O189" i="47"/>
  <c r="O175" i="47"/>
  <c r="O230" i="47"/>
  <c r="O220" i="47"/>
  <c r="O233" i="47"/>
  <c r="O190" i="47"/>
  <c r="O184" i="47"/>
  <c r="O203" i="47"/>
  <c r="O169" i="47"/>
  <c r="O168" i="47"/>
  <c r="O226" i="47"/>
  <c r="O235" i="47"/>
  <c r="O229" i="47"/>
  <c r="O186" i="47"/>
  <c r="O180" i="47"/>
  <c r="O199" i="47"/>
  <c r="O172" i="47"/>
  <c r="O176" i="47"/>
  <c r="O219" i="47"/>
  <c r="O236" i="47"/>
  <c r="O225" i="47"/>
  <c r="O182" i="47"/>
  <c r="O206" i="47"/>
  <c r="O185" i="47"/>
  <c r="O173" i="47"/>
  <c r="O174" i="47"/>
  <c r="O211" i="47"/>
  <c r="O228" i="47"/>
  <c r="O214" i="47"/>
  <c r="O183" i="47"/>
  <c r="O198" i="47"/>
  <c r="O196" i="47"/>
  <c r="O167" i="47"/>
  <c r="V171" i="47"/>
  <c r="N210" i="47"/>
  <c r="T172" i="47"/>
  <c r="T191" i="47"/>
  <c r="T219" i="47"/>
  <c r="J175" i="47"/>
  <c r="J171" i="47"/>
  <c r="J190" i="47"/>
  <c r="J199" i="47"/>
  <c r="J202" i="47"/>
  <c r="J231" i="47"/>
  <c r="J219" i="47"/>
  <c r="J236" i="47"/>
  <c r="V190" i="47"/>
  <c r="N182" i="47"/>
  <c r="R227" i="47"/>
  <c r="R211" i="47"/>
  <c r="U169" i="47"/>
  <c r="V201" i="47"/>
  <c r="N188" i="47"/>
  <c r="U187" i="47"/>
  <c r="U198" i="47"/>
  <c r="U183" i="47"/>
  <c r="V167" i="47"/>
  <c r="P165" i="47"/>
  <c r="R187" i="47"/>
  <c r="P185" i="47"/>
  <c r="V203" i="47"/>
  <c r="T199" i="47"/>
  <c r="R205" i="47"/>
  <c r="V211" i="47"/>
  <c r="P210" i="47"/>
  <c r="R195" i="47"/>
  <c r="R189" i="47"/>
  <c r="O204" i="47"/>
  <c r="O197" i="47"/>
  <c r="O215" i="47"/>
  <c r="V233" i="47"/>
  <c r="Q170" i="47"/>
  <c r="S180" i="47"/>
  <c r="S191" i="47"/>
  <c r="I170" i="47"/>
  <c r="N235" i="47"/>
  <c r="N228" i="47"/>
  <c r="N214" i="47"/>
  <c r="N190" i="47"/>
  <c r="N202" i="47"/>
  <c r="E34" i="43"/>
  <c r="N174" i="47"/>
  <c r="N170" i="47"/>
  <c r="N232" i="47"/>
  <c r="N185" i="47"/>
  <c r="N187" i="47"/>
  <c r="N233" i="47"/>
  <c r="N213" i="47"/>
  <c r="N171" i="47"/>
  <c r="N225" i="47"/>
  <c r="N212" i="47"/>
  <c r="N169" i="47"/>
  <c r="N165" i="47"/>
  <c r="N181" i="47"/>
  <c r="N221" i="47"/>
  <c r="N215" i="47"/>
  <c r="N206" i="47"/>
  <c r="N218" i="47"/>
  <c r="N176" i="47"/>
  <c r="V185" i="47"/>
  <c r="N186" i="47"/>
  <c r="P175" i="47"/>
  <c r="E36" i="43"/>
  <c r="P235" i="47"/>
  <c r="J167" i="47"/>
  <c r="J191" i="47"/>
  <c r="J197" i="47"/>
  <c r="J203" i="47"/>
  <c r="J206" i="47"/>
  <c r="J235" i="47"/>
  <c r="J230" i="47"/>
  <c r="J217" i="47"/>
  <c r="V186" i="47"/>
  <c r="N195" i="47"/>
  <c r="U228" i="47"/>
  <c r="U226" i="47"/>
  <c r="T196" i="47"/>
  <c r="V165" i="47"/>
  <c r="N196" i="47"/>
  <c r="T225" i="47"/>
  <c r="T221" i="47"/>
  <c r="U171" i="47"/>
  <c r="V236" i="47"/>
  <c r="N201" i="47"/>
  <c r="R206" i="47"/>
  <c r="T212" i="47"/>
  <c r="P230" i="47"/>
  <c r="T190" i="47"/>
  <c r="R167" i="47"/>
  <c r="U180" i="47"/>
  <c r="R173" i="47"/>
  <c r="U217" i="47"/>
  <c r="R212" i="47"/>
  <c r="O181" i="47"/>
  <c r="O227" i="47"/>
  <c r="O234" i="47"/>
  <c r="Q221" i="47"/>
  <c r="S205" i="47"/>
  <c r="I190" i="47"/>
  <c r="T75" i="47"/>
  <c r="T200" i="47"/>
  <c r="T167" i="47"/>
  <c r="T201" i="47"/>
  <c r="T189" i="47"/>
  <c r="T188" i="47"/>
  <c r="T181" i="47"/>
  <c r="T213" i="47"/>
  <c r="T169" i="47"/>
  <c r="T235" i="47"/>
  <c r="T180" i="47"/>
  <c r="T234" i="47"/>
  <c r="T195" i="47"/>
  <c r="T203" i="47"/>
  <c r="T173" i="47"/>
  <c r="T198" i="47"/>
  <c r="T170" i="47"/>
  <c r="T184" i="47"/>
  <c r="T216" i="47"/>
  <c r="T168" i="47"/>
  <c r="T228" i="47"/>
  <c r="T211" i="47"/>
  <c r="T202" i="47"/>
  <c r="T231" i="47"/>
  <c r="T218" i="47"/>
  <c r="T185" i="47"/>
  <c r="T205" i="47"/>
  <c r="T183" i="47"/>
  <c r="S213" i="47"/>
  <c r="S197" i="47"/>
  <c r="S188" i="47"/>
  <c r="S236" i="47"/>
  <c r="E39" i="43"/>
  <c r="S182" i="47"/>
  <c r="S183" i="47"/>
  <c r="S234" i="47"/>
  <c r="S231" i="47"/>
  <c r="S167" i="47"/>
  <c r="S175" i="47"/>
  <c r="S214" i="47"/>
  <c r="S200" i="47"/>
  <c r="S204" i="47"/>
  <c r="S172" i="47"/>
  <c r="S181" i="47"/>
  <c r="S186" i="47"/>
  <c r="S219" i="47"/>
  <c r="S189" i="47"/>
  <c r="S185" i="47"/>
  <c r="S203" i="47"/>
  <c r="S171" i="47"/>
  <c r="S217" i="47"/>
  <c r="S169" i="47"/>
  <c r="S210" i="47"/>
  <c r="S166" i="47"/>
  <c r="S202" i="47"/>
  <c r="S215" i="47"/>
  <c r="S168" i="47"/>
  <c r="S235" i="47"/>
  <c r="S165" i="47"/>
  <c r="S199" i="47"/>
  <c r="S227" i="47"/>
  <c r="S221" i="47"/>
  <c r="S184" i="47"/>
  <c r="S232" i="47"/>
  <c r="S190" i="47"/>
  <c r="S173" i="47"/>
  <c r="S195" i="47"/>
  <c r="S174" i="47"/>
  <c r="S212" i="47"/>
  <c r="S201" i="47"/>
  <c r="S211" i="47"/>
  <c r="S170" i="47"/>
  <c r="S216" i="47"/>
  <c r="S220" i="47"/>
  <c r="S229" i="47"/>
  <c r="Q165" i="47"/>
  <c r="Q210" i="47"/>
  <c r="Q184" i="47"/>
  <c r="Q182" i="47"/>
  <c r="Q169" i="47"/>
  <c r="Q236" i="47"/>
  <c r="Q233" i="47"/>
  <c r="Q180" i="47"/>
  <c r="Q203" i="47"/>
  <c r="Q197" i="47"/>
  <c r="Q168" i="47"/>
  <c r="Q191" i="47"/>
  <c r="Q229" i="47"/>
  <c r="Q202" i="47"/>
  <c r="Q226" i="47"/>
  <c r="Q213" i="47"/>
  <c r="Q206" i="47"/>
  <c r="Q196" i="47"/>
  <c r="Q205" i="47"/>
  <c r="Q231" i="47"/>
  <c r="Q218" i="47"/>
  <c r="Q211" i="47"/>
  <c r="Q201" i="47"/>
  <c r="Q235" i="47"/>
  <c r="Q219" i="47"/>
  <c r="Q189" i="47"/>
  <c r="Q174" i="47"/>
  <c r="Q227" i="47"/>
  <c r="Q214" i="47"/>
  <c r="Q232" i="47"/>
  <c r="Q187" i="47"/>
  <c r="Q198" i="47"/>
  <c r="Q204" i="47"/>
  <c r="Q167" i="47"/>
  <c r="Q176" i="47"/>
  <c r="Q220" i="47"/>
  <c r="Q228" i="47"/>
  <c r="E37" i="43"/>
  <c r="Q188" i="47"/>
  <c r="Q195" i="47"/>
  <c r="Q186" i="47"/>
  <c r="Q171" i="47"/>
  <c r="Q166" i="47"/>
  <c r="Q212" i="47"/>
  <c r="Q230" i="47"/>
  <c r="Q217" i="47"/>
  <c r="N198" i="47"/>
  <c r="R198" i="47"/>
  <c r="R180" i="47"/>
  <c r="U165" i="47"/>
  <c r="J172" i="47"/>
  <c r="J201" i="47"/>
  <c r="J200" i="47"/>
  <c r="J180" i="47"/>
  <c r="J213" i="47"/>
  <c r="J228" i="47"/>
  <c r="J210" i="47"/>
  <c r="U229" i="47"/>
  <c r="T226" i="47"/>
  <c r="N199" i="47"/>
  <c r="T227" i="47"/>
  <c r="T214" i="47"/>
  <c r="P234" i="47"/>
  <c r="T220" i="47"/>
  <c r="R176" i="47"/>
  <c r="R221" i="47"/>
  <c r="P213" i="47"/>
  <c r="V215" i="47"/>
  <c r="T210" i="47"/>
  <c r="P172" i="47"/>
  <c r="P225" i="47"/>
  <c r="T236" i="47"/>
  <c r="T165" i="47"/>
  <c r="R196" i="47"/>
  <c r="E40" i="43"/>
  <c r="P199" i="47"/>
  <c r="E35" i="43"/>
  <c r="Q215" i="47"/>
  <c r="Q190" i="47"/>
  <c r="S228" i="47"/>
  <c r="S206" i="47"/>
  <c r="I204" i="47"/>
  <c r="U83" i="47"/>
  <c r="AM204" i="79"/>
  <c r="AM206" i="79" s="1"/>
  <c r="J104" i="43"/>
  <c r="I104" i="43"/>
  <c r="R75" i="43"/>
  <c r="R66" i="43"/>
  <c r="R69" i="43"/>
  <c r="R60" i="43"/>
  <c r="R72" i="43"/>
  <c r="Q82" i="47"/>
  <c r="P83" i="47"/>
  <c r="AM391" i="46"/>
  <c r="AM393" i="46" s="1"/>
  <c r="U63" i="47"/>
  <c r="U71" i="47"/>
  <c r="AM1131" i="79"/>
  <c r="AM1133" i="79" s="1"/>
  <c r="U48" i="47"/>
  <c r="U50" i="47"/>
  <c r="AM763" i="79"/>
  <c r="AM765" i="79" s="1"/>
  <c r="U61" i="47"/>
  <c r="U65" i="47"/>
  <c r="U49" i="47"/>
  <c r="U56" i="47"/>
  <c r="U68" i="47"/>
  <c r="U70" i="47"/>
  <c r="U45" i="47"/>
  <c r="U46" i="47"/>
  <c r="U60" i="47"/>
  <c r="U66" i="47"/>
  <c r="U69" i="47"/>
  <c r="U52" i="47"/>
  <c r="AM579" i="79"/>
  <c r="AM581" i="79" s="1"/>
  <c r="AM395" i="79"/>
  <c r="AM397" i="79" s="1"/>
  <c r="U62" i="47"/>
  <c r="U64" i="47"/>
  <c r="U54" i="47"/>
  <c r="U55" i="47"/>
  <c r="U67" i="47"/>
  <c r="U53" i="47"/>
  <c r="U51" i="47"/>
  <c r="AM947" i="79"/>
  <c r="AM949" i="79" s="1"/>
  <c r="W15" i="47"/>
  <c r="M82" i="47"/>
  <c r="N84" i="47"/>
  <c r="L103" i="43"/>
  <c r="F103" i="43"/>
  <c r="H103" i="43"/>
  <c r="M95" i="43"/>
  <c r="M94" i="43"/>
  <c r="L85" i="47"/>
  <c r="M99" i="43"/>
  <c r="L77" i="47"/>
  <c r="W26" i="47"/>
  <c r="L82" i="47"/>
  <c r="L86" i="47"/>
  <c r="L75" i="47"/>
  <c r="M100" i="43"/>
  <c r="I103" i="43"/>
  <c r="L79" i="47"/>
  <c r="G103" i="43"/>
  <c r="J103" i="43"/>
  <c r="L83" i="47"/>
  <c r="L78" i="47"/>
  <c r="K103" i="43"/>
  <c r="L76" i="47"/>
  <c r="M97" i="43"/>
  <c r="L80" i="47"/>
  <c r="E103" i="43"/>
  <c r="M101" i="43"/>
  <c r="M93" i="43"/>
  <c r="L84" i="47"/>
  <c r="W18" i="47"/>
  <c r="M96" i="43"/>
  <c r="M98" i="43"/>
  <c r="Q106" i="47"/>
  <c r="U84" i="47"/>
  <c r="Q111" i="47"/>
  <c r="Q81" i="47"/>
  <c r="Q86" i="47"/>
  <c r="Q107" i="47"/>
  <c r="Q94" i="47"/>
  <c r="Q97" i="47"/>
  <c r="Q84" i="47"/>
  <c r="Q95" i="47"/>
  <c r="Q125" i="47"/>
  <c r="Q76" i="47"/>
  <c r="Q110" i="47"/>
  <c r="Q80" i="47"/>
  <c r="Q108" i="47"/>
  <c r="Q77" i="47"/>
  <c r="Q96" i="47"/>
  <c r="Q116" i="47"/>
  <c r="Q101" i="47"/>
  <c r="Q100" i="47"/>
  <c r="P80" i="47"/>
  <c r="U78" i="47"/>
  <c r="N78" i="47"/>
  <c r="N85" i="47"/>
  <c r="N86" i="47"/>
  <c r="P84" i="47"/>
  <c r="N77" i="47"/>
  <c r="N80" i="47"/>
  <c r="N82" i="47"/>
  <c r="P75" i="47"/>
  <c r="N75" i="47"/>
  <c r="N81" i="47"/>
  <c r="N76" i="47"/>
  <c r="N79" i="47"/>
  <c r="N83" i="47"/>
  <c r="R49" i="47"/>
  <c r="Q99" i="47"/>
  <c r="Q83" i="47"/>
  <c r="Q85" i="47"/>
  <c r="Q92" i="47"/>
  <c r="R55" i="47"/>
  <c r="Q109" i="47"/>
  <c r="Q112" i="47"/>
  <c r="Q127" i="47"/>
  <c r="U75" i="47"/>
  <c r="Q79" i="47"/>
  <c r="Q105" i="47"/>
  <c r="Q114" i="47"/>
  <c r="Q131" i="47"/>
  <c r="Q113" i="47"/>
  <c r="Q93" i="47"/>
  <c r="U94" i="47"/>
  <c r="U82" i="47"/>
  <c r="Q98" i="47"/>
  <c r="Q90" i="47"/>
  <c r="Q75" i="47"/>
  <c r="Q78" i="47"/>
  <c r="Q91" i="47"/>
  <c r="Q120" i="47"/>
  <c r="Q115" i="47"/>
  <c r="U108" i="47"/>
  <c r="P76" i="47"/>
  <c r="U112" i="47"/>
  <c r="P77" i="47"/>
  <c r="U101" i="47"/>
  <c r="U115" i="47"/>
  <c r="U100" i="47"/>
  <c r="U99" i="47"/>
  <c r="U111" i="47"/>
  <c r="P85" i="47"/>
  <c r="P79" i="47"/>
  <c r="U109" i="47"/>
  <c r="P86" i="47"/>
  <c r="S95" i="47"/>
  <c r="U95" i="47"/>
  <c r="U97" i="47"/>
  <c r="U90" i="47"/>
  <c r="U105" i="47"/>
  <c r="U106" i="47"/>
  <c r="U91" i="47"/>
  <c r="P81" i="47"/>
  <c r="P78" i="47"/>
  <c r="P82" i="47"/>
  <c r="U161" i="47"/>
  <c r="S77" i="47"/>
  <c r="S98" i="47"/>
  <c r="S84" i="47"/>
  <c r="S92" i="47"/>
  <c r="Q130" i="47"/>
  <c r="Q157" i="47"/>
  <c r="U114" i="47"/>
  <c r="U85" i="47"/>
  <c r="U80" i="47"/>
  <c r="U93" i="47"/>
  <c r="U86" i="47"/>
  <c r="U92" i="47"/>
  <c r="S76" i="47"/>
  <c r="S152" i="47"/>
  <c r="S107" i="47"/>
  <c r="S93" i="47"/>
  <c r="S75" i="47"/>
  <c r="R7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U125" i="47"/>
  <c r="S79" i="47"/>
  <c r="S85" i="47"/>
  <c r="S86" i="47"/>
  <c r="Q126" i="47"/>
  <c r="U76" i="47"/>
  <c r="U116" i="47"/>
  <c r="S113" i="47"/>
  <c r="S80" i="47"/>
  <c r="S81" i="47"/>
  <c r="Q128" i="47"/>
  <c r="M86" i="47"/>
  <c r="M78" i="47"/>
  <c r="U146" i="47"/>
  <c r="Q152" i="47"/>
  <c r="M75" i="47"/>
  <c r="M80" i="47"/>
  <c r="P42" i="47"/>
  <c r="P44" i="47" s="1"/>
  <c r="P57" i="47" s="1"/>
  <c r="P59" i="47" s="1"/>
  <c r="P72" i="47" s="1"/>
  <c r="P74" i="47" s="1"/>
  <c r="Q141" i="47"/>
  <c r="Q145" i="47"/>
  <c r="Q139" i="47"/>
  <c r="Q142" i="47"/>
  <c r="Q143" i="47"/>
  <c r="M76" i="47"/>
  <c r="M85" i="47"/>
  <c r="Q144" i="47"/>
  <c r="M79" i="47"/>
  <c r="M84" i="47"/>
  <c r="U158" i="47"/>
  <c r="U122" i="47"/>
  <c r="Q161" i="47"/>
  <c r="S126" i="47"/>
  <c r="M81" i="47"/>
  <c r="Q150" i="47"/>
  <c r="M83" i="47"/>
  <c r="M77" i="47"/>
  <c r="U156" i="47"/>
  <c r="Q151" i="47"/>
  <c r="U121" i="47"/>
  <c r="U151" i="47"/>
  <c r="U142" i="47"/>
  <c r="U144" i="47"/>
  <c r="U153" i="47"/>
  <c r="S111" i="47"/>
  <c r="S94" i="47"/>
  <c r="S135" i="47"/>
  <c r="S97" i="47"/>
  <c r="Q138" i="47"/>
  <c r="Q146" i="47"/>
  <c r="U123" i="47"/>
  <c r="U150" i="47"/>
  <c r="U140" i="47"/>
  <c r="U124" i="47"/>
  <c r="S91" i="47"/>
  <c r="S156" i="47"/>
  <c r="S120" i="47"/>
  <c r="S96" i="47"/>
  <c r="V155" i="47"/>
  <c r="U120" i="47"/>
  <c r="U131" i="47"/>
  <c r="U138" i="47"/>
  <c r="U130" i="47"/>
  <c r="S110" i="47"/>
  <c r="S154" i="47"/>
  <c r="S106" i="47"/>
  <c r="S139" i="47"/>
  <c r="S99" i="47"/>
  <c r="S112" i="47"/>
  <c r="Q137" i="47"/>
  <c r="Q140" i="47"/>
  <c r="R78" i="43"/>
  <c r="Q153" i="47"/>
  <c r="R81" i="43"/>
  <c r="U154" i="47"/>
  <c r="U126" i="47"/>
  <c r="U128" i="47"/>
  <c r="U127" i="47"/>
  <c r="U129" i="47"/>
  <c r="U159" i="47"/>
  <c r="S115" i="47"/>
  <c r="S90" i="47"/>
  <c r="S105" i="47"/>
  <c r="S155" i="47"/>
  <c r="S151" i="47"/>
  <c r="R64" i="47"/>
  <c r="R53" i="47"/>
  <c r="S142" i="47"/>
  <c r="R52" i="47"/>
  <c r="R51" i="47"/>
  <c r="R62" i="47"/>
  <c r="U145" i="47"/>
  <c r="S128" i="47"/>
  <c r="S123" i="47"/>
  <c r="S141" i="47"/>
  <c r="R71" i="47"/>
  <c r="R67" i="47"/>
  <c r="R48" i="47"/>
  <c r="R61" i="47"/>
  <c r="R60" i="47"/>
  <c r="R45" i="47"/>
  <c r="S144" i="47"/>
  <c r="R54" i="47"/>
  <c r="R46" i="47"/>
  <c r="R66" i="47"/>
  <c r="U136" i="47"/>
  <c r="U160" i="47"/>
  <c r="U141" i="47"/>
  <c r="S146" i="47"/>
  <c r="S145" i="47"/>
  <c r="S130" i="47"/>
  <c r="S138" i="47"/>
  <c r="S127" i="47"/>
  <c r="S121" i="47"/>
  <c r="R56" i="47"/>
  <c r="R47" i="47"/>
  <c r="R122" i="47"/>
  <c r="Q154" i="47"/>
  <c r="Q158" i="47"/>
  <c r="S143" i="47"/>
  <c r="S136" i="47"/>
  <c r="R50" i="47"/>
  <c r="R65" i="47"/>
  <c r="U143" i="47"/>
  <c r="U157" i="47"/>
  <c r="U155" i="47"/>
  <c r="U152" i="47"/>
  <c r="U135" i="47"/>
  <c r="U137" i="47"/>
  <c r="U139" i="47"/>
  <c r="S150" i="47"/>
  <c r="S140" i="47"/>
  <c r="S124" i="47"/>
  <c r="S157" i="47"/>
  <c r="S129" i="47"/>
  <c r="R63" i="47"/>
  <c r="Q155" i="47"/>
  <c r="Q159" i="47"/>
  <c r="Q15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7" i="47" l="1"/>
  <c r="W32" i="47"/>
  <c r="W33" i="47"/>
  <c r="W41" i="47"/>
  <c r="W31" i="47"/>
  <c r="W36" i="47"/>
  <c r="W39" i="47"/>
  <c r="W38" i="47"/>
  <c r="W30" i="47"/>
  <c r="U42" i="47"/>
  <c r="U44" i="47" s="1"/>
  <c r="U57" i="47" s="1"/>
  <c r="U59" i="47" s="1"/>
  <c r="U72" i="47" s="1"/>
  <c r="U74" i="47" s="1"/>
  <c r="U87" i="47" s="1"/>
  <c r="U89" i="47" s="1"/>
  <c r="U102" i="47" s="1"/>
  <c r="W35" i="47"/>
  <c r="W34" i="47"/>
  <c r="V42" i="47"/>
  <c r="V44" i="47" s="1"/>
  <c r="V57" i="47" s="1"/>
  <c r="V59" i="47" s="1"/>
  <c r="V72" i="47" s="1"/>
  <c r="V74" i="47" s="1"/>
  <c r="V87" i="47" s="1"/>
  <c r="V89" i="47" s="1"/>
  <c r="V102" i="47" s="1"/>
  <c r="S72" i="47"/>
  <c r="S74" i="47" s="1"/>
  <c r="S87" i="47" s="1"/>
  <c r="S89" i="47" s="1"/>
  <c r="S102" i="47" s="1"/>
  <c r="W40" i="47"/>
  <c r="T72" i="47"/>
  <c r="T74" i="47" s="1"/>
  <c r="T87" i="47" s="1"/>
  <c r="T89" i="47" s="1"/>
  <c r="T102" i="47" s="1"/>
  <c r="H19" i="43"/>
  <c r="W214" i="47"/>
  <c r="E43" i="43"/>
  <c r="W190" i="47"/>
  <c r="W170" i="47"/>
  <c r="W166" i="47"/>
  <c r="W199" i="47"/>
  <c r="W202" i="47"/>
  <c r="W206" i="47"/>
  <c r="W183" i="47"/>
  <c r="W187" i="47"/>
  <c r="W195" i="47"/>
  <c r="W198" i="47"/>
  <c r="W220" i="47"/>
  <c r="W196" i="47"/>
  <c r="W211" i="47"/>
  <c r="W215" i="47"/>
  <c r="W219" i="47"/>
  <c r="W230" i="47"/>
  <c r="W234" i="47"/>
  <c r="W221" i="47"/>
  <c r="W184" i="47"/>
  <c r="W171" i="47"/>
  <c r="W229" i="47"/>
  <c r="W233" i="47"/>
  <c r="W210" i="47"/>
  <c r="W236" i="47"/>
  <c r="W181" i="47"/>
  <c r="W228" i="47"/>
  <c r="W188" i="47"/>
  <c r="W204" i="47"/>
  <c r="W191" i="47"/>
  <c r="W225" i="47"/>
  <c r="W212" i="47"/>
  <c r="W216" i="47"/>
  <c r="W227" i="47"/>
  <c r="W231" i="47"/>
  <c r="W232" i="47"/>
  <c r="W218" i="47"/>
  <c r="W175" i="47"/>
  <c r="W173" i="47"/>
  <c r="W169" i="47"/>
  <c r="W176" i="47"/>
  <c r="W172" i="47"/>
  <c r="W201" i="47"/>
  <c r="W205" i="47"/>
  <c r="W197" i="47"/>
  <c r="W165" i="47"/>
  <c r="W235" i="47"/>
  <c r="W186" i="47"/>
  <c r="W167" i="47"/>
  <c r="W200" i="47"/>
  <c r="W189" i="47"/>
  <c r="W213" i="47"/>
  <c r="W174" i="47"/>
  <c r="W182" i="47"/>
  <c r="W203" i="47"/>
  <c r="W180" i="47"/>
  <c r="W168" i="47"/>
  <c r="W185" i="47"/>
  <c r="W226" i="47"/>
  <c r="W217" i="47"/>
  <c r="M104" i="43"/>
  <c r="W161" i="47"/>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U164" i="47"/>
  <c r="U177" i="47" s="1"/>
  <c r="U179" i="47" s="1"/>
  <c r="U192" i="47" s="1"/>
  <c r="U194" i="47" s="1"/>
  <c r="U207" i="47" s="1"/>
  <c r="U209" i="47" s="1"/>
  <c r="U222" i="47" s="1"/>
  <c r="U224" i="47" s="1"/>
  <c r="U237" i="47" s="1"/>
  <c r="P84" i="43" s="1"/>
  <c r="F41" i="43" s="1"/>
  <c r="G41"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R164" i="47"/>
  <c r="R177" i="47" s="1"/>
  <c r="R179" i="47" s="1"/>
  <c r="R192" i="47" s="1"/>
  <c r="R194" i="47" s="1"/>
  <c r="R207" i="47" s="1"/>
  <c r="R209" i="47" s="1"/>
  <c r="R222" i="47" s="1"/>
  <c r="R224" i="47" s="1"/>
  <c r="R237" i="47" s="1"/>
  <c r="M84" i="43" s="1"/>
  <c r="M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6" i="43"/>
  <c r="G36" i="43" s="1"/>
  <c r="F37" i="43"/>
  <c r="G37" i="43" s="1"/>
  <c r="F38" i="43"/>
  <c r="G38" i="43" s="1"/>
  <c r="J164" i="47"/>
  <c r="J177" i="47" s="1"/>
  <c r="J179" i="47" s="1"/>
  <c r="J192" i="47" s="1"/>
  <c r="J194" i="47" s="1"/>
  <c r="J207" i="47" s="1"/>
  <c r="J209" i="47" s="1"/>
  <c r="J222" i="47" s="1"/>
  <c r="J224" i="47" s="1"/>
  <c r="J237" i="47" s="1"/>
  <c r="E84" i="43" s="1"/>
  <c r="E85" i="43" s="1"/>
  <c r="P85" i="43"/>
  <c r="O164" i="47"/>
  <c r="O177" i="47" s="1"/>
  <c r="O179" i="47" s="1"/>
  <c r="O192" i="47" s="1"/>
  <c r="O194" i="47" s="1"/>
  <c r="O207" i="47" s="1"/>
  <c r="O209" i="47" s="1"/>
  <c r="O222" i="47" s="1"/>
  <c r="O224" i="47" s="1"/>
  <c r="O237" i="47" s="1"/>
  <c r="J84" i="43" s="1"/>
  <c r="F35" i="43" s="1"/>
  <c r="G35" i="43" s="1"/>
  <c r="F39" i="43"/>
  <c r="G39" i="43" s="1"/>
  <c r="Q85" i="43"/>
  <c r="M164" i="47"/>
  <c r="M177" i="47" s="1"/>
  <c r="M179" i="47" s="1"/>
  <c r="M192" i="47" s="1"/>
  <c r="M194" i="47" s="1"/>
  <c r="M207" i="47" s="1"/>
  <c r="M209" i="47" s="1"/>
  <c r="M222" i="47" s="1"/>
  <c r="M224" i="47" s="1"/>
  <c r="M237" i="47" s="1"/>
  <c r="H84" i="43" s="1"/>
  <c r="H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F33" i="43"/>
  <c r="G33" i="43" s="1"/>
  <c r="J85" i="43"/>
  <c r="F34" i="43"/>
  <c r="G34" i="43" s="1"/>
  <c r="D85" i="43"/>
  <c r="L164" i="47"/>
  <c r="L177" i="47" s="1"/>
  <c r="L179" i="47" s="1"/>
  <c r="L192" i="47" s="1"/>
  <c r="L194" i="47" s="1"/>
  <c r="L207" i="47" s="1"/>
  <c r="L209" i="47" s="1"/>
  <c r="L222" i="47" s="1"/>
  <c r="L224" i="47" s="1"/>
  <c r="L237" i="47" s="1"/>
  <c r="G84" i="43" s="1"/>
  <c r="F32" i="43" s="1"/>
  <c r="G32"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<sst xmlns="http://schemas.openxmlformats.org/spreadsheetml/2006/main" count="3468" uniqueCount="1092">
  <si>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</si>
  <si>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</si>
  <si>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</si>
  <si>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</si>
  <si>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</si>
  <si>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</si>
  <si>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</si>
  <si>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</si>
  <si>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</si>
  <si>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</si>
  <si>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</si>
  <si>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</si>
  <si>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</si>
  <si>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</si>
  <si>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</si>
  <si>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</si>
  <si>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</si>
  <si>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</si>
  <si>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</si>
  <si>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</si>
  <si>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</si>
  <si>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</si>
  <si>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</si>
  <si>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</si>
  <si>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</si>
  <si>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</si>
  <si>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</si>
  <si>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</si>
  <si>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</si>
  <si>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</si>
  <si>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</si>
  <si>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</si>
  <si>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</si>
  <si>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</si>
  <si>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</si>
  <si>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</si>
  <si>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</si>
  <si>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</si>
  <si>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</si>
  <si>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</si>
  <si>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</si>
  <si>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</si>
  <si>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</si>
  <si>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</si>
  <si>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</si>
  <si>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</si>
  <si>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</si>
  <si>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</si>
  <si>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</si>
  <si>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</si>
  <si>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</si>
  <si>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</si>
  <si>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</si>
  <si>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</si>
  <si>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</si>
  <si>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</si>
  <si>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</si>
  <si>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</si>
  <si>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</si>
  <si>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</si>
  <si>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</si>
  <si>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</si>
  <si>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</si>
  <si>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</si>
  <si>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</si>
  <si>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</si>
  <si>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</si>
  <si>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</si>
  <si>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</si>
  <si>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</si>
  <si>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</si>
  <si>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</si>
  <si>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</si>
  <si>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</si>
  <si>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</si>
  <si>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</si>
  <si>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</si>
  <si>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</si>
  <si>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</si>
  <si>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</si>
  <si>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</si>
  <si>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</si>
  <si>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</si>
  <si>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</si>
  <si>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</si>
  <si>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</si>
  <si>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</si>
  <si>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</si>
  <si>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</si>
  <si>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</si>
  <si>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</si>
  <si>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</si>
  <si>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</si>
  <si>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</si>
  <si>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</si>
  <si>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</si>
  <si>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</si>
  <si>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</si>
  <si>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</si>
  <si>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</si>
  <si>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</si>
  <si>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</si>
  <si>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</si>
  <si>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</si>
  <si>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</si>
  <si>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</si>
  <si>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</si>
  <si>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</si>
  <si>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</si>
  <si>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</si>
  <si>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</si>
  <si>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</si>
  <si>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</si>
  <si>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</si>
  <si>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</si>
  <si>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</si>
  <si>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</si>
  <si>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</si>
  <si>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</si>
  <si>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</si>
  <si>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</si>
  <si>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</si>
  <si>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</si>
  <si>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</si>
  <si>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</si>
  <si>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</si>
  <si>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</si>
  <si>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</si>
  <si>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</si>
  <si>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</si>
  <si>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</si>
  <si>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</si>
  <si>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</si>
  <si>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</si>
  <si>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</si>
  <si>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</si>
  <si>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</si>
  <si>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</si>
  <si>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</si>
  <si>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</si>
  <si>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</si>
  <si>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</si>
  <si>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</si>
  <si>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</si>
  <si>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</si>
  <si>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</si>
  <si>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</si>
  <si>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</si>
  <si>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</si>
  <si>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</si>
  <si>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</si>
  <si>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</si>
  <si>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</si>
  <si>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</si>
  <si>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</si>
  <si>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</si>
  <si>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</si>
  <si>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</si>
  <si>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</si>
  <si>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</si>
  <si>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</si>
  <si>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</si>
  <si>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</si>
  <si>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</si>
  <si>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</si>
  <si>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</si>
  <si>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</si>
  <si>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</si>
  <si>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</si>
  <si>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</si>
  <si>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</si>
  <si>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</si>
  <si>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</si>
  <si>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</si>
  <si>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</si>
  <si>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</si>
  <si>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</si>
  <si>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</si>
  <si>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</si>
  <si>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</si>
  <si>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</si>
  <si>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</si>
  <si>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</si>
  <si>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</si>
  <si>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</si>
  <si>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</si>
  <si>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</si>
  <si>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</si>
  <si>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</si>
  <si>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</si>
  <si>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</si>
  <si>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</si>
  <si>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</si>
  <si>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</si>
  <si>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</si>
  <si>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</si>
  <si>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</si>
  <si>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</si>
  <si>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</si>
  <si>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</si>
  <si>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</si>
  <si>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</si>
  <si>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</si>
  <si>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</si>
  <si>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</si>
  <si>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</si>
  <si>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</si>
  <si>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</si>
  <si>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</si>
  <si>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</si>
  <si>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</si>
  <si>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</si>
  <si>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</si>
  <si>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</si>
  <si>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</si>
  <si>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</si>
  <si>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</si>
  <si>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</si>
  <si>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</si>
  <si>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</si>
  <si>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</si>
  <si>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</si>
  <si>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</si>
  <si>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</si>
  <si>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</si>
  <si>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</si>
  <si>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</si>
  <si>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</si>
  <si>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</si>
  <si>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</si>
  <si>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</si>
  <si>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</si>
  <si>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</si>
  <si>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</si>
  <si>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</si>
  <si>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</si>
  <si>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</si>
  <si>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</si>
  <si>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</si>
  <si>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</si>
  <si>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</si>
  <si>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</si>
  <si>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</si>
  <si>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</si>
  <si>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</si>
  <si>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</si>
  <si>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</si>
  <si>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</si>
  <si>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</si>
  <si>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</si>
  <si>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</si>
  <si>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</si>
  <si>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</si>
  <si>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</si>
  <si>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</si>
  <si>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</si>
  <si>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</si>
  <si>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</si>
  <si>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</si>
  <si>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</si>
  <si>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</si>
  <si>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</si>
  <si>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</si>
  <si>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</si>
  <si>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</si>
  <si>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</si>
  <si>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</si>
  <si>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</si>
  <si>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</si>
  <si>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</si>
  <si>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</si>
  <si>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</si>
  <si>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</si>
  <si>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</si>
  <si>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</si>
  <si>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</si>
  <si>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</si>
  <si>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</si>
  <si>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</si>
  <si>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</si>
  <si>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</si>
  <si>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</si>
  <si>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</si>
  <si>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</si>
  <si>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</si>
  <si>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</si>
  <si>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</si>
  <si>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</si>
  <si>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</si>
  <si>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</si>
  <si>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</si>
  <si>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</si>
  <si>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</si>
  <si>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</si>
  <si>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</si>
  <si>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</si>
  <si>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</si>
  <si>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</si>
  <si>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</si>
  <si>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</si>
  <si>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</si>
  <si>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</si>
  <si>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</si>
  <si>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</si>
  <si>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</si>
  <si>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</si>
  <si>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</si>
  <si>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</si>
  <si>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</si>
  <si>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</si>
  <si>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</si>
  <si>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</si>
  <si>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</si>
  <si>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</si>
  <si>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</si>
  <si>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</si>
  <si>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</si>
  <si>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</si>
  <si>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</si>
  <si>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</si>
  <si>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</si>
  <si>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</si>
  <si>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</si>
  <si>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</si>
  <si>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</si>
  <si>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</si>
  <si>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</si>
  <si>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</si>
  <si>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</si>
  <si>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</si>
  <si>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</si>
  <si>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</si>
  <si>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</si>
  <si>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</si>
  <si>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</si>
  <si>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</si>
  <si>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</si>
  <si>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</si>
  <si>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</si>
  <si>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</si>
  <si>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</si>
  <si>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</si>
  <si>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</si>
  <si>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</si>
  <si>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</si>
  <si>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</si>
  <si>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</si>
  <si>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</si>
  <si>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</si>
  <si>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</si>
  <si>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</si>
  <si>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</si>
  <si>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</si>
  <si>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</si>
  <si>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</si>
  <si>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</si>
  <si>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</si>
  <si>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</si>
  <si>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</si>
  <si>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</si>
  <si>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</si>
  <si>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</si>
  <si>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</si>
  <si>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</si>
  <si>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</si>
  <si>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</si>
  <si>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</si>
  <si>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</si>
  <si>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</si>
  <si>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</si>
  <si>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</si>
  <si>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</si>
  <si>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</si>
  <si>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</si>
  <si>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</si>
  <si>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</si>
  <si>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</si>
  <si>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</si>
  <si>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</si>
  <si>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</si>
  <si>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</si>
  <si>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</si>
  <si>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</si>
  <si>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</si>
  <si>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</si>
  <si>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</si>
  <si>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</si>
  <si>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</si>
  <si>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</si>
  <si>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</si>
  <si>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</si>
  <si>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</si>
  <si>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</si>
  <si>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</si>
  <si>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</si>
  <si>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</si>
  <si>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</si>
  <si>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</si>
  <si>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</si>
  <si>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</si>
  <si>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</si>
  <si>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</si>
  <si>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</si>
  <si>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</si>
  <si>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</si>
  <si>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</si>
  <si>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</si>
  <si>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</si>
  <si>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</si>
  <si>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</si>
  <si>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</si>
  <si>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</si>
  <si>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</si>
  <si>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</si>
  <si>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</si>
  <si>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</si>
  <si>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</si>
  <si>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</si>
  <si>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</si>
  <si>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</si>
  <si>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</si>
  <si>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</si>
  <si>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</si>
  <si>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</si>
  <si>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</si>
  <si>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</si>
  <si>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</si>
  <si>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</si>
  <si>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</si>
  <si>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</si>
  <si>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</si>
  <si>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</si>
  <si>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</si>
  <si>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</si>
  <si>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</si>
  <si>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</si>
  <si>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</si>
  <si>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</si>
  <si>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</si>
  <si>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</si>
  <si>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</si>
  <si>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</si>
  <si>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</si>
  <si>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</si>
  <si>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</si>
  <si>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</si>
  <si>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</si>
  <si>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</si>
  <si>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</si>
  <si>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</si>
  <si>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</si>
  <si>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</si>
  <si>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</si>
  <si>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</si>
  <si>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</si>
  <si>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</si>
  <si>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</si>
  <si>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</si>
  <si>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</si>
  <si>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</si>
  <si>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</si>
  <si>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</si>
  <si>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</si>
  <si>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</si>
  <si>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</si>
  <si>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</si>
  <si>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</si>
  <si>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</si>
  <si>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</si>
  <si>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</si>
  <si>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</si>
  <si>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</si>
  <si>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</si>
  <si>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</si>
  <si>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</si>
  <si>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</si>
  <si>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</si>
  <si>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</si>
  <si>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</si>
  <si>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</si>
  <si>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</si>
  <si>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</si>
  <si>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</si>
  <si>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</si>
  <si>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</si>
  <si>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</si>
  <si>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</si>
  <si>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</si>
  <si>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</si>
  <si>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</si>
  <si>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</si>
  <si>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</si>
  <si>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</si>
  <si>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</si>
  <si>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</si>
  <si>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</si>
  <si>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</si>
  <si>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</si>
  <si>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</si>
  <si>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</si>
  <si>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</si>
  <si>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</si>
  <si>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</si>
  <si>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</si>
  <si>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</si>
  <si>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</si>
  <si>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</si>
  <si>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</si>
  <si>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</si>
  <si>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</si>
  <si>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</si>
  <si>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</si>
  <si>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</si>
  <si>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</si>
  <si>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</si>
  <si>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</si>
  <si>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</si>
  <si>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</si>
  <si>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</si>
  <si>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</si>
  <si>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</si>
  <si>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</si>
  <si>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</si>
  <si>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</si>
  <si>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</si>
  <si>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</si>
  <si>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</si>
  <si>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</si>
  <si>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</si>
  <si>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</si>
  <si>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</si>
  <si>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</si>
  <si>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</si>
  <si>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</si>
  <si>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</si>
  <si>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</si>
  <si>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</si>
  <si>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</si>
  <si>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</si>
  <si>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</si>
  <si>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</si>
  <si>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</si>
  <si>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</si>
  <si>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</si>
  <si>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</si>
  <si>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</si>
  <si>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</si>
  <si>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</si>
  <si>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</si>
  <si>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</si>
  <si>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</si>
  <si>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</si>
  <si>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</si>
  <si>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</si>
  <si>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</si>
  <si>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</si>
  <si>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</si>
  <si>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</si>
  <si>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</si>
  <si>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</si>
  <si>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</si>
  <si>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</si>
  <si>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</si>
  <si>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</si>
  <si>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</si>
  <si>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</si>
  <si>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</si>
  <si>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</si>
  <si>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</si>
  <si>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</si>
  <si>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</si>
  <si>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</si>
  <si>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</si>
  <si>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</si>
  <si>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</si>
  <si>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</si>
  <si>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</si>
  <si>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</si>
  <si>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</si>
  <si>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</si>
  <si>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</si>
  <si>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</si>
  <si>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</si>
  <si>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</si>
  <si>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</si>
  <si>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</si>
  <si>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</si>
  <si>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</si>
  <si>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</si>
  <si>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</si>
  <si>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</si>
  <si>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</si>
  <si>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</si>
  <si>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</si>
  <si>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</si>
  <si>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</si>
  <si>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</si>
  <si>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</si>
  <si>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</si>
  <si>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</si>
  <si>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</si>
  <si>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</si>
  <si>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</si>
  <si>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</si>
  <si>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</si>
  <si>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</si>
  <si>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</si>
  <si>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</si>
  <si>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</si>
  <si>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</si>
  <si>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</si>
  <si>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</si>
  <si>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</si>
  <si>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</si>
  <si>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</si>
  <si>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</si>
  <si>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</si>
  <si>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</si>
  <si>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</si>
  <si>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</si>
  <si>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</si>
  <si>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</si>
  <si>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</si>
  <si>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</si>
  <si>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</si>
  <si>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</si>
  <si>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</si>
  <si>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</si>
  <si>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</si>
  <si>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</si>
  <si>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</si>
  <si>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</si>
  <si>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</si>
  <si>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</si>
  <si>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</si>
  <si>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</si>
  <si>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</si>
  <si>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</si>
  <si>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</si>
  <si>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</si>
  <si>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</si>
  <si>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</si>
  <si>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</si>
  <si>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</si>
  <si>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</si>
  <si>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</si>
  <si>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</si>
  <si>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</si>
  <si>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</si>
  <si>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</si>
  <si>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</si>
  <si>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</si>
  <si>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</si>
  <si>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</si>
  <si>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</si>
  <si>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</si>
  <si>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</si>
  <si>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</si>
  <si>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</si>
  <si>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</si>
  <si>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</si>
  <si>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</si>
  <si>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</si>
  <si>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</si>
  <si>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</si>
  <si>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</si>
  <si>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</si>
  <si>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</si>
  <si>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</si>
  <si>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</si>
  <si>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</si>
  <si>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</si>
  <si>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</si>
  <si>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</si>
  <si>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</si>
  <si>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</si>
  <si>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</si>
  <si>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</si>
  <si>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</si>
  <si>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</si>
  <si>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</si>
  <si>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</si>
  <si>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</si>
  <si>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</si>
  <si>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</si>
  <si>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</si>
  <si>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</si>
  <si>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</si>
  <si>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</si>
  <si>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</si>
  <si>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</si>
  <si>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</si>
  <si>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</si>
  <si>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</si>
  <si>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</si>
  <si>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</si>
  <si>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</si>
  <si>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</si>
  <si>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</si>
  <si>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</si>
  <si>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</si>
  <si>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</si>
  <si>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</si>
  <si>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</si>
  <si>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</si>
  <si>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</si>
  <si>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</si>
  <si>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</si>
  <si>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</si>
  <si>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</si>
  <si>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</si>
  <si>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</si>
  <si>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</si>
  <si>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</si>
  <si>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</si>
  <si>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</si>
  <si>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</si>
  <si>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</si>
  <si>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</si>
  <si>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</si>
  <si>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</si>
  <si>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</si>
  <si>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</si>
  <si>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</si>
  <si>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</si>
  <si>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</si>
  <si>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</si>
  <si>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</si>
  <si>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</si>
  <si>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</si>
  <si>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</si>
  <si>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</si>
  <si>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</si>
  <si>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</si>
  <si>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</si>
  <si>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</si>
  <si>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</si>
  <si>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</si>
  <si>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</si>
  <si>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</si>
  <si>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</si>
  <si>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</si>
  <si>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</si>
  <si>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</si>
  <si>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</si>
  <si>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</si>
  <si>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</si>
  <si>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</si>
  <si>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</si>
  <si>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</si>
  <si>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</si>
  <si>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</si>
  <si>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</si>
  <si>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</si>
  <si>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ENWIN Utilities Ltd.</t>
  </si>
  <si>
    <t>2020 COS Application</t>
  </si>
  <si>
    <t>2017-2018</t>
  </si>
  <si>
    <t>2021 IRM Application</t>
  </si>
  <si>
    <t>EB-2019-0032</t>
  </si>
  <si>
    <t>General Service &lt; 50 kW</t>
  </si>
  <si>
    <t>General Service 50 - 4,999 kW</t>
  </si>
  <si>
    <t>General Service 3,000 - 4,999 kW</t>
  </si>
  <si>
    <t>Large Use - Regular</t>
  </si>
  <si>
    <t>Large Use - 3TS</t>
  </si>
  <si>
    <t>Large Use - Ford Annex</t>
  </si>
  <si>
    <t>EB-2009-0221</t>
  </si>
  <si>
    <t>EB-2010-0079</t>
  </si>
  <si>
    <t>EB-2011-0165</t>
  </si>
  <si>
    <t>EB-2012-0120</t>
  </si>
  <si>
    <t>EB-2014-0156</t>
  </si>
  <si>
    <t>EB-2014-0069</t>
  </si>
  <si>
    <t>EB-2015-0066</t>
  </si>
  <si>
    <t>EB-2016-0067</t>
  </si>
  <si>
    <t>EB-2017-0037</t>
  </si>
  <si>
    <t>26_2019</t>
  </si>
  <si>
    <t>a_2018</t>
  </si>
  <si>
    <t>b_2018</t>
  </si>
  <si>
    <t>c_2017</t>
  </si>
  <si>
    <t>b_2017</t>
  </si>
  <si>
    <t>a_2017</t>
  </si>
  <si>
    <t>Rationale:</t>
  </si>
  <si>
    <t>1) Where CDM programs are only available to customers which reside in one particular rate class, all savings resulting from said programs are allocated to these individual rate classes.  These programs would include:
2015-2020 Conservation First Framework:
 - Coupon Program (Residential)
 - Heating &amp; Cooling Program (Residential)
 - New Consturction Program (Residential)
 - Home Assistance Program (Residential)</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</si>
  <si>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</si>
  <si>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</si>
  <si>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</si>
  <si>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</si>
  <si>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</si>
  <si>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</si>
  <si>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t>Unverified</t>
  </si>
  <si>
    <t>True-up (Unverified)</t>
  </si>
  <si>
    <t>Y571:AM571,  Y754:AM754, Y755:AM755</t>
  </si>
  <si>
    <t>Overrode formula and replaced with $0.00</t>
  </si>
  <si>
    <t>2017 and 2018 are closed rate years.  Only able to claim persistence of these savings in 2019</t>
  </si>
  <si>
    <t>Changed reference from 'Verified' to 'Unverified'</t>
  </si>
  <si>
    <t>Added description of 'True-up (Unverified)'</t>
  </si>
  <si>
    <t>Used unverified savings for 2019 as IESO announced on March 21, 2019 that they would not be providing LDCs with Final Verified Results Reporting for 2018-2020</t>
  </si>
  <si>
    <t>Used unverified adjustments to 2017 and 2018 savings, filed in 2019 as IESO announced on March 21, 2019 that they would not be providing LDCs with Final Verified Results Reporting for 2018-2020</t>
  </si>
  <si>
    <t>EB-2020-0017</t>
  </si>
  <si>
    <t>1_2011</t>
  </si>
  <si>
    <t>2_2011</t>
  </si>
  <si>
    <t>3_2011</t>
  </si>
  <si>
    <t>a_2011</t>
  </si>
  <si>
    <t>4_2011</t>
  </si>
  <si>
    <t>b_2011</t>
  </si>
  <si>
    <t>5_2011</t>
  </si>
  <si>
    <t>c_2011</t>
  </si>
  <si>
    <t>6_2011</t>
  </si>
  <si>
    <t>7_2011</t>
  </si>
  <si>
    <t>7a_2011</t>
  </si>
  <si>
    <t>8_2011</t>
  </si>
  <si>
    <t>9_2011</t>
  </si>
  <si>
    <t>d_2011</t>
  </si>
  <si>
    <t>10_2011</t>
  </si>
  <si>
    <t>e_2011</t>
  </si>
  <si>
    <t>11_2011</t>
  </si>
  <si>
    <t>12_2011</t>
  </si>
  <si>
    <t>13_2011</t>
  </si>
  <si>
    <t>f_2011</t>
  </si>
  <si>
    <t>14_2011</t>
  </si>
  <si>
    <t>14a_2011</t>
  </si>
  <si>
    <t>15_2011</t>
  </si>
  <si>
    <t>16_2011</t>
  </si>
  <si>
    <t>17_2011</t>
  </si>
  <si>
    <t>18_2011</t>
  </si>
  <si>
    <t>19_2011</t>
  </si>
  <si>
    <t>20_2011</t>
  </si>
  <si>
    <t>21_2011</t>
  </si>
  <si>
    <t>h_2011</t>
  </si>
  <si>
    <t>22_2011</t>
  </si>
  <si>
    <t>23_2011</t>
  </si>
  <si>
    <t>24_2011</t>
  </si>
  <si>
    <t>25_2011</t>
  </si>
  <si>
    <t>g_2011</t>
  </si>
  <si>
    <t>26_2011</t>
  </si>
  <si>
    <t>27_2011</t>
  </si>
  <si>
    <t>28_2011</t>
  </si>
  <si>
    <t>29_2011</t>
  </si>
  <si>
    <t>30_2011</t>
  </si>
  <si>
    <t>31_2011</t>
  </si>
  <si>
    <t>1_2012</t>
  </si>
  <si>
    <t>2_2012</t>
  </si>
  <si>
    <t>3_2012</t>
  </si>
  <si>
    <t>a_2012</t>
  </si>
  <si>
    <t>4_2012</t>
  </si>
  <si>
    <t>5_2012</t>
  </si>
  <si>
    <t>6_2012</t>
  </si>
  <si>
    <t>7_2012</t>
  </si>
  <si>
    <t>8_2012</t>
  </si>
  <si>
    <t>9_2012</t>
  </si>
  <si>
    <t>10_2012</t>
  </si>
  <si>
    <t>b_2012</t>
  </si>
  <si>
    <t>11_2012</t>
  </si>
  <si>
    <t>c_2012</t>
  </si>
  <si>
    <t>12_2012</t>
  </si>
  <si>
    <t>13_2012</t>
  </si>
  <si>
    <t>d_2012</t>
  </si>
  <si>
    <t>14_2012</t>
  </si>
  <si>
    <t>e_2012</t>
  </si>
  <si>
    <t>15_2012</t>
  </si>
  <si>
    <t>16_2012</t>
  </si>
  <si>
    <t>17_2012</t>
  </si>
  <si>
    <t>18_2012</t>
  </si>
  <si>
    <t>19_2012</t>
  </si>
  <si>
    <t>20_2012</t>
  </si>
  <si>
    <t>f_2012</t>
  </si>
  <si>
    <t>21_2012</t>
  </si>
  <si>
    <t>22_2012</t>
  </si>
  <si>
    <t>23_2012</t>
  </si>
  <si>
    <t>g_2012</t>
  </si>
  <si>
    <t>24_2012</t>
  </si>
  <si>
    <t>25_2012</t>
  </si>
  <si>
    <t>26_2012</t>
  </si>
  <si>
    <t>27_2012</t>
  </si>
  <si>
    <t>28_2012</t>
  </si>
  <si>
    <t>29_2012</t>
  </si>
  <si>
    <t>30_2012</t>
  </si>
  <si>
    <t>31_2012</t>
  </si>
  <si>
    <t>32_2012</t>
  </si>
  <si>
    <t>33_2012</t>
  </si>
  <si>
    <t>1_2013</t>
  </si>
  <si>
    <t>2_2013</t>
  </si>
  <si>
    <t>3_2013</t>
  </si>
  <si>
    <t>a_2013</t>
  </si>
  <si>
    <t>4_2013</t>
  </si>
  <si>
    <t>b_2013</t>
  </si>
  <si>
    <t>5_2013</t>
  </si>
  <si>
    <t>6_2013</t>
  </si>
  <si>
    <t>7_2013</t>
  </si>
  <si>
    <t>8_2013</t>
  </si>
  <si>
    <t>9_2013</t>
  </si>
  <si>
    <t>10_2013</t>
  </si>
  <si>
    <t>c_2013</t>
  </si>
  <si>
    <t>11_2013</t>
  </si>
  <si>
    <t>12_2013</t>
  </si>
  <si>
    <t>13_2013</t>
  </si>
  <si>
    <t>14_2013</t>
  </si>
  <si>
    <t>d_2013</t>
  </si>
  <si>
    <t>15_2013</t>
  </si>
  <si>
    <t>16_2013</t>
  </si>
  <si>
    <t>17_2013</t>
  </si>
  <si>
    <t>18_2013</t>
  </si>
  <si>
    <t>19_2013</t>
  </si>
  <si>
    <t>20_2013</t>
  </si>
  <si>
    <t>e_2013</t>
  </si>
  <si>
    <t>21_2013</t>
  </si>
  <si>
    <t>22_2013</t>
  </si>
  <si>
    <t>23_2013</t>
  </si>
  <si>
    <t>f_2013</t>
  </si>
  <si>
    <t>24_2013</t>
  </si>
  <si>
    <t>25_2013</t>
  </si>
  <si>
    <t>26_2013</t>
  </si>
  <si>
    <t>27_2013</t>
  </si>
  <si>
    <t>g_2013</t>
  </si>
  <si>
    <t>28_2013</t>
  </si>
  <si>
    <t>29_2013</t>
  </si>
  <si>
    <t>30_2013</t>
  </si>
  <si>
    <t>31_2013</t>
  </si>
  <si>
    <t>32_2013</t>
  </si>
  <si>
    <t>33_2013</t>
  </si>
  <si>
    <t>1_2014</t>
  </si>
  <si>
    <t>2_2014</t>
  </si>
  <si>
    <t>3_2014</t>
  </si>
  <si>
    <t>4_2014</t>
  </si>
  <si>
    <t>5_2014</t>
  </si>
  <si>
    <t>6_2014</t>
  </si>
  <si>
    <t>7_2014</t>
  </si>
  <si>
    <t>8_2014</t>
  </si>
  <si>
    <t>9_2014</t>
  </si>
  <si>
    <t>10_2014</t>
  </si>
  <si>
    <t>11_2014</t>
  </si>
  <si>
    <t>12_2014</t>
  </si>
  <si>
    <t>13_2014</t>
  </si>
  <si>
    <t>14_2014</t>
  </si>
  <si>
    <t>15_2014</t>
  </si>
  <si>
    <t>16_2014</t>
  </si>
  <si>
    <t>17_2014</t>
  </si>
  <si>
    <t>18_2014</t>
  </si>
  <si>
    <t>19_2014</t>
  </si>
  <si>
    <t>20_2014</t>
  </si>
  <si>
    <t>21_2014</t>
  </si>
  <si>
    <t>22_2014</t>
  </si>
  <si>
    <t>23_2014</t>
  </si>
  <si>
    <t>24_2014</t>
  </si>
  <si>
    <t>25_2014</t>
  </si>
  <si>
    <t>26_2014</t>
  </si>
  <si>
    <t>27_2014</t>
  </si>
  <si>
    <t>28_2014</t>
  </si>
  <si>
    <t>29_2014</t>
  </si>
  <si>
    <t>30_2014</t>
  </si>
  <si>
    <t>31_2014</t>
  </si>
  <si>
    <t>32_2014</t>
  </si>
  <si>
    <t>33_2014</t>
  </si>
  <si>
    <t>1_2015</t>
  </si>
  <si>
    <t>a_2015</t>
  </si>
  <si>
    <t>2_2015</t>
  </si>
  <si>
    <t>b_2015</t>
  </si>
  <si>
    <t>3_2015</t>
  </si>
  <si>
    <t>4_2015</t>
  </si>
  <si>
    <t>c_2015</t>
  </si>
  <si>
    <t>5_2015</t>
  </si>
  <si>
    <t>d_2015</t>
  </si>
  <si>
    <t>6_2015</t>
  </si>
  <si>
    <t>e_2015</t>
  </si>
  <si>
    <t>7_2015</t>
  </si>
  <si>
    <t>f_2015</t>
  </si>
  <si>
    <t>8_2015</t>
  </si>
  <si>
    <t>9_2015</t>
  </si>
  <si>
    <t>10_2015</t>
  </si>
  <si>
    <t>11_2015</t>
  </si>
  <si>
    <t>12_2015</t>
  </si>
  <si>
    <t>13_2015</t>
  </si>
  <si>
    <t>14_2015</t>
  </si>
  <si>
    <t>g_2015</t>
  </si>
  <si>
    <t>15_2015</t>
  </si>
  <si>
    <t>16_2015</t>
  </si>
  <si>
    <t>17_2015</t>
  </si>
  <si>
    <t>18_2015</t>
  </si>
  <si>
    <t>19_2015</t>
  </si>
  <si>
    <t>20_2015</t>
  </si>
  <si>
    <t>h_2015</t>
  </si>
  <si>
    <t>21_2016</t>
  </si>
  <si>
    <t>22_2016</t>
  </si>
  <si>
    <t>23_2016</t>
  </si>
  <si>
    <t>24_2016</t>
  </si>
  <si>
    <t>25_2016</t>
  </si>
  <si>
    <t>26_2016</t>
  </si>
  <si>
    <t>27_2016</t>
  </si>
  <si>
    <t>28_2016</t>
  </si>
  <si>
    <t>29_2016</t>
  </si>
  <si>
    <t>30_2016</t>
  </si>
  <si>
    <t>31_2016</t>
  </si>
  <si>
    <t>32_2016</t>
  </si>
  <si>
    <t>33_2016</t>
  </si>
  <si>
    <t>34_2016</t>
  </si>
  <si>
    <t>35_2016</t>
  </si>
  <si>
    <t>36_2016</t>
  </si>
  <si>
    <t>37_2016</t>
  </si>
  <si>
    <t>38_2016</t>
  </si>
  <si>
    <t>39_2016</t>
  </si>
  <si>
    <t>40_2016</t>
  </si>
  <si>
    <t>41_2016</t>
  </si>
  <si>
    <t>42_2016</t>
  </si>
  <si>
    <t>43_2016</t>
  </si>
  <si>
    <t>44_2016</t>
  </si>
  <si>
    <t>45_2016</t>
  </si>
  <si>
    <t>46_2016</t>
  </si>
  <si>
    <t>47_2016</t>
  </si>
  <si>
    <t>48_2016</t>
  </si>
  <si>
    <t>49_2016</t>
  </si>
  <si>
    <t>50_2016</t>
  </si>
  <si>
    <t>51_2016</t>
  </si>
  <si>
    <t>Save on Energy Retrofit Program Enabled Savings</t>
  </si>
  <si>
    <t>Home Depot Home Appliance Market Uplift Conservation Fund Pilot Program</t>
  </si>
  <si>
    <t>i_2015</t>
  </si>
  <si>
    <t>b_2016</t>
  </si>
  <si>
    <t>c_2016</t>
  </si>
  <si>
    <t>d_2016</t>
  </si>
  <si>
    <t>e_2016</t>
  </si>
  <si>
    <t>EnWin Utilities Ltd. - Heat Pump Pilot</t>
  </si>
  <si>
    <t>a_2016</t>
  </si>
  <si>
    <t>Save on Energy Instant Discount Program</t>
  </si>
  <si>
    <t>Whole Home Pilot Program</t>
  </si>
  <si>
    <t>Save On Energy Energy Performance Program for Multi-Site Customers</t>
  </si>
  <si>
    <t>21_2017</t>
  </si>
  <si>
    <t>22_2017</t>
  </si>
  <si>
    <t>23_2017</t>
  </si>
  <si>
    <t>24_2017</t>
  </si>
  <si>
    <t>25_2017</t>
  </si>
  <si>
    <t>26_2017</t>
  </si>
  <si>
    <t>27_2017</t>
  </si>
  <si>
    <t>28_2017</t>
  </si>
  <si>
    <t>29_2017</t>
  </si>
  <si>
    <t>30_2017</t>
  </si>
  <si>
    <t>31_2017</t>
  </si>
  <si>
    <t>32_2017</t>
  </si>
  <si>
    <t>33_2017</t>
  </si>
  <si>
    <t>34_2017</t>
  </si>
  <si>
    <t>35_2017</t>
  </si>
  <si>
    <t>36_2017</t>
  </si>
  <si>
    <t>37_2017</t>
  </si>
  <si>
    <t>38_2017</t>
  </si>
  <si>
    <t>39_2017</t>
  </si>
  <si>
    <t>40_2017</t>
  </si>
  <si>
    <t>41_2017</t>
  </si>
  <si>
    <t>42_2017</t>
  </si>
  <si>
    <t>43_2017</t>
  </si>
  <si>
    <t>44_2017</t>
  </si>
  <si>
    <t>45_2017</t>
  </si>
  <si>
    <t>46_2017</t>
  </si>
  <si>
    <t>47_2017</t>
  </si>
  <si>
    <t>48_2017</t>
  </si>
  <si>
    <t>49_2017</t>
  </si>
  <si>
    <t>d_2017</t>
  </si>
  <si>
    <t>e_2017</t>
  </si>
  <si>
    <t>21_2018</t>
  </si>
  <si>
    <t>22_2018</t>
  </si>
  <si>
    <t>23_2018</t>
  </si>
  <si>
    <t>24_2018</t>
  </si>
  <si>
    <t>25_2018</t>
  </si>
  <si>
    <t>26_2018</t>
  </si>
  <si>
    <t>27_2018</t>
  </si>
  <si>
    <t>28_2018</t>
  </si>
  <si>
    <t>29_2018</t>
  </si>
  <si>
    <t>30_2018</t>
  </si>
  <si>
    <t>31_2018</t>
  </si>
  <si>
    <t>32_2018</t>
  </si>
  <si>
    <t>33_2018</t>
  </si>
  <si>
    <t>34_2018</t>
  </si>
  <si>
    <t>35_2018</t>
  </si>
  <si>
    <t>36_2018</t>
  </si>
  <si>
    <t>37_2018</t>
  </si>
  <si>
    <t>38_2018</t>
  </si>
  <si>
    <t>39_2018</t>
  </si>
  <si>
    <t>40_2018</t>
  </si>
  <si>
    <t>41_2018</t>
  </si>
  <si>
    <t>42_2018</t>
  </si>
  <si>
    <t>43_2018</t>
  </si>
  <si>
    <t>44_2018</t>
  </si>
  <si>
    <t>45_2018</t>
  </si>
  <si>
    <t>46_2018</t>
  </si>
  <si>
    <t>47_2018</t>
  </si>
  <si>
    <t>48_2018</t>
  </si>
  <si>
    <t>49_2018</t>
  </si>
  <si>
    <t>Y305:AF305, AA507, AD507, AA513, AD513, Y678:AF678, Y681:AF681</t>
  </si>
  <si>
    <t>Overrode rate allocation percentage</t>
  </si>
  <si>
    <t>Input weighted percentages to account for different rate allocation to savings adjustments received in different program implementation years.  Allowed ENWIN to reconcile persistent savings listed in work form with supporting documents.</t>
  </si>
  <si>
    <t>EB-2018-0029</t>
  </si>
  <si>
    <t>E23:M23, E30:M30, E37:M37, E44:M44, E51:M51, E58:M58, E65:M65</t>
  </si>
  <si>
    <t>C661, C670, C677, C680, C689, C695, C860</t>
  </si>
  <si>
    <t>C305, C479, C495, C498, C507, C513, C678, C681</t>
  </si>
  <si>
    <t>Y938:AF946</t>
  </si>
  <si>
    <t>Overrode formulas in cells Y938 - AF946 to reflect persistent savings in supporting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</si>
</sst>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1"/>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EBF1DE"/>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0566">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0" fontId="6" fillId="0" borderId="0" applyFont="0" applyFill="0" applyBorder="0" applyAlignment="0" applyProtection="0"/>
    <xf numFmtId="170" fontId="77" fillId="0" borderId="0" applyFont="0" applyFill="0" applyBorder="0" applyAlignment="0" applyProtection="0"/>
    <xf numFmtId="168"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170" fontId="82" fillId="0" borderId="0" applyFont="0" applyFill="0" applyBorder="0" applyAlignment="0" applyProtection="0"/>
    <xf numFmtId="164" fontId="83" fillId="0" borderId="0" applyFont="0" applyFill="0" applyBorder="0" applyAlignment="0" applyProtection="0"/>
    <xf numFmtId="166" fontId="83" fillId="0" borderId="0" applyFont="0" applyFill="0" applyBorder="0" applyAlignment="0" applyProtection="0"/>
    <xf numFmtId="167" fontId="87" fillId="0" borderId="0" applyFont="0"/>
    <xf numFmtId="167" fontId="87" fillId="0" borderId="65" applyFont="0"/>
    <xf numFmtId="168" fontId="87" fillId="0" borderId="0" applyFont="0"/>
    <xf numFmtId="165" fontId="88" fillId="0" borderId="88" applyNumberFormat="0" applyFont="0" applyBorder="0" applyProtection="0">
      <alignment horizontal="right"/>
    </xf>
    <xf numFmtId="208" fontId="90" fillId="63" borderId="143"/>
    <xf numFmtId="0" fontId="83" fillId="0" borderId="103" applyNumberFormat="0" applyFont="0" applyFill="0" applyAlignment="0" applyProtection="0"/>
    <xf numFmtId="0" fontId="17" fillId="21" borderId="125" applyNumberFormat="0" applyAlignment="0" applyProtection="0"/>
    <xf numFmtId="168" fontId="103" fillId="0" borderId="0" applyFont="0" applyBorder="0">
      <alignment horizontal="right"/>
    </xf>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2" fillId="24" borderId="127" applyNumberFormat="0" applyFont="0" applyAlignment="0" applyProtection="0"/>
    <xf numFmtId="166" fontId="113" fillId="0" borderId="144">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77"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167" fontId="178" fillId="0" borderId="0" applyFill="0" applyBorder="0" applyAlignment="0" applyProtection="0"/>
    <xf numFmtId="168" fontId="179"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70" fontId="79" fillId="0" borderId="0" applyFont="0" applyFill="0" applyBorder="0" applyAlignment="0" applyProtection="0"/>
    <xf numFmtId="169" fontId="12" fillId="0" borderId="0" applyFont="0" applyFill="0" applyBorder="0" applyAlignment="0" applyProtection="0"/>
    <xf numFmtId="241" fontId="194" fillId="86" borderId="146" applyNumberFormat="0" applyBorder="0" applyAlignment="0" applyProtection="0">
      <alignment vertical="center"/>
    </xf>
    <xf numFmtId="165" fontId="193" fillId="0" borderId="65" applyFill="0" applyAlignment="0" applyProtection="0"/>
    <xf numFmtId="171" fontId="85" fillId="0" borderId="147"/>
    <xf numFmtId="170" fontId="12" fillId="0" borderId="0" applyFont="0" applyFill="0" applyBorder="0" applyAlignment="0" applyProtection="0"/>
    <xf numFmtId="165" fontId="88" fillId="0" borderId="88" applyNumberFormat="0" applyFont="0" applyBorder="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171" fontId="85" fillId="0" borderId="147"/>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cellStyleXfs>
  <cellXfs count="85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2" fillId="95" borderId="123" xfId="40" applyNumberFormat="1" applyFont="1" applyFill="1" applyBorder="1" applyAlignment="1">
      <alignment horizontal="left" vertical="center"/>
    </xf>
    <xf numFmtId="180" fontId="8" fillId="94" borderId="0" xfId="70" applyNumberFormat="1" applyFont="1" applyFill="1" applyBorder="1" applyAlignment="1" applyProtection="1">
      <alignment horizontal="center"/>
      <protection locked="0"/>
    </xf>
    <xf numFmtId="180" fontId="8" fillId="0" borderId="0" xfId="70" applyNumberFormat="1" applyFont="1" applyFill="1" applyBorder="1" applyAlignment="1" applyProtection="1">
      <alignment horizontal="center"/>
      <protection locked="0"/>
    </xf>
    <xf numFmtId="0" fontId="232" fillId="94" borderId="12" xfId="0" applyFont="1" applyFill="1" applyBorder="1" applyAlignment="1" applyProtection="1">
      <alignment horizontal="center" vertical="center"/>
      <protection locked="0"/>
    </xf>
    <xf numFmtId="0" fontId="0" fillId="2" borderId="0" xfId="0" applyFill="1" applyAlignment="1"/>
    <xf numFmtId="0" fontId="246" fillId="2" borderId="0" xfId="0" applyFont="1" applyFill="1"/>
    <xf numFmtId="3" fontId="45" fillId="94" borderId="0" xfId="0" applyNumberFormat="1" applyFont="1" applyFill="1" applyBorder="1" applyAlignment="1" applyProtection="1">
      <alignment horizontal="center" vertical="center"/>
      <protection locked="0"/>
    </xf>
    <xf numFmtId="173" fontId="45" fillId="94" borderId="0" xfId="71" applyNumberFormat="1" applyFont="1" applyFill="1" applyBorder="1" applyAlignment="1" applyProtection="1">
      <alignment horizontal="center" vertical="center"/>
      <protection locked="0"/>
    </xf>
    <xf numFmtId="0" fontId="232" fillId="94" borderId="0" xfId="0" applyFont="1" applyFill="1" applyAlignment="1" applyProtection="1">
      <alignment horizontal="center"/>
      <protection locked="0"/>
    </xf>
    <xf numFmtId="0" fontId="234" fillId="94" borderId="0" xfId="0" applyFont="1" applyFill="1" applyAlignment="1" applyProtection="1">
      <alignment horizontal="center"/>
      <protection locked="0"/>
    </xf>
    <xf numFmtId="0" fontId="233" fillId="94" borderId="0" xfId="0" applyFont="1" applyFill="1" applyBorder="1" applyAlignment="1" applyProtection="1">
      <alignment horizontal="center"/>
      <protection locked="0"/>
    </xf>
    <xf numFmtId="0" fontId="232" fillId="94" borderId="0" xfId="0" applyFont="1" applyFill="1" applyBorder="1" applyAlignment="1" applyProtection="1">
      <alignment horizontal="center"/>
      <protection locked="0"/>
    </xf>
    <xf numFmtId="10" fontId="210" fillId="0" borderId="0" xfId="0" applyNumberFormat="1" applyFont="1" applyFill="1" applyBorder="1" applyAlignment="1" applyProtection="1">
      <alignment horizontal="center" vertical="center"/>
    </xf>
    <xf numFmtId="10" fontId="210" fillId="94" borderId="0" xfId="0" applyNumberFormat="1" applyFont="1" applyFill="1" applyBorder="1" applyAlignment="1" applyProtection="1">
      <alignment horizontal="center" vertical="center"/>
    </xf>
    <xf numFmtId="3" fontId="42" fillId="0" borderId="40" xfId="0" applyNumberFormat="1" applyFont="1" applyFill="1" applyBorder="1" applyAlignment="1" applyProtection="1">
      <alignment horizontal="center" vertical="center"/>
      <protection locked="0"/>
    </xf>
    <xf numFmtId="0" fontId="232" fillId="94" borderId="0" xfId="0" applyFont="1" applyFill="1" applyAlignment="1" applyProtection="1">
      <alignment horizontal="center" vertical="center"/>
      <protection locked="0"/>
    </xf>
    <xf numFmtId="0" fontId="232" fillId="94" borderId="0" xfId="0" applyFont="1" applyFill="1" applyBorder="1" applyAlignment="1" applyProtection="1">
      <alignment horizontal="center" vertical="center"/>
      <protection locked="0"/>
    </xf>
    <xf numFmtId="0" fontId="232" fillId="94" borderId="0" xfId="0" applyFont="1" applyFill="1" applyAlignment="1" applyProtection="1">
      <alignment horizontal="center" vertical="top"/>
      <protection locked="0"/>
    </xf>
    <xf numFmtId="3" fontId="45" fillId="28"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center"/>
    </xf>
    <xf numFmtId="0" fontId="232" fillId="0" borderId="0" xfId="0" applyFont="1" applyFill="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173" fontId="45" fillId="0" borderId="12" xfId="70" applyNumberFormat="1" applyFont="1" applyFill="1" applyBorder="1" applyAlignment="1" applyProtection="1">
      <alignment horizontal="center" vertical="center"/>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169" fontId="212" fillId="95" borderId="123" xfId="9777"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49" xfId="0" applyFill="1" applyBorder="1" applyAlignment="1">
      <alignment horizontal="left" wrapText="1"/>
    </xf>
    <xf numFmtId="0" fontId="0" fillId="28" borderId="15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49" xfId="0" applyFill="1" applyBorder="1" applyAlignment="1">
      <alignment horizontal="left"/>
    </xf>
    <xf numFmtId="0" fontId="0" fillId="28" borderId="15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56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00000000-0005-0000-0000-000004000000}"/>
    <cellStyle name="$ 2" xfId="9787" xr:uid="{00000000-0005-0000-0000-000005000000}"/>
    <cellStyle name="%" xfId="708" xr:uid="{00000000-0005-0000-0000-000006000000}"/>
    <cellStyle name="%.00" xfId="709" xr:uid="{00000000-0005-0000-0000-000007000000}"/>
    <cellStyle name="(Heading)" xfId="704" xr:uid="{00000000-0005-0000-0000-000008000000}"/>
    <cellStyle name="(Heading) 2" xfId="9784" xr:uid="{00000000-0005-0000-0000-000009000000}"/>
    <cellStyle name="(Lefting)" xfId="705" xr:uid="{00000000-0005-0000-0000-00000A000000}"/>
    <cellStyle name="(Lefting) 2" xfId="9785" xr:uid="{00000000-0005-0000-0000-00000B000000}"/>
    <cellStyle name="(z*¯_x000f_°(”,¯?À(¢,¯?Ð(°,¯?à(Â,¯?ð(Ô,¯?" xfId="706" xr:uid="{00000000-0005-0000-0000-00000C000000}"/>
    <cellStyle name="(z*¯_x000f_°(”,¯?À(¢,¯?Ð(°,¯?à(Â,¯?ð(Ô,¯? 2" xfId="9786" xr:uid="{00000000-0005-0000-0000-00000D000000}"/>
    <cellStyle name="******************************************" xfId="707" xr:uid="{00000000-0005-0000-0000-00000E000000}"/>
    <cellStyle name="_CNMD_Valuation Model_20081212_v2" xfId="671" xr:uid="{00000000-0005-0000-0000-00000F000000}"/>
    <cellStyle name="_Comma" xfId="672" xr:uid="{00000000-0005-0000-0000-000010000000}"/>
    <cellStyle name="_Comps 4" xfId="673" xr:uid="{00000000-0005-0000-0000-000011000000}"/>
    <cellStyle name="_Cont Analysis" xfId="674" xr:uid="{00000000-0005-0000-0000-000012000000}"/>
    <cellStyle name="_Currency" xfId="675" xr:uid="{00000000-0005-0000-0000-000013000000}"/>
    <cellStyle name="_Currency_Analysis" xfId="676" xr:uid="{00000000-0005-0000-0000-000014000000}"/>
    <cellStyle name="_Currency_Smartportfolio model" xfId="677" xr:uid="{00000000-0005-0000-0000-000015000000}"/>
    <cellStyle name="_Currency_Smartportfolio model_DB-merged files" xfId="678" xr:uid="{00000000-0005-0000-0000-000016000000}"/>
    <cellStyle name="_CurrencySpace" xfId="679" xr:uid="{00000000-0005-0000-0000-000017000000}"/>
    <cellStyle name="_Gamma Valuation - 8" xfId="680" xr:uid="{00000000-0005-0000-0000-000018000000}"/>
    <cellStyle name="_ITRN" xfId="681" xr:uid="{00000000-0005-0000-0000-000019000000}"/>
    <cellStyle name="-_Merger Model 17 Nov 04" xfId="703" xr:uid="{00000000-0005-0000-0000-00001A000000}"/>
    <cellStyle name="_Merger Model_KN&amp;Fzio_v2.30 - Street" xfId="682" xr:uid="{00000000-0005-0000-0000-00001B000000}"/>
    <cellStyle name="_Multiple" xfId="683" xr:uid="{00000000-0005-0000-0000-00001C000000}"/>
    <cellStyle name="_Multiple_Analysis" xfId="684" xr:uid="{00000000-0005-0000-0000-00001D000000}"/>
    <cellStyle name="_Multiple_Analysis_DB-merged files" xfId="685" xr:uid="{00000000-0005-0000-0000-00001E000000}"/>
    <cellStyle name="_Multiple_Smartportfolio model" xfId="686" xr:uid="{00000000-0005-0000-0000-00001F000000}"/>
    <cellStyle name="_Multiple_Smartportfolio model_DB-merged files" xfId="687" xr:uid="{00000000-0005-0000-0000-000020000000}"/>
    <cellStyle name="_MultipleSpace" xfId="688" xr:uid="{00000000-0005-0000-0000-000021000000}"/>
    <cellStyle name="_MultipleSpace_Analysis" xfId="689" xr:uid="{00000000-0005-0000-0000-000022000000}"/>
    <cellStyle name="_MultipleSpace_csc" xfId="690" xr:uid="{00000000-0005-0000-0000-000023000000}"/>
    <cellStyle name="_MultipleSpace_Smartportfolio model" xfId="691" xr:uid="{00000000-0005-0000-0000-000024000000}"/>
    <cellStyle name="_MultipleSpace_Smartportfolio model_DB-merged files" xfId="692" xr:uid="{00000000-0005-0000-0000-000025000000}"/>
    <cellStyle name="_MultipleSpace_Smartportfolio model_DB-merged files 2" xfId="9783" xr:uid="{00000000-0005-0000-0000-000026000000}"/>
    <cellStyle name="_Percent" xfId="693" xr:uid="{00000000-0005-0000-0000-000027000000}"/>
    <cellStyle name="_Percent_Analysis" xfId="694" xr:uid="{00000000-0005-0000-0000-000028000000}"/>
    <cellStyle name="_Percent_Smartportfolio model" xfId="695" xr:uid="{00000000-0005-0000-0000-000029000000}"/>
    <cellStyle name="_Percent_Smartportfolio model_DB-merged files" xfId="696" xr:uid="{00000000-0005-0000-0000-00002A000000}"/>
    <cellStyle name="_PercentSpace" xfId="697" xr:uid="{00000000-0005-0000-0000-00002B000000}"/>
    <cellStyle name="_PercentSpace_Analysis" xfId="698" xr:uid="{00000000-0005-0000-0000-00002C000000}"/>
    <cellStyle name="_PercentSpace_Smartportfolio model" xfId="699" xr:uid="{00000000-0005-0000-0000-00002D000000}"/>
    <cellStyle name="_Sepracor Riders_Clean" xfId="700" xr:uid="{00000000-0005-0000-0000-00002E000000}"/>
    <cellStyle name="_SIAL_Model_5.22.09 v71" xfId="701" xr:uid="{00000000-0005-0000-0000-00002F000000}"/>
    <cellStyle name="£ BP" xfId="715" xr:uid="{00000000-0005-0000-0000-000030000000}"/>
    <cellStyle name="¥ JY" xfId="716" xr:uid="{00000000-0005-0000-0000-000031000000}"/>
    <cellStyle name="&lt;9#_x000f_¾Èƒé1ƒÃ_x0002_;M_x0014_}$‹E_x0010_‹_x0004_ˆ…Àt_x001b_Pÿ_x0015_ x¦" xfId="710" xr:uid="{00000000-0005-0000-0000-000032000000}"/>
    <cellStyle name="=C:\WINNT\SYSTEM32\COMMAND.COM" xfId="711" xr:uid="{00000000-0005-0000-0000-000033000000}"/>
    <cellStyle name="=C:\WINNT35\SYSTEM32\COMMAND.COM" xfId="712" xr:uid="{00000000-0005-0000-0000-000034000000}"/>
    <cellStyle name="0752-93035" xfId="717" xr:uid="{00000000-0005-0000-0000-000035000000}"/>
    <cellStyle name="1,comma" xfId="718" xr:uid="{00000000-0005-0000-0000-000036000000}"/>
    <cellStyle name="10Q" xfId="719" xr:uid="{00000000-0005-0000-0000-000037000000}"/>
    <cellStyle name="20 % - Accent1" xfId="720" xr:uid="{00000000-0005-0000-0000-000038000000}"/>
    <cellStyle name="20 % - Accent2" xfId="721" xr:uid="{00000000-0005-0000-0000-000039000000}"/>
    <cellStyle name="20 % - Accent3" xfId="722" xr:uid="{00000000-0005-0000-0000-00003A000000}"/>
    <cellStyle name="20 % - Accent4" xfId="723" xr:uid="{00000000-0005-0000-0000-00003B000000}"/>
    <cellStyle name="20 % - Accent5" xfId="724" xr:uid="{00000000-0005-0000-0000-00003C000000}"/>
    <cellStyle name="20 % - Accent6" xfId="725" xr:uid="{00000000-0005-0000-0000-00003D000000}"/>
    <cellStyle name="20% - Accent1 2" xfId="11" xr:uid="{00000000-0005-0000-0000-00003E000000}"/>
    <cellStyle name="20% - Accent1 2 10" xfId="726" xr:uid="{00000000-0005-0000-0000-00003F000000}"/>
    <cellStyle name="20% - Accent1 2 2" xfId="727" xr:uid="{00000000-0005-0000-0000-000040000000}"/>
    <cellStyle name="20% - Accent1 2 2 2" xfId="728" xr:uid="{00000000-0005-0000-0000-000041000000}"/>
    <cellStyle name="20% - Accent1 2 2 3" xfId="729" xr:uid="{00000000-0005-0000-0000-000042000000}"/>
    <cellStyle name="20% - Accent1 2 3" xfId="730" xr:uid="{00000000-0005-0000-0000-000043000000}"/>
    <cellStyle name="20% - Accent1 2 3 2" xfId="731" xr:uid="{00000000-0005-0000-0000-000044000000}"/>
    <cellStyle name="20% - Accent1 2 4" xfId="732" xr:uid="{00000000-0005-0000-0000-000045000000}"/>
    <cellStyle name="20% - Accent1 2 5" xfId="733" xr:uid="{00000000-0005-0000-0000-000046000000}"/>
    <cellStyle name="20% - Accent1 2 6" xfId="734" xr:uid="{00000000-0005-0000-0000-000047000000}"/>
    <cellStyle name="20% - Accent1 2 7" xfId="735" xr:uid="{00000000-0005-0000-0000-000048000000}"/>
    <cellStyle name="20% - Accent1 2 8" xfId="736" xr:uid="{00000000-0005-0000-0000-000049000000}"/>
    <cellStyle name="20% - Accent1 2 9" xfId="737" xr:uid="{00000000-0005-0000-0000-00004A000000}"/>
    <cellStyle name="20% - Accent1 3" xfId="738" xr:uid="{00000000-0005-0000-0000-00004B000000}"/>
    <cellStyle name="20% - Accent1 3 2" xfId="739" xr:uid="{00000000-0005-0000-0000-00004C000000}"/>
    <cellStyle name="20% - Accent1 3 2 2" xfId="740" xr:uid="{00000000-0005-0000-0000-00004D000000}"/>
    <cellStyle name="20% - Accent1 3 2 2 2" xfId="741" xr:uid="{00000000-0005-0000-0000-00004E000000}"/>
    <cellStyle name="20% - Accent1 3 2 2 2 2" xfId="742" xr:uid="{00000000-0005-0000-0000-00004F000000}"/>
    <cellStyle name="20% - Accent1 3 2 2 3" xfId="743" xr:uid="{00000000-0005-0000-0000-000050000000}"/>
    <cellStyle name="20% - Accent1 3 2 3" xfId="744" xr:uid="{00000000-0005-0000-0000-000051000000}"/>
    <cellStyle name="20% - Accent1 3 2 3 2" xfId="745" xr:uid="{00000000-0005-0000-0000-000052000000}"/>
    <cellStyle name="20% - Accent1 3 2 4" xfId="746" xr:uid="{00000000-0005-0000-0000-000053000000}"/>
    <cellStyle name="20% - Accent1 3 3" xfId="747" xr:uid="{00000000-0005-0000-0000-000054000000}"/>
    <cellStyle name="20% - Accent1 3 3 2" xfId="748" xr:uid="{00000000-0005-0000-0000-000055000000}"/>
    <cellStyle name="20% - Accent1 3 3 2 2" xfId="749" xr:uid="{00000000-0005-0000-0000-000056000000}"/>
    <cellStyle name="20% - Accent1 3 3 2 2 2" xfId="750" xr:uid="{00000000-0005-0000-0000-000057000000}"/>
    <cellStyle name="20% - Accent1 3 3 2 3" xfId="751" xr:uid="{00000000-0005-0000-0000-000058000000}"/>
    <cellStyle name="20% - Accent1 3 3 3" xfId="752" xr:uid="{00000000-0005-0000-0000-000059000000}"/>
    <cellStyle name="20% - Accent1 3 3 3 2" xfId="753" xr:uid="{00000000-0005-0000-0000-00005A000000}"/>
    <cellStyle name="20% - Accent1 3 3 4" xfId="754" xr:uid="{00000000-0005-0000-0000-00005B000000}"/>
    <cellStyle name="20% - Accent1 3 4" xfId="755" xr:uid="{00000000-0005-0000-0000-00005C000000}"/>
    <cellStyle name="20% - Accent1 3 4 2" xfId="756" xr:uid="{00000000-0005-0000-0000-00005D000000}"/>
    <cellStyle name="20% - Accent1 3 4 2 2" xfId="757" xr:uid="{00000000-0005-0000-0000-00005E000000}"/>
    <cellStyle name="20% - Accent1 3 4 3" xfId="758" xr:uid="{00000000-0005-0000-0000-00005F000000}"/>
    <cellStyle name="20% - Accent1 3 5" xfId="759" xr:uid="{00000000-0005-0000-0000-000060000000}"/>
    <cellStyle name="20% - Accent1 3 5 2" xfId="760" xr:uid="{00000000-0005-0000-0000-000061000000}"/>
    <cellStyle name="20% - Accent1 3 6" xfId="761" xr:uid="{00000000-0005-0000-0000-000062000000}"/>
    <cellStyle name="20% - Accent1 4" xfId="762" xr:uid="{00000000-0005-0000-0000-000063000000}"/>
    <cellStyle name="20% - Accent1 5" xfId="763" xr:uid="{00000000-0005-0000-0000-000064000000}"/>
    <cellStyle name="20% - Accent1 6" xfId="764" xr:uid="{00000000-0005-0000-0000-000065000000}"/>
    <cellStyle name="20% - Accent1 7" xfId="765" xr:uid="{00000000-0005-0000-0000-000066000000}"/>
    <cellStyle name="20% - Accent1 8" xfId="766" xr:uid="{00000000-0005-0000-0000-000067000000}"/>
    <cellStyle name="20% - Accent1 9" xfId="767" xr:uid="{00000000-0005-0000-0000-000068000000}"/>
    <cellStyle name="20% - Accent2 2" xfId="12" xr:uid="{00000000-0005-0000-0000-000069000000}"/>
    <cellStyle name="20% - Accent2 2 10" xfId="768" xr:uid="{00000000-0005-0000-0000-00006A000000}"/>
    <cellStyle name="20% - Accent2 2 2" xfId="769" xr:uid="{00000000-0005-0000-0000-00006B000000}"/>
    <cellStyle name="20% - Accent2 2 2 2" xfId="770" xr:uid="{00000000-0005-0000-0000-00006C000000}"/>
    <cellStyle name="20% - Accent2 2 2 3" xfId="771" xr:uid="{00000000-0005-0000-0000-00006D000000}"/>
    <cellStyle name="20% - Accent2 2 3" xfId="772" xr:uid="{00000000-0005-0000-0000-00006E000000}"/>
    <cellStyle name="20% - Accent2 2 3 2" xfId="773" xr:uid="{00000000-0005-0000-0000-00006F000000}"/>
    <cellStyle name="20% - Accent2 2 4" xfId="774" xr:uid="{00000000-0005-0000-0000-000070000000}"/>
    <cellStyle name="20% - Accent2 2 5" xfId="775" xr:uid="{00000000-0005-0000-0000-000071000000}"/>
    <cellStyle name="20% - Accent2 2 6" xfId="776" xr:uid="{00000000-0005-0000-0000-000072000000}"/>
    <cellStyle name="20% - Accent2 2 7" xfId="777" xr:uid="{00000000-0005-0000-0000-000073000000}"/>
    <cellStyle name="20% - Accent2 2 8" xfId="778" xr:uid="{00000000-0005-0000-0000-000074000000}"/>
    <cellStyle name="20% - Accent2 2 9" xfId="779" xr:uid="{00000000-0005-0000-0000-000075000000}"/>
    <cellStyle name="20% - Accent2 3" xfId="780" xr:uid="{00000000-0005-0000-0000-000076000000}"/>
    <cellStyle name="20% - Accent2 3 2" xfId="781" xr:uid="{00000000-0005-0000-0000-000077000000}"/>
    <cellStyle name="20% - Accent2 3 2 2" xfId="782" xr:uid="{00000000-0005-0000-0000-000078000000}"/>
    <cellStyle name="20% - Accent2 3 2 2 2" xfId="783" xr:uid="{00000000-0005-0000-0000-000079000000}"/>
    <cellStyle name="20% - Accent2 3 2 2 2 2" xfId="784" xr:uid="{00000000-0005-0000-0000-00007A000000}"/>
    <cellStyle name="20% - Accent2 3 2 2 3" xfId="785" xr:uid="{00000000-0005-0000-0000-00007B000000}"/>
    <cellStyle name="20% - Accent2 3 2 3" xfId="786" xr:uid="{00000000-0005-0000-0000-00007C000000}"/>
    <cellStyle name="20% - Accent2 3 2 3 2" xfId="787" xr:uid="{00000000-0005-0000-0000-00007D000000}"/>
    <cellStyle name="20% - Accent2 3 2 4" xfId="788" xr:uid="{00000000-0005-0000-0000-00007E000000}"/>
    <cellStyle name="20% - Accent2 3 3" xfId="789" xr:uid="{00000000-0005-0000-0000-00007F000000}"/>
    <cellStyle name="20% - Accent2 3 3 2" xfId="790" xr:uid="{00000000-0005-0000-0000-000080000000}"/>
    <cellStyle name="20% - Accent2 3 3 2 2" xfId="791" xr:uid="{00000000-0005-0000-0000-000081000000}"/>
    <cellStyle name="20% - Accent2 3 3 2 2 2" xfId="792" xr:uid="{00000000-0005-0000-0000-000082000000}"/>
    <cellStyle name="20% - Accent2 3 3 2 3" xfId="793" xr:uid="{00000000-0005-0000-0000-000083000000}"/>
    <cellStyle name="20% - Accent2 3 3 3" xfId="794" xr:uid="{00000000-0005-0000-0000-000084000000}"/>
    <cellStyle name="20% - Accent2 3 3 3 2" xfId="795" xr:uid="{00000000-0005-0000-0000-000085000000}"/>
    <cellStyle name="20% - Accent2 3 3 4" xfId="796" xr:uid="{00000000-0005-0000-0000-000086000000}"/>
    <cellStyle name="20% - Accent2 3 4" xfId="797" xr:uid="{00000000-0005-0000-0000-000087000000}"/>
    <cellStyle name="20% - Accent2 3 4 2" xfId="798" xr:uid="{00000000-0005-0000-0000-000088000000}"/>
    <cellStyle name="20% - Accent2 3 4 2 2" xfId="799" xr:uid="{00000000-0005-0000-0000-000089000000}"/>
    <cellStyle name="20% - Accent2 3 4 3" xfId="800" xr:uid="{00000000-0005-0000-0000-00008A000000}"/>
    <cellStyle name="20% - Accent2 3 5" xfId="801" xr:uid="{00000000-0005-0000-0000-00008B000000}"/>
    <cellStyle name="20% - Accent2 3 5 2" xfId="802" xr:uid="{00000000-0005-0000-0000-00008C000000}"/>
    <cellStyle name="20% - Accent2 3 6" xfId="803" xr:uid="{00000000-0005-0000-0000-00008D000000}"/>
    <cellStyle name="20% - Accent2 4" xfId="804" xr:uid="{00000000-0005-0000-0000-00008E000000}"/>
    <cellStyle name="20% - Accent2 5" xfId="805" xr:uid="{00000000-0005-0000-0000-00008F000000}"/>
    <cellStyle name="20% - Accent2 6" xfId="806" xr:uid="{00000000-0005-0000-0000-000090000000}"/>
    <cellStyle name="20% - Accent2 7" xfId="807" xr:uid="{00000000-0005-0000-0000-000091000000}"/>
    <cellStyle name="20% - Accent2 8" xfId="808" xr:uid="{00000000-0005-0000-0000-000092000000}"/>
    <cellStyle name="20% - Accent2 9" xfId="809" xr:uid="{00000000-0005-0000-0000-000093000000}"/>
    <cellStyle name="20% - Accent3 2" xfId="13" xr:uid="{00000000-0005-0000-0000-000094000000}"/>
    <cellStyle name="20% - Accent3 2 10" xfId="810" xr:uid="{00000000-0005-0000-0000-000095000000}"/>
    <cellStyle name="20% - Accent3 2 2" xfId="811" xr:uid="{00000000-0005-0000-0000-000096000000}"/>
    <cellStyle name="20% - Accent3 2 2 2" xfId="812" xr:uid="{00000000-0005-0000-0000-000097000000}"/>
    <cellStyle name="20% - Accent3 2 2 3" xfId="813" xr:uid="{00000000-0005-0000-0000-000098000000}"/>
    <cellStyle name="20% - Accent3 2 3" xfId="814" xr:uid="{00000000-0005-0000-0000-000099000000}"/>
    <cellStyle name="20% - Accent3 2 3 2" xfId="815" xr:uid="{00000000-0005-0000-0000-00009A000000}"/>
    <cellStyle name="20% - Accent3 2 4" xfId="816" xr:uid="{00000000-0005-0000-0000-00009B000000}"/>
    <cellStyle name="20% - Accent3 2 5" xfId="817" xr:uid="{00000000-0005-0000-0000-00009C000000}"/>
    <cellStyle name="20% - Accent3 2 6" xfId="818" xr:uid="{00000000-0005-0000-0000-00009D000000}"/>
    <cellStyle name="20% - Accent3 2 7" xfId="819" xr:uid="{00000000-0005-0000-0000-00009E000000}"/>
    <cellStyle name="20% - Accent3 2 8" xfId="820" xr:uid="{00000000-0005-0000-0000-00009F000000}"/>
    <cellStyle name="20% - Accent3 2 9" xfId="821" xr:uid="{00000000-0005-0000-0000-0000A0000000}"/>
    <cellStyle name="20% - Accent3 3" xfId="822" xr:uid="{00000000-0005-0000-0000-0000A1000000}"/>
    <cellStyle name="20% - Accent3 3 2" xfId="823" xr:uid="{00000000-0005-0000-0000-0000A2000000}"/>
    <cellStyle name="20% - Accent3 3 2 2" xfId="824" xr:uid="{00000000-0005-0000-0000-0000A3000000}"/>
    <cellStyle name="20% - Accent3 3 2 2 2" xfId="825" xr:uid="{00000000-0005-0000-0000-0000A4000000}"/>
    <cellStyle name="20% - Accent3 3 2 2 2 2" xfId="826" xr:uid="{00000000-0005-0000-0000-0000A5000000}"/>
    <cellStyle name="20% - Accent3 3 2 2 3" xfId="827" xr:uid="{00000000-0005-0000-0000-0000A6000000}"/>
    <cellStyle name="20% - Accent3 3 2 3" xfId="828" xr:uid="{00000000-0005-0000-0000-0000A7000000}"/>
    <cellStyle name="20% - Accent3 3 2 3 2" xfId="829" xr:uid="{00000000-0005-0000-0000-0000A8000000}"/>
    <cellStyle name="20% - Accent3 3 2 4" xfId="830" xr:uid="{00000000-0005-0000-0000-0000A9000000}"/>
    <cellStyle name="20% - Accent3 3 3" xfId="831" xr:uid="{00000000-0005-0000-0000-0000AA000000}"/>
    <cellStyle name="20% - Accent3 3 3 2" xfId="832" xr:uid="{00000000-0005-0000-0000-0000AB000000}"/>
    <cellStyle name="20% - Accent3 3 3 2 2" xfId="833" xr:uid="{00000000-0005-0000-0000-0000AC000000}"/>
    <cellStyle name="20% - Accent3 3 3 2 2 2" xfId="834" xr:uid="{00000000-0005-0000-0000-0000AD000000}"/>
    <cellStyle name="20% - Accent3 3 3 2 3" xfId="835" xr:uid="{00000000-0005-0000-0000-0000AE000000}"/>
    <cellStyle name="20% - Accent3 3 3 3" xfId="836" xr:uid="{00000000-0005-0000-0000-0000AF000000}"/>
    <cellStyle name="20% - Accent3 3 3 3 2" xfId="837" xr:uid="{00000000-0005-0000-0000-0000B0000000}"/>
    <cellStyle name="20% - Accent3 3 3 4" xfId="838" xr:uid="{00000000-0005-0000-0000-0000B1000000}"/>
    <cellStyle name="20% - Accent3 3 4" xfId="839" xr:uid="{00000000-0005-0000-0000-0000B2000000}"/>
    <cellStyle name="20% - Accent3 3 4 2" xfId="840" xr:uid="{00000000-0005-0000-0000-0000B3000000}"/>
    <cellStyle name="20% - Accent3 3 4 2 2" xfId="841" xr:uid="{00000000-0005-0000-0000-0000B4000000}"/>
    <cellStyle name="20% - Accent3 3 4 3" xfId="842" xr:uid="{00000000-0005-0000-0000-0000B5000000}"/>
    <cellStyle name="20% - Accent3 3 5" xfId="843" xr:uid="{00000000-0005-0000-0000-0000B6000000}"/>
    <cellStyle name="20% - Accent3 3 5 2" xfId="844" xr:uid="{00000000-0005-0000-0000-0000B7000000}"/>
    <cellStyle name="20% - Accent3 3 6" xfId="845" xr:uid="{00000000-0005-0000-0000-0000B8000000}"/>
    <cellStyle name="20% - Accent3 4" xfId="846" xr:uid="{00000000-0005-0000-0000-0000B9000000}"/>
    <cellStyle name="20% - Accent3 5" xfId="847" xr:uid="{00000000-0005-0000-0000-0000BA000000}"/>
    <cellStyle name="20% - Accent3 6" xfId="848" xr:uid="{00000000-0005-0000-0000-0000BB000000}"/>
    <cellStyle name="20% - Accent3 7" xfId="849" xr:uid="{00000000-0005-0000-0000-0000BC000000}"/>
    <cellStyle name="20% - Accent3 8" xfId="850" xr:uid="{00000000-0005-0000-0000-0000BD000000}"/>
    <cellStyle name="20% - Accent3 9" xfId="851" xr:uid="{00000000-0005-0000-0000-0000BE000000}"/>
    <cellStyle name="20% - Accent4 2" xfId="14" xr:uid="{00000000-0005-0000-0000-0000BF000000}"/>
    <cellStyle name="20% - Accent4 2 10" xfId="852" xr:uid="{00000000-0005-0000-0000-0000C0000000}"/>
    <cellStyle name="20% - Accent4 2 2" xfId="853" xr:uid="{00000000-0005-0000-0000-0000C1000000}"/>
    <cellStyle name="20% - Accent4 2 2 2" xfId="854" xr:uid="{00000000-0005-0000-0000-0000C2000000}"/>
    <cellStyle name="20% - Accent4 2 2 3" xfId="855" xr:uid="{00000000-0005-0000-0000-0000C3000000}"/>
    <cellStyle name="20% - Accent4 2 3" xfId="856" xr:uid="{00000000-0005-0000-0000-0000C4000000}"/>
    <cellStyle name="20% - Accent4 2 3 2" xfId="857" xr:uid="{00000000-0005-0000-0000-0000C5000000}"/>
    <cellStyle name="20% - Accent4 2 4" xfId="858" xr:uid="{00000000-0005-0000-0000-0000C6000000}"/>
    <cellStyle name="20% - Accent4 2 5" xfId="859" xr:uid="{00000000-0005-0000-0000-0000C7000000}"/>
    <cellStyle name="20% - Accent4 2 6" xfId="860" xr:uid="{00000000-0005-0000-0000-0000C8000000}"/>
    <cellStyle name="20% - Accent4 2 7" xfId="861" xr:uid="{00000000-0005-0000-0000-0000C9000000}"/>
    <cellStyle name="20% - Accent4 2 8" xfId="862" xr:uid="{00000000-0005-0000-0000-0000CA000000}"/>
    <cellStyle name="20% - Accent4 2 9" xfId="863" xr:uid="{00000000-0005-0000-0000-0000CB000000}"/>
    <cellStyle name="20% - Accent4 3" xfId="864" xr:uid="{00000000-0005-0000-0000-0000CC000000}"/>
    <cellStyle name="20% - Accent4 3 2" xfId="865" xr:uid="{00000000-0005-0000-0000-0000CD000000}"/>
    <cellStyle name="20% - Accent4 3 2 2" xfId="866" xr:uid="{00000000-0005-0000-0000-0000CE000000}"/>
    <cellStyle name="20% - Accent4 3 2 2 2" xfId="867" xr:uid="{00000000-0005-0000-0000-0000CF000000}"/>
    <cellStyle name="20% - Accent4 3 2 2 2 2" xfId="868" xr:uid="{00000000-0005-0000-0000-0000D0000000}"/>
    <cellStyle name="20% - Accent4 3 2 2 3" xfId="869" xr:uid="{00000000-0005-0000-0000-0000D1000000}"/>
    <cellStyle name="20% - Accent4 3 2 3" xfId="870" xr:uid="{00000000-0005-0000-0000-0000D2000000}"/>
    <cellStyle name="20% - Accent4 3 2 3 2" xfId="871" xr:uid="{00000000-0005-0000-0000-0000D3000000}"/>
    <cellStyle name="20% - Accent4 3 2 4" xfId="872" xr:uid="{00000000-0005-0000-0000-0000D4000000}"/>
    <cellStyle name="20% - Accent4 3 3" xfId="873" xr:uid="{00000000-0005-0000-0000-0000D5000000}"/>
    <cellStyle name="20% - Accent4 3 3 2" xfId="874" xr:uid="{00000000-0005-0000-0000-0000D6000000}"/>
    <cellStyle name="20% - Accent4 3 3 2 2" xfId="875" xr:uid="{00000000-0005-0000-0000-0000D7000000}"/>
    <cellStyle name="20% - Accent4 3 3 2 2 2" xfId="876" xr:uid="{00000000-0005-0000-0000-0000D8000000}"/>
    <cellStyle name="20% - Accent4 3 3 2 3" xfId="877" xr:uid="{00000000-0005-0000-0000-0000D9000000}"/>
    <cellStyle name="20% - Accent4 3 3 3" xfId="878" xr:uid="{00000000-0005-0000-0000-0000DA000000}"/>
    <cellStyle name="20% - Accent4 3 3 3 2" xfId="879" xr:uid="{00000000-0005-0000-0000-0000DB000000}"/>
    <cellStyle name="20% - Accent4 3 3 4" xfId="880" xr:uid="{00000000-0005-0000-0000-0000DC000000}"/>
    <cellStyle name="20% - Accent4 3 4" xfId="881" xr:uid="{00000000-0005-0000-0000-0000DD000000}"/>
    <cellStyle name="20% - Accent4 3 4 2" xfId="882" xr:uid="{00000000-0005-0000-0000-0000DE000000}"/>
    <cellStyle name="20% - Accent4 3 4 2 2" xfId="883" xr:uid="{00000000-0005-0000-0000-0000DF000000}"/>
    <cellStyle name="20% - Accent4 3 4 3" xfId="884" xr:uid="{00000000-0005-0000-0000-0000E0000000}"/>
    <cellStyle name="20% - Accent4 3 5" xfId="885" xr:uid="{00000000-0005-0000-0000-0000E1000000}"/>
    <cellStyle name="20% - Accent4 3 5 2" xfId="886" xr:uid="{00000000-0005-0000-0000-0000E2000000}"/>
    <cellStyle name="20% - Accent4 3 6" xfId="887" xr:uid="{00000000-0005-0000-0000-0000E3000000}"/>
    <cellStyle name="20% - Accent4 4" xfId="888" xr:uid="{00000000-0005-0000-0000-0000E4000000}"/>
    <cellStyle name="20% - Accent4 5" xfId="889" xr:uid="{00000000-0005-0000-0000-0000E5000000}"/>
    <cellStyle name="20% - Accent4 6" xfId="890" xr:uid="{00000000-0005-0000-0000-0000E6000000}"/>
    <cellStyle name="20% - Accent4 7" xfId="891" xr:uid="{00000000-0005-0000-0000-0000E7000000}"/>
    <cellStyle name="20% - Accent4 8" xfId="892" xr:uid="{00000000-0005-0000-0000-0000E8000000}"/>
    <cellStyle name="20% - Accent4 9" xfId="893" xr:uid="{00000000-0005-0000-0000-0000E9000000}"/>
    <cellStyle name="20% - Accent5 2" xfId="15" xr:uid="{00000000-0005-0000-0000-0000EA000000}"/>
    <cellStyle name="20% - Accent5 2 10" xfId="894" xr:uid="{00000000-0005-0000-0000-0000EB000000}"/>
    <cellStyle name="20% - Accent5 2 2" xfId="895" xr:uid="{00000000-0005-0000-0000-0000EC000000}"/>
    <cellStyle name="20% - Accent5 2 2 2" xfId="896" xr:uid="{00000000-0005-0000-0000-0000ED000000}"/>
    <cellStyle name="20% - Accent5 2 2 3" xfId="897" xr:uid="{00000000-0005-0000-0000-0000EE000000}"/>
    <cellStyle name="20% - Accent5 2 3" xfId="898" xr:uid="{00000000-0005-0000-0000-0000EF000000}"/>
    <cellStyle name="20% - Accent5 2 3 2" xfId="899" xr:uid="{00000000-0005-0000-0000-0000F0000000}"/>
    <cellStyle name="20% - Accent5 2 4" xfId="900" xr:uid="{00000000-0005-0000-0000-0000F1000000}"/>
    <cellStyle name="20% - Accent5 2 5" xfId="901" xr:uid="{00000000-0005-0000-0000-0000F2000000}"/>
    <cellStyle name="20% - Accent5 2 6" xfId="902" xr:uid="{00000000-0005-0000-0000-0000F3000000}"/>
    <cellStyle name="20% - Accent5 2 7" xfId="903" xr:uid="{00000000-0005-0000-0000-0000F4000000}"/>
    <cellStyle name="20% - Accent5 2 8" xfId="904" xr:uid="{00000000-0005-0000-0000-0000F5000000}"/>
    <cellStyle name="20% - Accent5 2 9" xfId="905" xr:uid="{00000000-0005-0000-0000-0000F6000000}"/>
    <cellStyle name="20% - Accent5 3" xfId="906" xr:uid="{00000000-0005-0000-0000-0000F7000000}"/>
    <cellStyle name="20% - Accent5 3 2" xfId="907" xr:uid="{00000000-0005-0000-0000-0000F8000000}"/>
    <cellStyle name="20% - Accent5 3 2 2" xfId="908" xr:uid="{00000000-0005-0000-0000-0000F9000000}"/>
    <cellStyle name="20% - Accent5 3 2 2 2" xfId="909" xr:uid="{00000000-0005-0000-0000-0000FA000000}"/>
    <cellStyle name="20% - Accent5 3 2 2 2 2" xfId="910" xr:uid="{00000000-0005-0000-0000-0000FB000000}"/>
    <cellStyle name="20% - Accent5 3 2 2 3" xfId="911" xr:uid="{00000000-0005-0000-0000-0000FC000000}"/>
    <cellStyle name="20% - Accent5 3 2 3" xfId="912" xr:uid="{00000000-0005-0000-0000-0000FD000000}"/>
    <cellStyle name="20% - Accent5 3 2 3 2" xfId="913" xr:uid="{00000000-0005-0000-0000-0000FE000000}"/>
    <cellStyle name="20% - Accent5 3 2 4" xfId="914" xr:uid="{00000000-0005-0000-0000-0000FF000000}"/>
    <cellStyle name="20% - Accent5 3 3" xfId="915" xr:uid="{00000000-0005-0000-0000-000000010000}"/>
    <cellStyle name="20% - Accent5 3 3 2" xfId="916" xr:uid="{00000000-0005-0000-0000-000001010000}"/>
    <cellStyle name="20% - Accent5 3 3 2 2" xfId="917" xr:uid="{00000000-0005-0000-0000-000002010000}"/>
    <cellStyle name="20% - Accent5 3 3 2 2 2" xfId="918" xr:uid="{00000000-0005-0000-0000-000003010000}"/>
    <cellStyle name="20% - Accent5 3 3 2 3" xfId="919" xr:uid="{00000000-0005-0000-0000-000004010000}"/>
    <cellStyle name="20% - Accent5 3 3 3" xfId="920" xr:uid="{00000000-0005-0000-0000-000005010000}"/>
    <cellStyle name="20% - Accent5 3 3 3 2" xfId="921" xr:uid="{00000000-0005-0000-0000-000006010000}"/>
    <cellStyle name="20% - Accent5 3 3 4" xfId="922" xr:uid="{00000000-0005-0000-0000-000007010000}"/>
    <cellStyle name="20% - Accent5 3 4" xfId="923" xr:uid="{00000000-0005-0000-0000-000008010000}"/>
    <cellStyle name="20% - Accent5 3 4 2" xfId="924" xr:uid="{00000000-0005-0000-0000-000009010000}"/>
    <cellStyle name="20% - Accent5 3 4 2 2" xfId="925" xr:uid="{00000000-0005-0000-0000-00000A010000}"/>
    <cellStyle name="20% - Accent5 3 4 3" xfId="926" xr:uid="{00000000-0005-0000-0000-00000B010000}"/>
    <cellStyle name="20% - Accent5 3 5" xfId="927" xr:uid="{00000000-0005-0000-0000-00000C010000}"/>
    <cellStyle name="20% - Accent5 3 5 2" xfId="928" xr:uid="{00000000-0005-0000-0000-00000D010000}"/>
    <cellStyle name="20% - Accent5 3 6" xfId="929" xr:uid="{00000000-0005-0000-0000-00000E010000}"/>
    <cellStyle name="20% - Accent5 4" xfId="930" xr:uid="{00000000-0005-0000-0000-00000F010000}"/>
    <cellStyle name="20% - Accent5 5" xfId="931" xr:uid="{00000000-0005-0000-0000-000010010000}"/>
    <cellStyle name="20% - Accent5 6" xfId="932" xr:uid="{00000000-0005-0000-0000-000011010000}"/>
    <cellStyle name="20% - Accent5 7" xfId="933" xr:uid="{00000000-0005-0000-0000-000012010000}"/>
    <cellStyle name="20% - Accent5 8" xfId="934" xr:uid="{00000000-0005-0000-0000-000013010000}"/>
    <cellStyle name="20% - Accent5 9" xfId="935" xr:uid="{00000000-0005-0000-0000-000014010000}"/>
    <cellStyle name="20% - Accent6 2" xfId="16" xr:uid="{00000000-0005-0000-0000-000015010000}"/>
    <cellStyle name="20% - Accent6 2 10" xfId="936" xr:uid="{00000000-0005-0000-0000-000016010000}"/>
    <cellStyle name="20% - Accent6 2 2" xfId="937" xr:uid="{00000000-0005-0000-0000-000017010000}"/>
    <cellStyle name="20% - Accent6 2 2 2" xfId="938" xr:uid="{00000000-0005-0000-0000-000018010000}"/>
    <cellStyle name="20% - Accent6 2 2 3" xfId="939" xr:uid="{00000000-0005-0000-0000-000019010000}"/>
    <cellStyle name="20% - Accent6 2 3" xfId="940" xr:uid="{00000000-0005-0000-0000-00001A010000}"/>
    <cellStyle name="20% - Accent6 2 3 2" xfId="941" xr:uid="{00000000-0005-0000-0000-00001B010000}"/>
    <cellStyle name="20% - Accent6 2 4" xfId="942" xr:uid="{00000000-0005-0000-0000-00001C010000}"/>
    <cellStyle name="20% - Accent6 2 5" xfId="943" xr:uid="{00000000-0005-0000-0000-00001D010000}"/>
    <cellStyle name="20% - Accent6 2 6" xfId="944" xr:uid="{00000000-0005-0000-0000-00001E010000}"/>
    <cellStyle name="20% - Accent6 2 7" xfId="945" xr:uid="{00000000-0005-0000-0000-00001F010000}"/>
    <cellStyle name="20% - Accent6 2 8" xfId="946" xr:uid="{00000000-0005-0000-0000-000020010000}"/>
    <cellStyle name="20% - Accent6 2 9" xfId="947" xr:uid="{00000000-0005-0000-0000-000021010000}"/>
    <cellStyle name="20% - Accent6 3" xfId="948" xr:uid="{00000000-0005-0000-0000-000022010000}"/>
    <cellStyle name="20% - Accent6 3 2" xfId="949" xr:uid="{00000000-0005-0000-0000-000023010000}"/>
    <cellStyle name="20% - Accent6 3 2 2" xfId="950" xr:uid="{00000000-0005-0000-0000-000024010000}"/>
    <cellStyle name="20% - Accent6 3 2 2 2" xfId="951" xr:uid="{00000000-0005-0000-0000-000025010000}"/>
    <cellStyle name="20% - Accent6 3 2 2 2 2" xfId="952" xr:uid="{00000000-0005-0000-0000-000026010000}"/>
    <cellStyle name="20% - Accent6 3 2 2 3" xfId="953" xr:uid="{00000000-0005-0000-0000-000027010000}"/>
    <cellStyle name="20% - Accent6 3 2 3" xfId="954" xr:uid="{00000000-0005-0000-0000-000028010000}"/>
    <cellStyle name="20% - Accent6 3 2 3 2" xfId="955" xr:uid="{00000000-0005-0000-0000-000029010000}"/>
    <cellStyle name="20% - Accent6 3 2 4" xfId="956" xr:uid="{00000000-0005-0000-0000-00002A010000}"/>
    <cellStyle name="20% - Accent6 3 3" xfId="957" xr:uid="{00000000-0005-0000-0000-00002B010000}"/>
    <cellStyle name="20% - Accent6 3 3 2" xfId="958" xr:uid="{00000000-0005-0000-0000-00002C010000}"/>
    <cellStyle name="20% - Accent6 3 3 2 2" xfId="959" xr:uid="{00000000-0005-0000-0000-00002D010000}"/>
    <cellStyle name="20% - Accent6 3 3 2 2 2" xfId="960" xr:uid="{00000000-0005-0000-0000-00002E010000}"/>
    <cellStyle name="20% - Accent6 3 3 2 3" xfId="961" xr:uid="{00000000-0005-0000-0000-00002F010000}"/>
    <cellStyle name="20% - Accent6 3 3 3" xfId="962" xr:uid="{00000000-0005-0000-0000-000030010000}"/>
    <cellStyle name="20% - Accent6 3 3 3 2" xfId="963" xr:uid="{00000000-0005-0000-0000-000031010000}"/>
    <cellStyle name="20% - Accent6 3 3 4" xfId="964" xr:uid="{00000000-0005-0000-0000-000032010000}"/>
    <cellStyle name="20% - Accent6 3 4" xfId="965" xr:uid="{00000000-0005-0000-0000-000033010000}"/>
    <cellStyle name="20% - Accent6 3 4 2" xfId="966" xr:uid="{00000000-0005-0000-0000-000034010000}"/>
    <cellStyle name="20% - Accent6 3 4 2 2" xfId="967" xr:uid="{00000000-0005-0000-0000-000035010000}"/>
    <cellStyle name="20% - Accent6 3 4 3" xfId="968" xr:uid="{00000000-0005-0000-0000-000036010000}"/>
    <cellStyle name="20% - Accent6 3 5" xfId="969" xr:uid="{00000000-0005-0000-0000-000037010000}"/>
    <cellStyle name="20% - Accent6 3 5 2" xfId="970" xr:uid="{00000000-0005-0000-0000-000038010000}"/>
    <cellStyle name="20% - Accent6 3 6" xfId="971" xr:uid="{00000000-0005-0000-0000-000039010000}"/>
    <cellStyle name="20% - Accent6 4" xfId="972" xr:uid="{00000000-0005-0000-0000-00003A010000}"/>
    <cellStyle name="20% - Accent6 5" xfId="973" xr:uid="{00000000-0005-0000-0000-00003B010000}"/>
    <cellStyle name="20% - Accent6 6" xfId="974" xr:uid="{00000000-0005-0000-0000-00003C010000}"/>
    <cellStyle name="20% - Accent6 7" xfId="975" xr:uid="{00000000-0005-0000-0000-00003D010000}"/>
    <cellStyle name="20% - Accent6 8" xfId="976" xr:uid="{00000000-0005-0000-0000-00003E010000}"/>
    <cellStyle name="20% - Accent6 9" xfId="977" xr:uid="{00000000-0005-0000-0000-00003F010000}"/>
    <cellStyle name="40 % - Accent1" xfId="978" xr:uid="{00000000-0005-0000-0000-000040010000}"/>
    <cellStyle name="40 % - Accent2" xfId="979" xr:uid="{00000000-0005-0000-0000-000041010000}"/>
    <cellStyle name="40 % - Accent3" xfId="980" xr:uid="{00000000-0005-0000-0000-000042010000}"/>
    <cellStyle name="40 % - Accent4" xfId="981" xr:uid="{00000000-0005-0000-0000-000043010000}"/>
    <cellStyle name="40 % - Accent5" xfId="982" xr:uid="{00000000-0005-0000-0000-000044010000}"/>
    <cellStyle name="40 % - Accent6" xfId="983" xr:uid="{00000000-0005-0000-0000-000045010000}"/>
    <cellStyle name="40% - Accent1 2" xfId="17" xr:uid="{00000000-0005-0000-0000-000046010000}"/>
    <cellStyle name="40% - Accent1 2 10" xfId="984" xr:uid="{00000000-0005-0000-0000-000047010000}"/>
    <cellStyle name="40% - Accent1 2 2" xfId="985" xr:uid="{00000000-0005-0000-0000-000048010000}"/>
    <cellStyle name="40% - Accent1 2 2 2" xfId="986" xr:uid="{00000000-0005-0000-0000-000049010000}"/>
    <cellStyle name="40% - Accent1 2 2 3" xfId="987" xr:uid="{00000000-0005-0000-0000-00004A010000}"/>
    <cellStyle name="40% - Accent1 2 3" xfId="988" xr:uid="{00000000-0005-0000-0000-00004B010000}"/>
    <cellStyle name="40% - Accent1 2 3 2" xfId="989" xr:uid="{00000000-0005-0000-0000-00004C010000}"/>
    <cellStyle name="40% - Accent1 2 4" xfId="990" xr:uid="{00000000-0005-0000-0000-00004D010000}"/>
    <cellStyle name="40% - Accent1 2 5" xfId="991" xr:uid="{00000000-0005-0000-0000-00004E010000}"/>
    <cellStyle name="40% - Accent1 2 6" xfId="992" xr:uid="{00000000-0005-0000-0000-00004F010000}"/>
    <cellStyle name="40% - Accent1 2 7" xfId="993" xr:uid="{00000000-0005-0000-0000-000050010000}"/>
    <cellStyle name="40% - Accent1 2 8" xfId="994" xr:uid="{00000000-0005-0000-0000-000051010000}"/>
    <cellStyle name="40% - Accent1 2 9" xfId="995" xr:uid="{00000000-0005-0000-0000-000052010000}"/>
    <cellStyle name="40% - Accent1 3" xfId="996" xr:uid="{00000000-0005-0000-0000-000053010000}"/>
    <cellStyle name="40% - Accent1 3 2" xfId="997" xr:uid="{00000000-0005-0000-0000-000054010000}"/>
    <cellStyle name="40% - Accent1 3 2 2" xfId="998" xr:uid="{00000000-0005-0000-0000-000055010000}"/>
    <cellStyle name="40% - Accent1 3 2 2 2" xfId="999" xr:uid="{00000000-0005-0000-0000-000056010000}"/>
    <cellStyle name="40% - Accent1 3 2 2 2 2" xfId="1000" xr:uid="{00000000-0005-0000-0000-000057010000}"/>
    <cellStyle name="40% - Accent1 3 2 2 3" xfId="1001" xr:uid="{00000000-0005-0000-0000-000058010000}"/>
    <cellStyle name="40% - Accent1 3 2 3" xfId="1002" xr:uid="{00000000-0005-0000-0000-000059010000}"/>
    <cellStyle name="40% - Accent1 3 2 3 2" xfId="1003" xr:uid="{00000000-0005-0000-0000-00005A010000}"/>
    <cellStyle name="40% - Accent1 3 2 4" xfId="1004" xr:uid="{00000000-0005-0000-0000-00005B010000}"/>
    <cellStyle name="40% - Accent1 3 3" xfId="1005" xr:uid="{00000000-0005-0000-0000-00005C010000}"/>
    <cellStyle name="40% - Accent1 3 3 2" xfId="1006" xr:uid="{00000000-0005-0000-0000-00005D010000}"/>
    <cellStyle name="40% - Accent1 3 3 2 2" xfId="1007" xr:uid="{00000000-0005-0000-0000-00005E010000}"/>
    <cellStyle name="40% - Accent1 3 3 2 2 2" xfId="1008" xr:uid="{00000000-0005-0000-0000-00005F010000}"/>
    <cellStyle name="40% - Accent1 3 3 2 3" xfId="1009" xr:uid="{00000000-0005-0000-0000-000060010000}"/>
    <cellStyle name="40% - Accent1 3 3 3" xfId="1010" xr:uid="{00000000-0005-0000-0000-000061010000}"/>
    <cellStyle name="40% - Accent1 3 3 3 2" xfId="1011" xr:uid="{00000000-0005-0000-0000-000062010000}"/>
    <cellStyle name="40% - Accent1 3 3 4" xfId="1012" xr:uid="{00000000-0005-0000-0000-000063010000}"/>
    <cellStyle name="40% - Accent1 3 4" xfId="1013" xr:uid="{00000000-0005-0000-0000-000064010000}"/>
    <cellStyle name="40% - Accent1 3 4 2" xfId="1014" xr:uid="{00000000-0005-0000-0000-000065010000}"/>
    <cellStyle name="40% - Accent1 3 4 2 2" xfId="1015" xr:uid="{00000000-0005-0000-0000-000066010000}"/>
    <cellStyle name="40% - Accent1 3 4 3" xfId="1016" xr:uid="{00000000-0005-0000-0000-000067010000}"/>
    <cellStyle name="40% - Accent1 3 5" xfId="1017" xr:uid="{00000000-0005-0000-0000-000068010000}"/>
    <cellStyle name="40% - Accent1 3 5 2" xfId="1018" xr:uid="{00000000-0005-0000-0000-000069010000}"/>
    <cellStyle name="40% - Accent1 3 6" xfId="1019" xr:uid="{00000000-0005-0000-0000-00006A010000}"/>
    <cellStyle name="40% - Accent1 4" xfId="1020" xr:uid="{00000000-0005-0000-0000-00006B010000}"/>
    <cellStyle name="40% - Accent1 5" xfId="1021" xr:uid="{00000000-0005-0000-0000-00006C010000}"/>
    <cellStyle name="40% - Accent1 6" xfId="1022" xr:uid="{00000000-0005-0000-0000-00006D010000}"/>
    <cellStyle name="40% - Accent1 7" xfId="1023" xr:uid="{00000000-0005-0000-0000-00006E010000}"/>
    <cellStyle name="40% - Accent1 8" xfId="1024" xr:uid="{00000000-0005-0000-0000-00006F010000}"/>
    <cellStyle name="40% - Accent1 9" xfId="1025" xr:uid="{00000000-0005-0000-0000-000070010000}"/>
    <cellStyle name="40% - Accent2 2" xfId="18" xr:uid="{00000000-0005-0000-0000-000071010000}"/>
    <cellStyle name="40% - Accent2 2 10" xfId="1026" xr:uid="{00000000-0005-0000-0000-000072010000}"/>
    <cellStyle name="40% - Accent2 2 2" xfId="1027" xr:uid="{00000000-0005-0000-0000-000073010000}"/>
    <cellStyle name="40% - Accent2 2 2 2" xfId="1028" xr:uid="{00000000-0005-0000-0000-000074010000}"/>
    <cellStyle name="40% - Accent2 2 2 3" xfId="1029" xr:uid="{00000000-0005-0000-0000-000075010000}"/>
    <cellStyle name="40% - Accent2 2 3" xfId="1030" xr:uid="{00000000-0005-0000-0000-000076010000}"/>
    <cellStyle name="40% - Accent2 2 3 2" xfId="1031" xr:uid="{00000000-0005-0000-0000-000077010000}"/>
    <cellStyle name="40% - Accent2 2 4" xfId="1032" xr:uid="{00000000-0005-0000-0000-000078010000}"/>
    <cellStyle name="40% - Accent2 2 5" xfId="1033" xr:uid="{00000000-0005-0000-0000-000079010000}"/>
    <cellStyle name="40% - Accent2 2 6" xfId="1034" xr:uid="{00000000-0005-0000-0000-00007A010000}"/>
    <cellStyle name="40% - Accent2 2 7" xfId="1035" xr:uid="{00000000-0005-0000-0000-00007B010000}"/>
    <cellStyle name="40% - Accent2 2 8" xfId="1036" xr:uid="{00000000-0005-0000-0000-00007C010000}"/>
    <cellStyle name="40% - Accent2 2 9" xfId="1037" xr:uid="{00000000-0005-0000-0000-00007D010000}"/>
    <cellStyle name="40% - Accent2 3" xfId="1038" xr:uid="{00000000-0005-0000-0000-00007E010000}"/>
    <cellStyle name="40% - Accent2 3 2" xfId="1039" xr:uid="{00000000-0005-0000-0000-00007F010000}"/>
    <cellStyle name="40% - Accent2 3 2 2" xfId="1040" xr:uid="{00000000-0005-0000-0000-000080010000}"/>
    <cellStyle name="40% - Accent2 3 2 2 2" xfId="1041" xr:uid="{00000000-0005-0000-0000-000081010000}"/>
    <cellStyle name="40% - Accent2 3 2 2 2 2" xfId="1042" xr:uid="{00000000-0005-0000-0000-000082010000}"/>
    <cellStyle name="40% - Accent2 3 2 2 3" xfId="1043" xr:uid="{00000000-0005-0000-0000-000083010000}"/>
    <cellStyle name="40% - Accent2 3 2 3" xfId="1044" xr:uid="{00000000-0005-0000-0000-000084010000}"/>
    <cellStyle name="40% - Accent2 3 2 3 2" xfId="1045" xr:uid="{00000000-0005-0000-0000-000085010000}"/>
    <cellStyle name="40% - Accent2 3 2 4" xfId="1046" xr:uid="{00000000-0005-0000-0000-000086010000}"/>
    <cellStyle name="40% - Accent2 3 3" xfId="1047" xr:uid="{00000000-0005-0000-0000-000087010000}"/>
    <cellStyle name="40% - Accent2 3 3 2" xfId="1048" xr:uid="{00000000-0005-0000-0000-000088010000}"/>
    <cellStyle name="40% - Accent2 3 3 2 2" xfId="1049" xr:uid="{00000000-0005-0000-0000-000089010000}"/>
    <cellStyle name="40% - Accent2 3 3 2 2 2" xfId="1050" xr:uid="{00000000-0005-0000-0000-00008A010000}"/>
    <cellStyle name="40% - Accent2 3 3 2 3" xfId="1051" xr:uid="{00000000-0005-0000-0000-00008B010000}"/>
    <cellStyle name="40% - Accent2 3 3 3" xfId="1052" xr:uid="{00000000-0005-0000-0000-00008C010000}"/>
    <cellStyle name="40% - Accent2 3 3 3 2" xfId="1053" xr:uid="{00000000-0005-0000-0000-00008D010000}"/>
    <cellStyle name="40% - Accent2 3 3 4" xfId="1054" xr:uid="{00000000-0005-0000-0000-00008E010000}"/>
    <cellStyle name="40% - Accent2 3 4" xfId="1055" xr:uid="{00000000-0005-0000-0000-00008F010000}"/>
    <cellStyle name="40% - Accent2 3 4 2" xfId="1056" xr:uid="{00000000-0005-0000-0000-000090010000}"/>
    <cellStyle name="40% - Accent2 3 4 2 2" xfId="1057" xr:uid="{00000000-0005-0000-0000-000091010000}"/>
    <cellStyle name="40% - Accent2 3 4 3" xfId="1058" xr:uid="{00000000-0005-0000-0000-000092010000}"/>
    <cellStyle name="40% - Accent2 3 5" xfId="1059" xr:uid="{00000000-0005-0000-0000-000093010000}"/>
    <cellStyle name="40% - Accent2 3 5 2" xfId="1060" xr:uid="{00000000-0005-0000-0000-000094010000}"/>
    <cellStyle name="40% - Accent2 3 6" xfId="1061" xr:uid="{00000000-0005-0000-0000-000095010000}"/>
    <cellStyle name="40% - Accent2 4" xfId="1062" xr:uid="{00000000-0005-0000-0000-000096010000}"/>
    <cellStyle name="40% - Accent2 5" xfId="1063" xr:uid="{00000000-0005-0000-0000-000097010000}"/>
    <cellStyle name="40% - Accent2 6" xfId="1064" xr:uid="{00000000-0005-0000-0000-000098010000}"/>
    <cellStyle name="40% - Accent2 7" xfId="1065" xr:uid="{00000000-0005-0000-0000-000099010000}"/>
    <cellStyle name="40% - Accent2 8" xfId="1066" xr:uid="{00000000-0005-0000-0000-00009A010000}"/>
    <cellStyle name="40% - Accent2 9" xfId="1067" xr:uid="{00000000-0005-0000-0000-00009B010000}"/>
    <cellStyle name="40% - Accent3 2" xfId="19" xr:uid="{00000000-0005-0000-0000-00009C010000}"/>
    <cellStyle name="40% - Accent3 2 10" xfId="1068" xr:uid="{00000000-0005-0000-0000-00009D010000}"/>
    <cellStyle name="40% - Accent3 2 2" xfId="1069" xr:uid="{00000000-0005-0000-0000-00009E010000}"/>
    <cellStyle name="40% - Accent3 2 2 2" xfId="1070" xr:uid="{00000000-0005-0000-0000-00009F010000}"/>
    <cellStyle name="40% - Accent3 2 2 3" xfId="1071" xr:uid="{00000000-0005-0000-0000-0000A0010000}"/>
    <cellStyle name="40% - Accent3 2 3" xfId="1072" xr:uid="{00000000-0005-0000-0000-0000A1010000}"/>
    <cellStyle name="40% - Accent3 2 3 2" xfId="1073" xr:uid="{00000000-0005-0000-0000-0000A2010000}"/>
    <cellStyle name="40% - Accent3 2 4" xfId="1074" xr:uid="{00000000-0005-0000-0000-0000A3010000}"/>
    <cellStyle name="40% - Accent3 2 5" xfId="1075" xr:uid="{00000000-0005-0000-0000-0000A4010000}"/>
    <cellStyle name="40% - Accent3 2 6" xfId="1076" xr:uid="{00000000-0005-0000-0000-0000A5010000}"/>
    <cellStyle name="40% - Accent3 2 7" xfId="1077" xr:uid="{00000000-0005-0000-0000-0000A6010000}"/>
    <cellStyle name="40% - Accent3 2 8" xfId="1078" xr:uid="{00000000-0005-0000-0000-0000A7010000}"/>
    <cellStyle name="40% - Accent3 2 9" xfId="1079" xr:uid="{00000000-0005-0000-0000-0000A8010000}"/>
    <cellStyle name="40% - Accent3 3" xfId="1080" xr:uid="{00000000-0005-0000-0000-0000A9010000}"/>
    <cellStyle name="40% - Accent3 3 2" xfId="1081" xr:uid="{00000000-0005-0000-0000-0000AA010000}"/>
    <cellStyle name="40% - Accent3 3 2 2" xfId="1082" xr:uid="{00000000-0005-0000-0000-0000AB010000}"/>
    <cellStyle name="40% - Accent3 3 2 2 2" xfId="1083" xr:uid="{00000000-0005-0000-0000-0000AC010000}"/>
    <cellStyle name="40% - Accent3 3 2 2 2 2" xfId="1084" xr:uid="{00000000-0005-0000-0000-0000AD010000}"/>
    <cellStyle name="40% - Accent3 3 2 2 3" xfId="1085" xr:uid="{00000000-0005-0000-0000-0000AE010000}"/>
    <cellStyle name="40% - Accent3 3 2 3" xfId="1086" xr:uid="{00000000-0005-0000-0000-0000AF010000}"/>
    <cellStyle name="40% - Accent3 3 2 3 2" xfId="1087" xr:uid="{00000000-0005-0000-0000-0000B0010000}"/>
    <cellStyle name="40% - Accent3 3 2 4" xfId="1088" xr:uid="{00000000-0005-0000-0000-0000B1010000}"/>
    <cellStyle name="40% - Accent3 3 3" xfId="1089" xr:uid="{00000000-0005-0000-0000-0000B2010000}"/>
    <cellStyle name="40% - Accent3 3 3 2" xfId="1090" xr:uid="{00000000-0005-0000-0000-0000B3010000}"/>
    <cellStyle name="40% - Accent3 3 3 2 2" xfId="1091" xr:uid="{00000000-0005-0000-0000-0000B4010000}"/>
    <cellStyle name="40% - Accent3 3 3 2 2 2" xfId="1092" xr:uid="{00000000-0005-0000-0000-0000B5010000}"/>
    <cellStyle name="40% - Accent3 3 3 2 3" xfId="1093" xr:uid="{00000000-0005-0000-0000-0000B6010000}"/>
    <cellStyle name="40% - Accent3 3 3 3" xfId="1094" xr:uid="{00000000-0005-0000-0000-0000B7010000}"/>
    <cellStyle name="40% - Accent3 3 3 3 2" xfId="1095" xr:uid="{00000000-0005-0000-0000-0000B8010000}"/>
    <cellStyle name="40% - Accent3 3 3 4" xfId="1096" xr:uid="{00000000-0005-0000-0000-0000B9010000}"/>
    <cellStyle name="40% - Accent3 3 4" xfId="1097" xr:uid="{00000000-0005-0000-0000-0000BA010000}"/>
    <cellStyle name="40% - Accent3 3 4 2" xfId="1098" xr:uid="{00000000-0005-0000-0000-0000BB010000}"/>
    <cellStyle name="40% - Accent3 3 4 2 2" xfId="1099" xr:uid="{00000000-0005-0000-0000-0000BC010000}"/>
    <cellStyle name="40% - Accent3 3 4 3" xfId="1100" xr:uid="{00000000-0005-0000-0000-0000BD010000}"/>
    <cellStyle name="40% - Accent3 3 5" xfId="1101" xr:uid="{00000000-0005-0000-0000-0000BE010000}"/>
    <cellStyle name="40% - Accent3 3 5 2" xfId="1102" xr:uid="{00000000-0005-0000-0000-0000BF010000}"/>
    <cellStyle name="40% - Accent3 3 6" xfId="1103" xr:uid="{00000000-0005-0000-0000-0000C0010000}"/>
    <cellStyle name="40% - Accent3 4" xfId="1104" xr:uid="{00000000-0005-0000-0000-0000C1010000}"/>
    <cellStyle name="40% - Accent3 5" xfId="1105" xr:uid="{00000000-0005-0000-0000-0000C2010000}"/>
    <cellStyle name="40% - Accent3 6" xfId="1106" xr:uid="{00000000-0005-0000-0000-0000C3010000}"/>
    <cellStyle name="40% - Accent3 7" xfId="1107" xr:uid="{00000000-0005-0000-0000-0000C4010000}"/>
    <cellStyle name="40% - Accent3 8" xfId="1108" xr:uid="{00000000-0005-0000-0000-0000C5010000}"/>
    <cellStyle name="40% - Accent3 9" xfId="1109" xr:uid="{00000000-0005-0000-0000-0000C6010000}"/>
    <cellStyle name="40% - Accent4 2" xfId="20" xr:uid="{00000000-0005-0000-0000-0000C7010000}"/>
    <cellStyle name="40% - Accent4 2 10" xfId="1110" xr:uid="{00000000-0005-0000-0000-0000C8010000}"/>
    <cellStyle name="40% - Accent4 2 2" xfId="1111" xr:uid="{00000000-0005-0000-0000-0000C9010000}"/>
    <cellStyle name="40% - Accent4 2 2 2" xfId="1112" xr:uid="{00000000-0005-0000-0000-0000CA010000}"/>
    <cellStyle name="40% - Accent4 2 2 3" xfId="1113" xr:uid="{00000000-0005-0000-0000-0000CB010000}"/>
    <cellStyle name="40% - Accent4 2 3" xfId="1114" xr:uid="{00000000-0005-0000-0000-0000CC010000}"/>
    <cellStyle name="40% - Accent4 2 3 2" xfId="1115" xr:uid="{00000000-0005-0000-0000-0000CD010000}"/>
    <cellStyle name="40% - Accent4 2 4" xfId="1116" xr:uid="{00000000-0005-0000-0000-0000CE010000}"/>
    <cellStyle name="40% - Accent4 2 5" xfId="1117" xr:uid="{00000000-0005-0000-0000-0000CF010000}"/>
    <cellStyle name="40% - Accent4 2 6" xfId="1118" xr:uid="{00000000-0005-0000-0000-0000D0010000}"/>
    <cellStyle name="40% - Accent4 2 7" xfId="1119" xr:uid="{00000000-0005-0000-0000-0000D1010000}"/>
    <cellStyle name="40% - Accent4 2 8" xfId="1120" xr:uid="{00000000-0005-0000-0000-0000D2010000}"/>
    <cellStyle name="40% - Accent4 2 9" xfId="1121" xr:uid="{00000000-0005-0000-0000-0000D3010000}"/>
    <cellStyle name="40% - Accent4 3" xfId="1122" xr:uid="{00000000-0005-0000-0000-0000D4010000}"/>
    <cellStyle name="40% - Accent4 3 2" xfId="1123" xr:uid="{00000000-0005-0000-0000-0000D5010000}"/>
    <cellStyle name="40% - Accent4 3 2 2" xfId="1124" xr:uid="{00000000-0005-0000-0000-0000D6010000}"/>
    <cellStyle name="40% - Accent4 3 2 2 2" xfId="1125" xr:uid="{00000000-0005-0000-0000-0000D7010000}"/>
    <cellStyle name="40% - Accent4 3 2 2 2 2" xfId="1126" xr:uid="{00000000-0005-0000-0000-0000D8010000}"/>
    <cellStyle name="40% - Accent4 3 2 2 3" xfId="1127" xr:uid="{00000000-0005-0000-0000-0000D9010000}"/>
    <cellStyle name="40% - Accent4 3 2 3" xfId="1128" xr:uid="{00000000-0005-0000-0000-0000DA010000}"/>
    <cellStyle name="40% - Accent4 3 2 3 2" xfId="1129" xr:uid="{00000000-0005-0000-0000-0000DB010000}"/>
    <cellStyle name="40% - Accent4 3 2 4" xfId="1130" xr:uid="{00000000-0005-0000-0000-0000DC010000}"/>
    <cellStyle name="40% - Accent4 3 3" xfId="1131" xr:uid="{00000000-0005-0000-0000-0000DD010000}"/>
    <cellStyle name="40% - Accent4 3 3 2" xfId="1132" xr:uid="{00000000-0005-0000-0000-0000DE010000}"/>
    <cellStyle name="40% - Accent4 3 3 2 2" xfId="1133" xr:uid="{00000000-0005-0000-0000-0000DF010000}"/>
    <cellStyle name="40% - Accent4 3 3 2 2 2" xfId="1134" xr:uid="{00000000-0005-0000-0000-0000E0010000}"/>
    <cellStyle name="40% - Accent4 3 3 2 3" xfId="1135" xr:uid="{00000000-0005-0000-0000-0000E1010000}"/>
    <cellStyle name="40% - Accent4 3 3 3" xfId="1136" xr:uid="{00000000-0005-0000-0000-0000E2010000}"/>
    <cellStyle name="40% - Accent4 3 3 3 2" xfId="1137" xr:uid="{00000000-0005-0000-0000-0000E3010000}"/>
    <cellStyle name="40% - Accent4 3 3 4" xfId="1138" xr:uid="{00000000-0005-0000-0000-0000E4010000}"/>
    <cellStyle name="40% - Accent4 3 4" xfId="1139" xr:uid="{00000000-0005-0000-0000-0000E5010000}"/>
    <cellStyle name="40% - Accent4 3 4 2" xfId="1140" xr:uid="{00000000-0005-0000-0000-0000E6010000}"/>
    <cellStyle name="40% - Accent4 3 4 2 2" xfId="1141" xr:uid="{00000000-0005-0000-0000-0000E7010000}"/>
    <cellStyle name="40% - Accent4 3 4 3" xfId="1142" xr:uid="{00000000-0005-0000-0000-0000E8010000}"/>
    <cellStyle name="40% - Accent4 3 5" xfId="1143" xr:uid="{00000000-0005-0000-0000-0000E9010000}"/>
    <cellStyle name="40% - Accent4 3 5 2" xfId="1144" xr:uid="{00000000-0005-0000-0000-0000EA010000}"/>
    <cellStyle name="40% - Accent4 3 6" xfId="1145" xr:uid="{00000000-0005-0000-0000-0000EB010000}"/>
    <cellStyle name="40% - Accent4 4" xfId="1146" xr:uid="{00000000-0005-0000-0000-0000EC010000}"/>
    <cellStyle name="40% - Accent4 5" xfId="1147" xr:uid="{00000000-0005-0000-0000-0000ED010000}"/>
    <cellStyle name="40% - Accent4 6" xfId="1148" xr:uid="{00000000-0005-0000-0000-0000EE010000}"/>
    <cellStyle name="40% - Accent4 7" xfId="1149" xr:uid="{00000000-0005-0000-0000-0000EF010000}"/>
    <cellStyle name="40% - Accent4 8" xfId="1150" xr:uid="{00000000-0005-0000-0000-0000F0010000}"/>
    <cellStyle name="40% - Accent4 9" xfId="1151" xr:uid="{00000000-0005-0000-0000-0000F1010000}"/>
    <cellStyle name="40% - Accent5 2" xfId="21" xr:uid="{00000000-0005-0000-0000-0000F2010000}"/>
    <cellStyle name="40% - Accent5 2 10" xfId="1152" xr:uid="{00000000-0005-0000-0000-0000F3010000}"/>
    <cellStyle name="40% - Accent5 2 2" xfId="1153" xr:uid="{00000000-0005-0000-0000-0000F4010000}"/>
    <cellStyle name="40% - Accent5 2 2 2" xfId="1154" xr:uid="{00000000-0005-0000-0000-0000F5010000}"/>
    <cellStyle name="40% - Accent5 2 2 3" xfId="1155" xr:uid="{00000000-0005-0000-0000-0000F6010000}"/>
    <cellStyle name="40% - Accent5 2 3" xfId="1156" xr:uid="{00000000-0005-0000-0000-0000F7010000}"/>
    <cellStyle name="40% - Accent5 2 3 2" xfId="1157" xr:uid="{00000000-0005-0000-0000-0000F8010000}"/>
    <cellStyle name="40% - Accent5 2 4" xfId="1158" xr:uid="{00000000-0005-0000-0000-0000F9010000}"/>
    <cellStyle name="40% - Accent5 2 5" xfId="1159" xr:uid="{00000000-0005-0000-0000-0000FA010000}"/>
    <cellStyle name="40% - Accent5 2 6" xfId="1160" xr:uid="{00000000-0005-0000-0000-0000FB010000}"/>
    <cellStyle name="40% - Accent5 2 7" xfId="1161" xr:uid="{00000000-0005-0000-0000-0000FC010000}"/>
    <cellStyle name="40% - Accent5 2 8" xfId="1162" xr:uid="{00000000-0005-0000-0000-0000FD010000}"/>
    <cellStyle name="40% - Accent5 2 9" xfId="1163" xr:uid="{00000000-0005-0000-0000-0000FE010000}"/>
    <cellStyle name="40% - Accent5 3" xfId="1164" xr:uid="{00000000-0005-0000-0000-0000FF010000}"/>
    <cellStyle name="40% - Accent5 3 2" xfId="1165" xr:uid="{00000000-0005-0000-0000-000000020000}"/>
    <cellStyle name="40% - Accent5 3 2 2" xfId="1166" xr:uid="{00000000-0005-0000-0000-000001020000}"/>
    <cellStyle name="40% - Accent5 3 2 2 2" xfId="1167" xr:uid="{00000000-0005-0000-0000-000002020000}"/>
    <cellStyle name="40% - Accent5 3 2 2 2 2" xfId="1168" xr:uid="{00000000-0005-0000-0000-000003020000}"/>
    <cellStyle name="40% - Accent5 3 2 2 3" xfId="1169" xr:uid="{00000000-0005-0000-0000-000004020000}"/>
    <cellStyle name="40% - Accent5 3 2 3" xfId="1170" xr:uid="{00000000-0005-0000-0000-000005020000}"/>
    <cellStyle name="40% - Accent5 3 2 3 2" xfId="1171" xr:uid="{00000000-0005-0000-0000-000006020000}"/>
    <cellStyle name="40% - Accent5 3 2 4" xfId="1172" xr:uid="{00000000-0005-0000-0000-000007020000}"/>
    <cellStyle name="40% - Accent5 3 3" xfId="1173" xr:uid="{00000000-0005-0000-0000-000008020000}"/>
    <cellStyle name="40% - Accent5 3 3 2" xfId="1174" xr:uid="{00000000-0005-0000-0000-000009020000}"/>
    <cellStyle name="40% - Accent5 3 3 2 2" xfId="1175" xr:uid="{00000000-0005-0000-0000-00000A020000}"/>
    <cellStyle name="40% - Accent5 3 3 2 2 2" xfId="1176" xr:uid="{00000000-0005-0000-0000-00000B020000}"/>
    <cellStyle name="40% - Accent5 3 3 2 3" xfId="1177" xr:uid="{00000000-0005-0000-0000-00000C020000}"/>
    <cellStyle name="40% - Accent5 3 3 3" xfId="1178" xr:uid="{00000000-0005-0000-0000-00000D020000}"/>
    <cellStyle name="40% - Accent5 3 3 3 2" xfId="1179" xr:uid="{00000000-0005-0000-0000-00000E020000}"/>
    <cellStyle name="40% - Accent5 3 3 4" xfId="1180" xr:uid="{00000000-0005-0000-0000-00000F020000}"/>
    <cellStyle name="40% - Accent5 3 4" xfId="1181" xr:uid="{00000000-0005-0000-0000-000010020000}"/>
    <cellStyle name="40% - Accent5 3 4 2" xfId="1182" xr:uid="{00000000-0005-0000-0000-000011020000}"/>
    <cellStyle name="40% - Accent5 3 4 2 2" xfId="1183" xr:uid="{00000000-0005-0000-0000-000012020000}"/>
    <cellStyle name="40% - Accent5 3 4 3" xfId="1184" xr:uid="{00000000-0005-0000-0000-000013020000}"/>
    <cellStyle name="40% - Accent5 3 5" xfId="1185" xr:uid="{00000000-0005-0000-0000-000014020000}"/>
    <cellStyle name="40% - Accent5 3 5 2" xfId="1186" xr:uid="{00000000-0005-0000-0000-000015020000}"/>
    <cellStyle name="40% - Accent5 3 6" xfId="1187" xr:uid="{00000000-0005-0000-0000-000016020000}"/>
    <cellStyle name="40% - Accent5 4" xfId="1188" xr:uid="{00000000-0005-0000-0000-000017020000}"/>
    <cellStyle name="40% - Accent5 5" xfId="1189" xr:uid="{00000000-0005-0000-0000-000018020000}"/>
    <cellStyle name="40% - Accent5 6" xfId="1190" xr:uid="{00000000-0005-0000-0000-000019020000}"/>
    <cellStyle name="40% - Accent5 7" xfId="1191" xr:uid="{00000000-0005-0000-0000-00001A020000}"/>
    <cellStyle name="40% - Accent5 8" xfId="1192" xr:uid="{00000000-0005-0000-0000-00001B020000}"/>
    <cellStyle name="40% - Accent5 9" xfId="1193" xr:uid="{00000000-0005-0000-0000-00001C020000}"/>
    <cellStyle name="40% - Accent6 2" xfId="22" xr:uid="{00000000-0005-0000-0000-00001D020000}"/>
    <cellStyle name="40% - Accent6 2 10" xfId="1194" xr:uid="{00000000-0005-0000-0000-00001E020000}"/>
    <cellStyle name="40% - Accent6 2 2" xfId="1195" xr:uid="{00000000-0005-0000-0000-00001F020000}"/>
    <cellStyle name="40% - Accent6 2 2 2" xfId="1196" xr:uid="{00000000-0005-0000-0000-000020020000}"/>
    <cellStyle name="40% - Accent6 2 2 3" xfId="1197" xr:uid="{00000000-0005-0000-0000-000021020000}"/>
    <cellStyle name="40% - Accent6 2 3" xfId="1198" xr:uid="{00000000-0005-0000-0000-000022020000}"/>
    <cellStyle name="40% - Accent6 2 3 2" xfId="1199" xr:uid="{00000000-0005-0000-0000-000023020000}"/>
    <cellStyle name="40% - Accent6 2 4" xfId="1200" xr:uid="{00000000-0005-0000-0000-000024020000}"/>
    <cellStyle name="40% - Accent6 2 5" xfId="1201" xr:uid="{00000000-0005-0000-0000-000025020000}"/>
    <cellStyle name="40% - Accent6 2 6" xfId="1202" xr:uid="{00000000-0005-0000-0000-000026020000}"/>
    <cellStyle name="40% - Accent6 2 7" xfId="1203" xr:uid="{00000000-0005-0000-0000-000027020000}"/>
    <cellStyle name="40% - Accent6 2 8" xfId="1204" xr:uid="{00000000-0005-0000-0000-000028020000}"/>
    <cellStyle name="40% - Accent6 2 9" xfId="1205" xr:uid="{00000000-0005-0000-0000-000029020000}"/>
    <cellStyle name="40% - Accent6 3" xfId="1206" xr:uid="{00000000-0005-0000-0000-00002A020000}"/>
    <cellStyle name="40% - Accent6 3 2" xfId="1207" xr:uid="{00000000-0005-0000-0000-00002B020000}"/>
    <cellStyle name="40% - Accent6 3 2 2" xfId="1208" xr:uid="{00000000-0005-0000-0000-00002C020000}"/>
    <cellStyle name="40% - Accent6 3 2 2 2" xfId="1209" xr:uid="{00000000-0005-0000-0000-00002D020000}"/>
    <cellStyle name="40% - Accent6 3 2 2 2 2" xfId="1210" xr:uid="{00000000-0005-0000-0000-00002E020000}"/>
    <cellStyle name="40% - Accent6 3 2 2 3" xfId="1211" xr:uid="{00000000-0005-0000-0000-00002F020000}"/>
    <cellStyle name="40% - Accent6 3 2 3" xfId="1212" xr:uid="{00000000-0005-0000-0000-000030020000}"/>
    <cellStyle name="40% - Accent6 3 2 3 2" xfId="1213" xr:uid="{00000000-0005-0000-0000-000031020000}"/>
    <cellStyle name="40% - Accent6 3 2 4" xfId="1214" xr:uid="{00000000-0005-0000-0000-000032020000}"/>
    <cellStyle name="40% - Accent6 3 3" xfId="1215" xr:uid="{00000000-0005-0000-0000-000033020000}"/>
    <cellStyle name="40% - Accent6 3 3 2" xfId="1216" xr:uid="{00000000-0005-0000-0000-000034020000}"/>
    <cellStyle name="40% - Accent6 3 3 2 2" xfId="1217" xr:uid="{00000000-0005-0000-0000-000035020000}"/>
    <cellStyle name="40% - Accent6 3 3 2 2 2" xfId="1218" xr:uid="{00000000-0005-0000-0000-000036020000}"/>
    <cellStyle name="40% - Accent6 3 3 2 3" xfId="1219" xr:uid="{00000000-0005-0000-0000-000037020000}"/>
    <cellStyle name="40% - Accent6 3 3 3" xfId="1220" xr:uid="{00000000-0005-0000-0000-000038020000}"/>
    <cellStyle name="40% - Accent6 3 3 3 2" xfId="1221" xr:uid="{00000000-0005-0000-0000-000039020000}"/>
    <cellStyle name="40% - Accent6 3 3 4" xfId="1222" xr:uid="{00000000-0005-0000-0000-00003A020000}"/>
    <cellStyle name="40% - Accent6 3 4" xfId="1223" xr:uid="{00000000-0005-0000-0000-00003B020000}"/>
    <cellStyle name="40% - Accent6 3 4 2" xfId="1224" xr:uid="{00000000-0005-0000-0000-00003C020000}"/>
    <cellStyle name="40% - Accent6 3 4 2 2" xfId="1225" xr:uid="{00000000-0005-0000-0000-00003D020000}"/>
    <cellStyle name="40% - Accent6 3 4 3" xfId="1226" xr:uid="{00000000-0005-0000-0000-00003E020000}"/>
    <cellStyle name="40% - Accent6 3 5" xfId="1227" xr:uid="{00000000-0005-0000-0000-00003F020000}"/>
    <cellStyle name="40% - Accent6 3 5 2" xfId="1228" xr:uid="{00000000-0005-0000-0000-000040020000}"/>
    <cellStyle name="40% - Accent6 3 6" xfId="1229" xr:uid="{00000000-0005-0000-0000-000041020000}"/>
    <cellStyle name="40% - Accent6 4" xfId="1230" xr:uid="{00000000-0005-0000-0000-000042020000}"/>
    <cellStyle name="40% - Accent6 5" xfId="1231" xr:uid="{00000000-0005-0000-0000-000043020000}"/>
    <cellStyle name="40% - Accent6 6" xfId="1232" xr:uid="{00000000-0005-0000-0000-000044020000}"/>
    <cellStyle name="40% - Accent6 7" xfId="1233" xr:uid="{00000000-0005-0000-0000-000045020000}"/>
    <cellStyle name="40% - Accent6 8" xfId="1234" xr:uid="{00000000-0005-0000-0000-000046020000}"/>
    <cellStyle name="40% - Accent6 9" xfId="1235" xr:uid="{00000000-0005-0000-0000-000047020000}"/>
    <cellStyle name="60 % - Accent1" xfId="1236" xr:uid="{00000000-0005-0000-0000-000048020000}"/>
    <cellStyle name="60 % - Accent2" xfId="1237" xr:uid="{00000000-0005-0000-0000-000049020000}"/>
    <cellStyle name="60 % - Accent3" xfId="1238" xr:uid="{00000000-0005-0000-0000-00004A020000}"/>
    <cellStyle name="60 % - Accent4" xfId="1239" xr:uid="{00000000-0005-0000-0000-00004B020000}"/>
    <cellStyle name="60 % - Accent5" xfId="1240" xr:uid="{00000000-0005-0000-0000-00004C020000}"/>
    <cellStyle name="60 % - Accent6" xfId="1241" xr:uid="{00000000-0005-0000-0000-00004D020000}"/>
    <cellStyle name="60% - Accent1 2" xfId="23" xr:uid="{00000000-0005-0000-0000-00004E020000}"/>
    <cellStyle name="60% - Accent1 2 2" xfId="1242" xr:uid="{00000000-0005-0000-0000-00004F020000}"/>
    <cellStyle name="60% - Accent1 2 3" xfId="1243" xr:uid="{00000000-0005-0000-0000-000050020000}"/>
    <cellStyle name="60% - Accent1 2 4" xfId="1244" xr:uid="{00000000-0005-0000-0000-000051020000}"/>
    <cellStyle name="60% - Accent1 2 5" xfId="1245" xr:uid="{00000000-0005-0000-0000-000052020000}"/>
    <cellStyle name="60% - Accent1 2 6" xfId="1246" xr:uid="{00000000-0005-0000-0000-000053020000}"/>
    <cellStyle name="60% - Accent1 2 7" xfId="1247" xr:uid="{00000000-0005-0000-0000-000054020000}"/>
    <cellStyle name="60% - Accent1 2 8" xfId="1248" xr:uid="{00000000-0005-0000-0000-000055020000}"/>
    <cellStyle name="60% - Accent1 2 9" xfId="1249" xr:uid="{00000000-0005-0000-0000-000056020000}"/>
    <cellStyle name="60% - Accent1 3" xfId="1250" xr:uid="{00000000-0005-0000-0000-000057020000}"/>
    <cellStyle name="60% - Accent2 2" xfId="24" xr:uid="{00000000-0005-0000-0000-000058020000}"/>
    <cellStyle name="60% - Accent2 2 2" xfId="1251" xr:uid="{00000000-0005-0000-0000-000059020000}"/>
    <cellStyle name="60% - Accent2 2 3" xfId="1252" xr:uid="{00000000-0005-0000-0000-00005A020000}"/>
    <cellStyle name="60% - Accent2 2 4" xfId="1253" xr:uid="{00000000-0005-0000-0000-00005B020000}"/>
    <cellStyle name="60% - Accent2 2 5" xfId="1254" xr:uid="{00000000-0005-0000-0000-00005C020000}"/>
    <cellStyle name="60% - Accent2 2 6" xfId="1255" xr:uid="{00000000-0005-0000-0000-00005D020000}"/>
    <cellStyle name="60% - Accent2 2 7" xfId="1256" xr:uid="{00000000-0005-0000-0000-00005E020000}"/>
    <cellStyle name="60% - Accent2 2 8" xfId="1257" xr:uid="{00000000-0005-0000-0000-00005F020000}"/>
    <cellStyle name="60% - Accent2 2 9" xfId="1258" xr:uid="{00000000-0005-0000-0000-000060020000}"/>
    <cellStyle name="60% - Accent2 3" xfId="1259" xr:uid="{00000000-0005-0000-0000-000061020000}"/>
    <cellStyle name="60% - Accent3 2" xfId="25" xr:uid="{00000000-0005-0000-0000-000062020000}"/>
    <cellStyle name="60% - Accent3 2 2" xfId="1260" xr:uid="{00000000-0005-0000-0000-000063020000}"/>
    <cellStyle name="60% - Accent3 2 3" xfId="1261" xr:uid="{00000000-0005-0000-0000-000064020000}"/>
    <cellStyle name="60% - Accent3 2 4" xfId="1262" xr:uid="{00000000-0005-0000-0000-000065020000}"/>
    <cellStyle name="60% - Accent3 2 5" xfId="1263" xr:uid="{00000000-0005-0000-0000-000066020000}"/>
    <cellStyle name="60% - Accent3 2 6" xfId="1264" xr:uid="{00000000-0005-0000-0000-000067020000}"/>
    <cellStyle name="60% - Accent3 2 7" xfId="1265" xr:uid="{00000000-0005-0000-0000-000068020000}"/>
    <cellStyle name="60% - Accent3 2 8" xfId="1266" xr:uid="{00000000-0005-0000-0000-000069020000}"/>
    <cellStyle name="60% - Accent3 2 9" xfId="1267" xr:uid="{00000000-0005-0000-0000-00006A020000}"/>
    <cellStyle name="60% - Accent3 3" xfId="1268" xr:uid="{00000000-0005-0000-0000-00006B020000}"/>
    <cellStyle name="60% - Accent4 2" xfId="26" xr:uid="{00000000-0005-0000-0000-00006C020000}"/>
    <cellStyle name="60% - Accent4 2 2" xfId="1269" xr:uid="{00000000-0005-0000-0000-00006D020000}"/>
    <cellStyle name="60% - Accent4 2 3" xfId="1270" xr:uid="{00000000-0005-0000-0000-00006E020000}"/>
    <cellStyle name="60% - Accent4 2 4" xfId="1271" xr:uid="{00000000-0005-0000-0000-00006F020000}"/>
    <cellStyle name="60% - Accent4 2 5" xfId="1272" xr:uid="{00000000-0005-0000-0000-000070020000}"/>
    <cellStyle name="60% - Accent4 2 6" xfId="1273" xr:uid="{00000000-0005-0000-0000-000071020000}"/>
    <cellStyle name="60% - Accent4 2 7" xfId="1274" xr:uid="{00000000-0005-0000-0000-000072020000}"/>
    <cellStyle name="60% - Accent4 2 8" xfId="1275" xr:uid="{00000000-0005-0000-0000-000073020000}"/>
    <cellStyle name="60% - Accent4 2 9" xfId="1276" xr:uid="{00000000-0005-0000-0000-000074020000}"/>
    <cellStyle name="60% - Accent4 3" xfId="1277" xr:uid="{00000000-0005-0000-0000-000075020000}"/>
    <cellStyle name="60% - Accent5 2" xfId="27" xr:uid="{00000000-0005-0000-0000-000076020000}"/>
    <cellStyle name="60% - Accent5 2 2" xfId="1278" xr:uid="{00000000-0005-0000-0000-000077020000}"/>
    <cellStyle name="60% - Accent5 2 3" xfId="1279" xr:uid="{00000000-0005-0000-0000-000078020000}"/>
    <cellStyle name="60% - Accent5 2 4" xfId="1280" xr:uid="{00000000-0005-0000-0000-000079020000}"/>
    <cellStyle name="60% - Accent5 2 5" xfId="1281" xr:uid="{00000000-0005-0000-0000-00007A020000}"/>
    <cellStyle name="60% - Accent5 2 6" xfId="1282" xr:uid="{00000000-0005-0000-0000-00007B020000}"/>
    <cellStyle name="60% - Accent5 2 7" xfId="1283" xr:uid="{00000000-0005-0000-0000-00007C020000}"/>
    <cellStyle name="60% - Accent5 2 8" xfId="1284" xr:uid="{00000000-0005-0000-0000-00007D020000}"/>
    <cellStyle name="60% - Accent5 2 9" xfId="1285" xr:uid="{00000000-0005-0000-0000-00007E020000}"/>
    <cellStyle name="60% - Accent5 3" xfId="1286" xr:uid="{00000000-0005-0000-0000-00007F020000}"/>
    <cellStyle name="60% - Accent6 2" xfId="28" xr:uid="{00000000-0005-0000-0000-000080020000}"/>
    <cellStyle name="60% - Accent6 2 2" xfId="1287" xr:uid="{00000000-0005-0000-0000-000081020000}"/>
    <cellStyle name="60% - Accent6 2 3" xfId="1288" xr:uid="{00000000-0005-0000-0000-000082020000}"/>
    <cellStyle name="60% - Accent6 2 4" xfId="1289" xr:uid="{00000000-0005-0000-0000-000083020000}"/>
    <cellStyle name="60% - Accent6 2 5" xfId="1290" xr:uid="{00000000-0005-0000-0000-000084020000}"/>
    <cellStyle name="60% - Accent6 2 6" xfId="1291" xr:uid="{00000000-0005-0000-0000-000085020000}"/>
    <cellStyle name="60% - Accent6 2 7" xfId="1292" xr:uid="{00000000-0005-0000-0000-000086020000}"/>
    <cellStyle name="60% - Accent6 2 8" xfId="1293" xr:uid="{00000000-0005-0000-0000-000087020000}"/>
    <cellStyle name="60% - Accent6 2 9" xfId="1294" xr:uid="{00000000-0005-0000-0000-000088020000}"/>
    <cellStyle name="60% - Accent6 3" xfId="1295" xr:uid="{00000000-0005-0000-0000-000089020000}"/>
    <cellStyle name="A%" xfId="1296" xr:uid="{00000000-0005-0000-0000-00008A020000}"/>
    <cellStyle name="A% 2" xfId="5685" xr:uid="{00000000-0005-0000-0000-00008B020000}"/>
    <cellStyle name="Accent1 2" xfId="29" xr:uid="{00000000-0005-0000-0000-00008C020000}"/>
    <cellStyle name="Accent1 2 2" xfId="1297" xr:uid="{00000000-0005-0000-0000-00008D020000}"/>
    <cellStyle name="Accent1 2 3" xfId="1298" xr:uid="{00000000-0005-0000-0000-00008E020000}"/>
    <cellStyle name="Accent1 2 4" xfId="1299" xr:uid="{00000000-0005-0000-0000-00008F020000}"/>
    <cellStyle name="Accent1 2 5" xfId="1300" xr:uid="{00000000-0005-0000-0000-000090020000}"/>
    <cellStyle name="Accent1 2 6" xfId="1301" xr:uid="{00000000-0005-0000-0000-000091020000}"/>
    <cellStyle name="Accent1 2 7" xfId="1302" xr:uid="{00000000-0005-0000-0000-000092020000}"/>
    <cellStyle name="Accent1 2 8" xfId="1303" xr:uid="{00000000-0005-0000-0000-000093020000}"/>
    <cellStyle name="Accent1 2 9" xfId="1304" xr:uid="{00000000-0005-0000-0000-000094020000}"/>
    <cellStyle name="Accent1 3" xfId="1305" xr:uid="{00000000-0005-0000-0000-000095020000}"/>
    <cellStyle name="Accent2 2" xfId="30" xr:uid="{00000000-0005-0000-0000-000096020000}"/>
    <cellStyle name="Accent2 2 2" xfId="1306" xr:uid="{00000000-0005-0000-0000-000097020000}"/>
    <cellStyle name="Accent2 2 3" xfId="1307" xr:uid="{00000000-0005-0000-0000-000098020000}"/>
    <cellStyle name="Accent2 2 4" xfId="1308" xr:uid="{00000000-0005-0000-0000-000099020000}"/>
    <cellStyle name="Accent2 2 5" xfId="1309" xr:uid="{00000000-0005-0000-0000-00009A020000}"/>
    <cellStyle name="Accent2 2 6" xfId="1310" xr:uid="{00000000-0005-0000-0000-00009B020000}"/>
    <cellStyle name="Accent2 2 7" xfId="1311" xr:uid="{00000000-0005-0000-0000-00009C020000}"/>
    <cellStyle name="Accent2 2 8" xfId="1312" xr:uid="{00000000-0005-0000-0000-00009D020000}"/>
    <cellStyle name="Accent2 2 9" xfId="1313" xr:uid="{00000000-0005-0000-0000-00009E020000}"/>
    <cellStyle name="Accent2 3" xfId="1314" xr:uid="{00000000-0005-0000-0000-00009F020000}"/>
    <cellStyle name="Accent3 2" xfId="31" xr:uid="{00000000-0005-0000-0000-0000A0020000}"/>
    <cellStyle name="Accent3 2 2" xfId="1315" xr:uid="{00000000-0005-0000-0000-0000A1020000}"/>
    <cellStyle name="Accent3 2 3" xfId="1316" xr:uid="{00000000-0005-0000-0000-0000A2020000}"/>
    <cellStyle name="Accent3 2 4" xfId="1317" xr:uid="{00000000-0005-0000-0000-0000A3020000}"/>
    <cellStyle name="Accent3 2 5" xfId="1318" xr:uid="{00000000-0005-0000-0000-0000A4020000}"/>
    <cellStyle name="Accent3 2 6" xfId="1319" xr:uid="{00000000-0005-0000-0000-0000A5020000}"/>
    <cellStyle name="Accent3 2 7" xfId="1320" xr:uid="{00000000-0005-0000-0000-0000A6020000}"/>
    <cellStyle name="Accent3 2 8" xfId="1321" xr:uid="{00000000-0005-0000-0000-0000A7020000}"/>
    <cellStyle name="Accent3 2 9" xfId="1322" xr:uid="{00000000-0005-0000-0000-0000A8020000}"/>
    <cellStyle name="Accent3 3" xfId="1323" xr:uid="{00000000-0005-0000-0000-0000A9020000}"/>
    <cellStyle name="Accent4 2" xfId="32" xr:uid="{00000000-0005-0000-0000-0000AA020000}"/>
    <cellStyle name="Accent4 2 2" xfId="1324" xr:uid="{00000000-0005-0000-0000-0000AB020000}"/>
    <cellStyle name="Accent4 2 3" xfId="1325" xr:uid="{00000000-0005-0000-0000-0000AC020000}"/>
    <cellStyle name="Accent4 2 4" xfId="1326" xr:uid="{00000000-0005-0000-0000-0000AD020000}"/>
    <cellStyle name="Accent4 2 5" xfId="1327" xr:uid="{00000000-0005-0000-0000-0000AE020000}"/>
    <cellStyle name="Accent4 2 6" xfId="1328" xr:uid="{00000000-0005-0000-0000-0000AF020000}"/>
    <cellStyle name="Accent4 2 7" xfId="1329" xr:uid="{00000000-0005-0000-0000-0000B0020000}"/>
    <cellStyle name="Accent4 2 8" xfId="1330" xr:uid="{00000000-0005-0000-0000-0000B1020000}"/>
    <cellStyle name="Accent4 2 9" xfId="1331" xr:uid="{00000000-0005-0000-0000-0000B2020000}"/>
    <cellStyle name="Accent4 3" xfId="1332" xr:uid="{00000000-0005-0000-0000-0000B3020000}"/>
    <cellStyle name="Accent5 2" xfId="33" xr:uid="{00000000-0005-0000-0000-0000B4020000}"/>
    <cellStyle name="Accent5 2 2" xfId="1333" xr:uid="{00000000-0005-0000-0000-0000B5020000}"/>
    <cellStyle name="Accent5 2 3" xfId="1334" xr:uid="{00000000-0005-0000-0000-0000B6020000}"/>
    <cellStyle name="Accent5 2 4" xfId="1335" xr:uid="{00000000-0005-0000-0000-0000B7020000}"/>
    <cellStyle name="Accent5 2 5" xfId="1336" xr:uid="{00000000-0005-0000-0000-0000B8020000}"/>
    <cellStyle name="Accent5 2 6" xfId="1337" xr:uid="{00000000-0005-0000-0000-0000B9020000}"/>
    <cellStyle name="Accent5 2 7" xfId="1338" xr:uid="{00000000-0005-0000-0000-0000BA020000}"/>
    <cellStyle name="Accent5 2 8" xfId="1339" xr:uid="{00000000-0005-0000-0000-0000BB020000}"/>
    <cellStyle name="Accent5 2 9" xfId="1340" xr:uid="{00000000-0005-0000-0000-0000BC020000}"/>
    <cellStyle name="Accent5 3" xfId="1341" xr:uid="{00000000-0005-0000-0000-0000BD020000}"/>
    <cellStyle name="Accent6 2" xfId="34" xr:uid="{00000000-0005-0000-0000-0000BE020000}"/>
    <cellStyle name="Accent6 2 2" xfId="1342" xr:uid="{00000000-0005-0000-0000-0000BF020000}"/>
    <cellStyle name="Accent6 2 3" xfId="1343" xr:uid="{00000000-0005-0000-0000-0000C0020000}"/>
    <cellStyle name="Accent6 2 4" xfId="1344" xr:uid="{00000000-0005-0000-0000-0000C1020000}"/>
    <cellStyle name="Accent6 2 5" xfId="1345" xr:uid="{00000000-0005-0000-0000-0000C2020000}"/>
    <cellStyle name="Accent6 2 6" xfId="1346" xr:uid="{00000000-0005-0000-0000-0000C3020000}"/>
    <cellStyle name="Accent6 2 7" xfId="1347" xr:uid="{00000000-0005-0000-0000-0000C4020000}"/>
    <cellStyle name="Accent6 2 8" xfId="1348" xr:uid="{00000000-0005-0000-0000-0000C5020000}"/>
    <cellStyle name="Accent6 2 9" xfId="1349" xr:uid="{00000000-0005-0000-0000-0000C6020000}"/>
    <cellStyle name="Accent6 3" xfId="1350" xr:uid="{00000000-0005-0000-0000-0000C7020000}"/>
    <cellStyle name="Accounting w/$" xfId="1351" xr:uid="{00000000-0005-0000-0000-0000C8020000}"/>
    <cellStyle name="Accounting w/$ 2" xfId="9789" xr:uid="{00000000-0005-0000-0000-0000C9020000}"/>
    <cellStyle name="Accounting w/$ Total" xfId="1352" xr:uid="{00000000-0005-0000-0000-0000CA020000}"/>
    <cellStyle name="Accounting w/$ Total 2" xfId="9790" xr:uid="{00000000-0005-0000-0000-0000CB020000}"/>
    <cellStyle name="Accounting w/o $" xfId="1353" xr:uid="{00000000-0005-0000-0000-0000CC020000}"/>
    <cellStyle name="Accounting w/o $ 2" xfId="9791" xr:uid="{00000000-0005-0000-0000-0000CD020000}"/>
    <cellStyle name="Acinput" xfId="1354" xr:uid="{00000000-0005-0000-0000-0000CE020000}"/>
    <cellStyle name="Acinput 2" xfId="5686" xr:uid="{00000000-0005-0000-0000-0000CF020000}"/>
    <cellStyle name="Acinput,," xfId="1355" xr:uid="{00000000-0005-0000-0000-0000D0020000}"/>
    <cellStyle name="Acinput,, 2" xfId="5687" xr:uid="{00000000-0005-0000-0000-0000D1020000}"/>
    <cellStyle name="Acoutput" xfId="1356" xr:uid="{00000000-0005-0000-0000-0000D2020000}"/>
    <cellStyle name="Acoutput 2" xfId="5688" xr:uid="{00000000-0005-0000-0000-0000D3020000}"/>
    <cellStyle name="Acoutput,," xfId="1357" xr:uid="{00000000-0005-0000-0000-0000D4020000}"/>
    <cellStyle name="Acoutput,, 2" xfId="5689" xr:uid="{00000000-0005-0000-0000-0000D5020000}"/>
    <cellStyle name="Actual Date" xfId="1358" xr:uid="{00000000-0005-0000-0000-0000D6020000}"/>
    <cellStyle name="AFE" xfId="1359" xr:uid="{00000000-0005-0000-0000-0000D7020000}"/>
    <cellStyle name="al" xfId="1360" xr:uid="{00000000-0005-0000-0000-0000D8020000}"/>
    <cellStyle name="Amount_EQU_RIGH.XLS_Equity market_Preferred Securities " xfId="1361" xr:uid="{00000000-0005-0000-0000-0000D9020000}"/>
    <cellStyle name="Apershare" xfId="1362" xr:uid="{00000000-0005-0000-0000-0000DA020000}"/>
    <cellStyle name="Apershare 2" xfId="5690" xr:uid="{00000000-0005-0000-0000-0000DB020000}"/>
    <cellStyle name="Aprice" xfId="1363" xr:uid="{00000000-0005-0000-0000-0000DC020000}"/>
    <cellStyle name="Aprice 2" xfId="5691" xr:uid="{00000000-0005-0000-0000-0000DD020000}"/>
    <cellStyle name="Aprice 2 2" xfId="10530" xr:uid="{00000000-0005-0000-0000-0000DE020000}"/>
    <cellStyle name="Aprice 3" xfId="9792" xr:uid="{00000000-0005-0000-0000-0000DF020000}"/>
    <cellStyle name="ar" xfId="1364" xr:uid="{00000000-0005-0000-0000-0000E0020000}"/>
    <cellStyle name="ar 2" xfId="6863" xr:uid="{00000000-0005-0000-0000-0000E1020000}"/>
    <cellStyle name="ar 2 2" xfId="10537" xr:uid="{00000000-0005-0000-0000-0000E2020000}"/>
    <cellStyle name="ar 3" xfId="9793" xr:uid="{00000000-0005-0000-0000-0000E3020000}"/>
    <cellStyle name="Arial 10" xfId="1365" xr:uid="{00000000-0005-0000-0000-0000E4020000}"/>
    <cellStyle name="Arial 12" xfId="1366" xr:uid="{00000000-0005-0000-0000-0000E5020000}"/>
    <cellStyle name="Availability" xfId="1367" xr:uid="{00000000-0005-0000-0000-0000E6020000}"/>
    <cellStyle name="Avertissement" xfId="1368" xr:uid="{00000000-0005-0000-0000-0000E7020000}"/>
    <cellStyle name="Bad 2" xfId="35" xr:uid="{00000000-0005-0000-0000-0000E8020000}"/>
    <cellStyle name="Bad 2 2" xfId="1369" xr:uid="{00000000-0005-0000-0000-0000E9020000}"/>
    <cellStyle name="Bad 2 3" xfId="1370" xr:uid="{00000000-0005-0000-0000-0000EA020000}"/>
    <cellStyle name="Bad 2 4" xfId="1371" xr:uid="{00000000-0005-0000-0000-0000EB020000}"/>
    <cellStyle name="Bad 2 5" xfId="1372" xr:uid="{00000000-0005-0000-0000-0000EC020000}"/>
    <cellStyle name="Bad 2 6" xfId="1373" xr:uid="{00000000-0005-0000-0000-0000ED020000}"/>
    <cellStyle name="Bad 2 7" xfId="1374" xr:uid="{00000000-0005-0000-0000-0000EE020000}"/>
    <cellStyle name="Bad 2 8" xfId="1375" xr:uid="{00000000-0005-0000-0000-0000EF020000}"/>
    <cellStyle name="Bad 2 9" xfId="1376" xr:uid="{00000000-0005-0000-0000-0000F0020000}"/>
    <cellStyle name="Bad 3" xfId="1377" xr:uid="{00000000-0005-0000-0000-0000F1020000}"/>
    <cellStyle name="Band 2" xfId="1378" xr:uid="{00000000-0005-0000-0000-0000F2020000}"/>
    <cellStyle name="Band 2 2" xfId="5692" xr:uid="{00000000-0005-0000-0000-0000F3020000}"/>
    <cellStyle name="Blank" xfId="1379" xr:uid="{00000000-0005-0000-0000-0000F4020000}"/>
    <cellStyle name="Blue" xfId="1380" xr:uid="{00000000-0005-0000-0000-0000F5020000}"/>
    <cellStyle name="Bold/Border" xfId="1381" xr:uid="{00000000-0005-0000-0000-0000F6020000}"/>
    <cellStyle name="Bold/Border 2" xfId="5693" xr:uid="{00000000-0005-0000-0000-0000F7020000}"/>
    <cellStyle name="Border Heavy" xfId="1382" xr:uid="{00000000-0005-0000-0000-0000F8020000}"/>
    <cellStyle name="Border Thin" xfId="1383" xr:uid="{00000000-0005-0000-0000-0000F9020000}"/>
    <cellStyle name="Border, Bottom" xfId="1384" xr:uid="{00000000-0005-0000-0000-0000FA020000}"/>
    <cellStyle name="Border, Bottom 2" xfId="5694" xr:uid="{00000000-0005-0000-0000-0000FB020000}"/>
    <cellStyle name="Border, Left" xfId="1385" xr:uid="{00000000-0005-0000-0000-0000FC020000}"/>
    <cellStyle name="Border, Left 2" xfId="5695" xr:uid="{00000000-0005-0000-0000-0000FD020000}"/>
    <cellStyle name="Border, Right" xfId="1386" xr:uid="{00000000-0005-0000-0000-0000FE020000}"/>
    <cellStyle name="Border, Top" xfId="1387" xr:uid="{00000000-0005-0000-0000-0000FF020000}"/>
    <cellStyle name="Border, Top 2" xfId="9794" xr:uid="{00000000-0005-0000-0000-000000030000}"/>
    <cellStyle name="British Pound" xfId="1388" xr:uid="{00000000-0005-0000-0000-000001030000}"/>
    <cellStyle name="BritPound" xfId="1389" xr:uid="{00000000-0005-0000-0000-000002030000}"/>
    <cellStyle name="Bullet" xfId="1390" xr:uid="{00000000-0005-0000-0000-000003030000}"/>
    <cellStyle name="Calc Currency (0)" xfId="1391" xr:uid="{00000000-0005-0000-0000-000004030000}"/>
    <cellStyle name="Calc Currency (2)" xfId="1392" xr:uid="{00000000-0005-0000-0000-000005030000}"/>
    <cellStyle name="Calc Percent (0)" xfId="1393" xr:uid="{00000000-0005-0000-0000-000006030000}"/>
    <cellStyle name="Calc Percent (1)" xfId="1394" xr:uid="{00000000-0005-0000-0000-000007030000}"/>
    <cellStyle name="Calc Percent (2)" xfId="1395" xr:uid="{00000000-0005-0000-0000-000008030000}"/>
    <cellStyle name="Calc Units (0)" xfId="1396" xr:uid="{00000000-0005-0000-0000-000009030000}"/>
    <cellStyle name="Calc Units (1)" xfId="1397" xr:uid="{00000000-0005-0000-0000-00000A030000}"/>
    <cellStyle name="Calc Units (2)" xfId="1398" xr:uid="{00000000-0005-0000-0000-00000B030000}"/>
    <cellStyle name="Calcul" xfId="1399" xr:uid="{00000000-0005-0000-0000-00000C030000}"/>
    <cellStyle name="Calcul 2" xfId="9795" xr:uid="{00000000-0005-0000-0000-00000D030000}"/>
    <cellStyle name="Calculation 2" xfId="36" xr:uid="{00000000-0005-0000-0000-00000E030000}"/>
    <cellStyle name="Calculation 2 10" xfId="9745" xr:uid="{00000000-0005-0000-0000-00000F030000}"/>
    <cellStyle name="Calculation 2 10 2" xfId="10540" xr:uid="{00000000-0005-0000-0000-000010030000}"/>
    <cellStyle name="Calculation 2 2" xfId="64" xr:uid="{00000000-0005-0000-0000-000011030000}"/>
    <cellStyle name="Calculation 2 2 2" xfId="84" xr:uid="{00000000-0005-0000-0000-000012030000}"/>
    <cellStyle name="Calculation 2 2 2 2" xfId="9766" xr:uid="{00000000-0005-0000-0000-000013030000}"/>
    <cellStyle name="Calculation 2 2 2 2 2" xfId="10560" xr:uid="{00000000-0005-0000-0000-000014030000}"/>
    <cellStyle name="Calculation 2 2 3" xfId="9752" xr:uid="{00000000-0005-0000-0000-000015030000}"/>
    <cellStyle name="Calculation 2 2 3 2" xfId="10546" xr:uid="{00000000-0005-0000-0000-000016030000}"/>
    <cellStyle name="Calculation 2 3" xfId="78" xr:uid="{00000000-0005-0000-0000-000017030000}"/>
    <cellStyle name="Calculation 2 3 2" xfId="9760" xr:uid="{00000000-0005-0000-0000-000018030000}"/>
    <cellStyle name="Calculation 2 3 2 2" xfId="10554" xr:uid="{00000000-0005-0000-0000-000019030000}"/>
    <cellStyle name="Calculation 2 4" xfId="1400" xr:uid="{00000000-0005-0000-0000-00001A030000}"/>
    <cellStyle name="Calculation 2 5" xfId="1401" xr:uid="{00000000-0005-0000-0000-00001B030000}"/>
    <cellStyle name="Calculation 2 6" xfId="1402" xr:uid="{00000000-0005-0000-0000-00001C030000}"/>
    <cellStyle name="Calculation 2 7" xfId="1403" xr:uid="{00000000-0005-0000-0000-00001D030000}"/>
    <cellStyle name="Calculation 2 8" xfId="1404" xr:uid="{00000000-0005-0000-0000-00001E030000}"/>
    <cellStyle name="Calculation 2 9" xfId="1405" xr:uid="{00000000-0005-0000-0000-00001F030000}"/>
    <cellStyle name="Calculation 3" xfId="1406" xr:uid="{00000000-0005-0000-0000-000020030000}"/>
    <cellStyle name="Case" xfId="1407" xr:uid="{00000000-0005-0000-0000-000021030000}"/>
    <cellStyle name="Cellule liée" xfId="1408" xr:uid="{00000000-0005-0000-0000-000022030000}"/>
    <cellStyle name="Check" xfId="1409" xr:uid="{00000000-0005-0000-0000-000023030000}"/>
    <cellStyle name="Check Cell 2" xfId="37" xr:uid="{00000000-0005-0000-0000-000024030000}"/>
    <cellStyle name="Check Cell 2 2" xfId="1410" xr:uid="{00000000-0005-0000-0000-000025030000}"/>
    <cellStyle name="Check Cell 2 3" xfId="1411" xr:uid="{00000000-0005-0000-0000-000026030000}"/>
    <cellStyle name="Check Cell 2 4" xfId="1412" xr:uid="{00000000-0005-0000-0000-000027030000}"/>
    <cellStyle name="Check Cell 2 5" xfId="1413" xr:uid="{00000000-0005-0000-0000-000028030000}"/>
    <cellStyle name="Check Cell 2 6" xfId="1414" xr:uid="{00000000-0005-0000-0000-000029030000}"/>
    <cellStyle name="Check Cell 2 7" xfId="1415" xr:uid="{00000000-0005-0000-0000-00002A030000}"/>
    <cellStyle name="Check Cell 2 8" xfId="1416" xr:uid="{00000000-0005-0000-0000-00002B030000}"/>
    <cellStyle name="Check Cell 2 9" xfId="1417" xr:uid="{00000000-0005-0000-0000-00002C030000}"/>
    <cellStyle name="Check Cell 3" xfId="1418" xr:uid="{00000000-0005-0000-0000-00002D030000}"/>
    <cellStyle name="Chiffre" xfId="1419" xr:uid="{00000000-0005-0000-0000-00002E030000}"/>
    <cellStyle name="Colhead_left" xfId="1420" xr:uid="{00000000-0005-0000-0000-00002F030000}"/>
    <cellStyle name="ColHeading" xfId="1421" xr:uid="{00000000-0005-0000-0000-000030030000}"/>
    <cellStyle name="Column Title" xfId="1422" xr:uid="{00000000-0005-0000-0000-000031030000}"/>
    <cellStyle name="ColumnHeadings" xfId="1423" xr:uid="{00000000-0005-0000-0000-000032030000}"/>
    <cellStyle name="ColumnHeadings2" xfId="1424" xr:uid="{00000000-0005-0000-0000-000033030000}"/>
    <cellStyle name="Comma" xfId="71" builtinId="3"/>
    <cellStyle name="Comma  - Style1" xfId="1425" xr:uid="{00000000-0005-0000-0000-000035030000}"/>
    <cellStyle name="Comma  - Style2" xfId="1426" xr:uid="{00000000-0005-0000-0000-000036030000}"/>
    <cellStyle name="Comma  - Style3" xfId="1427" xr:uid="{00000000-0005-0000-0000-000037030000}"/>
    <cellStyle name="Comma  - Style4" xfId="1428" xr:uid="{00000000-0005-0000-0000-000038030000}"/>
    <cellStyle name="Comma  - Style5" xfId="1429" xr:uid="{00000000-0005-0000-0000-000039030000}"/>
    <cellStyle name="Comma  - Style6" xfId="1430" xr:uid="{00000000-0005-0000-0000-00003A030000}"/>
    <cellStyle name="Comma  - Style7" xfId="1431" xr:uid="{00000000-0005-0000-0000-00003B030000}"/>
    <cellStyle name="Comma  - Style8" xfId="1432" xr:uid="{00000000-0005-0000-0000-00003C030000}"/>
    <cellStyle name="Comma ," xfId="1433" xr:uid="{00000000-0005-0000-0000-00003D030000}"/>
    <cellStyle name="Comma , 2" xfId="9796" xr:uid="{00000000-0005-0000-0000-00003E030000}"/>
    <cellStyle name="Comma [00]" xfId="1434" xr:uid="{00000000-0005-0000-0000-00003F030000}"/>
    <cellStyle name="Comma [1]" xfId="1435" xr:uid="{00000000-0005-0000-0000-000040030000}"/>
    <cellStyle name="Comma [2]" xfId="1436" xr:uid="{00000000-0005-0000-0000-000041030000}"/>
    <cellStyle name="Comma [3]" xfId="1437" xr:uid="{00000000-0005-0000-0000-000042030000}"/>
    <cellStyle name="Comma 0" xfId="1438" xr:uid="{00000000-0005-0000-0000-000043030000}"/>
    <cellStyle name="Comma 0*" xfId="1439" xr:uid="{00000000-0005-0000-0000-000044030000}"/>
    <cellStyle name="Comma 10" xfId="1440" xr:uid="{00000000-0005-0000-0000-000045030000}"/>
    <cellStyle name="Comma 10 2" xfId="1441" xr:uid="{00000000-0005-0000-0000-000046030000}"/>
    <cellStyle name="Comma 10 2 2" xfId="9798" xr:uid="{00000000-0005-0000-0000-000047030000}"/>
    <cellStyle name="Comma 10 3" xfId="1442" xr:uid="{00000000-0005-0000-0000-000048030000}"/>
    <cellStyle name="Comma 10 3 2" xfId="9799" xr:uid="{00000000-0005-0000-0000-000049030000}"/>
    <cellStyle name="Comma 10 4" xfId="1443" xr:uid="{00000000-0005-0000-0000-00004A030000}"/>
    <cellStyle name="Comma 10 4 2" xfId="9800" xr:uid="{00000000-0005-0000-0000-00004B030000}"/>
    <cellStyle name="Comma 10 5" xfId="1444" xr:uid="{00000000-0005-0000-0000-00004C030000}"/>
    <cellStyle name="Comma 10 5 2" xfId="9801" xr:uid="{00000000-0005-0000-0000-00004D030000}"/>
    <cellStyle name="Comma 10 6" xfId="9797" xr:uid="{00000000-0005-0000-0000-00004E030000}"/>
    <cellStyle name="Comma 11" xfId="1445" xr:uid="{00000000-0005-0000-0000-00004F030000}"/>
    <cellStyle name="Comma 11 2" xfId="9802" xr:uid="{00000000-0005-0000-0000-000050030000}"/>
    <cellStyle name="Comma 12" xfId="1446" xr:uid="{00000000-0005-0000-0000-000051030000}"/>
    <cellStyle name="Comma 12 2" xfId="9803" xr:uid="{00000000-0005-0000-0000-000052030000}"/>
    <cellStyle name="Comma 13" xfId="132" xr:uid="{00000000-0005-0000-0000-000053030000}"/>
    <cellStyle name="Comma 13 2" xfId="9781" xr:uid="{00000000-0005-0000-0000-000054030000}"/>
    <cellStyle name="Comma 14" xfId="6210" xr:uid="{00000000-0005-0000-0000-000055030000}"/>
    <cellStyle name="Comma 14 2" xfId="10531" xr:uid="{00000000-0005-0000-0000-000056030000}"/>
    <cellStyle name="Comma 15" xfId="6262" xr:uid="{00000000-0005-0000-0000-000057030000}"/>
    <cellStyle name="Comma 15 2" xfId="10532" xr:uid="{00000000-0005-0000-0000-000058030000}"/>
    <cellStyle name="Comma 16" xfId="6264" xr:uid="{00000000-0005-0000-0000-000059030000}"/>
    <cellStyle name="Comma 16 2" xfId="10534" xr:uid="{00000000-0005-0000-0000-00005A030000}"/>
    <cellStyle name="Comma 17" xfId="6263" xr:uid="{00000000-0005-0000-0000-00005B030000}"/>
    <cellStyle name="Comma 17 2" xfId="10533" xr:uid="{00000000-0005-0000-0000-00005C030000}"/>
    <cellStyle name="Comma 18" xfId="9778" xr:uid="{00000000-0005-0000-0000-00005D030000}"/>
    <cellStyle name="Comma 2" xfId="1" xr:uid="{00000000-0005-0000-0000-00005E030000}"/>
    <cellStyle name="Comma 2 10" xfId="1447" xr:uid="{00000000-0005-0000-0000-00005F030000}"/>
    <cellStyle name="Comma 2 10 2" xfId="9804" xr:uid="{00000000-0005-0000-0000-000060030000}"/>
    <cellStyle name="Comma 2 11" xfId="1448" xr:uid="{00000000-0005-0000-0000-000061030000}"/>
    <cellStyle name="Comma 2 11 2" xfId="1449" xr:uid="{00000000-0005-0000-0000-000062030000}"/>
    <cellStyle name="Comma 2 11 2 2" xfId="1450" xr:uid="{00000000-0005-0000-0000-000063030000}"/>
    <cellStyle name="Comma 2 11 2 2 2" xfId="9807" xr:uid="{00000000-0005-0000-0000-000064030000}"/>
    <cellStyle name="Comma 2 11 2 3" xfId="9806" xr:uid="{00000000-0005-0000-0000-000065030000}"/>
    <cellStyle name="Comma 2 11 3" xfId="1451" xr:uid="{00000000-0005-0000-0000-000066030000}"/>
    <cellStyle name="Comma 2 11 3 2" xfId="9808" xr:uid="{00000000-0005-0000-0000-000067030000}"/>
    <cellStyle name="Comma 2 11 4" xfId="9805" xr:uid="{00000000-0005-0000-0000-000068030000}"/>
    <cellStyle name="Comma 2 12" xfId="1452" xr:uid="{00000000-0005-0000-0000-000069030000}"/>
    <cellStyle name="Comma 2 12 2" xfId="1453" xr:uid="{00000000-0005-0000-0000-00006A030000}"/>
    <cellStyle name="Comma 2 12 2 2" xfId="9810" xr:uid="{00000000-0005-0000-0000-00006B030000}"/>
    <cellStyle name="Comma 2 12 3" xfId="9809" xr:uid="{00000000-0005-0000-0000-00006C030000}"/>
    <cellStyle name="Comma 2 13" xfId="1454" xr:uid="{00000000-0005-0000-0000-00006D030000}"/>
    <cellStyle name="Comma 2 13 2" xfId="9811" xr:uid="{00000000-0005-0000-0000-00006E030000}"/>
    <cellStyle name="Comma 2 14" xfId="1455" xr:uid="{00000000-0005-0000-0000-00006F030000}"/>
    <cellStyle name="Comma 2 14 2" xfId="9812" xr:uid="{00000000-0005-0000-0000-000070030000}"/>
    <cellStyle name="Comma 2 15" xfId="1456" xr:uid="{00000000-0005-0000-0000-000071030000}"/>
    <cellStyle name="Comma 2 15 2" xfId="9813" xr:uid="{00000000-0005-0000-0000-000072030000}"/>
    <cellStyle name="Comma 2 16" xfId="1457" xr:uid="{00000000-0005-0000-0000-000073030000}"/>
    <cellStyle name="Comma 2 16 2" xfId="9814" xr:uid="{00000000-0005-0000-0000-000074030000}"/>
    <cellStyle name="Comma 2 17" xfId="1458" xr:uid="{00000000-0005-0000-0000-000075030000}"/>
    <cellStyle name="Comma 2 17 2" xfId="9815" xr:uid="{00000000-0005-0000-0000-000076030000}"/>
    <cellStyle name="Comma 2 18" xfId="1459" xr:uid="{00000000-0005-0000-0000-000077030000}"/>
    <cellStyle name="Comma 2 18 2" xfId="9816" xr:uid="{00000000-0005-0000-0000-000078030000}"/>
    <cellStyle name="Comma 2 19" xfId="1460" xr:uid="{00000000-0005-0000-0000-000079030000}"/>
    <cellStyle name="Comma 2 19 2" xfId="9817" xr:uid="{00000000-0005-0000-0000-00007A030000}"/>
    <cellStyle name="Comma 2 2" xfId="2" xr:uid="{00000000-0005-0000-0000-00007B030000}"/>
    <cellStyle name="Comma 2 2 10" xfId="1461" xr:uid="{00000000-0005-0000-0000-00007C030000}"/>
    <cellStyle name="Comma 2 2 10 2" xfId="9818" xr:uid="{00000000-0005-0000-0000-00007D030000}"/>
    <cellStyle name="Comma 2 2 11" xfId="1462" xr:uid="{00000000-0005-0000-0000-00007E030000}"/>
    <cellStyle name="Comma 2 2 11 2" xfId="9819" xr:uid="{00000000-0005-0000-0000-00007F030000}"/>
    <cellStyle name="Comma 2 2 12" xfId="9772" xr:uid="{00000000-0005-0000-0000-000080030000}"/>
    <cellStyle name="Comma 2 2 2" xfId="1463" xr:uid="{00000000-0005-0000-0000-000081030000}"/>
    <cellStyle name="Comma 2 2 2 2" xfId="1464" xr:uid="{00000000-0005-0000-0000-000082030000}"/>
    <cellStyle name="Comma 2 2 2 2 2" xfId="9821" xr:uid="{00000000-0005-0000-0000-000083030000}"/>
    <cellStyle name="Comma 2 2 2 3" xfId="9820" xr:uid="{00000000-0005-0000-0000-000084030000}"/>
    <cellStyle name="Comma 2 2 3" xfId="1465" xr:uid="{00000000-0005-0000-0000-000085030000}"/>
    <cellStyle name="Comma 2 2 3 2" xfId="9822" xr:uid="{00000000-0005-0000-0000-000086030000}"/>
    <cellStyle name="Comma 2 2 4" xfId="1466" xr:uid="{00000000-0005-0000-0000-000087030000}"/>
    <cellStyle name="Comma 2 2 5" xfId="1467" xr:uid="{00000000-0005-0000-0000-000088030000}"/>
    <cellStyle name="Comma 2 2 6" xfId="1468" xr:uid="{00000000-0005-0000-0000-000089030000}"/>
    <cellStyle name="Comma 2 2 7" xfId="1469" xr:uid="{00000000-0005-0000-0000-00008A030000}"/>
    <cellStyle name="Comma 2 2 8" xfId="1470" xr:uid="{00000000-0005-0000-0000-00008B030000}"/>
    <cellStyle name="Comma 2 2 8 2" xfId="9823" xr:uid="{00000000-0005-0000-0000-00008C030000}"/>
    <cellStyle name="Comma 2 2 9" xfId="1471" xr:uid="{00000000-0005-0000-0000-00008D030000}"/>
    <cellStyle name="Comma 2 2 9 2" xfId="9824" xr:uid="{00000000-0005-0000-0000-00008E030000}"/>
    <cellStyle name="Comma 2 3" xfId="39" xr:uid="{00000000-0005-0000-0000-00008F030000}"/>
    <cellStyle name="Comma 2 3 2" xfId="1472" xr:uid="{00000000-0005-0000-0000-000090030000}"/>
    <cellStyle name="Comma 2 3 3" xfId="1473" xr:uid="{00000000-0005-0000-0000-000091030000}"/>
    <cellStyle name="Comma 2 3 4" xfId="1474" xr:uid="{00000000-0005-0000-0000-000092030000}"/>
    <cellStyle name="Comma 2 3 5" xfId="1475" xr:uid="{00000000-0005-0000-0000-000093030000}"/>
    <cellStyle name="Comma 2 3 6" xfId="1476" xr:uid="{00000000-0005-0000-0000-000094030000}"/>
    <cellStyle name="Comma 2 3 6 2" xfId="9825" xr:uid="{00000000-0005-0000-0000-000095030000}"/>
    <cellStyle name="Comma 2 3 7" xfId="1477" xr:uid="{00000000-0005-0000-0000-000096030000}"/>
    <cellStyle name="Comma 2 3 7 2" xfId="9826" xr:uid="{00000000-0005-0000-0000-000097030000}"/>
    <cellStyle name="Comma 2 3 8" xfId="1478" xr:uid="{00000000-0005-0000-0000-000098030000}"/>
    <cellStyle name="Comma 2 3 8 2" xfId="9827" xr:uid="{00000000-0005-0000-0000-000099030000}"/>
    <cellStyle name="Comma 2 3 9" xfId="9775" xr:uid="{00000000-0005-0000-0000-00009A030000}"/>
    <cellStyle name="Comma 2 4" xfId="1479" xr:uid="{00000000-0005-0000-0000-00009B030000}"/>
    <cellStyle name="Comma 2 4 2" xfId="1480" xr:uid="{00000000-0005-0000-0000-00009C030000}"/>
    <cellStyle name="Comma 2 4 2 2" xfId="9829" xr:uid="{00000000-0005-0000-0000-00009D030000}"/>
    <cellStyle name="Comma 2 4 3" xfId="1481" xr:uid="{00000000-0005-0000-0000-00009E030000}"/>
    <cellStyle name="Comma 2 4 3 2" xfId="9830" xr:uid="{00000000-0005-0000-0000-00009F030000}"/>
    <cellStyle name="Comma 2 4 4" xfId="9828" xr:uid="{00000000-0005-0000-0000-0000A0030000}"/>
    <cellStyle name="Comma 2 5" xfId="1482" xr:uid="{00000000-0005-0000-0000-0000A1030000}"/>
    <cellStyle name="Comma 2 5 2" xfId="1483" xr:uid="{00000000-0005-0000-0000-0000A2030000}"/>
    <cellStyle name="Comma 2 5 2 2" xfId="1484" xr:uid="{00000000-0005-0000-0000-0000A3030000}"/>
    <cellStyle name="Comma 2 5 2 2 2" xfId="1485" xr:uid="{00000000-0005-0000-0000-0000A4030000}"/>
    <cellStyle name="Comma 2 5 2 2 2 2" xfId="1486" xr:uid="{00000000-0005-0000-0000-0000A5030000}"/>
    <cellStyle name="Comma 2 5 2 2 2 2 2" xfId="9835" xr:uid="{00000000-0005-0000-0000-0000A6030000}"/>
    <cellStyle name="Comma 2 5 2 2 2 3" xfId="9834" xr:uid="{00000000-0005-0000-0000-0000A7030000}"/>
    <cellStyle name="Comma 2 5 2 2 3" xfId="1487" xr:uid="{00000000-0005-0000-0000-0000A8030000}"/>
    <cellStyle name="Comma 2 5 2 2 3 2" xfId="9836" xr:uid="{00000000-0005-0000-0000-0000A9030000}"/>
    <cellStyle name="Comma 2 5 2 2 4" xfId="9833" xr:uid="{00000000-0005-0000-0000-0000AA030000}"/>
    <cellStyle name="Comma 2 5 2 3" xfId="1488" xr:uid="{00000000-0005-0000-0000-0000AB030000}"/>
    <cellStyle name="Comma 2 5 2 3 2" xfId="1489" xr:uid="{00000000-0005-0000-0000-0000AC030000}"/>
    <cellStyle name="Comma 2 5 2 3 2 2" xfId="9838" xr:uid="{00000000-0005-0000-0000-0000AD030000}"/>
    <cellStyle name="Comma 2 5 2 3 3" xfId="9837" xr:uid="{00000000-0005-0000-0000-0000AE030000}"/>
    <cellStyle name="Comma 2 5 2 4" xfId="1490" xr:uid="{00000000-0005-0000-0000-0000AF030000}"/>
    <cellStyle name="Comma 2 5 2 4 2" xfId="9839" xr:uid="{00000000-0005-0000-0000-0000B0030000}"/>
    <cellStyle name="Comma 2 5 2 5" xfId="9832" xr:uid="{00000000-0005-0000-0000-0000B1030000}"/>
    <cellStyle name="Comma 2 5 3" xfId="1491" xr:uid="{00000000-0005-0000-0000-0000B2030000}"/>
    <cellStyle name="Comma 2 5 3 2" xfId="1492" xr:uid="{00000000-0005-0000-0000-0000B3030000}"/>
    <cellStyle name="Comma 2 5 3 2 2" xfId="1493" xr:uid="{00000000-0005-0000-0000-0000B4030000}"/>
    <cellStyle name="Comma 2 5 3 2 2 2" xfId="1494" xr:uid="{00000000-0005-0000-0000-0000B5030000}"/>
    <cellStyle name="Comma 2 5 3 2 2 2 2" xfId="9843" xr:uid="{00000000-0005-0000-0000-0000B6030000}"/>
    <cellStyle name="Comma 2 5 3 2 2 3" xfId="9842" xr:uid="{00000000-0005-0000-0000-0000B7030000}"/>
    <cellStyle name="Comma 2 5 3 2 3" xfId="1495" xr:uid="{00000000-0005-0000-0000-0000B8030000}"/>
    <cellStyle name="Comma 2 5 3 2 3 2" xfId="9844" xr:uid="{00000000-0005-0000-0000-0000B9030000}"/>
    <cellStyle name="Comma 2 5 3 2 4" xfId="9841" xr:uid="{00000000-0005-0000-0000-0000BA030000}"/>
    <cellStyle name="Comma 2 5 3 3" xfId="1496" xr:uid="{00000000-0005-0000-0000-0000BB030000}"/>
    <cellStyle name="Comma 2 5 3 3 2" xfId="1497" xr:uid="{00000000-0005-0000-0000-0000BC030000}"/>
    <cellStyle name="Comma 2 5 3 3 2 2" xfId="9846" xr:uid="{00000000-0005-0000-0000-0000BD030000}"/>
    <cellStyle name="Comma 2 5 3 3 3" xfId="9845" xr:uid="{00000000-0005-0000-0000-0000BE030000}"/>
    <cellStyle name="Comma 2 5 3 4" xfId="1498" xr:uid="{00000000-0005-0000-0000-0000BF030000}"/>
    <cellStyle name="Comma 2 5 3 4 2" xfId="9847" xr:uid="{00000000-0005-0000-0000-0000C0030000}"/>
    <cellStyle name="Comma 2 5 3 5" xfId="9840" xr:uid="{00000000-0005-0000-0000-0000C1030000}"/>
    <cellStyle name="Comma 2 5 4" xfId="1499" xr:uid="{00000000-0005-0000-0000-0000C2030000}"/>
    <cellStyle name="Comma 2 5 4 2" xfId="1500" xr:uid="{00000000-0005-0000-0000-0000C3030000}"/>
    <cellStyle name="Comma 2 5 4 2 2" xfId="1501" xr:uid="{00000000-0005-0000-0000-0000C4030000}"/>
    <cellStyle name="Comma 2 5 4 2 2 2" xfId="9850" xr:uid="{00000000-0005-0000-0000-0000C5030000}"/>
    <cellStyle name="Comma 2 5 4 2 3" xfId="9849" xr:uid="{00000000-0005-0000-0000-0000C6030000}"/>
    <cellStyle name="Comma 2 5 4 3" xfId="1502" xr:uid="{00000000-0005-0000-0000-0000C7030000}"/>
    <cellStyle name="Comma 2 5 4 3 2" xfId="9851" xr:uid="{00000000-0005-0000-0000-0000C8030000}"/>
    <cellStyle name="Comma 2 5 4 4" xfId="9848" xr:uid="{00000000-0005-0000-0000-0000C9030000}"/>
    <cellStyle name="Comma 2 5 5" xfId="1503" xr:uid="{00000000-0005-0000-0000-0000CA030000}"/>
    <cellStyle name="Comma 2 5 5 2" xfId="1504" xr:uid="{00000000-0005-0000-0000-0000CB030000}"/>
    <cellStyle name="Comma 2 5 5 2 2" xfId="9853" xr:uid="{00000000-0005-0000-0000-0000CC030000}"/>
    <cellStyle name="Comma 2 5 5 3" xfId="9852" xr:uid="{00000000-0005-0000-0000-0000CD030000}"/>
    <cellStyle name="Comma 2 5 6" xfId="1505" xr:uid="{00000000-0005-0000-0000-0000CE030000}"/>
    <cellStyle name="Comma 2 5 6 2" xfId="9854" xr:uid="{00000000-0005-0000-0000-0000CF030000}"/>
    <cellStyle name="Comma 2 5 7" xfId="9831" xr:uid="{00000000-0005-0000-0000-0000D0030000}"/>
    <cellStyle name="Comma 2 6" xfId="1506" xr:uid="{00000000-0005-0000-0000-0000D1030000}"/>
    <cellStyle name="Comma 2 6 2" xfId="1507" xr:uid="{00000000-0005-0000-0000-0000D2030000}"/>
    <cellStyle name="Comma 2 6 2 2" xfId="1508" xr:uid="{00000000-0005-0000-0000-0000D3030000}"/>
    <cellStyle name="Comma 2 6 2 2 2" xfId="1509" xr:uid="{00000000-0005-0000-0000-0000D4030000}"/>
    <cellStyle name="Comma 2 6 2 2 2 2" xfId="9858" xr:uid="{00000000-0005-0000-0000-0000D5030000}"/>
    <cellStyle name="Comma 2 6 2 2 3" xfId="9857" xr:uid="{00000000-0005-0000-0000-0000D6030000}"/>
    <cellStyle name="Comma 2 6 2 3" xfId="1510" xr:uid="{00000000-0005-0000-0000-0000D7030000}"/>
    <cellStyle name="Comma 2 6 2 3 2" xfId="9859" xr:uid="{00000000-0005-0000-0000-0000D8030000}"/>
    <cellStyle name="Comma 2 6 2 4" xfId="9856" xr:uid="{00000000-0005-0000-0000-0000D9030000}"/>
    <cellStyle name="Comma 2 6 3" xfId="1511" xr:uid="{00000000-0005-0000-0000-0000DA030000}"/>
    <cellStyle name="Comma 2 6 3 2" xfId="1512" xr:uid="{00000000-0005-0000-0000-0000DB030000}"/>
    <cellStyle name="Comma 2 6 3 2 2" xfId="9861" xr:uid="{00000000-0005-0000-0000-0000DC030000}"/>
    <cellStyle name="Comma 2 6 3 3" xfId="9860" xr:uid="{00000000-0005-0000-0000-0000DD030000}"/>
    <cellStyle name="Comma 2 6 4" xfId="1513" xr:uid="{00000000-0005-0000-0000-0000DE030000}"/>
    <cellStyle name="Comma 2 6 4 2" xfId="9862" xr:uid="{00000000-0005-0000-0000-0000DF030000}"/>
    <cellStyle name="Comma 2 6 5" xfId="9855" xr:uid="{00000000-0005-0000-0000-0000E0030000}"/>
    <cellStyle name="Comma 2 7" xfId="1514" xr:uid="{00000000-0005-0000-0000-0000E1030000}"/>
    <cellStyle name="Comma 2 7 2" xfId="1515" xr:uid="{00000000-0005-0000-0000-0000E2030000}"/>
    <cellStyle name="Comma 2 7 2 2" xfId="1516" xr:uid="{00000000-0005-0000-0000-0000E3030000}"/>
    <cellStyle name="Comma 2 7 2 2 2" xfId="1517" xr:uid="{00000000-0005-0000-0000-0000E4030000}"/>
    <cellStyle name="Comma 2 7 2 2 2 2" xfId="9866" xr:uid="{00000000-0005-0000-0000-0000E5030000}"/>
    <cellStyle name="Comma 2 7 2 2 3" xfId="9865" xr:uid="{00000000-0005-0000-0000-0000E6030000}"/>
    <cellStyle name="Comma 2 7 2 3" xfId="1518" xr:uid="{00000000-0005-0000-0000-0000E7030000}"/>
    <cellStyle name="Comma 2 7 2 3 2" xfId="9867" xr:uid="{00000000-0005-0000-0000-0000E8030000}"/>
    <cellStyle name="Comma 2 7 2 4" xfId="9864" xr:uid="{00000000-0005-0000-0000-0000E9030000}"/>
    <cellStyle name="Comma 2 7 3" xfId="1519" xr:uid="{00000000-0005-0000-0000-0000EA030000}"/>
    <cellStyle name="Comma 2 7 3 2" xfId="1520" xr:uid="{00000000-0005-0000-0000-0000EB030000}"/>
    <cellStyle name="Comma 2 7 3 2 2" xfId="9869" xr:uid="{00000000-0005-0000-0000-0000EC030000}"/>
    <cellStyle name="Comma 2 7 3 3" xfId="9868" xr:uid="{00000000-0005-0000-0000-0000ED030000}"/>
    <cellStyle name="Comma 2 7 4" xfId="1521" xr:uid="{00000000-0005-0000-0000-0000EE030000}"/>
    <cellStyle name="Comma 2 7 4 2" xfId="9870" xr:uid="{00000000-0005-0000-0000-0000EF030000}"/>
    <cellStyle name="Comma 2 7 5" xfId="9863" xr:uid="{00000000-0005-0000-0000-0000F0030000}"/>
    <cellStyle name="Comma 2 8" xfId="1522" xr:uid="{00000000-0005-0000-0000-0000F1030000}"/>
    <cellStyle name="Comma 2 8 2" xfId="9871" xr:uid="{00000000-0005-0000-0000-0000F2030000}"/>
    <cellStyle name="Comma 2 9" xfId="1523" xr:uid="{00000000-0005-0000-0000-0000F3030000}"/>
    <cellStyle name="Comma 2 9 2" xfId="1524" xr:uid="{00000000-0005-0000-0000-0000F4030000}"/>
    <cellStyle name="Comma 2 9 2 2" xfId="1525" xr:uid="{00000000-0005-0000-0000-0000F5030000}"/>
    <cellStyle name="Comma 2 9 2 2 2" xfId="9874" xr:uid="{00000000-0005-0000-0000-0000F6030000}"/>
    <cellStyle name="Comma 2 9 2 3" xfId="9873" xr:uid="{00000000-0005-0000-0000-0000F7030000}"/>
    <cellStyle name="Comma 2 9 3" xfId="1526" xr:uid="{00000000-0005-0000-0000-0000F8030000}"/>
    <cellStyle name="Comma 2 9 3 2" xfId="9875" xr:uid="{00000000-0005-0000-0000-0000F9030000}"/>
    <cellStyle name="Comma 2 9 4" xfId="9872" xr:uid="{00000000-0005-0000-0000-0000FA030000}"/>
    <cellStyle name="Comma 2*" xfId="1527" xr:uid="{00000000-0005-0000-0000-0000FB030000}"/>
    <cellStyle name="Comma 3" xfId="3" xr:uid="{00000000-0005-0000-0000-0000FC030000}"/>
    <cellStyle name="Comma 3 10" xfId="9773" xr:uid="{00000000-0005-0000-0000-0000FD030000}"/>
    <cellStyle name="Comma 3 2" xfId="40" xr:uid="{00000000-0005-0000-0000-0000FE030000}"/>
    <cellStyle name="Comma 3 2 2" xfId="1528" xr:uid="{00000000-0005-0000-0000-0000FF030000}"/>
    <cellStyle name="Comma 3 2 2 2" xfId="9876" xr:uid="{00000000-0005-0000-0000-000000040000}"/>
    <cellStyle name="Comma 3 2 3" xfId="9776" xr:uid="{00000000-0005-0000-0000-000001040000}"/>
    <cellStyle name="Comma 3 3" xfId="1529" xr:uid="{00000000-0005-0000-0000-000002040000}"/>
    <cellStyle name="Comma 3 3 2" xfId="1530" xr:uid="{00000000-0005-0000-0000-000003040000}"/>
    <cellStyle name="Comma 3 3 2 2" xfId="1531" xr:uid="{00000000-0005-0000-0000-000004040000}"/>
    <cellStyle name="Comma 3 3 2 2 2" xfId="9879" xr:uid="{00000000-0005-0000-0000-000005040000}"/>
    <cellStyle name="Comma 3 3 2 3" xfId="9878" xr:uid="{00000000-0005-0000-0000-000006040000}"/>
    <cellStyle name="Comma 3 3 3" xfId="1532" xr:uid="{00000000-0005-0000-0000-000007040000}"/>
    <cellStyle name="Comma 3 3 3 2" xfId="9880" xr:uid="{00000000-0005-0000-0000-000008040000}"/>
    <cellStyle name="Comma 3 3 4" xfId="1533" xr:uid="{00000000-0005-0000-0000-000009040000}"/>
    <cellStyle name="Comma 3 3 4 2" xfId="9881" xr:uid="{00000000-0005-0000-0000-00000A040000}"/>
    <cellStyle name="Comma 3 3 5" xfId="9877" xr:uid="{00000000-0005-0000-0000-00000B040000}"/>
    <cellStyle name="Comma 3 4" xfId="1534" xr:uid="{00000000-0005-0000-0000-00000C040000}"/>
    <cellStyle name="Comma 3 4 2" xfId="1535" xr:uid="{00000000-0005-0000-0000-00000D040000}"/>
    <cellStyle name="Comma 3 4 2 2" xfId="9883" xr:uid="{00000000-0005-0000-0000-00000E040000}"/>
    <cellStyle name="Comma 3 4 3" xfId="1536" xr:uid="{00000000-0005-0000-0000-00000F040000}"/>
    <cellStyle name="Comma 3 4 3 2" xfId="9884" xr:uid="{00000000-0005-0000-0000-000010040000}"/>
    <cellStyle name="Comma 3 4 4" xfId="9882" xr:uid="{00000000-0005-0000-0000-000011040000}"/>
    <cellStyle name="Comma 3 5" xfId="1537" xr:uid="{00000000-0005-0000-0000-000012040000}"/>
    <cellStyle name="Comma 3 5 2" xfId="9885" xr:uid="{00000000-0005-0000-0000-000013040000}"/>
    <cellStyle name="Comma 3 6" xfId="1538" xr:uid="{00000000-0005-0000-0000-000014040000}"/>
    <cellStyle name="Comma 3 6 2" xfId="9886" xr:uid="{00000000-0005-0000-0000-000015040000}"/>
    <cellStyle name="Comma 3 7" xfId="1539" xr:uid="{00000000-0005-0000-0000-000016040000}"/>
    <cellStyle name="Comma 3 7 2" xfId="9887" xr:uid="{00000000-0005-0000-0000-000017040000}"/>
    <cellStyle name="Comma 3 8" xfId="1540" xr:uid="{00000000-0005-0000-0000-000018040000}"/>
    <cellStyle name="Comma 3 8 2" xfId="9888" xr:uid="{00000000-0005-0000-0000-000019040000}"/>
    <cellStyle name="Comma 3 9" xfId="1541" xr:uid="{00000000-0005-0000-0000-00001A040000}"/>
    <cellStyle name="Comma 3 9 2" xfId="9889" xr:uid="{00000000-0005-0000-0000-00001B040000}"/>
    <cellStyle name="Comma 4" xfId="38" xr:uid="{00000000-0005-0000-0000-00001C040000}"/>
    <cellStyle name="Comma 4 10" xfId="1542" xr:uid="{00000000-0005-0000-0000-00001D040000}"/>
    <cellStyle name="Comma 4 10 2" xfId="9890" xr:uid="{00000000-0005-0000-0000-00001E040000}"/>
    <cellStyle name="Comma 4 11" xfId="1543" xr:uid="{00000000-0005-0000-0000-00001F040000}"/>
    <cellStyle name="Comma 4 11 2" xfId="9891" xr:uid="{00000000-0005-0000-0000-000020040000}"/>
    <cellStyle name="Comma 4 12" xfId="1544" xr:uid="{00000000-0005-0000-0000-000021040000}"/>
    <cellStyle name="Comma 4 12 2" xfId="9892" xr:uid="{00000000-0005-0000-0000-000022040000}"/>
    <cellStyle name="Comma 4 13" xfId="1545" xr:uid="{00000000-0005-0000-0000-000023040000}"/>
    <cellStyle name="Comma 4 13 2" xfId="9893" xr:uid="{00000000-0005-0000-0000-000024040000}"/>
    <cellStyle name="Comma 4 14" xfId="1546" xr:uid="{00000000-0005-0000-0000-000025040000}"/>
    <cellStyle name="Comma 4 14 2" xfId="9894" xr:uid="{00000000-0005-0000-0000-000026040000}"/>
    <cellStyle name="Comma 4 15" xfId="9774" xr:uid="{00000000-0005-0000-0000-000027040000}"/>
    <cellStyle name="Comma 4 2" xfId="1547" xr:uid="{00000000-0005-0000-0000-000028040000}"/>
    <cellStyle name="Comma 4 2 2" xfId="1548" xr:uid="{00000000-0005-0000-0000-000029040000}"/>
    <cellStyle name="Comma 4 2 2 2" xfId="1549" xr:uid="{00000000-0005-0000-0000-00002A040000}"/>
    <cellStyle name="Comma 4 2 2 2 2" xfId="1550" xr:uid="{00000000-0005-0000-0000-00002B040000}"/>
    <cellStyle name="Comma 4 2 2 2 2 2" xfId="9898" xr:uid="{00000000-0005-0000-0000-00002C040000}"/>
    <cellStyle name="Comma 4 2 2 2 3" xfId="9897" xr:uid="{00000000-0005-0000-0000-00002D040000}"/>
    <cellStyle name="Comma 4 2 2 3" xfId="1551" xr:uid="{00000000-0005-0000-0000-00002E040000}"/>
    <cellStyle name="Comma 4 2 2 3 2" xfId="9899" xr:uid="{00000000-0005-0000-0000-00002F040000}"/>
    <cellStyle name="Comma 4 2 2 4" xfId="9896" xr:uid="{00000000-0005-0000-0000-000030040000}"/>
    <cellStyle name="Comma 4 2 3" xfId="1552" xr:uid="{00000000-0005-0000-0000-000031040000}"/>
    <cellStyle name="Comma 4 2 3 2" xfId="1553" xr:uid="{00000000-0005-0000-0000-000032040000}"/>
    <cellStyle name="Comma 4 2 3 2 2" xfId="9901" xr:uid="{00000000-0005-0000-0000-000033040000}"/>
    <cellStyle name="Comma 4 2 3 3" xfId="9900" xr:uid="{00000000-0005-0000-0000-000034040000}"/>
    <cellStyle name="Comma 4 2 4" xfId="1554" xr:uid="{00000000-0005-0000-0000-000035040000}"/>
    <cellStyle name="Comma 4 2 4 2" xfId="9902" xr:uid="{00000000-0005-0000-0000-000036040000}"/>
    <cellStyle name="Comma 4 2 5" xfId="1555" xr:uid="{00000000-0005-0000-0000-000037040000}"/>
    <cellStyle name="Comma 4 2 5 2" xfId="9903" xr:uid="{00000000-0005-0000-0000-000038040000}"/>
    <cellStyle name="Comma 4 2 6" xfId="9895" xr:uid="{00000000-0005-0000-0000-000039040000}"/>
    <cellStyle name="Comma 4 3" xfId="1556" xr:uid="{00000000-0005-0000-0000-00003A040000}"/>
    <cellStyle name="Comma 4 3 2" xfId="1557" xr:uid="{00000000-0005-0000-0000-00003B040000}"/>
    <cellStyle name="Comma 4 3 2 2" xfId="1558" xr:uid="{00000000-0005-0000-0000-00003C040000}"/>
    <cellStyle name="Comma 4 3 2 2 2" xfId="1559" xr:uid="{00000000-0005-0000-0000-00003D040000}"/>
    <cellStyle name="Comma 4 3 2 2 2 2" xfId="9907" xr:uid="{00000000-0005-0000-0000-00003E040000}"/>
    <cellStyle name="Comma 4 3 2 2 3" xfId="9906" xr:uid="{00000000-0005-0000-0000-00003F040000}"/>
    <cellStyle name="Comma 4 3 2 3" xfId="1560" xr:uid="{00000000-0005-0000-0000-000040040000}"/>
    <cellStyle name="Comma 4 3 2 3 2" xfId="9908" xr:uid="{00000000-0005-0000-0000-000041040000}"/>
    <cellStyle name="Comma 4 3 2 4" xfId="9905" xr:uid="{00000000-0005-0000-0000-000042040000}"/>
    <cellStyle name="Comma 4 3 3" xfId="1561" xr:uid="{00000000-0005-0000-0000-000043040000}"/>
    <cellStyle name="Comma 4 3 3 2" xfId="1562" xr:uid="{00000000-0005-0000-0000-000044040000}"/>
    <cellStyle name="Comma 4 3 3 2 2" xfId="9910" xr:uid="{00000000-0005-0000-0000-000045040000}"/>
    <cellStyle name="Comma 4 3 3 3" xfId="9909" xr:uid="{00000000-0005-0000-0000-000046040000}"/>
    <cellStyle name="Comma 4 3 4" xfId="1563" xr:uid="{00000000-0005-0000-0000-000047040000}"/>
    <cellStyle name="Comma 4 3 4 2" xfId="9911" xr:uid="{00000000-0005-0000-0000-000048040000}"/>
    <cellStyle name="Comma 4 3 5" xfId="9904" xr:uid="{00000000-0005-0000-0000-000049040000}"/>
    <cellStyle name="Comma 4 4" xfId="1564" xr:uid="{00000000-0005-0000-0000-00004A040000}"/>
    <cellStyle name="Comma 4 4 2" xfId="1565" xr:uid="{00000000-0005-0000-0000-00004B040000}"/>
    <cellStyle name="Comma 4 4 2 2" xfId="1566" xr:uid="{00000000-0005-0000-0000-00004C040000}"/>
    <cellStyle name="Comma 4 4 2 2 2" xfId="1567" xr:uid="{00000000-0005-0000-0000-00004D040000}"/>
    <cellStyle name="Comma 4 4 2 2 2 2" xfId="9914" xr:uid="{00000000-0005-0000-0000-00004E040000}"/>
    <cellStyle name="Comma 4 4 2 2 3" xfId="9913" xr:uid="{00000000-0005-0000-0000-00004F040000}"/>
    <cellStyle name="Comma 4 4 2 3" xfId="1568" xr:uid="{00000000-0005-0000-0000-000050040000}"/>
    <cellStyle name="Comma 4 4 2 3 2" xfId="9915" xr:uid="{00000000-0005-0000-0000-000051040000}"/>
    <cellStyle name="Comma 4 4 2 4" xfId="9912" xr:uid="{00000000-0005-0000-0000-000052040000}"/>
    <cellStyle name="Comma 4 4 3" xfId="1569" xr:uid="{00000000-0005-0000-0000-000053040000}"/>
    <cellStyle name="Comma 4 4 3 2" xfId="1570" xr:uid="{00000000-0005-0000-0000-000054040000}"/>
    <cellStyle name="Comma 4 4 3 2 2" xfId="9917" xr:uid="{00000000-0005-0000-0000-000055040000}"/>
    <cellStyle name="Comma 4 4 3 3" xfId="9916" xr:uid="{00000000-0005-0000-0000-000056040000}"/>
    <cellStyle name="Comma 4 4 4" xfId="1571" xr:uid="{00000000-0005-0000-0000-000057040000}"/>
    <cellStyle name="Comma 4 4 4 2" xfId="9918" xr:uid="{00000000-0005-0000-0000-000058040000}"/>
    <cellStyle name="Comma 4 5" xfId="1572" xr:uid="{00000000-0005-0000-0000-000059040000}"/>
    <cellStyle name="Comma 4 5 2" xfId="1573" xr:uid="{00000000-0005-0000-0000-00005A040000}"/>
    <cellStyle name="Comma 4 5 2 2" xfId="1574" xr:uid="{00000000-0005-0000-0000-00005B040000}"/>
    <cellStyle name="Comma 4 5 2 2 2" xfId="9921" xr:uid="{00000000-0005-0000-0000-00005C040000}"/>
    <cellStyle name="Comma 4 5 2 3" xfId="9920" xr:uid="{00000000-0005-0000-0000-00005D040000}"/>
    <cellStyle name="Comma 4 5 3" xfId="1575" xr:uid="{00000000-0005-0000-0000-00005E040000}"/>
    <cellStyle name="Comma 4 5 3 2" xfId="9922" xr:uid="{00000000-0005-0000-0000-00005F040000}"/>
    <cellStyle name="Comma 4 5 4" xfId="9919" xr:uid="{00000000-0005-0000-0000-000060040000}"/>
    <cellStyle name="Comma 4 6" xfId="1576" xr:uid="{00000000-0005-0000-0000-000061040000}"/>
    <cellStyle name="Comma 4 6 2" xfId="1577" xr:uid="{00000000-0005-0000-0000-000062040000}"/>
    <cellStyle name="Comma 4 6 2 2" xfId="1578" xr:uid="{00000000-0005-0000-0000-000063040000}"/>
    <cellStyle name="Comma 4 6 2 2 2" xfId="9925" xr:uid="{00000000-0005-0000-0000-000064040000}"/>
    <cellStyle name="Comma 4 6 2 3" xfId="9924" xr:uid="{00000000-0005-0000-0000-000065040000}"/>
    <cellStyle name="Comma 4 6 3" xfId="1579" xr:uid="{00000000-0005-0000-0000-000066040000}"/>
    <cellStyle name="Comma 4 6 3 2" xfId="9926" xr:uid="{00000000-0005-0000-0000-000067040000}"/>
    <cellStyle name="Comma 4 6 4" xfId="9923" xr:uid="{00000000-0005-0000-0000-000068040000}"/>
    <cellStyle name="Comma 4 7" xfId="1580" xr:uid="{00000000-0005-0000-0000-000069040000}"/>
    <cellStyle name="Comma 4 7 2" xfId="1581" xr:uid="{00000000-0005-0000-0000-00006A040000}"/>
    <cellStyle name="Comma 4 7 2 2" xfId="9928" xr:uid="{00000000-0005-0000-0000-00006B040000}"/>
    <cellStyle name="Comma 4 7 3" xfId="9927" xr:uid="{00000000-0005-0000-0000-00006C040000}"/>
    <cellStyle name="Comma 4 8" xfId="1582" xr:uid="{00000000-0005-0000-0000-00006D040000}"/>
    <cellStyle name="Comma 4 8 2" xfId="9929" xr:uid="{00000000-0005-0000-0000-00006E040000}"/>
    <cellStyle name="Comma 4 9" xfId="1583" xr:uid="{00000000-0005-0000-0000-00006F040000}"/>
    <cellStyle name="Comma 4 9 2" xfId="9930" xr:uid="{00000000-0005-0000-0000-000070040000}"/>
    <cellStyle name="Comma 5" xfId="90" xr:uid="{00000000-0005-0000-0000-000071040000}"/>
    <cellStyle name="Comma 5 10" xfId="1584" xr:uid="{00000000-0005-0000-0000-000072040000}"/>
    <cellStyle name="Comma 5 10 2" xfId="9931" xr:uid="{00000000-0005-0000-0000-000073040000}"/>
    <cellStyle name="Comma 5 11" xfId="1585" xr:uid="{00000000-0005-0000-0000-000074040000}"/>
    <cellStyle name="Comma 5 11 2" xfId="9932" xr:uid="{00000000-0005-0000-0000-000075040000}"/>
    <cellStyle name="Comma 5 12" xfId="1586" xr:uid="{00000000-0005-0000-0000-000076040000}"/>
    <cellStyle name="Comma 5 12 2" xfId="9933" xr:uid="{00000000-0005-0000-0000-000077040000}"/>
    <cellStyle name="Comma 5 2" xfId="1587" xr:uid="{00000000-0005-0000-0000-000078040000}"/>
    <cellStyle name="Comma 5 2 2" xfId="1588" xr:uid="{00000000-0005-0000-0000-000079040000}"/>
    <cellStyle name="Comma 5 2 2 2" xfId="1589" xr:uid="{00000000-0005-0000-0000-00007A040000}"/>
    <cellStyle name="Comma 5 2 2 2 2" xfId="1590" xr:uid="{00000000-0005-0000-0000-00007B040000}"/>
    <cellStyle name="Comma 5 2 2 2 2 2" xfId="9937" xr:uid="{00000000-0005-0000-0000-00007C040000}"/>
    <cellStyle name="Comma 5 2 2 2 3" xfId="9936" xr:uid="{00000000-0005-0000-0000-00007D040000}"/>
    <cellStyle name="Comma 5 2 2 3" xfId="1591" xr:uid="{00000000-0005-0000-0000-00007E040000}"/>
    <cellStyle name="Comma 5 2 2 3 2" xfId="9938" xr:uid="{00000000-0005-0000-0000-00007F040000}"/>
    <cellStyle name="Comma 5 2 2 4" xfId="9935" xr:uid="{00000000-0005-0000-0000-000080040000}"/>
    <cellStyle name="Comma 5 2 3" xfId="1592" xr:uid="{00000000-0005-0000-0000-000081040000}"/>
    <cellStyle name="Comma 5 2 3 2" xfId="1593" xr:uid="{00000000-0005-0000-0000-000082040000}"/>
    <cellStyle name="Comma 5 2 3 2 2" xfId="9940" xr:uid="{00000000-0005-0000-0000-000083040000}"/>
    <cellStyle name="Comma 5 2 3 3" xfId="9939" xr:uid="{00000000-0005-0000-0000-000084040000}"/>
    <cellStyle name="Comma 5 2 4" xfId="1594" xr:uid="{00000000-0005-0000-0000-000085040000}"/>
    <cellStyle name="Comma 5 2 4 2" xfId="9941" xr:uid="{00000000-0005-0000-0000-000086040000}"/>
    <cellStyle name="Comma 5 2 5" xfId="9934" xr:uid="{00000000-0005-0000-0000-000087040000}"/>
    <cellStyle name="Comma 5 3" xfId="1595" xr:uid="{00000000-0005-0000-0000-000088040000}"/>
    <cellStyle name="Comma 5 3 2" xfId="1596" xr:uid="{00000000-0005-0000-0000-000089040000}"/>
    <cellStyle name="Comma 5 3 2 2" xfId="1597" xr:uid="{00000000-0005-0000-0000-00008A040000}"/>
    <cellStyle name="Comma 5 3 2 2 2" xfId="1598" xr:uid="{00000000-0005-0000-0000-00008B040000}"/>
    <cellStyle name="Comma 5 3 2 2 2 2" xfId="9945" xr:uid="{00000000-0005-0000-0000-00008C040000}"/>
    <cellStyle name="Comma 5 3 2 2 3" xfId="9944" xr:uid="{00000000-0005-0000-0000-00008D040000}"/>
    <cellStyle name="Comma 5 3 2 3" xfId="1599" xr:uid="{00000000-0005-0000-0000-00008E040000}"/>
    <cellStyle name="Comma 5 3 2 3 2" xfId="9946" xr:uid="{00000000-0005-0000-0000-00008F040000}"/>
    <cellStyle name="Comma 5 3 2 4" xfId="9943" xr:uid="{00000000-0005-0000-0000-000090040000}"/>
    <cellStyle name="Comma 5 3 3" xfId="1600" xr:uid="{00000000-0005-0000-0000-000091040000}"/>
    <cellStyle name="Comma 5 3 3 2" xfId="1601" xr:uid="{00000000-0005-0000-0000-000092040000}"/>
    <cellStyle name="Comma 5 3 3 2 2" xfId="9948" xr:uid="{00000000-0005-0000-0000-000093040000}"/>
    <cellStyle name="Comma 5 3 3 3" xfId="9947" xr:uid="{00000000-0005-0000-0000-000094040000}"/>
    <cellStyle name="Comma 5 3 4" xfId="1602" xr:uid="{00000000-0005-0000-0000-000095040000}"/>
    <cellStyle name="Comma 5 3 4 2" xfId="9949" xr:uid="{00000000-0005-0000-0000-000096040000}"/>
    <cellStyle name="Comma 5 3 5" xfId="9942" xr:uid="{00000000-0005-0000-0000-000097040000}"/>
    <cellStyle name="Comma 5 4" xfId="1603" xr:uid="{00000000-0005-0000-0000-000098040000}"/>
    <cellStyle name="Comma 5 4 2" xfId="1604" xr:uid="{00000000-0005-0000-0000-000099040000}"/>
    <cellStyle name="Comma 5 4 2 2" xfId="1605" xr:uid="{00000000-0005-0000-0000-00009A040000}"/>
    <cellStyle name="Comma 5 4 2 2 2" xfId="9952" xr:uid="{00000000-0005-0000-0000-00009B040000}"/>
    <cellStyle name="Comma 5 4 2 3" xfId="9951" xr:uid="{00000000-0005-0000-0000-00009C040000}"/>
    <cellStyle name="Comma 5 4 3" xfId="1606" xr:uid="{00000000-0005-0000-0000-00009D040000}"/>
    <cellStyle name="Comma 5 4 3 2" xfId="9953" xr:uid="{00000000-0005-0000-0000-00009E040000}"/>
    <cellStyle name="Comma 5 4 4" xfId="9950" xr:uid="{00000000-0005-0000-0000-00009F040000}"/>
    <cellStyle name="Comma 5 5" xfId="1607" xr:uid="{00000000-0005-0000-0000-0000A0040000}"/>
    <cellStyle name="Comma 5 5 2" xfId="1608" xr:uid="{00000000-0005-0000-0000-0000A1040000}"/>
    <cellStyle name="Comma 5 5 2 2" xfId="1609" xr:uid="{00000000-0005-0000-0000-0000A2040000}"/>
    <cellStyle name="Comma 5 5 2 2 2" xfId="9956" xr:uid="{00000000-0005-0000-0000-0000A3040000}"/>
    <cellStyle name="Comma 5 5 2 3" xfId="9955" xr:uid="{00000000-0005-0000-0000-0000A4040000}"/>
    <cellStyle name="Comma 5 5 3" xfId="1610" xr:uid="{00000000-0005-0000-0000-0000A5040000}"/>
    <cellStyle name="Comma 5 5 3 2" xfId="9957" xr:uid="{00000000-0005-0000-0000-0000A6040000}"/>
    <cellStyle name="Comma 5 5 4" xfId="9954" xr:uid="{00000000-0005-0000-0000-0000A7040000}"/>
    <cellStyle name="Comma 5 6" xfId="1611" xr:uid="{00000000-0005-0000-0000-0000A8040000}"/>
    <cellStyle name="Comma 5 6 2" xfId="1612" xr:uid="{00000000-0005-0000-0000-0000A9040000}"/>
    <cellStyle name="Comma 5 6 2 2" xfId="9959" xr:uid="{00000000-0005-0000-0000-0000AA040000}"/>
    <cellStyle name="Comma 5 6 3" xfId="9958" xr:uid="{00000000-0005-0000-0000-0000AB040000}"/>
    <cellStyle name="Comma 5 7" xfId="1613" xr:uid="{00000000-0005-0000-0000-0000AC040000}"/>
    <cellStyle name="Comma 5 7 2" xfId="9960" xr:uid="{00000000-0005-0000-0000-0000AD040000}"/>
    <cellStyle name="Comma 5 8" xfId="1614" xr:uid="{00000000-0005-0000-0000-0000AE040000}"/>
    <cellStyle name="Comma 5 8 2" xfId="9961" xr:uid="{00000000-0005-0000-0000-0000AF040000}"/>
    <cellStyle name="Comma 5 9" xfId="1615" xr:uid="{00000000-0005-0000-0000-0000B0040000}"/>
    <cellStyle name="Comma 5 9 2" xfId="9962" xr:uid="{00000000-0005-0000-0000-0000B1040000}"/>
    <cellStyle name="Comma 6" xfId="111" xr:uid="{00000000-0005-0000-0000-0000B2040000}"/>
    <cellStyle name="Comma 6 2" xfId="1616" xr:uid="{00000000-0005-0000-0000-0000B3040000}"/>
    <cellStyle name="Comma 6 2 2" xfId="9963" xr:uid="{00000000-0005-0000-0000-0000B4040000}"/>
    <cellStyle name="Comma 6 3" xfId="1617" xr:uid="{00000000-0005-0000-0000-0000B5040000}"/>
    <cellStyle name="Comma 6 3 2" xfId="9964" xr:uid="{00000000-0005-0000-0000-0000B6040000}"/>
    <cellStyle name="Comma 6 4" xfId="1618" xr:uid="{00000000-0005-0000-0000-0000B7040000}"/>
    <cellStyle name="Comma 6 4 2" xfId="9965" xr:uid="{00000000-0005-0000-0000-0000B8040000}"/>
    <cellStyle name="Comma 6 5" xfId="1619" xr:uid="{00000000-0005-0000-0000-0000B9040000}"/>
    <cellStyle name="Comma 6 5 2" xfId="9966" xr:uid="{00000000-0005-0000-0000-0000BA040000}"/>
    <cellStyle name="Comma 6 6" xfId="1620" xr:uid="{00000000-0005-0000-0000-0000BB040000}"/>
    <cellStyle name="Comma 6 6 2" xfId="9967" xr:uid="{00000000-0005-0000-0000-0000BC040000}"/>
    <cellStyle name="Comma 6 7" xfId="622" xr:uid="{00000000-0005-0000-0000-0000BD040000}"/>
    <cellStyle name="Comma 6 7 2" xfId="9782" xr:uid="{00000000-0005-0000-0000-0000BE040000}"/>
    <cellStyle name="Comma 7" xfId="1621" xr:uid="{00000000-0005-0000-0000-0000BF040000}"/>
    <cellStyle name="Comma 7 2" xfId="1622" xr:uid="{00000000-0005-0000-0000-0000C0040000}"/>
    <cellStyle name="Comma 7 2 2" xfId="1623" xr:uid="{00000000-0005-0000-0000-0000C1040000}"/>
    <cellStyle name="Comma 7 2 2 2" xfId="1624" xr:uid="{00000000-0005-0000-0000-0000C2040000}"/>
    <cellStyle name="Comma 7 2 2 2 2" xfId="9971" xr:uid="{00000000-0005-0000-0000-0000C3040000}"/>
    <cellStyle name="Comma 7 2 2 3" xfId="9970" xr:uid="{00000000-0005-0000-0000-0000C4040000}"/>
    <cellStyle name="Comma 7 2 3" xfId="1625" xr:uid="{00000000-0005-0000-0000-0000C5040000}"/>
    <cellStyle name="Comma 7 2 3 2" xfId="9972" xr:uid="{00000000-0005-0000-0000-0000C6040000}"/>
    <cellStyle name="Comma 7 2 4" xfId="9969" xr:uid="{00000000-0005-0000-0000-0000C7040000}"/>
    <cellStyle name="Comma 7 3" xfId="1626" xr:uid="{00000000-0005-0000-0000-0000C8040000}"/>
    <cellStyle name="Comma 7 3 2" xfId="1627" xr:uid="{00000000-0005-0000-0000-0000C9040000}"/>
    <cellStyle name="Comma 7 3 2 2" xfId="9974" xr:uid="{00000000-0005-0000-0000-0000CA040000}"/>
    <cellStyle name="Comma 7 3 3" xfId="9973" xr:uid="{00000000-0005-0000-0000-0000CB040000}"/>
    <cellStyle name="Comma 7 4" xfId="1628" xr:uid="{00000000-0005-0000-0000-0000CC040000}"/>
    <cellStyle name="Comma 7 4 2" xfId="9975" xr:uid="{00000000-0005-0000-0000-0000CD040000}"/>
    <cellStyle name="Comma 7 5" xfId="1629" xr:uid="{00000000-0005-0000-0000-0000CE040000}"/>
    <cellStyle name="Comma 7 5 2" xfId="9976" xr:uid="{00000000-0005-0000-0000-0000CF040000}"/>
    <cellStyle name="Comma 7 6" xfId="1630" xr:uid="{00000000-0005-0000-0000-0000D0040000}"/>
    <cellStyle name="Comma 7 6 2" xfId="9977" xr:uid="{00000000-0005-0000-0000-0000D1040000}"/>
    <cellStyle name="Comma 7 7" xfId="1631" xr:uid="{00000000-0005-0000-0000-0000D2040000}"/>
    <cellStyle name="Comma 7 7 2" xfId="9978" xr:uid="{00000000-0005-0000-0000-0000D3040000}"/>
    <cellStyle name="Comma 7 8" xfId="1632" xr:uid="{00000000-0005-0000-0000-0000D4040000}"/>
    <cellStyle name="Comma 7 8 2" xfId="9979" xr:uid="{00000000-0005-0000-0000-0000D5040000}"/>
    <cellStyle name="Comma 7 9" xfId="9968" xr:uid="{00000000-0005-0000-0000-0000D6040000}"/>
    <cellStyle name="Comma 8" xfId="1633" xr:uid="{00000000-0005-0000-0000-0000D7040000}"/>
    <cellStyle name="Comma 8 2" xfId="1634" xr:uid="{00000000-0005-0000-0000-0000D8040000}"/>
    <cellStyle name="Comma 8 2 2" xfId="1635" xr:uid="{00000000-0005-0000-0000-0000D9040000}"/>
    <cellStyle name="Comma 8 2 2 2" xfId="9982" xr:uid="{00000000-0005-0000-0000-0000DA040000}"/>
    <cellStyle name="Comma 8 2 3" xfId="9981" xr:uid="{00000000-0005-0000-0000-0000DB040000}"/>
    <cellStyle name="Comma 8 3" xfId="1636" xr:uid="{00000000-0005-0000-0000-0000DC040000}"/>
    <cellStyle name="Comma 8 3 2" xfId="9983" xr:uid="{00000000-0005-0000-0000-0000DD040000}"/>
    <cellStyle name="Comma 8 4" xfId="1637" xr:uid="{00000000-0005-0000-0000-0000DE040000}"/>
    <cellStyle name="Comma 8 4 2" xfId="9984" xr:uid="{00000000-0005-0000-0000-0000DF040000}"/>
    <cellStyle name="Comma 8 5" xfId="1638" xr:uid="{00000000-0005-0000-0000-0000E0040000}"/>
    <cellStyle name="Comma 8 5 2" xfId="9985" xr:uid="{00000000-0005-0000-0000-0000E1040000}"/>
    <cellStyle name="Comma 8 6" xfId="1639" xr:uid="{00000000-0005-0000-0000-0000E2040000}"/>
    <cellStyle name="Comma 8 6 2" xfId="9986" xr:uid="{00000000-0005-0000-0000-0000E3040000}"/>
    <cellStyle name="Comma 8 7" xfId="1640" xr:uid="{00000000-0005-0000-0000-0000E4040000}"/>
    <cellStyle name="Comma 8 7 2" xfId="9987" xr:uid="{00000000-0005-0000-0000-0000E5040000}"/>
    <cellStyle name="Comma 8 8" xfId="9980" xr:uid="{00000000-0005-0000-0000-0000E6040000}"/>
    <cellStyle name="Comma 9" xfId="1641" xr:uid="{00000000-0005-0000-0000-0000E7040000}"/>
    <cellStyle name="Comma 9 2" xfId="1642" xr:uid="{00000000-0005-0000-0000-0000E8040000}"/>
    <cellStyle name="Comma 9 2 2" xfId="9989" xr:uid="{00000000-0005-0000-0000-0000E9040000}"/>
    <cellStyle name="Comma 9 3" xfId="1643" xr:uid="{00000000-0005-0000-0000-0000EA040000}"/>
    <cellStyle name="Comma 9 3 2" xfId="9990" xr:uid="{00000000-0005-0000-0000-0000EB040000}"/>
    <cellStyle name="Comma 9 4" xfId="1644" xr:uid="{00000000-0005-0000-0000-0000EC040000}"/>
    <cellStyle name="Comma 9 4 2" xfId="9991" xr:uid="{00000000-0005-0000-0000-0000ED040000}"/>
    <cellStyle name="Comma 9 5" xfId="1645" xr:uid="{00000000-0005-0000-0000-0000EE040000}"/>
    <cellStyle name="Comma 9 5 2" xfId="9992" xr:uid="{00000000-0005-0000-0000-0000EF040000}"/>
    <cellStyle name="Comma 9 6" xfId="9988" xr:uid="{00000000-0005-0000-0000-0000F0040000}"/>
    <cellStyle name="Comma0" xfId="1646" xr:uid="{00000000-0005-0000-0000-0000F1040000}"/>
    <cellStyle name="Comma2 (0)" xfId="1647" xr:uid="{00000000-0005-0000-0000-0000F2040000}"/>
    <cellStyle name="Comment" xfId="1648" xr:uid="{00000000-0005-0000-0000-0000F3040000}"/>
    <cellStyle name="Commentaire" xfId="1649" xr:uid="{00000000-0005-0000-0000-0000F4040000}"/>
    <cellStyle name="Commentaire 2" xfId="9993" xr:uid="{00000000-0005-0000-0000-0000F5040000}"/>
    <cellStyle name="Company" xfId="1650" xr:uid="{00000000-0005-0000-0000-0000F6040000}"/>
    <cellStyle name="CurRatio" xfId="1651" xr:uid="{00000000-0005-0000-0000-0000F7040000}"/>
    <cellStyle name="Currency" xfId="70" builtinId="4"/>
    <cellStyle name="Currency--" xfId="2173" xr:uid="{00000000-0005-0000-0000-0000F9040000}"/>
    <cellStyle name="Currency [00]" xfId="1652" xr:uid="{00000000-0005-0000-0000-0000FA040000}"/>
    <cellStyle name="Currency [1]" xfId="1653" xr:uid="{00000000-0005-0000-0000-0000FB040000}"/>
    <cellStyle name="Currency [2]" xfId="1654" xr:uid="{00000000-0005-0000-0000-0000FC040000}"/>
    <cellStyle name="Currency [2] 2" xfId="6862" xr:uid="{00000000-0005-0000-0000-0000FD040000}"/>
    <cellStyle name="Currency [2] 2 2" xfId="10536" xr:uid="{00000000-0005-0000-0000-0000FE040000}"/>
    <cellStyle name="Currency [2] 3" xfId="9994" xr:uid="{00000000-0005-0000-0000-0000FF040000}"/>
    <cellStyle name="Currency [3]" xfId="1655" xr:uid="{00000000-0005-0000-0000-000000050000}"/>
    <cellStyle name="Currency 0" xfId="1656" xr:uid="{00000000-0005-0000-0000-000001050000}"/>
    <cellStyle name="Currency 10" xfId="1657" xr:uid="{00000000-0005-0000-0000-000002050000}"/>
    <cellStyle name="Currency 10 2" xfId="1658" xr:uid="{00000000-0005-0000-0000-000003050000}"/>
    <cellStyle name="Currency 10 2 2" xfId="1659" xr:uid="{00000000-0005-0000-0000-000004050000}"/>
    <cellStyle name="Currency 10 2 2 2" xfId="1660" xr:uid="{00000000-0005-0000-0000-000005050000}"/>
    <cellStyle name="Currency 10 2 2 2 2" xfId="1661" xr:uid="{00000000-0005-0000-0000-000006050000}"/>
    <cellStyle name="Currency 10 2 2 2 2 2" xfId="9999" xr:uid="{00000000-0005-0000-0000-000007050000}"/>
    <cellStyle name="Currency 10 2 2 2 3" xfId="9998" xr:uid="{00000000-0005-0000-0000-000008050000}"/>
    <cellStyle name="Currency 10 2 2 3" xfId="1662" xr:uid="{00000000-0005-0000-0000-000009050000}"/>
    <cellStyle name="Currency 10 2 2 3 2" xfId="10000" xr:uid="{00000000-0005-0000-0000-00000A050000}"/>
    <cellStyle name="Currency 10 2 2 4" xfId="9997" xr:uid="{00000000-0005-0000-0000-00000B050000}"/>
    <cellStyle name="Currency 10 2 3" xfId="1663" xr:uid="{00000000-0005-0000-0000-00000C050000}"/>
    <cellStyle name="Currency 10 2 3 2" xfId="1664" xr:uid="{00000000-0005-0000-0000-00000D050000}"/>
    <cellStyle name="Currency 10 2 3 2 2" xfId="10002" xr:uid="{00000000-0005-0000-0000-00000E050000}"/>
    <cellStyle name="Currency 10 2 3 3" xfId="10001" xr:uid="{00000000-0005-0000-0000-00000F050000}"/>
    <cellStyle name="Currency 10 2 4" xfId="1665" xr:uid="{00000000-0005-0000-0000-000010050000}"/>
    <cellStyle name="Currency 10 2 4 2" xfId="10003" xr:uid="{00000000-0005-0000-0000-000011050000}"/>
    <cellStyle name="Currency 10 2 5" xfId="9996" xr:uid="{00000000-0005-0000-0000-000012050000}"/>
    <cellStyle name="Currency 10 3" xfId="1666" xr:uid="{00000000-0005-0000-0000-000013050000}"/>
    <cellStyle name="Currency 10 3 2" xfId="1667" xr:uid="{00000000-0005-0000-0000-000014050000}"/>
    <cellStyle name="Currency 10 3 2 2" xfId="1668" xr:uid="{00000000-0005-0000-0000-000015050000}"/>
    <cellStyle name="Currency 10 3 2 2 2" xfId="1669" xr:uid="{00000000-0005-0000-0000-000016050000}"/>
    <cellStyle name="Currency 10 3 2 2 2 2" xfId="10007" xr:uid="{00000000-0005-0000-0000-000017050000}"/>
    <cellStyle name="Currency 10 3 2 2 3" xfId="10006" xr:uid="{00000000-0005-0000-0000-000018050000}"/>
    <cellStyle name="Currency 10 3 2 3" xfId="1670" xr:uid="{00000000-0005-0000-0000-000019050000}"/>
    <cellStyle name="Currency 10 3 2 3 2" xfId="10008" xr:uid="{00000000-0005-0000-0000-00001A050000}"/>
    <cellStyle name="Currency 10 3 2 4" xfId="10005" xr:uid="{00000000-0005-0000-0000-00001B050000}"/>
    <cellStyle name="Currency 10 3 3" xfId="1671" xr:uid="{00000000-0005-0000-0000-00001C050000}"/>
    <cellStyle name="Currency 10 3 3 2" xfId="1672" xr:uid="{00000000-0005-0000-0000-00001D050000}"/>
    <cellStyle name="Currency 10 3 3 2 2" xfId="10010" xr:uid="{00000000-0005-0000-0000-00001E050000}"/>
    <cellStyle name="Currency 10 3 3 3" xfId="10009" xr:uid="{00000000-0005-0000-0000-00001F050000}"/>
    <cellStyle name="Currency 10 3 4" xfId="1673" xr:uid="{00000000-0005-0000-0000-000020050000}"/>
    <cellStyle name="Currency 10 3 4 2" xfId="10011" xr:uid="{00000000-0005-0000-0000-000021050000}"/>
    <cellStyle name="Currency 10 3 5" xfId="10004" xr:uid="{00000000-0005-0000-0000-000022050000}"/>
    <cellStyle name="Currency 10 4" xfId="1674" xr:uid="{00000000-0005-0000-0000-000023050000}"/>
    <cellStyle name="Currency 10 4 2" xfId="1675" xr:uid="{00000000-0005-0000-0000-000024050000}"/>
    <cellStyle name="Currency 10 4 2 2" xfId="1676" xr:uid="{00000000-0005-0000-0000-000025050000}"/>
    <cellStyle name="Currency 10 4 2 2 2" xfId="10014" xr:uid="{00000000-0005-0000-0000-000026050000}"/>
    <cellStyle name="Currency 10 4 2 3" xfId="10013" xr:uid="{00000000-0005-0000-0000-000027050000}"/>
    <cellStyle name="Currency 10 4 3" xfId="1677" xr:uid="{00000000-0005-0000-0000-000028050000}"/>
    <cellStyle name="Currency 10 4 3 2" xfId="10015" xr:uid="{00000000-0005-0000-0000-000029050000}"/>
    <cellStyle name="Currency 10 4 4" xfId="10012" xr:uid="{00000000-0005-0000-0000-00002A050000}"/>
    <cellStyle name="Currency 10 5" xfId="1678" xr:uid="{00000000-0005-0000-0000-00002B050000}"/>
    <cellStyle name="Currency 10 5 2" xfId="1679" xr:uid="{00000000-0005-0000-0000-00002C050000}"/>
    <cellStyle name="Currency 10 5 2 2" xfId="10017" xr:uid="{00000000-0005-0000-0000-00002D050000}"/>
    <cellStyle name="Currency 10 5 3" xfId="10016" xr:uid="{00000000-0005-0000-0000-00002E050000}"/>
    <cellStyle name="Currency 10 6" xfId="1680" xr:uid="{00000000-0005-0000-0000-00002F050000}"/>
    <cellStyle name="Currency 10 6 2" xfId="10018" xr:uid="{00000000-0005-0000-0000-000030050000}"/>
    <cellStyle name="Currency 10 7" xfId="9995" xr:uid="{00000000-0005-0000-0000-000031050000}"/>
    <cellStyle name="Currency 11" xfId="1681" xr:uid="{00000000-0005-0000-0000-000032050000}"/>
    <cellStyle name="Currency 11 2" xfId="1682" xr:uid="{00000000-0005-0000-0000-000033050000}"/>
    <cellStyle name="Currency 11 2 2" xfId="1683" xr:uid="{00000000-0005-0000-0000-000034050000}"/>
    <cellStyle name="Currency 11 2 2 2" xfId="1684" xr:uid="{00000000-0005-0000-0000-000035050000}"/>
    <cellStyle name="Currency 11 2 2 2 2" xfId="1685" xr:uid="{00000000-0005-0000-0000-000036050000}"/>
    <cellStyle name="Currency 11 2 2 2 2 2" xfId="10023" xr:uid="{00000000-0005-0000-0000-000037050000}"/>
    <cellStyle name="Currency 11 2 2 2 3" xfId="10022" xr:uid="{00000000-0005-0000-0000-000038050000}"/>
    <cellStyle name="Currency 11 2 2 3" xfId="1686" xr:uid="{00000000-0005-0000-0000-000039050000}"/>
    <cellStyle name="Currency 11 2 2 3 2" xfId="10024" xr:uid="{00000000-0005-0000-0000-00003A050000}"/>
    <cellStyle name="Currency 11 2 2 4" xfId="10021" xr:uid="{00000000-0005-0000-0000-00003B050000}"/>
    <cellStyle name="Currency 11 2 3" xfId="1687" xr:uid="{00000000-0005-0000-0000-00003C050000}"/>
    <cellStyle name="Currency 11 2 3 2" xfId="1688" xr:uid="{00000000-0005-0000-0000-00003D050000}"/>
    <cellStyle name="Currency 11 2 3 2 2" xfId="10026" xr:uid="{00000000-0005-0000-0000-00003E050000}"/>
    <cellStyle name="Currency 11 2 3 3" xfId="10025" xr:uid="{00000000-0005-0000-0000-00003F050000}"/>
    <cellStyle name="Currency 11 2 4" xfId="1689" xr:uid="{00000000-0005-0000-0000-000040050000}"/>
    <cellStyle name="Currency 11 2 4 2" xfId="10027" xr:uid="{00000000-0005-0000-0000-000041050000}"/>
    <cellStyle name="Currency 11 2 5" xfId="10020" xr:uid="{00000000-0005-0000-0000-000042050000}"/>
    <cellStyle name="Currency 11 3" xfId="1690" xr:uid="{00000000-0005-0000-0000-000043050000}"/>
    <cellStyle name="Currency 11 3 2" xfId="1691" xr:uid="{00000000-0005-0000-0000-000044050000}"/>
    <cellStyle name="Currency 11 3 2 2" xfId="1692" xr:uid="{00000000-0005-0000-0000-000045050000}"/>
    <cellStyle name="Currency 11 3 2 2 2" xfId="1693" xr:uid="{00000000-0005-0000-0000-000046050000}"/>
    <cellStyle name="Currency 11 3 2 2 2 2" xfId="10031" xr:uid="{00000000-0005-0000-0000-000047050000}"/>
    <cellStyle name="Currency 11 3 2 2 3" xfId="10030" xr:uid="{00000000-0005-0000-0000-000048050000}"/>
    <cellStyle name="Currency 11 3 2 3" xfId="1694" xr:uid="{00000000-0005-0000-0000-000049050000}"/>
    <cellStyle name="Currency 11 3 2 3 2" xfId="10032" xr:uid="{00000000-0005-0000-0000-00004A050000}"/>
    <cellStyle name="Currency 11 3 2 4" xfId="10029" xr:uid="{00000000-0005-0000-0000-00004B050000}"/>
    <cellStyle name="Currency 11 3 3" xfId="1695" xr:uid="{00000000-0005-0000-0000-00004C050000}"/>
    <cellStyle name="Currency 11 3 3 2" xfId="1696" xr:uid="{00000000-0005-0000-0000-00004D050000}"/>
    <cellStyle name="Currency 11 3 3 2 2" xfId="10034" xr:uid="{00000000-0005-0000-0000-00004E050000}"/>
    <cellStyle name="Currency 11 3 3 3" xfId="10033" xr:uid="{00000000-0005-0000-0000-00004F050000}"/>
    <cellStyle name="Currency 11 3 4" xfId="1697" xr:uid="{00000000-0005-0000-0000-000050050000}"/>
    <cellStyle name="Currency 11 3 4 2" xfId="10035" xr:uid="{00000000-0005-0000-0000-000051050000}"/>
    <cellStyle name="Currency 11 3 5" xfId="10028" xr:uid="{00000000-0005-0000-0000-000052050000}"/>
    <cellStyle name="Currency 11 4" xfId="1698" xr:uid="{00000000-0005-0000-0000-000053050000}"/>
    <cellStyle name="Currency 11 4 2" xfId="1699" xr:uid="{00000000-0005-0000-0000-000054050000}"/>
    <cellStyle name="Currency 11 4 2 2" xfId="1700" xr:uid="{00000000-0005-0000-0000-000055050000}"/>
    <cellStyle name="Currency 11 4 2 2 2" xfId="10038" xr:uid="{00000000-0005-0000-0000-000056050000}"/>
    <cellStyle name="Currency 11 4 2 3" xfId="10037" xr:uid="{00000000-0005-0000-0000-000057050000}"/>
    <cellStyle name="Currency 11 4 3" xfId="1701" xr:uid="{00000000-0005-0000-0000-000058050000}"/>
    <cellStyle name="Currency 11 4 3 2" xfId="10039" xr:uid="{00000000-0005-0000-0000-000059050000}"/>
    <cellStyle name="Currency 11 4 4" xfId="10036" xr:uid="{00000000-0005-0000-0000-00005A050000}"/>
    <cellStyle name="Currency 11 5" xfId="1702" xr:uid="{00000000-0005-0000-0000-00005B050000}"/>
    <cellStyle name="Currency 11 5 2" xfId="1703" xr:uid="{00000000-0005-0000-0000-00005C050000}"/>
    <cellStyle name="Currency 11 5 2 2" xfId="10041" xr:uid="{00000000-0005-0000-0000-00005D050000}"/>
    <cellStyle name="Currency 11 5 3" xfId="10040" xr:uid="{00000000-0005-0000-0000-00005E050000}"/>
    <cellStyle name="Currency 11 6" xfId="1704" xr:uid="{00000000-0005-0000-0000-00005F050000}"/>
    <cellStyle name="Currency 11 6 2" xfId="10042" xr:uid="{00000000-0005-0000-0000-000060050000}"/>
    <cellStyle name="Currency 11 7" xfId="10019" xr:uid="{00000000-0005-0000-0000-000061050000}"/>
    <cellStyle name="Currency 12" xfId="1705" xr:uid="{00000000-0005-0000-0000-000062050000}"/>
    <cellStyle name="Currency 12 2" xfId="10043" xr:uid="{00000000-0005-0000-0000-000063050000}"/>
    <cellStyle name="Currency 13" xfId="1706" xr:uid="{00000000-0005-0000-0000-000064050000}"/>
    <cellStyle name="Currency 13 2" xfId="10044" xr:uid="{00000000-0005-0000-0000-000065050000}"/>
    <cellStyle name="Currency 14" xfId="1707" xr:uid="{00000000-0005-0000-0000-000066050000}"/>
    <cellStyle name="Currency 14 2" xfId="1708" xr:uid="{00000000-0005-0000-0000-000067050000}"/>
    <cellStyle name="Currency 14 2 2" xfId="1709" xr:uid="{00000000-0005-0000-0000-000068050000}"/>
    <cellStyle name="Currency 14 2 2 2" xfId="1710" xr:uid="{00000000-0005-0000-0000-000069050000}"/>
    <cellStyle name="Currency 14 2 2 2 2" xfId="1711" xr:uid="{00000000-0005-0000-0000-00006A050000}"/>
    <cellStyle name="Currency 14 2 2 2 2 2" xfId="10049" xr:uid="{00000000-0005-0000-0000-00006B050000}"/>
    <cellStyle name="Currency 14 2 2 2 3" xfId="10048" xr:uid="{00000000-0005-0000-0000-00006C050000}"/>
    <cellStyle name="Currency 14 2 2 3" xfId="1712" xr:uid="{00000000-0005-0000-0000-00006D050000}"/>
    <cellStyle name="Currency 14 2 2 3 2" xfId="10050" xr:uid="{00000000-0005-0000-0000-00006E050000}"/>
    <cellStyle name="Currency 14 2 2 4" xfId="10047" xr:uid="{00000000-0005-0000-0000-00006F050000}"/>
    <cellStyle name="Currency 14 2 3" xfId="1713" xr:uid="{00000000-0005-0000-0000-000070050000}"/>
    <cellStyle name="Currency 14 2 3 2" xfId="1714" xr:uid="{00000000-0005-0000-0000-000071050000}"/>
    <cellStyle name="Currency 14 2 3 2 2" xfId="10052" xr:uid="{00000000-0005-0000-0000-000072050000}"/>
    <cellStyle name="Currency 14 2 3 3" xfId="10051" xr:uid="{00000000-0005-0000-0000-000073050000}"/>
    <cellStyle name="Currency 14 2 4" xfId="1715" xr:uid="{00000000-0005-0000-0000-000074050000}"/>
    <cellStyle name="Currency 14 2 4 2" xfId="10053" xr:uid="{00000000-0005-0000-0000-000075050000}"/>
    <cellStyle name="Currency 14 2 5" xfId="10046" xr:uid="{00000000-0005-0000-0000-000076050000}"/>
    <cellStyle name="Currency 14 3" xfId="1716" xr:uid="{00000000-0005-0000-0000-000077050000}"/>
    <cellStyle name="Currency 14 3 2" xfId="1717" xr:uid="{00000000-0005-0000-0000-000078050000}"/>
    <cellStyle name="Currency 14 3 2 2" xfId="1718" xr:uid="{00000000-0005-0000-0000-000079050000}"/>
    <cellStyle name="Currency 14 3 2 2 2" xfId="1719" xr:uid="{00000000-0005-0000-0000-00007A050000}"/>
    <cellStyle name="Currency 14 3 2 2 2 2" xfId="10057" xr:uid="{00000000-0005-0000-0000-00007B050000}"/>
    <cellStyle name="Currency 14 3 2 2 3" xfId="10056" xr:uid="{00000000-0005-0000-0000-00007C050000}"/>
    <cellStyle name="Currency 14 3 2 3" xfId="1720" xr:uid="{00000000-0005-0000-0000-00007D050000}"/>
    <cellStyle name="Currency 14 3 2 3 2" xfId="10058" xr:uid="{00000000-0005-0000-0000-00007E050000}"/>
    <cellStyle name="Currency 14 3 2 4" xfId="10055" xr:uid="{00000000-0005-0000-0000-00007F050000}"/>
    <cellStyle name="Currency 14 3 3" xfId="1721" xr:uid="{00000000-0005-0000-0000-000080050000}"/>
    <cellStyle name="Currency 14 3 3 2" xfId="1722" xr:uid="{00000000-0005-0000-0000-000081050000}"/>
    <cellStyle name="Currency 14 3 3 2 2" xfId="10060" xr:uid="{00000000-0005-0000-0000-000082050000}"/>
    <cellStyle name="Currency 14 3 3 3" xfId="10059" xr:uid="{00000000-0005-0000-0000-000083050000}"/>
    <cellStyle name="Currency 14 3 4" xfId="1723" xr:uid="{00000000-0005-0000-0000-000084050000}"/>
    <cellStyle name="Currency 14 3 4 2" xfId="10061" xr:uid="{00000000-0005-0000-0000-000085050000}"/>
    <cellStyle name="Currency 14 3 5" xfId="10054" xr:uid="{00000000-0005-0000-0000-000086050000}"/>
    <cellStyle name="Currency 14 4" xfId="1724" xr:uid="{00000000-0005-0000-0000-000087050000}"/>
    <cellStyle name="Currency 14 4 2" xfId="1725" xr:uid="{00000000-0005-0000-0000-000088050000}"/>
    <cellStyle name="Currency 14 4 2 2" xfId="1726" xr:uid="{00000000-0005-0000-0000-000089050000}"/>
    <cellStyle name="Currency 14 4 2 2 2" xfId="1727" xr:uid="{00000000-0005-0000-0000-00008A050000}"/>
    <cellStyle name="Currency 14 4 2 2 2 2" xfId="10065" xr:uid="{00000000-0005-0000-0000-00008B050000}"/>
    <cellStyle name="Currency 14 4 2 2 3" xfId="10064" xr:uid="{00000000-0005-0000-0000-00008C050000}"/>
    <cellStyle name="Currency 14 4 2 3" xfId="1728" xr:uid="{00000000-0005-0000-0000-00008D050000}"/>
    <cellStyle name="Currency 14 4 2 3 2" xfId="10066" xr:uid="{00000000-0005-0000-0000-00008E050000}"/>
    <cellStyle name="Currency 14 4 2 4" xfId="10063" xr:uid="{00000000-0005-0000-0000-00008F050000}"/>
    <cellStyle name="Currency 14 4 3" xfId="1729" xr:uid="{00000000-0005-0000-0000-000090050000}"/>
    <cellStyle name="Currency 14 4 3 2" xfId="1730" xr:uid="{00000000-0005-0000-0000-000091050000}"/>
    <cellStyle name="Currency 14 4 3 2 2" xfId="10068" xr:uid="{00000000-0005-0000-0000-000092050000}"/>
    <cellStyle name="Currency 14 4 3 3" xfId="10067" xr:uid="{00000000-0005-0000-0000-000093050000}"/>
    <cellStyle name="Currency 14 4 4" xfId="1731" xr:uid="{00000000-0005-0000-0000-000094050000}"/>
    <cellStyle name="Currency 14 4 4 2" xfId="10069" xr:uid="{00000000-0005-0000-0000-000095050000}"/>
    <cellStyle name="Currency 14 4 5" xfId="10062" xr:uid="{00000000-0005-0000-0000-000096050000}"/>
    <cellStyle name="Currency 14 5" xfId="1732" xr:uid="{00000000-0005-0000-0000-000097050000}"/>
    <cellStyle name="Currency 14 5 2" xfId="1733" xr:uid="{00000000-0005-0000-0000-000098050000}"/>
    <cellStyle name="Currency 14 5 2 2" xfId="1734" xr:uid="{00000000-0005-0000-0000-000099050000}"/>
    <cellStyle name="Currency 14 5 2 2 2" xfId="10072" xr:uid="{00000000-0005-0000-0000-00009A050000}"/>
    <cellStyle name="Currency 14 5 2 3" xfId="10071" xr:uid="{00000000-0005-0000-0000-00009B050000}"/>
    <cellStyle name="Currency 14 5 3" xfId="1735" xr:uid="{00000000-0005-0000-0000-00009C050000}"/>
    <cellStyle name="Currency 14 5 3 2" xfId="10073" xr:uid="{00000000-0005-0000-0000-00009D050000}"/>
    <cellStyle name="Currency 14 5 4" xfId="10070" xr:uid="{00000000-0005-0000-0000-00009E050000}"/>
    <cellStyle name="Currency 14 6" xfId="1736" xr:uid="{00000000-0005-0000-0000-00009F050000}"/>
    <cellStyle name="Currency 14 6 2" xfId="1737" xr:uid="{00000000-0005-0000-0000-0000A0050000}"/>
    <cellStyle name="Currency 14 6 2 2" xfId="10075" xr:uid="{00000000-0005-0000-0000-0000A1050000}"/>
    <cellStyle name="Currency 14 6 3" xfId="10074" xr:uid="{00000000-0005-0000-0000-0000A2050000}"/>
    <cellStyle name="Currency 14 7" xfId="1738" xr:uid="{00000000-0005-0000-0000-0000A3050000}"/>
    <cellStyle name="Currency 14 7 2" xfId="10076" xr:uid="{00000000-0005-0000-0000-0000A4050000}"/>
    <cellStyle name="Currency 14 8" xfId="10045" xr:uid="{00000000-0005-0000-0000-0000A5050000}"/>
    <cellStyle name="Currency 15" xfId="1739" xr:uid="{00000000-0005-0000-0000-0000A6050000}"/>
    <cellStyle name="Currency 15 2" xfId="1740" xr:uid="{00000000-0005-0000-0000-0000A7050000}"/>
    <cellStyle name="Currency 15 2 2" xfId="1741" xr:uid="{00000000-0005-0000-0000-0000A8050000}"/>
    <cellStyle name="Currency 15 2 2 2" xfId="1742" xr:uid="{00000000-0005-0000-0000-0000A9050000}"/>
    <cellStyle name="Currency 15 2 2 2 2" xfId="10080" xr:uid="{00000000-0005-0000-0000-0000AA050000}"/>
    <cellStyle name="Currency 15 2 2 3" xfId="10079" xr:uid="{00000000-0005-0000-0000-0000AB050000}"/>
    <cellStyle name="Currency 15 2 3" xfId="1743" xr:uid="{00000000-0005-0000-0000-0000AC050000}"/>
    <cellStyle name="Currency 15 2 3 2" xfId="10081" xr:uid="{00000000-0005-0000-0000-0000AD050000}"/>
    <cellStyle name="Currency 15 2 4" xfId="10078" xr:uid="{00000000-0005-0000-0000-0000AE050000}"/>
    <cellStyle name="Currency 15 3" xfId="1744" xr:uid="{00000000-0005-0000-0000-0000AF050000}"/>
    <cellStyle name="Currency 15 3 2" xfId="1745" xr:uid="{00000000-0005-0000-0000-0000B0050000}"/>
    <cellStyle name="Currency 15 3 2 2" xfId="10083" xr:uid="{00000000-0005-0000-0000-0000B1050000}"/>
    <cellStyle name="Currency 15 3 3" xfId="10082" xr:uid="{00000000-0005-0000-0000-0000B2050000}"/>
    <cellStyle name="Currency 15 4" xfId="1746" xr:uid="{00000000-0005-0000-0000-0000B3050000}"/>
    <cellStyle name="Currency 15 4 2" xfId="10084" xr:uid="{00000000-0005-0000-0000-0000B4050000}"/>
    <cellStyle name="Currency 15 5" xfId="10077" xr:uid="{00000000-0005-0000-0000-0000B5050000}"/>
    <cellStyle name="Currency 16" xfId="1747" xr:uid="{00000000-0005-0000-0000-0000B6050000}"/>
    <cellStyle name="Currency 16 2" xfId="1748" xr:uid="{00000000-0005-0000-0000-0000B7050000}"/>
    <cellStyle name="Currency 16 2 2" xfId="10086" xr:uid="{00000000-0005-0000-0000-0000B8050000}"/>
    <cellStyle name="Currency 16 3" xfId="10085" xr:uid="{00000000-0005-0000-0000-0000B9050000}"/>
    <cellStyle name="Currency 17" xfId="1749" xr:uid="{00000000-0005-0000-0000-0000BA050000}"/>
    <cellStyle name="Currency 17 2" xfId="10087" xr:uid="{00000000-0005-0000-0000-0000BB050000}"/>
    <cellStyle name="Currency 18" xfId="1750" xr:uid="{00000000-0005-0000-0000-0000BC050000}"/>
    <cellStyle name="Currency 18 2" xfId="10088" xr:uid="{00000000-0005-0000-0000-0000BD050000}"/>
    <cellStyle name="Currency 19" xfId="1751" xr:uid="{00000000-0005-0000-0000-0000BE050000}"/>
    <cellStyle name="Currency 19 2" xfId="1752" xr:uid="{00000000-0005-0000-0000-0000BF050000}"/>
    <cellStyle name="Currency 19 2 2" xfId="1753" xr:uid="{00000000-0005-0000-0000-0000C0050000}"/>
    <cellStyle name="Currency 19 2 2 2" xfId="1754" xr:uid="{00000000-0005-0000-0000-0000C1050000}"/>
    <cellStyle name="Currency 19 2 2 2 2" xfId="1755" xr:uid="{00000000-0005-0000-0000-0000C2050000}"/>
    <cellStyle name="Currency 19 2 2 2 2 2" xfId="10093" xr:uid="{00000000-0005-0000-0000-0000C3050000}"/>
    <cellStyle name="Currency 19 2 2 2 3" xfId="10092" xr:uid="{00000000-0005-0000-0000-0000C4050000}"/>
    <cellStyle name="Currency 19 2 2 3" xfId="1756" xr:uid="{00000000-0005-0000-0000-0000C5050000}"/>
    <cellStyle name="Currency 19 2 2 3 2" xfId="10094" xr:uid="{00000000-0005-0000-0000-0000C6050000}"/>
    <cellStyle name="Currency 19 2 2 4" xfId="10091" xr:uid="{00000000-0005-0000-0000-0000C7050000}"/>
    <cellStyle name="Currency 19 2 3" xfId="1757" xr:uid="{00000000-0005-0000-0000-0000C8050000}"/>
    <cellStyle name="Currency 19 2 3 2" xfId="1758" xr:uid="{00000000-0005-0000-0000-0000C9050000}"/>
    <cellStyle name="Currency 19 2 3 2 2" xfId="10096" xr:uid="{00000000-0005-0000-0000-0000CA050000}"/>
    <cellStyle name="Currency 19 2 3 3" xfId="10095" xr:uid="{00000000-0005-0000-0000-0000CB050000}"/>
    <cellStyle name="Currency 19 2 4" xfId="1759" xr:uid="{00000000-0005-0000-0000-0000CC050000}"/>
    <cellStyle name="Currency 19 2 4 2" xfId="10097" xr:uid="{00000000-0005-0000-0000-0000CD050000}"/>
    <cellStyle name="Currency 19 2 5" xfId="10090" xr:uid="{00000000-0005-0000-0000-0000CE050000}"/>
    <cellStyle name="Currency 19 3" xfId="1760" xr:uid="{00000000-0005-0000-0000-0000CF050000}"/>
    <cellStyle name="Currency 19 3 2" xfId="1761" xr:uid="{00000000-0005-0000-0000-0000D0050000}"/>
    <cellStyle name="Currency 19 3 2 2" xfId="1762" xr:uid="{00000000-0005-0000-0000-0000D1050000}"/>
    <cellStyle name="Currency 19 3 2 2 2" xfId="1763" xr:uid="{00000000-0005-0000-0000-0000D2050000}"/>
    <cellStyle name="Currency 19 3 2 2 2 2" xfId="10101" xr:uid="{00000000-0005-0000-0000-0000D3050000}"/>
    <cellStyle name="Currency 19 3 2 2 3" xfId="10100" xr:uid="{00000000-0005-0000-0000-0000D4050000}"/>
    <cellStyle name="Currency 19 3 2 3" xfId="1764" xr:uid="{00000000-0005-0000-0000-0000D5050000}"/>
    <cellStyle name="Currency 19 3 2 3 2" xfId="10102" xr:uid="{00000000-0005-0000-0000-0000D6050000}"/>
    <cellStyle name="Currency 19 3 2 4" xfId="10099" xr:uid="{00000000-0005-0000-0000-0000D7050000}"/>
    <cellStyle name="Currency 19 3 3" xfId="1765" xr:uid="{00000000-0005-0000-0000-0000D8050000}"/>
    <cellStyle name="Currency 19 3 3 2" xfId="1766" xr:uid="{00000000-0005-0000-0000-0000D9050000}"/>
    <cellStyle name="Currency 19 3 3 2 2" xfId="10104" xr:uid="{00000000-0005-0000-0000-0000DA050000}"/>
    <cellStyle name="Currency 19 3 3 3" xfId="10103" xr:uid="{00000000-0005-0000-0000-0000DB050000}"/>
    <cellStyle name="Currency 19 3 4" xfId="1767" xr:uid="{00000000-0005-0000-0000-0000DC050000}"/>
    <cellStyle name="Currency 19 3 4 2" xfId="10105" xr:uid="{00000000-0005-0000-0000-0000DD050000}"/>
    <cellStyle name="Currency 19 3 5" xfId="10098" xr:uid="{00000000-0005-0000-0000-0000DE050000}"/>
    <cellStyle name="Currency 19 4" xfId="1768" xr:uid="{00000000-0005-0000-0000-0000DF050000}"/>
    <cellStyle name="Currency 19 4 2" xfId="1769" xr:uid="{00000000-0005-0000-0000-0000E0050000}"/>
    <cellStyle name="Currency 19 4 2 2" xfId="1770" xr:uid="{00000000-0005-0000-0000-0000E1050000}"/>
    <cellStyle name="Currency 19 4 2 2 2" xfId="10108" xr:uid="{00000000-0005-0000-0000-0000E2050000}"/>
    <cellStyle name="Currency 19 4 2 3" xfId="10107" xr:uid="{00000000-0005-0000-0000-0000E3050000}"/>
    <cellStyle name="Currency 19 4 3" xfId="1771" xr:uid="{00000000-0005-0000-0000-0000E4050000}"/>
    <cellStyle name="Currency 19 4 3 2" xfId="10109" xr:uid="{00000000-0005-0000-0000-0000E5050000}"/>
    <cellStyle name="Currency 19 4 4" xfId="10106" xr:uid="{00000000-0005-0000-0000-0000E6050000}"/>
    <cellStyle name="Currency 19 5" xfId="1772" xr:uid="{00000000-0005-0000-0000-0000E7050000}"/>
    <cellStyle name="Currency 19 5 2" xfId="1773" xr:uid="{00000000-0005-0000-0000-0000E8050000}"/>
    <cellStyle name="Currency 19 5 2 2" xfId="10111" xr:uid="{00000000-0005-0000-0000-0000E9050000}"/>
    <cellStyle name="Currency 19 5 3" xfId="10110" xr:uid="{00000000-0005-0000-0000-0000EA050000}"/>
    <cellStyle name="Currency 19 6" xfId="1774" xr:uid="{00000000-0005-0000-0000-0000EB050000}"/>
    <cellStyle name="Currency 19 6 2" xfId="10112" xr:uid="{00000000-0005-0000-0000-0000EC050000}"/>
    <cellStyle name="Currency 19 7" xfId="10089" xr:uid="{00000000-0005-0000-0000-0000ED050000}"/>
    <cellStyle name="Currency 2" xfId="4" xr:uid="{00000000-0005-0000-0000-0000EE050000}"/>
    <cellStyle name="Currency 2 10" xfId="1775" xr:uid="{00000000-0005-0000-0000-0000EF050000}"/>
    <cellStyle name="Currency 2 10 2" xfId="1776" xr:uid="{00000000-0005-0000-0000-0000F0050000}"/>
    <cellStyle name="Currency 2 10 2 2" xfId="1777" xr:uid="{00000000-0005-0000-0000-0000F1050000}"/>
    <cellStyle name="Currency 2 10 2 2 2" xfId="10115" xr:uid="{00000000-0005-0000-0000-0000F2050000}"/>
    <cellStyle name="Currency 2 10 2 3" xfId="10114" xr:uid="{00000000-0005-0000-0000-0000F3050000}"/>
    <cellStyle name="Currency 2 10 3" xfId="1778" xr:uid="{00000000-0005-0000-0000-0000F4050000}"/>
    <cellStyle name="Currency 2 10 3 2" xfId="10116" xr:uid="{00000000-0005-0000-0000-0000F5050000}"/>
    <cellStyle name="Currency 2 10 4" xfId="10113" xr:uid="{00000000-0005-0000-0000-0000F6050000}"/>
    <cellStyle name="Currency 2 11" xfId="1779" xr:uid="{00000000-0005-0000-0000-0000F7050000}"/>
    <cellStyle name="Currency 2 11 2" xfId="10117" xr:uid="{00000000-0005-0000-0000-0000F8050000}"/>
    <cellStyle name="Currency 2 12" xfId="1780" xr:uid="{00000000-0005-0000-0000-0000F9050000}"/>
    <cellStyle name="Currency 2 12 2" xfId="10118" xr:uid="{00000000-0005-0000-0000-0000FA050000}"/>
    <cellStyle name="Currency 2 13" xfId="1781" xr:uid="{00000000-0005-0000-0000-0000FB050000}"/>
    <cellStyle name="Currency 2 13 2" xfId="10119" xr:uid="{00000000-0005-0000-0000-0000FC050000}"/>
    <cellStyle name="Currency 2 14" xfId="1782" xr:uid="{00000000-0005-0000-0000-0000FD050000}"/>
    <cellStyle name="Currency 2 14 2" xfId="10120" xr:uid="{00000000-0005-0000-0000-0000FE050000}"/>
    <cellStyle name="Currency 2 15" xfId="1783" xr:uid="{00000000-0005-0000-0000-0000FF050000}"/>
    <cellStyle name="Currency 2 15 2" xfId="10121" xr:uid="{00000000-0005-0000-0000-000000060000}"/>
    <cellStyle name="Currency 2 16" xfId="1784" xr:uid="{00000000-0005-0000-0000-000001060000}"/>
    <cellStyle name="Currency 2 16 2" xfId="10122" xr:uid="{00000000-0005-0000-0000-000002060000}"/>
    <cellStyle name="Currency 2 17" xfId="1785" xr:uid="{00000000-0005-0000-0000-000003060000}"/>
    <cellStyle name="Currency 2 17 2" xfId="10123" xr:uid="{00000000-0005-0000-0000-000004060000}"/>
    <cellStyle name="Currency 2 18" xfId="1786" xr:uid="{00000000-0005-0000-0000-000005060000}"/>
    <cellStyle name="Currency 2 18 2" xfId="10124" xr:uid="{00000000-0005-0000-0000-000006060000}"/>
    <cellStyle name="Currency 2 2" xfId="1787" xr:uid="{00000000-0005-0000-0000-000007060000}"/>
    <cellStyle name="Currency 2 2 10" xfId="1788" xr:uid="{00000000-0005-0000-0000-000008060000}"/>
    <cellStyle name="Currency 2 2 10 2" xfId="10125" xr:uid="{00000000-0005-0000-0000-000009060000}"/>
    <cellStyle name="Currency 2 2 11" xfId="1789" xr:uid="{00000000-0005-0000-0000-00000A060000}"/>
    <cellStyle name="Currency 2 2 11 2" xfId="10126" xr:uid="{00000000-0005-0000-0000-00000B060000}"/>
    <cellStyle name="Currency 2 2 2" xfId="1790" xr:uid="{00000000-0005-0000-0000-00000C060000}"/>
    <cellStyle name="Currency 2 2 2 2" xfId="10127" xr:uid="{00000000-0005-0000-0000-00000D060000}"/>
    <cellStyle name="Currency 2 2 3" xfId="1791" xr:uid="{00000000-0005-0000-0000-00000E060000}"/>
    <cellStyle name="Currency 2 2 3 2" xfId="10128" xr:uid="{00000000-0005-0000-0000-00000F060000}"/>
    <cellStyle name="Currency 2 2 4" xfId="1792" xr:uid="{00000000-0005-0000-0000-000010060000}"/>
    <cellStyle name="Currency 2 2 5" xfId="1793" xr:uid="{00000000-0005-0000-0000-000011060000}"/>
    <cellStyle name="Currency 2 2 6" xfId="1794" xr:uid="{00000000-0005-0000-0000-000012060000}"/>
    <cellStyle name="Currency 2 2 7" xfId="1795" xr:uid="{00000000-0005-0000-0000-000013060000}"/>
    <cellStyle name="Currency 2 2 8" xfId="1796" xr:uid="{00000000-0005-0000-0000-000014060000}"/>
    <cellStyle name="Currency 2 2 8 2" xfId="10129" xr:uid="{00000000-0005-0000-0000-000015060000}"/>
    <cellStyle name="Currency 2 2 9" xfId="1797" xr:uid="{00000000-0005-0000-0000-000016060000}"/>
    <cellStyle name="Currency 2 2 9 2" xfId="10130" xr:uid="{00000000-0005-0000-0000-000017060000}"/>
    <cellStyle name="Currency 2 3" xfId="1798" xr:uid="{00000000-0005-0000-0000-000018060000}"/>
    <cellStyle name="Currency 2 3 2" xfId="1799" xr:uid="{00000000-0005-0000-0000-000019060000}"/>
    <cellStyle name="Currency 2 3 3" xfId="1800" xr:uid="{00000000-0005-0000-0000-00001A060000}"/>
    <cellStyle name="Currency 2 3 4" xfId="1801" xr:uid="{00000000-0005-0000-0000-00001B060000}"/>
    <cellStyle name="Currency 2 3 5" xfId="1802" xr:uid="{00000000-0005-0000-0000-00001C060000}"/>
    <cellStyle name="Currency 2 3 6" xfId="10131" xr:uid="{00000000-0005-0000-0000-00001D060000}"/>
    <cellStyle name="Currency 2 4" xfId="1803" xr:uid="{00000000-0005-0000-0000-00001E060000}"/>
    <cellStyle name="Currency 2 4 2" xfId="10132" xr:uid="{00000000-0005-0000-0000-00001F060000}"/>
    <cellStyle name="Currency 2 5" xfId="1804" xr:uid="{00000000-0005-0000-0000-000020060000}"/>
    <cellStyle name="Currency 2 5 2" xfId="10133" xr:uid="{00000000-0005-0000-0000-000021060000}"/>
    <cellStyle name="Currency 2 6" xfId="1805" xr:uid="{00000000-0005-0000-0000-000022060000}"/>
    <cellStyle name="Currency 2 6 2" xfId="10134" xr:uid="{00000000-0005-0000-0000-000023060000}"/>
    <cellStyle name="Currency 2 7" xfId="1806" xr:uid="{00000000-0005-0000-0000-000024060000}"/>
    <cellStyle name="Currency 2 7 2" xfId="10135" xr:uid="{00000000-0005-0000-0000-000025060000}"/>
    <cellStyle name="Currency 2 8" xfId="1807" xr:uid="{00000000-0005-0000-0000-000026060000}"/>
    <cellStyle name="Currency 2 8 2" xfId="10136" xr:uid="{00000000-0005-0000-0000-000027060000}"/>
    <cellStyle name="Currency 2 9" xfId="1808" xr:uid="{00000000-0005-0000-0000-000028060000}"/>
    <cellStyle name="Currency 2 9 2" xfId="10137" xr:uid="{00000000-0005-0000-0000-000029060000}"/>
    <cellStyle name="Currency 2*" xfId="1810" xr:uid="{00000000-0005-0000-0000-00002A060000}"/>
    <cellStyle name="Currency 2_CLdcfmodel" xfId="1809" xr:uid="{00000000-0005-0000-0000-00002B060000}"/>
    <cellStyle name="Currency 20" xfId="1811" xr:uid="{00000000-0005-0000-0000-00002C060000}"/>
    <cellStyle name="Currency 20 2" xfId="1812" xr:uid="{00000000-0005-0000-0000-00002D060000}"/>
    <cellStyle name="Currency 20 2 2" xfId="1813" xr:uid="{00000000-0005-0000-0000-00002E060000}"/>
    <cellStyle name="Currency 20 2 2 2" xfId="1814" xr:uid="{00000000-0005-0000-0000-00002F060000}"/>
    <cellStyle name="Currency 20 2 2 2 2" xfId="1815" xr:uid="{00000000-0005-0000-0000-000030060000}"/>
    <cellStyle name="Currency 20 2 2 2 2 2" xfId="10142" xr:uid="{00000000-0005-0000-0000-000031060000}"/>
    <cellStyle name="Currency 20 2 2 2 3" xfId="10141" xr:uid="{00000000-0005-0000-0000-000032060000}"/>
    <cellStyle name="Currency 20 2 2 3" xfId="1816" xr:uid="{00000000-0005-0000-0000-000033060000}"/>
    <cellStyle name="Currency 20 2 2 3 2" xfId="10143" xr:uid="{00000000-0005-0000-0000-000034060000}"/>
    <cellStyle name="Currency 20 2 2 4" xfId="10140" xr:uid="{00000000-0005-0000-0000-000035060000}"/>
    <cellStyle name="Currency 20 2 3" xfId="1817" xr:uid="{00000000-0005-0000-0000-000036060000}"/>
    <cellStyle name="Currency 20 2 3 2" xfId="1818" xr:uid="{00000000-0005-0000-0000-000037060000}"/>
    <cellStyle name="Currency 20 2 3 2 2" xfId="10145" xr:uid="{00000000-0005-0000-0000-000038060000}"/>
    <cellStyle name="Currency 20 2 3 3" xfId="10144" xr:uid="{00000000-0005-0000-0000-000039060000}"/>
    <cellStyle name="Currency 20 2 4" xfId="1819" xr:uid="{00000000-0005-0000-0000-00003A060000}"/>
    <cellStyle name="Currency 20 2 4 2" xfId="10146" xr:uid="{00000000-0005-0000-0000-00003B060000}"/>
    <cellStyle name="Currency 20 2 5" xfId="10139" xr:uid="{00000000-0005-0000-0000-00003C060000}"/>
    <cellStyle name="Currency 20 3" xfId="1820" xr:uid="{00000000-0005-0000-0000-00003D060000}"/>
    <cellStyle name="Currency 20 3 2" xfId="1821" xr:uid="{00000000-0005-0000-0000-00003E060000}"/>
    <cellStyle name="Currency 20 3 2 2" xfId="1822" xr:uid="{00000000-0005-0000-0000-00003F060000}"/>
    <cellStyle name="Currency 20 3 2 2 2" xfId="1823" xr:uid="{00000000-0005-0000-0000-000040060000}"/>
    <cellStyle name="Currency 20 3 2 2 2 2" xfId="10150" xr:uid="{00000000-0005-0000-0000-000041060000}"/>
    <cellStyle name="Currency 20 3 2 2 3" xfId="10149" xr:uid="{00000000-0005-0000-0000-000042060000}"/>
    <cellStyle name="Currency 20 3 2 3" xfId="1824" xr:uid="{00000000-0005-0000-0000-000043060000}"/>
    <cellStyle name="Currency 20 3 2 3 2" xfId="10151" xr:uid="{00000000-0005-0000-0000-000044060000}"/>
    <cellStyle name="Currency 20 3 2 4" xfId="10148" xr:uid="{00000000-0005-0000-0000-000045060000}"/>
    <cellStyle name="Currency 20 3 3" xfId="1825" xr:uid="{00000000-0005-0000-0000-000046060000}"/>
    <cellStyle name="Currency 20 3 3 2" xfId="1826" xr:uid="{00000000-0005-0000-0000-000047060000}"/>
    <cellStyle name="Currency 20 3 3 2 2" xfId="10153" xr:uid="{00000000-0005-0000-0000-000048060000}"/>
    <cellStyle name="Currency 20 3 3 3" xfId="10152" xr:uid="{00000000-0005-0000-0000-000049060000}"/>
    <cellStyle name="Currency 20 3 4" xfId="1827" xr:uid="{00000000-0005-0000-0000-00004A060000}"/>
    <cellStyle name="Currency 20 3 4 2" xfId="10154" xr:uid="{00000000-0005-0000-0000-00004B060000}"/>
    <cellStyle name="Currency 20 3 5" xfId="10147" xr:uid="{00000000-0005-0000-0000-00004C060000}"/>
    <cellStyle name="Currency 20 4" xfId="1828" xr:uid="{00000000-0005-0000-0000-00004D060000}"/>
    <cellStyle name="Currency 20 4 2" xfId="1829" xr:uid="{00000000-0005-0000-0000-00004E060000}"/>
    <cellStyle name="Currency 20 4 2 2" xfId="1830" xr:uid="{00000000-0005-0000-0000-00004F060000}"/>
    <cellStyle name="Currency 20 4 2 2 2" xfId="10157" xr:uid="{00000000-0005-0000-0000-000050060000}"/>
    <cellStyle name="Currency 20 4 2 3" xfId="10156" xr:uid="{00000000-0005-0000-0000-000051060000}"/>
    <cellStyle name="Currency 20 4 3" xfId="1831" xr:uid="{00000000-0005-0000-0000-000052060000}"/>
    <cellStyle name="Currency 20 4 3 2" xfId="10158" xr:uid="{00000000-0005-0000-0000-000053060000}"/>
    <cellStyle name="Currency 20 4 4" xfId="10155" xr:uid="{00000000-0005-0000-0000-000054060000}"/>
    <cellStyle name="Currency 20 5" xfId="1832" xr:uid="{00000000-0005-0000-0000-000055060000}"/>
    <cellStyle name="Currency 20 5 2" xfId="1833" xr:uid="{00000000-0005-0000-0000-000056060000}"/>
    <cellStyle name="Currency 20 5 2 2" xfId="10160" xr:uid="{00000000-0005-0000-0000-000057060000}"/>
    <cellStyle name="Currency 20 5 3" xfId="10159" xr:uid="{00000000-0005-0000-0000-000058060000}"/>
    <cellStyle name="Currency 20 6" xfId="1834" xr:uid="{00000000-0005-0000-0000-000059060000}"/>
    <cellStyle name="Currency 20 6 2" xfId="10161" xr:uid="{00000000-0005-0000-0000-00005A060000}"/>
    <cellStyle name="Currency 20 7" xfId="10138" xr:uid="{00000000-0005-0000-0000-00005B060000}"/>
    <cellStyle name="Currency 21" xfId="1835" xr:uid="{00000000-0005-0000-0000-00005C060000}"/>
    <cellStyle name="Currency 21 2" xfId="1836" xr:uid="{00000000-0005-0000-0000-00005D060000}"/>
    <cellStyle name="Currency 21 2 2" xfId="1837" xr:uid="{00000000-0005-0000-0000-00005E060000}"/>
    <cellStyle name="Currency 21 2 2 2" xfId="1838" xr:uid="{00000000-0005-0000-0000-00005F060000}"/>
    <cellStyle name="Currency 21 2 2 2 2" xfId="1839" xr:uid="{00000000-0005-0000-0000-000060060000}"/>
    <cellStyle name="Currency 21 2 2 2 2 2" xfId="10166" xr:uid="{00000000-0005-0000-0000-000061060000}"/>
    <cellStyle name="Currency 21 2 2 2 3" xfId="10165" xr:uid="{00000000-0005-0000-0000-000062060000}"/>
    <cellStyle name="Currency 21 2 2 3" xfId="1840" xr:uid="{00000000-0005-0000-0000-000063060000}"/>
    <cellStyle name="Currency 21 2 2 3 2" xfId="10167" xr:uid="{00000000-0005-0000-0000-000064060000}"/>
    <cellStyle name="Currency 21 2 2 4" xfId="10164" xr:uid="{00000000-0005-0000-0000-000065060000}"/>
    <cellStyle name="Currency 21 2 3" xfId="1841" xr:uid="{00000000-0005-0000-0000-000066060000}"/>
    <cellStyle name="Currency 21 2 3 2" xfId="1842" xr:uid="{00000000-0005-0000-0000-000067060000}"/>
    <cellStyle name="Currency 21 2 3 2 2" xfId="10169" xr:uid="{00000000-0005-0000-0000-000068060000}"/>
    <cellStyle name="Currency 21 2 3 3" xfId="10168" xr:uid="{00000000-0005-0000-0000-000069060000}"/>
    <cellStyle name="Currency 21 2 4" xfId="1843" xr:uid="{00000000-0005-0000-0000-00006A060000}"/>
    <cellStyle name="Currency 21 2 4 2" xfId="10170" xr:uid="{00000000-0005-0000-0000-00006B060000}"/>
    <cellStyle name="Currency 21 2 5" xfId="10163" xr:uid="{00000000-0005-0000-0000-00006C060000}"/>
    <cellStyle name="Currency 21 3" xfId="1844" xr:uid="{00000000-0005-0000-0000-00006D060000}"/>
    <cellStyle name="Currency 21 3 2" xfId="1845" xr:uid="{00000000-0005-0000-0000-00006E060000}"/>
    <cellStyle name="Currency 21 3 2 2" xfId="1846" xr:uid="{00000000-0005-0000-0000-00006F060000}"/>
    <cellStyle name="Currency 21 3 2 2 2" xfId="1847" xr:uid="{00000000-0005-0000-0000-000070060000}"/>
    <cellStyle name="Currency 21 3 2 2 2 2" xfId="10174" xr:uid="{00000000-0005-0000-0000-000071060000}"/>
    <cellStyle name="Currency 21 3 2 2 3" xfId="10173" xr:uid="{00000000-0005-0000-0000-000072060000}"/>
    <cellStyle name="Currency 21 3 2 3" xfId="1848" xr:uid="{00000000-0005-0000-0000-000073060000}"/>
    <cellStyle name="Currency 21 3 2 3 2" xfId="10175" xr:uid="{00000000-0005-0000-0000-000074060000}"/>
    <cellStyle name="Currency 21 3 2 4" xfId="10172" xr:uid="{00000000-0005-0000-0000-000075060000}"/>
    <cellStyle name="Currency 21 3 3" xfId="1849" xr:uid="{00000000-0005-0000-0000-000076060000}"/>
    <cellStyle name="Currency 21 3 3 2" xfId="1850" xr:uid="{00000000-0005-0000-0000-000077060000}"/>
    <cellStyle name="Currency 21 3 3 2 2" xfId="10177" xr:uid="{00000000-0005-0000-0000-000078060000}"/>
    <cellStyle name="Currency 21 3 3 3" xfId="10176" xr:uid="{00000000-0005-0000-0000-000079060000}"/>
    <cellStyle name="Currency 21 3 4" xfId="1851" xr:uid="{00000000-0005-0000-0000-00007A060000}"/>
    <cellStyle name="Currency 21 3 4 2" xfId="10178" xr:uid="{00000000-0005-0000-0000-00007B060000}"/>
    <cellStyle name="Currency 21 3 5" xfId="10171" xr:uid="{00000000-0005-0000-0000-00007C060000}"/>
    <cellStyle name="Currency 21 4" xfId="1852" xr:uid="{00000000-0005-0000-0000-00007D060000}"/>
    <cellStyle name="Currency 21 4 2" xfId="1853" xr:uid="{00000000-0005-0000-0000-00007E060000}"/>
    <cellStyle name="Currency 21 4 2 2" xfId="1854" xr:uid="{00000000-0005-0000-0000-00007F060000}"/>
    <cellStyle name="Currency 21 4 2 2 2" xfId="10181" xr:uid="{00000000-0005-0000-0000-000080060000}"/>
    <cellStyle name="Currency 21 4 2 3" xfId="10180" xr:uid="{00000000-0005-0000-0000-000081060000}"/>
    <cellStyle name="Currency 21 4 3" xfId="1855" xr:uid="{00000000-0005-0000-0000-000082060000}"/>
    <cellStyle name="Currency 21 4 3 2" xfId="10182" xr:uid="{00000000-0005-0000-0000-000083060000}"/>
    <cellStyle name="Currency 21 4 4" xfId="10179" xr:uid="{00000000-0005-0000-0000-000084060000}"/>
    <cellStyle name="Currency 21 5" xfId="1856" xr:uid="{00000000-0005-0000-0000-000085060000}"/>
    <cellStyle name="Currency 21 5 2" xfId="1857" xr:uid="{00000000-0005-0000-0000-000086060000}"/>
    <cellStyle name="Currency 21 5 2 2" xfId="10184" xr:uid="{00000000-0005-0000-0000-000087060000}"/>
    <cellStyle name="Currency 21 5 3" xfId="10183" xr:uid="{00000000-0005-0000-0000-000088060000}"/>
    <cellStyle name="Currency 21 6" xfId="1858" xr:uid="{00000000-0005-0000-0000-000089060000}"/>
    <cellStyle name="Currency 21 6 2" xfId="10185" xr:uid="{00000000-0005-0000-0000-00008A060000}"/>
    <cellStyle name="Currency 21 7" xfId="10162" xr:uid="{00000000-0005-0000-0000-00008B060000}"/>
    <cellStyle name="Currency 22" xfId="1859" xr:uid="{00000000-0005-0000-0000-00008C060000}"/>
    <cellStyle name="Currency 22 2" xfId="1860" xr:uid="{00000000-0005-0000-0000-00008D060000}"/>
    <cellStyle name="Currency 22 2 2" xfId="1861" xr:uid="{00000000-0005-0000-0000-00008E060000}"/>
    <cellStyle name="Currency 22 2 2 2" xfId="1862" xr:uid="{00000000-0005-0000-0000-00008F060000}"/>
    <cellStyle name="Currency 22 2 2 2 2" xfId="1863" xr:uid="{00000000-0005-0000-0000-000090060000}"/>
    <cellStyle name="Currency 22 2 2 2 2 2" xfId="10190" xr:uid="{00000000-0005-0000-0000-000091060000}"/>
    <cellStyle name="Currency 22 2 2 2 3" xfId="10189" xr:uid="{00000000-0005-0000-0000-000092060000}"/>
    <cellStyle name="Currency 22 2 2 3" xfId="1864" xr:uid="{00000000-0005-0000-0000-000093060000}"/>
    <cellStyle name="Currency 22 2 2 3 2" xfId="10191" xr:uid="{00000000-0005-0000-0000-000094060000}"/>
    <cellStyle name="Currency 22 2 2 4" xfId="10188" xr:uid="{00000000-0005-0000-0000-000095060000}"/>
    <cellStyle name="Currency 22 2 3" xfId="1865" xr:uid="{00000000-0005-0000-0000-000096060000}"/>
    <cellStyle name="Currency 22 2 3 2" xfId="1866" xr:uid="{00000000-0005-0000-0000-000097060000}"/>
    <cellStyle name="Currency 22 2 3 2 2" xfId="10193" xr:uid="{00000000-0005-0000-0000-000098060000}"/>
    <cellStyle name="Currency 22 2 3 3" xfId="10192" xr:uid="{00000000-0005-0000-0000-000099060000}"/>
    <cellStyle name="Currency 22 2 4" xfId="1867" xr:uid="{00000000-0005-0000-0000-00009A060000}"/>
    <cellStyle name="Currency 22 2 4 2" xfId="10194" xr:uid="{00000000-0005-0000-0000-00009B060000}"/>
    <cellStyle name="Currency 22 2 5" xfId="10187" xr:uid="{00000000-0005-0000-0000-00009C060000}"/>
    <cellStyle name="Currency 22 3" xfId="1868" xr:uid="{00000000-0005-0000-0000-00009D060000}"/>
    <cellStyle name="Currency 22 3 2" xfId="1869" xr:uid="{00000000-0005-0000-0000-00009E060000}"/>
    <cellStyle name="Currency 22 3 2 2" xfId="1870" xr:uid="{00000000-0005-0000-0000-00009F060000}"/>
    <cellStyle name="Currency 22 3 2 2 2" xfId="1871" xr:uid="{00000000-0005-0000-0000-0000A0060000}"/>
    <cellStyle name="Currency 22 3 2 2 2 2" xfId="10198" xr:uid="{00000000-0005-0000-0000-0000A1060000}"/>
    <cellStyle name="Currency 22 3 2 2 3" xfId="10197" xr:uid="{00000000-0005-0000-0000-0000A2060000}"/>
    <cellStyle name="Currency 22 3 2 3" xfId="1872" xr:uid="{00000000-0005-0000-0000-0000A3060000}"/>
    <cellStyle name="Currency 22 3 2 3 2" xfId="10199" xr:uid="{00000000-0005-0000-0000-0000A4060000}"/>
    <cellStyle name="Currency 22 3 2 4" xfId="10196" xr:uid="{00000000-0005-0000-0000-0000A5060000}"/>
    <cellStyle name="Currency 22 3 3" xfId="1873" xr:uid="{00000000-0005-0000-0000-0000A6060000}"/>
    <cellStyle name="Currency 22 3 3 2" xfId="1874" xr:uid="{00000000-0005-0000-0000-0000A7060000}"/>
    <cellStyle name="Currency 22 3 3 2 2" xfId="10201" xr:uid="{00000000-0005-0000-0000-0000A8060000}"/>
    <cellStyle name="Currency 22 3 3 3" xfId="10200" xr:uid="{00000000-0005-0000-0000-0000A9060000}"/>
    <cellStyle name="Currency 22 3 4" xfId="1875" xr:uid="{00000000-0005-0000-0000-0000AA060000}"/>
    <cellStyle name="Currency 22 3 4 2" xfId="10202" xr:uid="{00000000-0005-0000-0000-0000AB060000}"/>
    <cellStyle name="Currency 22 3 5" xfId="10195" xr:uid="{00000000-0005-0000-0000-0000AC060000}"/>
    <cellStyle name="Currency 22 4" xfId="1876" xr:uid="{00000000-0005-0000-0000-0000AD060000}"/>
    <cellStyle name="Currency 22 4 2" xfId="1877" xr:uid="{00000000-0005-0000-0000-0000AE060000}"/>
    <cellStyle name="Currency 22 4 2 2" xfId="1878" xr:uid="{00000000-0005-0000-0000-0000AF060000}"/>
    <cellStyle name="Currency 22 4 2 2 2" xfId="10205" xr:uid="{00000000-0005-0000-0000-0000B0060000}"/>
    <cellStyle name="Currency 22 4 2 3" xfId="10204" xr:uid="{00000000-0005-0000-0000-0000B1060000}"/>
    <cellStyle name="Currency 22 4 3" xfId="1879" xr:uid="{00000000-0005-0000-0000-0000B2060000}"/>
    <cellStyle name="Currency 22 4 3 2" xfId="10206" xr:uid="{00000000-0005-0000-0000-0000B3060000}"/>
    <cellStyle name="Currency 22 4 4" xfId="10203" xr:uid="{00000000-0005-0000-0000-0000B4060000}"/>
    <cellStyle name="Currency 22 5" xfId="1880" xr:uid="{00000000-0005-0000-0000-0000B5060000}"/>
    <cellStyle name="Currency 22 5 2" xfId="1881" xr:uid="{00000000-0005-0000-0000-0000B6060000}"/>
    <cellStyle name="Currency 22 5 2 2" xfId="10208" xr:uid="{00000000-0005-0000-0000-0000B7060000}"/>
    <cellStyle name="Currency 22 5 3" xfId="10207" xr:uid="{00000000-0005-0000-0000-0000B8060000}"/>
    <cellStyle name="Currency 22 6" xfId="1882" xr:uid="{00000000-0005-0000-0000-0000B9060000}"/>
    <cellStyle name="Currency 22 6 2" xfId="10209" xr:uid="{00000000-0005-0000-0000-0000BA060000}"/>
    <cellStyle name="Currency 22 7" xfId="10186" xr:uid="{00000000-0005-0000-0000-0000BB060000}"/>
    <cellStyle name="Currency 23" xfId="1883" xr:uid="{00000000-0005-0000-0000-0000BC060000}"/>
    <cellStyle name="Currency 23 2" xfId="1884" xr:uid="{00000000-0005-0000-0000-0000BD060000}"/>
    <cellStyle name="Currency 23 2 2" xfId="1885" xr:uid="{00000000-0005-0000-0000-0000BE060000}"/>
    <cellStyle name="Currency 23 2 2 2" xfId="1886" xr:uid="{00000000-0005-0000-0000-0000BF060000}"/>
    <cellStyle name="Currency 23 2 2 2 2" xfId="1887" xr:uid="{00000000-0005-0000-0000-0000C0060000}"/>
    <cellStyle name="Currency 23 2 2 2 2 2" xfId="10214" xr:uid="{00000000-0005-0000-0000-0000C1060000}"/>
    <cellStyle name="Currency 23 2 2 2 3" xfId="10213" xr:uid="{00000000-0005-0000-0000-0000C2060000}"/>
    <cellStyle name="Currency 23 2 2 3" xfId="1888" xr:uid="{00000000-0005-0000-0000-0000C3060000}"/>
    <cellStyle name="Currency 23 2 2 3 2" xfId="10215" xr:uid="{00000000-0005-0000-0000-0000C4060000}"/>
    <cellStyle name="Currency 23 2 2 4" xfId="10212" xr:uid="{00000000-0005-0000-0000-0000C5060000}"/>
    <cellStyle name="Currency 23 2 3" xfId="1889" xr:uid="{00000000-0005-0000-0000-0000C6060000}"/>
    <cellStyle name="Currency 23 2 3 2" xfId="1890" xr:uid="{00000000-0005-0000-0000-0000C7060000}"/>
    <cellStyle name="Currency 23 2 3 2 2" xfId="10217" xr:uid="{00000000-0005-0000-0000-0000C8060000}"/>
    <cellStyle name="Currency 23 2 3 3" xfId="10216" xr:uid="{00000000-0005-0000-0000-0000C9060000}"/>
    <cellStyle name="Currency 23 2 4" xfId="1891" xr:uid="{00000000-0005-0000-0000-0000CA060000}"/>
    <cellStyle name="Currency 23 2 4 2" xfId="10218" xr:uid="{00000000-0005-0000-0000-0000CB060000}"/>
    <cellStyle name="Currency 23 2 5" xfId="10211" xr:uid="{00000000-0005-0000-0000-0000CC060000}"/>
    <cellStyle name="Currency 23 3" xfId="1892" xr:uid="{00000000-0005-0000-0000-0000CD060000}"/>
    <cellStyle name="Currency 23 3 2" xfId="1893" xr:uid="{00000000-0005-0000-0000-0000CE060000}"/>
    <cellStyle name="Currency 23 3 2 2" xfId="1894" xr:uid="{00000000-0005-0000-0000-0000CF060000}"/>
    <cellStyle name="Currency 23 3 2 2 2" xfId="1895" xr:uid="{00000000-0005-0000-0000-0000D0060000}"/>
    <cellStyle name="Currency 23 3 2 2 2 2" xfId="10222" xr:uid="{00000000-0005-0000-0000-0000D1060000}"/>
    <cellStyle name="Currency 23 3 2 2 3" xfId="10221" xr:uid="{00000000-0005-0000-0000-0000D2060000}"/>
    <cellStyle name="Currency 23 3 2 3" xfId="1896" xr:uid="{00000000-0005-0000-0000-0000D3060000}"/>
    <cellStyle name="Currency 23 3 2 3 2" xfId="10223" xr:uid="{00000000-0005-0000-0000-0000D4060000}"/>
    <cellStyle name="Currency 23 3 2 4" xfId="10220" xr:uid="{00000000-0005-0000-0000-0000D5060000}"/>
    <cellStyle name="Currency 23 3 3" xfId="1897" xr:uid="{00000000-0005-0000-0000-0000D6060000}"/>
    <cellStyle name="Currency 23 3 3 2" xfId="1898" xr:uid="{00000000-0005-0000-0000-0000D7060000}"/>
    <cellStyle name="Currency 23 3 3 2 2" xfId="10225" xr:uid="{00000000-0005-0000-0000-0000D8060000}"/>
    <cellStyle name="Currency 23 3 3 3" xfId="10224" xr:uid="{00000000-0005-0000-0000-0000D9060000}"/>
    <cellStyle name="Currency 23 3 4" xfId="1899" xr:uid="{00000000-0005-0000-0000-0000DA060000}"/>
    <cellStyle name="Currency 23 3 4 2" xfId="10226" xr:uid="{00000000-0005-0000-0000-0000DB060000}"/>
    <cellStyle name="Currency 23 3 5" xfId="10219" xr:uid="{00000000-0005-0000-0000-0000DC060000}"/>
    <cellStyle name="Currency 23 4" xfId="1900" xr:uid="{00000000-0005-0000-0000-0000DD060000}"/>
    <cellStyle name="Currency 23 4 2" xfId="1901" xr:uid="{00000000-0005-0000-0000-0000DE060000}"/>
    <cellStyle name="Currency 23 4 2 2" xfId="1902" xr:uid="{00000000-0005-0000-0000-0000DF060000}"/>
    <cellStyle name="Currency 23 4 2 2 2" xfId="10229" xr:uid="{00000000-0005-0000-0000-0000E0060000}"/>
    <cellStyle name="Currency 23 4 2 3" xfId="10228" xr:uid="{00000000-0005-0000-0000-0000E1060000}"/>
    <cellStyle name="Currency 23 4 3" xfId="1903" xr:uid="{00000000-0005-0000-0000-0000E2060000}"/>
    <cellStyle name="Currency 23 4 3 2" xfId="10230" xr:uid="{00000000-0005-0000-0000-0000E3060000}"/>
    <cellStyle name="Currency 23 4 4" xfId="10227" xr:uid="{00000000-0005-0000-0000-0000E4060000}"/>
    <cellStyle name="Currency 23 5" xfId="1904" xr:uid="{00000000-0005-0000-0000-0000E5060000}"/>
    <cellStyle name="Currency 23 5 2" xfId="1905" xr:uid="{00000000-0005-0000-0000-0000E6060000}"/>
    <cellStyle name="Currency 23 5 2 2" xfId="10232" xr:uid="{00000000-0005-0000-0000-0000E7060000}"/>
    <cellStyle name="Currency 23 5 3" xfId="10231" xr:uid="{00000000-0005-0000-0000-0000E8060000}"/>
    <cellStyle name="Currency 23 6" xfId="1906" xr:uid="{00000000-0005-0000-0000-0000E9060000}"/>
    <cellStyle name="Currency 23 6 2" xfId="10233" xr:uid="{00000000-0005-0000-0000-0000EA060000}"/>
    <cellStyle name="Currency 23 7" xfId="10210" xr:uid="{00000000-0005-0000-0000-0000EB060000}"/>
    <cellStyle name="Currency 24" xfId="1907" xr:uid="{00000000-0005-0000-0000-0000EC060000}"/>
    <cellStyle name="Currency 24 2" xfId="1908" xr:uid="{00000000-0005-0000-0000-0000ED060000}"/>
    <cellStyle name="Currency 24 2 2" xfId="1909" xr:uid="{00000000-0005-0000-0000-0000EE060000}"/>
    <cellStyle name="Currency 24 2 2 2" xfId="1910" xr:uid="{00000000-0005-0000-0000-0000EF060000}"/>
    <cellStyle name="Currency 24 2 2 2 2" xfId="1911" xr:uid="{00000000-0005-0000-0000-0000F0060000}"/>
    <cellStyle name="Currency 24 2 2 2 2 2" xfId="10238" xr:uid="{00000000-0005-0000-0000-0000F1060000}"/>
    <cellStyle name="Currency 24 2 2 2 3" xfId="10237" xr:uid="{00000000-0005-0000-0000-0000F2060000}"/>
    <cellStyle name="Currency 24 2 2 3" xfId="1912" xr:uid="{00000000-0005-0000-0000-0000F3060000}"/>
    <cellStyle name="Currency 24 2 2 3 2" xfId="10239" xr:uid="{00000000-0005-0000-0000-0000F4060000}"/>
    <cellStyle name="Currency 24 2 2 4" xfId="10236" xr:uid="{00000000-0005-0000-0000-0000F5060000}"/>
    <cellStyle name="Currency 24 2 3" xfId="1913" xr:uid="{00000000-0005-0000-0000-0000F6060000}"/>
    <cellStyle name="Currency 24 2 3 2" xfId="1914" xr:uid="{00000000-0005-0000-0000-0000F7060000}"/>
    <cellStyle name="Currency 24 2 3 2 2" xfId="10241" xr:uid="{00000000-0005-0000-0000-0000F8060000}"/>
    <cellStyle name="Currency 24 2 3 3" xfId="10240" xr:uid="{00000000-0005-0000-0000-0000F9060000}"/>
    <cellStyle name="Currency 24 2 4" xfId="1915" xr:uid="{00000000-0005-0000-0000-0000FA060000}"/>
    <cellStyle name="Currency 24 2 4 2" xfId="10242" xr:uid="{00000000-0005-0000-0000-0000FB060000}"/>
    <cellStyle name="Currency 24 2 5" xfId="10235" xr:uid="{00000000-0005-0000-0000-0000FC060000}"/>
    <cellStyle name="Currency 24 3" xfId="1916" xr:uid="{00000000-0005-0000-0000-0000FD060000}"/>
    <cellStyle name="Currency 24 3 2" xfId="1917" xr:uid="{00000000-0005-0000-0000-0000FE060000}"/>
    <cellStyle name="Currency 24 3 2 2" xfId="1918" xr:uid="{00000000-0005-0000-0000-0000FF060000}"/>
    <cellStyle name="Currency 24 3 2 2 2" xfId="1919" xr:uid="{00000000-0005-0000-0000-000000070000}"/>
    <cellStyle name="Currency 24 3 2 2 2 2" xfId="10246" xr:uid="{00000000-0005-0000-0000-000001070000}"/>
    <cellStyle name="Currency 24 3 2 2 3" xfId="10245" xr:uid="{00000000-0005-0000-0000-000002070000}"/>
    <cellStyle name="Currency 24 3 2 3" xfId="1920" xr:uid="{00000000-0005-0000-0000-000003070000}"/>
    <cellStyle name="Currency 24 3 2 3 2" xfId="10247" xr:uid="{00000000-0005-0000-0000-000004070000}"/>
    <cellStyle name="Currency 24 3 2 4" xfId="10244" xr:uid="{00000000-0005-0000-0000-000005070000}"/>
    <cellStyle name="Currency 24 3 3" xfId="1921" xr:uid="{00000000-0005-0000-0000-000006070000}"/>
    <cellStyle name="Currency 24 3 3 2" xfId="1922" xr:uid="{00000000-0005-0000-0000-000007070000}"/>
    <cellStyle name="Currency 24 3 3 2 2" xfId="10249" xr:uid="{00000000-0005-0000-0000-000008070000}"/>
    <cellStyle name="Currency 24 3 3 3" xfId="10248" xr:uid="{00000000-0005-0000-0000-000009070000}"/>
    <cellStyle name="Currency 24 3 4" xfId="1923" xr:uid="{00000000-0005-0000-0000-00000A070000}"/>
    <cellStyle name="Currency 24 3 4 2" xfId="10250" xr:uid="{00000000-0005-0000-0000-00000B070000}"/>
    <cellStyle name="Currency 24 3 5" xfId="10243" xr:uid="{00000000-0005-0000-0000-00000C070000}"/>
    <cellStyle name="Currency 24 4" xfId="1924" xr:uid="{00000000-0005-0000-0000-00000D070000}"/>
    <cellStyle name="Currency 24 4 2" xfId="1925" xr:uid="{00000000-0005-0000-0000-00000E070000}"/>
    <cellStyle name="Currency 24 4 2 2" xfId="1926" xr:uid="{00000000-0005-0000-0000-00000F070000}"/>
    <cellStyle name="Currency 24 4 2 2 2" xfId="10253" xr:uid="{00000000-0005-0000-0000-000010070000}"/>
    <cellStyle name="Currency 24 4 2 3" xfId="10252" xr:uid="{00000000-0005-0000-0000-000011070000}"/>
    <cellStyle name="Currency 24 4 3" xfId="1927" xr:uid="{00000000-0005-0000-0000-000012070000}"/>
    <cellStyle name="Currency 24 4 3 2" xfId="10254" xr:uid="{00000000-0005-0000-0000-000013070000}"/>
    <cellStyle name="Currency 24 4 4" xfId="10251" xr:uid="{00000000-0005-0000-0000-000014070000}"/>
    <cellStyle name="Currency 24 5" xfId="1928" xr:uid="{00000000-0005-0000-0000-000015070000}"/>
    <cellStyle name="Currency 24 5 2" xfId="1929" xr:uid="{00000000-0005-0000-0000-000016070000}"/>
    <cellStyle name="Currency 24 5 2 2" xfId="10256" xr:uid="{00000000-0005-0000-0000-000017070000}"/>
    <cellStyle name="Currency 24 5 3" xfId="10255" xr:uid="{00000000-0005-0000-0000-000018070000}"/>
    <cellStyle name="Currency 24 6" xfId="1930" xr:uid="{00000000-0005-0000-0000-000019070000}"/>
    <cellStyle name="Currency 24 6 2" xfId="10257" xr:uid="{00000000-0005-0000-0000-00001A070000}"/>
    <cellStyle name="Currency 24 7" xfId="10234" xr:uid="{00000000-0005-0000-0000-00001B070000}"/>
    <cellStyle name="Currency 25" xfId="1931" xr:uid="{00000000-0005-0000-0000-00001C070000}"/>
    <cellStyle name="Currency 25 2" xfId="10258" xr:uid="{00000000-0005-0000-0000-00001D070000}"/>
    <cellStyle name="Currency 26" xfId="1932" xr:uid="{00000000-0005-0000-0000-00001E070000}"/>
    <cellStyle name="Currency 26 2" xfId="1933" xr:uid="{00000000-0005-0000-0000-00001F070000}"/>
    <cellStyle name="Currency 26 2 2" xfId="1934" xr:uid="{00000000-0005-0000-0000-000020070000}"/>
    <cellStyle name="Currency 26 2 2 2" xfId="1935" xr:uid="{00000000-0005-0000-0000-000021070000}"/>
    <cellStyle name="Currency 26 2 2 2 2" xfId="1936" xr:uid="{00000000-0005-0000-0000-000022070000}"/>
    <cellStyle name="Currency 26 2 2 2 2 2" xfId="10263" xr:uid="{00000000-0005-0000-0000-000023070000}"/>
    <cellStyle name="Currency 26 2 2 2 3" xfId="10262" xr:uid="{00000000-0005-0000-0000-000024070000}"/>
    <cellStyle name="Currency 26 2 2 3" xfId="1937" xr:uid="{00000000-0005-0000-0000-000025070000}"/>
    <cellStyle name="Currency 26 2 2 3 2" xfId="10264" xr:uid="{00000000-0005-0000-0000-000026070000}"/>
    <cellStyle name="Currency 26 2 2 4" xfId="10261" xr:uid="{00000000-0005-0000-0000-000027070000}"/>
    <cellStyle name="Currency 26 2 3" xfId="1938" xr:uid="{00000000-0005-0000-0000-000028070000}"/>
    <cellStyle name="Currency 26 2 3 2" xfId="1939" xr:uid="{00000000-0005-0000-0000-000029070000}"/>
    <cellStyle name="Currency 26 2 3 2 2" xfId="10266" xr:uid="{00000000-0005-0000-0000-00002A070000}"/>
    <cellStyle name="Currency 26 2 3 3" xfId="10265" xr:uid="{00000000-0005-0000-0000-00002B070000}"/>
    <cellStyle name="Currency 26 2 4" xfId="1940" xr:uid="{00000000-0005-0000-0000-00002C070000}"/>
    <cellStyle name="Currency 26 2 4 2" xfId="10267" xr:uid="{00000000-0005-0000-0000-00002D070000}"/>
    <cellStyle name="Currency 26 2 5" xfId="10260" xr:uid="{00000000-0005-0000-0000-00002E070000}"/>
    <cellStyle name="Currency 26 3" xfId="1941" xr:uid="{00000000-0005-0000-0000-00002F070000}"/>
    <cellStyle name="Currency 26 3 2" xfId="1942" xr:uid="{00000000-0005-0000-0000-000030070000}"/>
    <cellStyle name="Currency 26 3 2 2" xfId="1943" xr:uid="{00000000-0005-0000-0000-000031070000}"/>
    <cellStyle name="Currency 26 3 2 2 2" xfId="1944" xr:uid="{00000000-0005-0000-0000-000032070000}"/>
    <cellStyle name="Currency 26 3 2 2 2 2" xfId="10271" xr:uid="{00000000-0005-0000-0000-000033070000}"/>
    <cellStyle name="Currency 26 3 2 2 3" xfId="10270" xr:uid="{00000000-0005-0000-0000-000034070000}"/>
    <cellStyle name="Currency 26 3 2 3" xfId="1945" xr:uid="{00000000-0005-0000-0000-000035070000}"/>
    <cellStyle name="Currency 26 3 2 3 2" xfId="10272" xr:uid="{00000000-0005-0000-0000-000036070000}"/>
    <cellStyle name="Currency 26 3 2 4" xfId="10269" xr:uid="{00000000-0005-0000-0000-000037070000}"/>
    <cellStyle name="Currency 26 3 3" xfId="1946" xr:uid="{00000000-0005-0000-0000-000038070000}"/>
    <cellStyle name="Currency 26 3 3 2" xfId="1947" xr:uid="{00000000-0005-0000-0000-000039070000}"/>
    <cellStyle name="Currency 26 3 3 2 2" xfId="10274" xr:uid="{00000000-0005-0000-0000-00003A070000}"/>
    <cellStyle name="Currency 26 3 3 3" xfId="10273" xr:uid="{00000000-0005-0000-0000-00003B070000}"/>
    <cellStyle name="Currency 26 3 4" xfId="1948" xr:uid="{00000000-0005-0000-0000-00003C070000}"/>
    <cellStyle name="Currency 26 3 4 2" xfId="10275" xr:uid="{00000000-0005-0000-0000-00003D070000}"/>
    <cellStyle name="Currency 26 3 5" xfId="10268" xr:uid="{00000000-0005-0000-0000-00003E070000}"/>
    <cellStyle name="Currency 26 4" xfId="1949" xr:uid="{00000000-0005-0000-0000-00003F070000}"/>
    <cellStyle name="Currency 26 4 2" xfId="1950" xr:uid="{00000000-0005-0000-0000-000040070000}"/>
    <cellStyle name="Currency 26 4 2 2" xfId="1951" xr:uid="{00000000-0005-0000-0000-000041070000}"/>
    <cellStyle name="Currency 26 4 2 2 2" xfId="10278" xr:uid="{00000000-0005-0000-0000-000042070000}"/>
    <cellStyle name="Currency 26 4 2 3" xfId="10277" xr:uid="{00000000-0005-0000-0000-000043070000}"/>
    <cellStyle name="Currency 26 4 3" xfId="1952" xr:uid="{00000000-0005-0000-0000-000044070000}"/>
    <cellStyle name="Currency 26 4 3 2" xfId="10279" xr:uid="{00000000-0005-0000-0000-000045070000}"/>
    <cellStyle name="Currency 26 4 4" xfId="10276" xr:uid="{00000000-0005-0000-0000-000046070000}"/>
    <cellStyle name="Currency 26 5" xfId="1953" xr:uid="{00000000-0005-0000-0000-000047070000}"/>
    <cellStyle name="Currency 26 5 2" xfId="1954" xr:uid="{00000000-0005-0000-0000-000048070000}"/>
    <cellStyle name="Currency 26 5 2 2" xfId="10281" xr:uid="{00000000-0005-0000-0000-000049070000}"/>
    <cellStyle name="Currency 26 5 3" xfId="10280" xr:uid="{00000000-0005-0000-0000-00004A070000}"/>
    <cellStyle name="Currency 26 6" xfId="1955" xr:uid="{00000000-0005-0000-0000-00004B070000}"/>
    <cellStyle name="Currency 26 6 2" xfId="10282" xr:uid="{00000000-0005-0000-0000-00004C070000}"/>
    <cellStyle name="Currency 26 7" xfId="10259" xr:uid="{00000000-0005-0000-0000-00004D070000}"/>
    <cellStyle name="Currency 27" xfId="1956" xr:uid="{00000000-0005-0000-0000-00004E070000}"/>
    <cellStyle name="Currency 27 2" xfId="1957" xr:uid="{00000000-0005-0000-0000-00004F070000}"/>
    <cellStyle name="Currency 27 2 2" xfId="1958" xr:uid="{00000000-0005-0000-0000-000050070000}"/>
    <cellStyle name="Currency 27 2 2 2" xfId="1959" xr:uid="{00000000-0005-0000-0000-000051070000}"/>
    <cellStyle name="Currency 27 2 2 2 2" xfId="1960" xr:uid="{00000000-0005-0000-0000-000052070000}"/>
    <cellStyle name="Currency 27 2 2 2 2 2" xfId="10287" xr:uid="{00000000-0005-0000-0000-000053070000}"/>
    <cellStyle name="Currency 27 2 2 2 3" xfId="10286" xr:uid="{00000000-0005-0000-0000-000054070000}"/>
    <cellStyle name="Currency 27 2 2 3" xfId="1961" xr:uid="{00000000-0005-0000-0000-000055070000}"/>
    <cellStyle name="Currency 27 2 2 3 2" xfId="10288" xr:uid="{00000000-0005-0000-0000-000056070000}"/>
    <cellStyle name="Currency 27 2 2 4" xfId="10285" xr:uid="{00000000-0005-0000-0000-000057070000}"/>
    <cellStyle name="Currency 27 2 3" xfId="1962" xr:uid="{00000000-0005-0000-0000-000058070000}"/>
    <cellStyle name="Currency 27 2 3 2" xfId="1963" xr:uid="{00000000-0005-0000-0000-000059070000}"/>
    <cellStyle name="Currency 27 2 3 2 2" xfId="10290" xr:uid="{00000000-0005-0000-0000-00005A070000}"/>
    <cellStyle name="Currency 27 2 3 3" xfId="10289" xr:uid="{00000000-0005-0000-0000-00005B070000}"/>
    <cellStyle name="Currency 27 2 4" xfId="1964" xr:uid="{00000000-0005-0000-0000-00005C070000}"/>
    <cellStyle name="Currency 27 2 4 2" xfId="10291" xr:uid="{00000000-0005-0000-0000-00005D070000}"/>
    <cellStyle name="Currency 27 2 5" xfId="10284" xr:uid="{00000000-0005-0000-0000-00005E070000}"/>
    <cellStyle name="Currency 27 3" xfId="1965" xr:uid="{00000000-0005-0000-0000-00005F070000}"/>
    <cellStyle name="Currency 27 3 2" xfId="1966" xr:uid="{00000000-0005-0000-0000-000060070000}"/>
    <cellStyle name="Currency 27 3 2 2" xfId="1967" xr:uid="{00000000-0005-0000-0000-000061070000}"/>
    <cellStyle name="Currency 27 3 2 2 2" xfId="1968" xr:uid="{00000000-0005-0000-0000-000062070000}"/>
    <cellStyle name="Currency 27 3 2 2 2 2" xfId="10295" xr:uid="{00000000-0005-0000-0000-000063070000}"/>
    <cellStyle name="Currency 27 3 2 2 3" xfId="10294" xr:uid="{00000000-0005-0000-0000-000064070000}"/>
    <cellStyle name="Currency 27 3 2 3" xfId="1969" xr:uid="{00000000-0005-0000-0000-000065070000}"/>
    <cellStyle name="Currency 27 3 2 3 2" xfId="10296" xr:uid="{00000000-0005-0000-0000-000066070000}"/>
    <cellStyle name="Currency 27 3 2 4" xfId="10293" xr:uid="{00000000-0005-0000-0000-000067070000}"/>
    <cellStyle name="Currency 27 3 3" xfId="1970" xr:uid="{00000000-0005-0000-0000-000068070000}"/>
    <cellStyle name="Currency 27 3 3 2" xfId="1971" xr:uid="{00000000-0005-0000-0000-000069070000}"/>
    <cellStyle name="Currency 27 3 3 2 2" xfId="10298" xr:uid="{00000000-0005-0000-0000-00006A070000}"/>
    <cellStyle name="Currency 27 3 3 3" xfId="10297" xr:uid="{00000000-0005-0000-0000-00006B070000}"/>
    <cellStyle name="Currency 27 3 4" xfId="1972" xr:uid="{00000000-0005-0000-0000-00006C070000}"/>
    <cellStyle name="Currency 27 3 4 2" xfId="10299" xr:uid="{00000000-0005-0000-0000-00006D070000}"/>
    <cellStyle name="Currency 27 3 5" xfId="10292" xr:uid="{00000000-0005-0000-0000-00006E070000}"/>
    <cellStyle name="Currency 27 4" xfId="1973" xr:uid="{00000000-0005-0000-0000-00006F070000}"/>
    <cellStyle name="Currency 27 4 2" xfId="1974" xr:uid="{00000000-0005-0000-0000-000070070000}"/>
    <cellStyle name="Currency 27 4 2 2" xfId="1975" xr:uid="{00000000-0005-0000-0000-000071070000}"/>
    <cellStyle name="Currency 27 4 2 2 2" xfId="10302" xr:uid="{00000000-0005-0000-0000-000072070000}"/>
    <cellStyle name="Currency 27 4 2 3" xfId="10301" xr:uid="{00000000-0005-0000-0000-000073070000}"/>
    <cellStyle name="Currency 27 4 3" xfId="1976" xr:uid="{00000000-0005-0000-0000-000074070000}"/>
    <cellStyle name="Currency 27 4 3 2" xfId="10303" xr:uid="{00000000-0005-0000-0000-000075070000}"/>
    <cellStyle name="Currency 27 4 4" xfId="10300" xr:uid="{00000000-0005-0000-0000-000076070000}"/>
    <cellStyle name="Currency 27 5" xfId="1977" xr:uid="{00000000-0005-0000-0000-000077070000}"/>
    <cellStyle name="Currency 27 5 2" xfId="1978" xr:uid="{00000000-0005-0000-0000-000078070000}"/>
    <cellStyle name="Currency 27 5 2 2" xfId="10305" xr:uid="{00000000-0005-0000-0000-000079070000}"/>
    <cellStyle name="Currency 27 5 3" xfId="10304" xr:uid="{00000000-0005-0000-0000-00007A070000}"/>
    <cellStyle name="Currency 27 6" xfId="1979" xr:uid="{00000000-0005-0000-0000-00007B070000}"/>
    <cellStyle name="Currency 27 6 2" xfId="10306" xr:uid="{00000000-0005-0000-0000-00007C070000}"/>
    <cellStyle name="Currency 27 7" xfId="10283" xr:uid="{00000000-0005-0000-0000-00007D070000}"/>
    <cellStyle name="Currency 28" xfId="1980" xr:uid="{00000000-0005-0000-0000-00007E070000}"/>
    <cellStyle name="Currency 28 2" xfId="1981" xr:uid="{00000000-0005-0000-0000-00007F070000}"/>
    <cellStyle name="Currency 28 2 2" xfId="1982" xr:uid="{00000000-0005-0000-0000-000080070000}"/>
    <cellStyle name="Currency 28 2 2 2" xfId="1983" xr:uid="{00000000-0005-0000-0000-000081070000}"/>
    <cellStyle name="Currency 28 2 2 2 2" xfId="1984" xr:uid="{00000000-0005-0000-0000-000082070000}"/>
    <cellStyle name="Currency 28 2 2 2 2 2" xfId="10311" xr:uid="{00000000-0005-0000-0000-000083070000}"/>
    <cellStyle name="Currency 28 2 2 2 3" xfId="10310" xr:uid="{00000000-0005-0000-0000-000084070000}"/>
    <cellStyle name="Currency 28 2 2 3" xfId="1985" xr:uid="{00000000-0005-0000-0000-000085070000}"/>
    <cellStyle name="Currency 28 2 2 3 2" xfId="10312" xr:uid="{00000000-0005-0000-0000-000086070000}"/>
    <cellStyle name="Currency 28 2 2 4" xfId="10309" xr:uid="{00000000-0005-0000-0000-000087070000}"/>
    <cellStyle name="Currency 28 2 3" xfId="1986" xr:uid="{00000000-0005-0000-0000-000088070000}"/>
    <cellStyle name="Currency 28 2 3 2" xfId="1987" xr:uid="{00000000-0005-0000-0000-000089070000}"/>
    <cellStyle name="Currency 28 2 3 2 2" xfId="10314" xr:uid="{00000000-0005-0000-0000-00008A070000}"/>
    <cellStyle name="Currency 28 2 3 3" xfId="10313" xr:uid="{00000000-0005-0000-0000-00008B070000}"/>
    <cellStyle name="Currency 28 2 4" xfId="1988" xr:uid="{00000000-0005-0000-0000-00008C070000}"/>
    <cellStyle name="Currency 28 2 4 2" xfId="10315" xr:uid="{00000000-0005-0000-0000-00008D070000}"/>
    <cellStyle name="Currency 28 2 5" xfId="10308" xr:uid="{00000000-0005-0000-0000-00008E070000}"/>
    <cellStyle name="Currency 28 3" xfId="1989" xr:uid="{00000000-0005-0000-0000-00008F070000}"/>
    <cellStyle name="Currency 28 3 2" xfId="1990" xr:uid="{00000000-0005-0000-0000-000090070000}"/>
    <cellStyle name="Currency 28 3 2 2" xfId="1991" xr:uid="{00000000-0005-0000-0000-000091070000}"/>
    <cellStyle name="Currency 28 3 2 2 2" xfId="1992" xr:uid="{00000000-0005-0000-0000-000092070000}"/>
    <cellStyle name="Currency 28 3 2 2 2 2" xfId="10319" xr:uid="{00000000-0005-0000-0000-000093070000}"/>
    <cellStyle name="Currency 28 3 2 2 3" xfId="10318" xr:uid="{00000000-0005-0000-0000-000094070000}"/>
    <cellStyle name="Currency 28 3 2 3" xfId="1993" xr:uid="{00000000-0005-0000-0000-000095070000}"/>
    <cellStyle name="Currency 28 3 2 3 2" xfId="10320" xr:uid="{00000000-0005-0000-0000-000096070000}"/>
    <cellStyle name="Currency 28 3 2 4" xfId="10317" xr:uid="{00000000-0005-0000-0000-000097070000}"/>
    <cellStyle name="Currency 28 3 3" xfId="1994" xr:uid="{00000000-0005-0000-0000-000098070000}"/>
    <cellStyle name="Currency 28 3 3 2" xfId="1995" xr:uid="{00000000-0005-0000-0000-000099070000}"/>
    <cellStyle name="Currency 28 3 3 2 2" xfId="10322" xr:uid="{00000000-0005-0000-0000-00009A070000}"/>
    <cellStyle name="Currency 28 3 3 3" xfId="10321" xr:uid="{00000000-0005-0000-0000-00009B070000}"/>
    <cellStyle name="Currency 28 3 4" xfId="1996" xr:uid="{00000000-0005-0000-0000-00009C070000}"/>
    <cellStyle name="Currency 28 3 4 2" xfId="10323" xr:uid="{00000000-0005-0000-0000-00009D070000}"/>
    <cellStyle name="Currency 28 3 5" xfId="10316" xr:uid="{00000000-0005-0000-0000-00009E070000}"/>
    <cellStyle name="Currency 28 4" xfId="1997" xr:uid="{00000000-0005-0000-0000-00009F070000}"/>
    <cellStyle name="Currency 28 4 2" xfId="1998" xr:uid="{00000000-0005-0000-0000-0000A0070000}"/>
    <cellStyle name="Currency 28 4 2 2" xfId="1999" xr:uid="{00000000-0005-0000-0000-0000A1070000}"/>
    <cellStyle name="Currency 28 4 2 2 2" xfId="10326" xr:uid="{00000000-0005-0000-0000-0000A2070000}"/>
    <cellStyle name="Currency 28 4 2 3" xfId="10325" xr:uid="{00000000-0005-0000-0000-0000A3070000}"/>
    <cellStyle name="Currency 28 4 3" xfId="2000" xr:uid="{00000000-0005-0000-0000-0000A4070000}"/>
    <cellStyle name="Currency 28 4 3 2" xfId="10327" xr:uid="{00000000-0005-0000-0000-0000A5070000}"/>
    <cellStyle name="Currency 28 4 4" xfId="10324" xr:uid="{00000000-0005-0000-0000-0000A6070000}"/>
    <cellStyle name="Currency 28 5" xfId="2001" xr:uid="{00000000-0005-0000-0000-0000A7070000}"/>
    <cellStyle name="Currency 28 5 2" xfId="2002" xr:uid="{00000000-0005-0000-0000-0000A8070000}"/>
    <cellStyle name="Currency 28 5 2 2" xfId="10329" xr:uid="{00000000-0005-0000-0000-0000A9070000}"/>
    <cellStyle name="Currency 28 5 3" xfId="10328" xr:uid="{00000000-0005-0000-0000-0000AA070000}"/>
    <cellStyle name="Currency 28 6" xfId="2003" xr:uid="{00000000-0005-0000-0000-0000AB070000}"/>
    <cellStyle name="Currency 28 6 2" xfId="10330" xr:uid="{00000000-0005-0000-0000-0000AC070000}"/>
    <cellStyle name="Currency 28 7" xfId="10307" xr:uid="{00000000-0005-0000-0000-0000AD070000}"/>
    <cellStyle name="Currency 29" xfId="2004" xr:uid="{00000000-0005-0000-0000-0000AE070000}"/>
    <cellStyle name="Currency 29 2" xfId="2005" xr:uid="{00000000-0005-0000-0000-0000AF070000}"/>
    <cellStyle name="Currency 29 2 2" xfId="2006" xr:uid="{00000000-0005-0000-0000-0000B0070000}"/>
    <cellStyle name="Currency 29 2 2 2" xfId="2007" xr:uid="{00000000-0005-0000-0000-0000B1070000}"/>
    <cellStyle name="Currency 29 2 2 2 2" xfId="2008" xr:uid="{00000000-0005-0000-0000-0000B2070000}"/>
    <cellStyle name="Currency 29 2 2 2 2 2" xfId="10335" xr:uid="{00000000-0005-0000-0000-0000B3070000}"/>
    <cellStyle name="Currency 29 2 2 2 3" xfId="10334" xr:uid="{00000000-0005-0000-0000-0000B4070000}"/>
    <cellStyle name="Currency 29 2 2 3" xfId="2009" xr:uid="{00000000-0005-0000-0000-0000B5070000}"/>
    <cellStyle name="Currency 29 2 2 3 2" xfId="10336" xr:uid="{00000000-0005-0000-0000-0000B6070000}"/>
    <cellStyle name="Currency 29 2 2 4" xfId="10333" xr:uid="{00000000-0005-0000-0000-0000B7070000}"/>
    <cellStyle name="Currency 29 2 3" xfId="2010" xr:uid="{00000000-0005-0000-0000-0000B8070000}"/>
    <cellStyle name="Currency 29 2 3 2" xfId="2011" xr:uid="{00000000-0005-0000-0000-0000B9070000}"/>
    <cellStyle name="Currency 29 2 3 2 2" xfId="10338" xr:uid="{00000000-0005-0000-0000-0000BA070000}"/>
    <cellStyle name="Currency 29 2 3 3" xfId="10337" xr:uid="{00000000-0005-0000-0000-0000BB070000}"/>
    <cellStyle name="Currency 29 2 4" xfId="2012" xr:uid="{00000000-0005-0000-0000-0000BC070000}"/>
    <cellStyle name="Currency 29 2 4 2" xfId="10339" xr:uid="{00000000-0005-0000-0000-0000BD070000}"/>
    <cellStyle name="Currency 29 2 5" xfId="10332" xr:uid="{00000000-0005-0000-0000-0000BE070000}"/>
    <cellStyle name="Currency 29 3" xfId="2013" xr:uid="{00000000-0005-0000-0000-0000BF070000}"/>
    <cellStyle name="Currency 29 3 2" xfId="2014" xr:uid="{00000000-0005-0000-0000-0000C0070000}"/>
    <cellStyle name="Currency 29 3 2 2" xfId="2015" xr:uid="{00000000-0005-0000-0000-0000C1070000}"/>
    <cellStyle name="Currency 29 3 2 2 2" xfId="2016" xr:uid="{00000000-0005-0000-0000-0000C2070000}"/>
    <cellStyle name="Currency 29 3 2 2 2 2" xfId="10343" xr:uid="{00000000-0005-0000-0000-0000C3070000}"/>
    <cellStyle name="Currency 29 3 2 2 3" xfId="10342" xr:uid="{00000000-0005-0000-0000-0000C4070000}"/>
    <cellStyle name="Currency 29 3 2 3" xfId="2017" xr:uid="{00000000-0005-0000-0000-0000C5070000}"/>
    <cellStyle name="Currency 29 3 2 3 2" xfId="10344" xr:uid="{00000000-0005-0000-0000-0000C6070000}"/>
    <cellStyle name="Currency 29 3 2 4" xfId="10341" xr:uid="{00000000-0005-0000-0000-0000C7070000}"/>
    <cellStyle name="Currency 29 3 3" xfId="2018" xr:uid="{00000000-0005-0000-0000-0000C8070000}"/>
    <cellStyle name="Currency 29 3 3 2" xfId="2019" xr:uid="{00000000-0005-0000-0000-0000C9070000}"/>
    <cellStyle name="Currency 29 3 3 2 2" xfId="10346" xr:uid="{00000000-0005-0000-0000-0000CA070000}"/>
    <cellStyle name="Currency 29 3 3 3" xfId="10345" xr:uid="{00000000-0005-0000-0000-0000CB070000}"/>
    <cellStyle name="Currency 29 3 4" xfId="2020" xr:uid="{00000000-0005-0000-0000-0000CC070000}"/>
    <cellStyle name="Currency 29 3 4 2" xfId="10347" xr:uid="{00000000-0005-0000-0000-0000CD070000}"/>
    <cellStyle name="Currency 29 3 5" xfId="10340" xr:uid="{00000000-0005-0000-0000-0000CE070000}"/>
    <cellStyle name="Currency 29 4" xfId="2021" xr:uid="{00000000-0005-0000-0000-0000CF070000}"/>
    <cellStyle name="Currency 29 4 2" xfId="2022" xr:uid="{00000000-0005-0000-0000-0000D0070000}"/>
    <cellStyle name="Currency 29 4 2 2" xfId="2023" xr:uid="{00000000-0005-0000-0000-0000D1070000}"/>
    <cellStyle name="Currency 29 4 2 2 2" xfId="10350" xr:uid="{00000000-0005-0000-0000-0000D2070000}"/>
    <cellStyle name="Currency 29 4 2 3" xfId="10349" xr:uid="{00000000-0005-0000-0000-0000D3070000}"/>
    <cellStyle name="Currency 29 4 3" xfId="2024" xr:uid="{00000000-0005-0000-0000-0000D4070000}"/>
    <cellStyle name="Currency 29 4 3 2" xfId="10351" xr:uid="{00000000-0005-0000-0000-0000D5070000}"/>
    <cellStyle name="Currency 29 4 4" xfId="10348" xr:uid="{00000000-0005-0000-0000-0000D6070000}"/>
    <cellStyle name="Currency 29 5" xfId="2025" xr:uid="{00000000-0005-0000-0000-0000D7070000}"/>
    <cellStyle name="Currency 29 5 2" xfId="2026" xr:uid="{00000000-0005-0000-0000-0000D8070000}"/>
    <cellStyle name="Currency 29 5 2 2" xfId="10353" xr:uid="{00000000-0005-0000-0000-0000D9070000}"/>
    <cellStyle name="Currency 29 5 3" xfId="10352" xr:uid="{00000000-0005-0000-0000-0000DA070000}"/>
    <cellStyle name="Currency 29 6" xfId="2027" xr:uid="{00000000-0005-0000-0000-0000DB070000}"/>
    <cellStyle name="Currency 29 6 2" xfId="10354" xr:uid="{00000000-0005-0000-0000-0000DC070000}"/>
    <cellStyle name="Currency 29 7" xfId="10331" xr:uid="{00000000-0005-0000-0000-0000DD070000}"/>
    <cellStyle name="Currency 3" xfId="2028" xr:uid="{00000000-0005-0000-0000-0000DE070000}"/>
    <cellStyle name="Currency 3 2" xfId="2029" xr:uid="{00000000-0005-0000-0000-0000DF070000}"/>
    <cellStyle name="Currency 3 2 2" xfId="2030" xr:uid="{00000000-0005-0000-0000-0000E0070000}"/>
    <cellStyle name="Currency 3 2 2 2" xfId="2031" xr:uid="{00000000-0005-0000-0000-0000E1070000}"/>
    <cellStyle name="Currency 3 2 2 2 2" xfId="10358" xr:uid="{00000000-0005-0000-0000-0000E2070000}"/>
    <cellStyle name="Currency 3 2 2 3" xfId="10357" xr:uid="{00000000-0005-0000-0000-0000E3070000}"/>
    <cellStyle name="Currency 3 2 3" xfId="2032" xr:uid="{00000000-0005-0000-0000-0000E4070000}"/>
    <cellStyle name="Currency 3 2 3 2" xfId="10359" xr:uid="{00000000-0005-0000-0000-0000E5070000}"/>
    <cellStyle name="Currency 3 2 4" xfId="2033" xr:uid="{00000000-0005-0000-0000-0000E6070000}"/>
    <cellStyle name="Currency 3 2 4 2" xfId="10360" xr:uid="{00000000-0005-0000-0000-0000E7070000}"/>
    <cellStyle name="Currency 3 2 5" xfId="2034" xr:uid="{00000000-0005-0000-0000-0000E8070000}"/>
    <cellStyle name="Currency 3 2 5 2" xfId="10361" xr:uid="{00000000-0005-0000-0000-0000E9070000}"/>
    <cellStyle name="Currency 3 2 6" xfId="10356" xr:uid="{00000000-0005-0000-0000-0000EA070000}"/>
    <cellStyle name="Currency 3 3" xfId="2035" xr:uid="{00000000-0005-0000-0000-0000EB070000}"/>
    <cellStyle name="Currency 3 3 2" xfId="10362" xr:uid="{00000000-0005-0000-0000-0000EC070000}"/>
    <cellStyle name="Currency 3 4" xfId="2036" xr:uid="{00000000-0005-0000-0000-0000ED070000}"/>
    <cellStyle name="Currency 3 4 2" xfId="10363" xr:uid="{00000000-0005-0000-0000-0000EE070000}"/>
    <cellStyle name="Currency 3 5" xfId="2037" xr:uid="{00000000-0005-0000-0000-0000EF070000}"/>
    <cellStyle name="Currency 3 5 2" xfId="10364" xr:uid="{00000000-0005-0000-0000-0000F0070000}"/>
    <cellStyle name="Currency 3 6" xfId="2038" xr:uid="{00000000-0005-0000-0000-0000F1070000}"/>
    <cellStyle name="Currency 3 6 2" xfId="10365" xr:uid="{00000000-0005-0000-0000-0000F2070000}"/>
    <cellStyle name="Currency 3 7" xfId="10355" xr:uid="{00000000-0005-0000-0000-0000F3070000}"/>
    <cellStyle name="Currency 30" xfId="9777" xr:uid="{00000000-0005-0000-0000-0000F4070000}"/>
    <cellStyle name="Currency 4" xfId="2039" xr:uid="{00000000-0005-0000-0000-0000F5070000}"/>
    <cellStyle name="Currency 4 10" xfId="2040" xr:uid="{00000000-0005-0000-0000-0000F6070000}"/>
    <cellStyle name="Currency 4 10 2" xfId="10367" xr:uid="{00000000-0005-0000-0000-0000F7070000}"/>
    <cellStyle name="Currency 4 11" xfId="10366" xr:uid="{00000000-0005-0000-0000-0000F8070000}"/>
    <cellStyle name="Currency 4 2" xfId="2041" xr:uid="{00000000-0005-0000-0000-0000F9070000}"/>
    <cellStyle name="Currency 4 2 2" xfId="2042" xr:uid="{00000000-0005-0000-0000-0000FA070000}"/>
    <cellStyle name="Currency 4 2 2 2" xfId="2043" xr:uid="{00000000-0005-0000-0000-0000FB070000}"/>
    <cellStyle name="Currency 4 2 2 2 2" xfId="2044" xr:uid="{00000000-0005-0000-0000-0000FC070000}"/>
    <cellStyle name="Currency 4 2 2 2 2 2" xfId="10371" xr:uid="{00000000-0005-0000-0000-0000FD070000}"/>
    <cellStyle name="Currency 4 2 2 2 3" xfId="10370" xr:uid="{00000000-0005-0000-0000-0000FE070000}"/>
    <cellStyle name="Currency 4 2 2 3" xfId="2045" xr:uid="{00000000-0005-0000-0000-0000FF070000}"/>
    <cellStyle name="Currency 4 2 2 3 2" xfId="10372" xr:uid="{00000000-0005-0000-0000-000000080000}"/>
    <cellStyle name="Currency 4 2 2 4" xfId="10369" xr:uid="{00000000-0005-0000-0000-000001080000}"/>
    <cellStyle name="Currency 4 2 3" xfId="2046" xr:uid="{00000000-0005-0000-0000-000002080000}"/>
    <cellStyle name="Currency 4 2 3 2" xfId="2047" xr:uid="{00000000-0005-0000-0000-000003080000}"/>
    <cellStyle name="Currency 4 2 3 2 2" xfId="10374" xr:uid="{00000000-0005-0000-0000-000004080000}"/>
    <cellStyle name="Currency 4 2 3 3" xfId="10373" xr:uid="{00000000-0005-0000-0000-000005080000}"/>
    <cellStyle name="Currency 4 2 4" xfId="2048" xr:uid="{00000000-0005-0000-0000-000006080000}"/>
    <cellStyle name="Currency 4 2 4 2" xfId="10375" xr:uid="{00000000-0005-0000-0000-000007080000}"/>
    <cellStyle name="Currency 4 2 5" xfId="10368" xr:uid="{00000000-0005-0000-0000-000008080000}"/>
    <cellStyle name="Currency 4 3" xfId="2049" xr:uid="{00000000-0005-0000-0000-000009080000}"/>
    <cellStyle name="Currency 4 3 2" xfId="2050" xr:uid="{00000000-0005-0000-0000-00000A080000}"/>
    <cellStyle name="Currency 4 3 2 2" xfId="2051" xr:uid="{00000000-0005-0000-0000-00000B080000}"/>
    <cellStyle name="Currency 4 3 2 2 2" xfId="2052" xr:uid="{00000000-0005-0000-0000-00000C080000}"/>
    <cellStyle name="Currency 4 3 2 2 2 2" xfId="10379" xr:uid="{00000000-0005-0000-0000-00000D080000}"/>
    <cellStyle name="Currency 4 3 2 2 3" xfId="10378" xr:uid="{00000000-0005-0000-0000-00000E080000}"/>
    <cellStyle name="Currency 4 3 2 3" xfId="2053" xr:uid="{00000000-0005-0000-0000-00000F080000}"/>
    <cellStyle name="Currency 4 3 2 3 2" xfId="10380" xr:uid="{00000000-0005-0000-0000-000010080000}"/>
    <cellStyle name="Currency 4 3 2 4" xfId="10377" xr:uid="{00000000-0005-0000-0000-000011080000}"/>
    <cellStyle name="Currency 4 3 3" xfId="2054" xr:uid="{00000000-0005-0000-0000-000012080000}"/>
    <cellStyle name="Currency 4 3 3 2" xfId="2055" xr:uid="{00000000-0005-0000-0000-000013080000}"/>
    <cellStyle name="Currency 4 3 3 2 2" xfId="10382" xr:uid="{00000000-0005-0000-0000-000014080000}"/>
    <cellStyle name="Currency 4 3 3 3" xfId="10381" xr:uid="{00000000-0005-0000-0000-000015080000}"/>
    <cellStyle name="Currency 4 3 4" xfId="2056" xr:uid="{00000000-0005-0000-0000-000016080000}"/>
    <cellStyle name="Currency 4 3 4 2" xfId="10383" xr:uid="{00000000-0005-0000-0000-000017080000}"/>
    <cellStyle name="Currency 4 3 5" xfId="10376" xr:uid="{00000000-0005-0000-0000-000018080000}"/>
    <cellStyle name="Currency 4 4" xfId="2057" xr:uid="{00000000-0005-0000-0000-000019080000}"/>
    <cellStyle name="Currency 4 4 2" xfId="2058" xr:uid="{00000000-0005-0000-0000-00001A080000}"/>
    <cellStyle name="Currency 4 4 2 2" xfId="2059" xr:uid="{00000000-0005-0000-0000-00001B080000}"/>
    <cellStyle name="Currency 4 4 2 2 2" xfId="10386" xr:uid="{00000000-0005-0000-0000-00001C080000}"/>
    <cellStyle name="Currency 4 4 2 3" xfId="10385" xr:uid="{00000000-0005-0000-0000-00001D080000}"/>
    <cellStyle name="Currency 4 4 3" xfId="2060" xr:uid="{00000000-0005-0000-0000-00001E080000}"/>
    <cellStyle name="Currency 4 4 3 2" xfId="10387" xr:uid="{00000000-0005-0000-0000-00001F080000}"/>
    <cellStyle name="Currency 4 4 4" xfId="10384" xr:uid="{00000000-0005-0000-0000-000020080000}"/>
    <cellStyle name="Currency 4 5" xfId="2061" xr:uid="{00000000-0005-0000-0000-000021080000}"/>
    <cellStyle name="Currency 4 5 2" xfId="2062" xr:uid="{00000000-0005-0000-0000-000022080000}"/>
    <cellStyle name="Currency 4 5 2 2" xfId="2063" xr:uid="{00000000-0005-0000-0000-000023080000}"/>
    <cellStyle name="Currency 4 5 2 2 2" xfId="10390" xr:uid="{00000000-0005-0000-0000-000024080000}"/>
    <cellStyle name="Currency 4 5 2 3" xfId="10389" xr:uid="{00000000-0005-0000-0000-000025080000}"/>
    <cellStyle name="Currency 4 5 3" xfId="2064" xr:uid="{00000000-0005-0000-0000-000026080000}"/>
    <cellStyle name="Currency 4 5 3 2" xfId="10391" xr:uid="{00000000-0005-0000-0000-000027080000}"/>
    <cellStyle name="Currency 4 5 4" xfId="10388" xr:uid="{00000000-0005-0000-0000-000028080000}"/>
    <cellStyle name="Currency 4 6" xfId="2065" xr:uid="{00000000-0005-0000-0000-000029080000}"/>
    <cellStyle name="Currency 4 6 2" xfId="2066" xr:uid="{00000000-0005-0000-0000-00002A080000}"/>
    <cellStyle name="Currency 4 6 2 2" xfId="2067" xr:uid="{00000000-0005-0000-0000-00002B080000}"/>
    <cellStyle name="Currency 4 6 2 2 2" xfId="10394" xr:uid="{00000000-0005-0000-0000-00002C080000}"/>
    <cellStyle name="Currency 4 6 2 3" xfId="10393" xr:uid="{00000000-0005-0000-0000-00002D080000}"/>
    <cellStyle name="Currency 4 6 3" xfId="2068" xr:uid="{00000000-0005-0000-0000-00002E080000}"/>
    <cellStyle name="Currency 4 6 3 2" xfId="10395" xr:uid="{00000000-0005-0000-0000-00002F080000}"/>
    <cellStyle name="Currency 4 6 4" xfId="10392" xr:uid="{00000000-0005-0000-0000-000030080000}"/>
    <cellStyle name="Currency 4 7" xfId="2069" xr:uid="{00000000-0005-0000-0000-000031080000}"/>
    <cellStyle name="Currency 4 7 2" xfId="2070" xr:uid="{00000000-0005-0000-0000-000032080000}"/>
    <cellStyle name="Currency 4 7 2 2" xfId="10397" xr:uid="{00000000-0005-0000-0000-000033080000}"/>
    <cellStyle name="Currency 4 7 3" xfId="10396" xr:uid="{00000000-0005-0000-0000-000034080000}"/>
    <cellStyle name="Currency 4 8" xfId="2071" xr:uid="{00000000-0005-0000-0000-000035080000}"/>
    <cellStyle name="Currency 4 8 2" xfId="10398" xr:uid="{00000000-0005-0000-0000-000036080000}"/>
    <cellStyle name="Currency 4 9" xfId="2072" xr:uid="{00000000-0005-0000-0000-000037080000}"/>
    <cellStyle name="Currency 4 9 2" xfId="10399" xr:uid="{00000000-0005-0000-0000-000038080000}"/>
    <cellStyle name="Currency 5" xfId="2073" xr:uid="{00000000-0005-0000-0000-000039080000}"/>
    <cellStyle name="Currency 5 2" xfId="2074" xr:uid="{00000000-0005-0000-0000-00003A080000}"/>
    <cellStyle name="Currency 5 2 2" xfId="2075" xr:uid="{00000000-0005-0000-0000-00003B080000}"/>
    <cellStyle name="Currency 5 2 2 2" xfId="2076" xr:uid="{00000000-0005-0000-0000-00003C080000}"/>
    <cellStyle name="Currency 5 2 2 2 2" xfId="2077" xr:uid="{00000000-0005-0000-0000-00003D080000}"/>
    <cellStyle name="Currency 5 2 2 2 2 2" xfId="10404" xr:uid="{00000000-0005-0000-0000-00003E080000}"/>
    <cellStyle name="Currency 5 2 2 2 3" xfId="10403" xr:uid="{00000000-0005-0000-0000-00003F080000}"/>
    <cellStyle name="Currency 5 2 2 3" xfId="2078" xr:uid="{00000000-0005-0000-0000-000040080000}"/>
    <cellStyle name="Currency 5 2 2 3 2" xfId="10405" xr:uid="{00000000-0005-0000-0000-000041080000}"/>
    <cellStyle name="Currency 5 2 2 4" xfId="10402" xr:uid="{00000000-0005-0000-0000-000042080000}"/>
    <cellStyle name="Currency 5 2 3" xfId="2079" xr:uid="{00000000-0005-0000-0000-000043080000}"/>
    <cellStyle name="Currency 5 2 3 2" xfId="2080" xr:uid="{00000000-0005-0000-0000-000044080000}"/>
    <cellStyle name="Currency 5 2 3 2 2" xfId="10407" xr:uid="{00000000-0005-0000-0000-000045080000}"/>
    <cellStyle name="Currency 5 2 3 3" xfId="10406" xr:uid="{00000000-0005-0000-0000-000046080000}"/>
    <cellStyle name="Currency 5 2 4" xfId="2081" xr:uid="{00000000-0005-0000-0000-000047080000}"/>
    <cellStyle name="Currency 5 2 4 2" xfId="10408" xr:uid="{00000000-0005-0000-0000-000048080000}"/>
    <cellStyle name="Currency 5 2 5" xfId="10401" xr:uid="{00000000-0005-0000-0000-000049080000}"/>
    <cellStyle name="Currency 5 3" xfId="2082" xr:uid="{00000000-0005-0000-0000-00004A080000}"/>
    <cellStyle name="Currency 5 3 2" xfId="2083" xr:uid="{00000000-0005-0000-0000-00004B080000}"/>
    <cellStyle name="Currency 5 3 2 2" xfId="2084" xr:uid="{00000000-0005-0000-0000-00004C080000}"/>
    <cellStyle name="Currency 5 3 2 2 2" xfId="2085" xr:uid="{00000000-0005-0000-0000-00004D080000}"/>
    <cellStyle name="Currency 5 3 2 2 2 2" xfId="10412" xr:uid="{00000000-0005-0000-0000-00004E080000}"/>
    <cellStyle name="Currency 5 3 2 2 3" xfId="10411" xr:uid="{00000000-0005-0000-0000-00004F080000}"/>
    <cellStyle name="Currency 5 3 2 3" xfId="2086" xr:uid="{00000000-0005-0000-0000-000050080000}"/>
    <cellStyle name="Currency 5 3 2 3 2" xfId="10413" xr:uid="{00000000-0005-0000-0000-000051080000}"/>
    <cellStyle name="Currency 5 3 2 4" xfId="10410" xr:uid="{00000000-0005-0000-0000-000052080000}"/>
    <cellStyle name="Currency 5 3 3" xfId="2087" xr:uid="{00000000-0005-0000-0000-000053080000}"/>
    <cellStyle name="Currency 5 3 3 2" xfId="2088" xr:uid="{00000000-0005-0000-0000-000054080000}"/>
    <cellStyle name="Currency 5 3 3 2 2" xfId="10415" xr:uid="{00000000-0005-0000-0000-000055080000}"/>
    <cellStyle name="Currency 5 3 3 3" xfId="10414" xr:uid="{00000000-0005-0000-0000-000056080000}"/>
    <cellStyle name="Currency 5 3 4" xfId="2089" xr:uid="{00000000-0005-0000-0000-000057080000}"/>
    <cellStyle name="Currency 5 3 4 2" xfId="10416" xr:uid="{00000000-0005-0000-0000-000058080000}"/>
    <cellStyle name="Currency 5 3 5" xfId="10409" xr:uid="{00000000-0005-0000-0000-000059080000}"/>
    <cellStyle name="Currency 5 4" xfId="2090" xr:uid="{00000000-0005-0000-0000-00005A080000}"/>
    <cellStyle name="Currency 5 4 2" xfId="2091" xr:uid="{00000000-0005-0000-0000-00005B080000}"/>
    <cellStyle name="Currency 5 4 2 2" xfId="2092" xr:uid="{00000000-0005-0000-0000-00005C080000}"/>
    <cellStyle name="Currency 5 4 2 2 2" xfId="10419" xr:uid="{00000000-0005-0000-0000-00005D080000}"/>
    <cellStyle name="Currency 5 4 2 3" xfId="10418" xr:uid="{00000000-0005-0000-0000-00005E080000}"/>
    <cellStyle name="Currency 5 4 3" xfId="2093" xr:uid="{00000000-0005-0000-0000-00005F080000}"/>
    <cellStyle name="Currency 5 4 3 2" xfId="10420" xr:uid="{00000000-0005-0000-0000-000060080000}"/>
    <cellStyle name="Currency 5 4 4" xfId="10417" xr:uid="{00000000-0005-0000-0000-000061080000}"/>
    <cellStyle name="Currency 5 5" xfId="2094" xr:uid="{00000000-0005-0000-0000-000062080000}"/>
    <cellStyle name="Currency 5 5 2" xfId="2095" xr:uid="{00000000-0005-0000-0000-000063080000}"/>
    <cellStyle name="Currency 5 5 2 2" xfId="10422" xr:uid="{00000000-0005-0000-0000-000064080000}"/>
    <cellStyle name="Currency 5 5 3" xfId="10421" xr:uid="{00000000-0005-0000-0000-000065080000}"/>
    <cellStyle name="Currency 5 6" xfId="2096" xr:uid="{00000000-0005-0000-0000-000066080000}"/>
    <cellStyle name="Currency 5 6 2" xfId="10423" xr:uid="{00000000-0005-0000-0000-000067080000}"/>
    <cellStyle name="Currency 5 7" xfId="10400" xr:uid="{00000000-0005-0000-0000-000068080000}"/>
    <cellStyle name="Currency 6" xfId="2097" xr:uid="{00000000-0005-0000-0000-000069080000}"/>
    <cellStyle name="Currency 6 2" xfId="2098" xr:uid="{00000000-0005-0000-0000-00006A080000}"/>
    <cellStyle name="Currency 6 2 2" xfId="2099" xr:uid="{00000000-0005-0000-0000-00006B080000}"/>
    <cellStyle name="Currency 6 2 2 2" xfId="2100" xr:uid="{00000000-0005-0000-0000-00006C080000}"/>
    <cellStyle name="Currency 6 2 2 2 2" xfId="2101" xr:uid="{00000000-0005-0000-0000-00006D080000}"/>
    <cellStyle name="Currency 6 2 2 2 2 2" xfId="10428" xr:uid="{00000000-0005-0000-0000-00006E080000}"/>
    <cellStyle name="Currency 6 2 2 2 3" xfId="10427" xr:uid="{00000000-0005-0000-0000-00006F080000}"/>
    <cellStyle name="Currency 6 2 2 3" xfId="2102" xr:uid="{00000000-0005-0000-0000-000070080000}"/>
    <cellStyle name="Currency 6 2 2 3 2" xfId="10429" xr:uid="{00000000-0005-0000-0000-000071080000}"/>
    <cellStyle name="Currency 6 2 2 4" xfId="10426" xr:uid="{00000000-0005-0000-0000-000072080000}"/>
    <cellStyle name="Currency 6 2 3" xfId="2103" xr:uid="{00000000-0005-0000-0000-000073080000}"/>
    <cellStyle name="Currency 6 2 3 2" xfId="2104" xr:uid="{00000000-0005-0000-0000-000074080000}"/>
    <cellStyle name="Currency 6 2 3 2 2" xfId="10431" xr:uid="{00000000-0005-0000-0000-000075080000}"/>
    <cellStyle name="Currency 6 2 3 3" xfId="10430" xr:uid="{00000000-0005-0000-0000-000076080000}"/>
    <cellStyle name="Currency 6 2 4" xfId="2105" xr:uid="{00000000-0005-0000-0000-000077080000}"/>
    <cellStyle name="Currency 6 2 4 2" xfId="10432" xr:uid="{00000000-0005-0000-0000-000078080000}"/>
    <cellStyle name="Currency 6 2 5" xfId="10425" xr:uid="{00000000-0005-0000-0000-000079080000}"/>
    <cellStyle name="Currency 6 3" xfId="2106" xr:uid="{00000000-0005-0000-0000-00007A080000}"/>
    <cellStyle name="Currency 6 3 2" xfId="2107" xr:uid="{00000000-0005-0000-0000-00007B080000}"/>
    <cellStyle name="Currency 6 3 2 2" xfId="2108" xr:uid="{00000000-0005-0000-0000-00007C080000}"/>
    <cellStyle name="Currency 6 3 2 2 2" xfId="2109" xr:uid="{00000000-0005-0000-0000-00007D080000}"/>
    <cellStyle name="Currency 6 3 2 2 2 2" xfId="10436" xr:uid="{00000000-0005-0000-0000-00007E080000}"/>
    <cellStyle name="Currency 6 3 2 2 3" xfId="10435" xr:uid="{00000000-0005-0000-0000-00007F080000}"/>
    <cellStyle name="Currency 6 3 2 3" xfId="2110" xr:uid="{00000000-0005-0000-0000-000080080000}"/>
    <cellStyle name="Currency 6 3 2 3 2" xfId="10437" xr:uid="{00000000-0005-0000-0000-000081080000}"/>
    <cellStyle name="Currency 6 3 2 4" xfId="10434" xr:uid="{00000000-0005-0000-0000-000082080000}"/>
    <cellStyle name="Currency 6 3 3" xfId="2111" xr:uid="{00000000-0005-0000-0000-000083080000}"/>
    <cellStyle name="Currency 6 3 3 2" xfId="2112" xr:uid="{00000000-0005-0000-0000-000084080000}"/>
    <cellStyle name="Currency 6 3 3 2 2" xfId="10439" xr:uid="{00000000-0005-0000-0000-000085080000}"/>
    <cellStyle name="Currency 6 3 3 3" xfId="10438" xr:uid="{00000000-0005-0000-0000-000086080000}"/>
    <cellStyle name="Currency 6 3 4" xfId="2113" xr:uid="{00000000-0005-0000-0000-000087080000}"/>
    <cellStyle name="Currency 6 3 4 2" xfId="10440" xr:uid="{00000000-0005-0000-0000-000088080000}"/>
    <cellStyle name="Currency 6 3 5" xfId="10433" xr:uid="{00000000-0005-0000-0000-000089080000}"/>
    <cellStyle name="Currency 6 4" xfId="2114" xr:uid="{00000000-0005-0000-0000-00008A080000}"/>
    <cellStyle name="Currency 6 4 2" xfId="2115" xr:uid="{00000000-0005-0000-0000-00008B080000}"/>
    <cellStyle name="Currency 6 4 2 2" xfId="2116" xr:uid="{00000000-0005-0000-0000-00008C080000}"/>
    <cellStyle name="Currency 6 4 2 2 2" xfId="10443" xr:uid="{00000000-0005-0000-0000-00008D080000}"/>
    <cellStyle name="Currency 6 4 2 3" xfId="10442" xr:uid="{00000000-0005-0000-0000-00008E080000}"/>
    <cellStyle name="Currency 6 4 3" xfId="2117" xr:uid="{00000000-0005-0000-0000-00008F080000}"/>
    <cellStyle name="Currency 6 4 3 2" xfId="10444" xr:uid="{00000000-0005-0000-0000-000090080000}"/>
    <cellStyle name="Currency 6 4 4" xfId="10441" xr:uid="{00000000-0005-0000-0000-000091080000}"/>
    <cellStyle name="Currency 6 5" xfId="2118" xr:uid="{00000000-0005-0000-0000-000092080000}"/>
    <cellStyle name="Currency 6 5 2" xfId="2119" xr:uid="{00000000-0005-0000-0000-000093080000}"/>
    <cellStyle name="Currency 6 5 2 2" xfId="10446" xr:uid="{00000000-0005-0000-0000-000094080000}"/>
    <cellStyle name="Currency 6 5 3" xfId="10445" xr:uid="{00000000-0005-0000-0000-000095080000}"/>
    <cellStyle name="Currency 6 6" xfId="2120" xr:uid="{00000000-0005-0000-0000-000096080000}"/>
    <cellStyle name="Currency 6 6 2" xfId="10447" xr:uid="{00000000-0005-0000-0000-000097080000}"/>
    <cellStyle name="Currency 6 7" xfId="10424" xr:uid="{00000000-0005-0000-0000-000098080000}"/>
    <cellStyle name="Currency 7" xfId="2121" xr:uid="{00000000-0005-0000-0000-000099080000}"/>
    <cellStyle name="Currency 7 2" xfId="2122" xr:uid="{00000000-0005-0000-0000-00009A080000}"/>
    <cellStyle name="Currency 7 2 2" xfId="10449" xr:uid="{00000000-0005-0000-0000-00009B080000}"/>
    <cellStyle name="Currency 7 3" xfId="10448" xr:uid="{00000000-0005-0000-0000-00009C080000}"/>
    <cellStyle name="Currency 8" xfId="2123" xr:uid="{00000000-0005-0000-0000-00009D080000}"/>
    <cellStyle name="Currency 8 2" xfId="2124" xr:uid="{00000000-0005-0000-0000-00009E080000}"/>
    <cellStyle name="Currency 8 2 2" xfId="2125" xr:uid="{00000000-0005-0000-0000-00009F080000}"/>
    <cellStyle name="Currency 8 2 2 2" xfId="2126" xr:uid="{00000000-0005-0000-0000-0000A0080000}"/>
    <cellStyle name="Currency 8 2 2 2 2" xfId="2127" xr:uid="{00000000-0005-0000-0000-0000A1080000}"/>
    <cellStyle name="Currency 8 2 2 2 2 2" xfId="10454" xr:uid="{00000000-0005-0000-0000-0000A2080000}"/>
    <cellStyle name="Currency 8 2 2 2 3" xfId="10453" xr:uid="{00000000-0005-0000-0000-0000A3080000}"/>
    <cellStyle name="Currency 8 2 2 3" xfId="2128" xr:uid="{00000000-0005-0000-0000-0000A4080000}"/>
    <cellStyle name="Currency 8 2 2 3 2" xfId="10455" xr:uid="{00000000-0005-0000-0000-0000A5080000}"/>
    <cellStyle name="Currency 8 2 2 4" xfId="10452" xr:uid="{00000000-0005-0000-0000-0000A6080000}"/>
    <cellStyle name="Currency 8 2 3" xfId="2129" xr:uid="{00000000-0005-0000-0000-0000A7080000}"/>
    <cellStyle name="Currency 8 2 3 2" xfId="2130" xr:uid="{00000000-0005-0000-0000-0000A8080000}"/>
    <cellStyle name="Currency 8 2 3 2 2" xfId="10457" xr:uid="{00000000-0005-0000-0000-0000A9080000}"/>
    <cellStyle name="Currency 8 2 3 3" xfId="10456" xr:uid="{00000000-0005-0000-0000-0000AA080000}"/>
    <cellStyle name="Currency 8 2 4" xfId="2131" xr:uid="{00000000-0005-0000-0000-0000AB080000}"/>
    <cellStyle name="Currency 8 2 4 2" xfId="10458" xr:uid="{00000000-0005-0000-0000-0000AC080000}"/>
    <cellStyle name="Currency 8 2 5" xfId="10451" xr:uid="{00000000-0005-0000-0000-0000AD080000}"/>
    <cellStyle name="Currency 8 3" xfId="2132" xr:uid="{00000000-0005-0000-0000-0000AE080000}"/>
    <cellStyle name="Currency 8 3 2" xfId="2133" xr:uid="{00000000-0005-0000-0000-0000AF080000}"/>
    <cellStyle name="Currency 8 3 2 2" xfId="2134" xr:uid="{00000000-0005-0000-0000-0000B0080000}"/>
    <cellStyle name="Currency 8 3 2 2 2" xfId="2135" xr:uid="{00000000-0005-0000-0000-0000B1080000}"/>
    <cellStyle name="Currency 8 3 2 2 2 2" xfId="10462" xr:uid="{00000000-0005-0000-0000-0000B2080000}"/>
    <cellStyle name="Currency 8 3 2 2 3" xfId="10461" xr:uid="{00000000-0005-0000-0000-0000B3080000}"/>
    <cellStyle name="Currency 8 3 2 3" xfId="2136" xr:uid="{00000000-0005-0000-0000-0000B4080000}"/>
    <cellStyle name="Currency 8 3 2 3 2" xfId="10463" xr:uid="{00000000-0005-0000-0000-0000B5080000}"/>
    <cellStyle name="Currency 8 3 2 4" xfId="10460" xr:uid="{00000000-0005-0000-0000-0000B6080000}"/>
    <cellStyle name="Currency 8 3 3" xfId="2137" xr:uid="{00000000-0005-0000-0000-0000B7080000}"/>
    <cellStyle name="Currency 8 3 3 2" xfId="2138" xr:uid="{00000000-0005-0000-0000-0000B8080000}"/>
    <cellStyle name="Currency 8 3 3 2 2" xfId="10465" xr:uid="{00000000-0005-0000-0000-0000B9080000}"/>
    <cellStyle name="Currency 8 3 3 3" xfId="10464" xr:uid="{00000000-0005-0000-0000-0000BA080000}"/>
    <cellStyle name="Currency 8 3 4" xfId="2139" xr:uid="{00000000-0005-0000-0000-0000BB080000}"/>
    <cellStyle name="Currency 8 3 4 2" xfId="10466" xr:uid="{00000000-0005-0000-0000-0000BC080000}"/>
    <cellStyle name="Currency 8 3 5" xfId="10459" xr:uid="{00000000-0005-0000-0000-0000BD080000}"/>
    <cellStyle name="Currency 8 4" xfId="2140" xr:uid="{00000000-0005-0000-0000-0000BE080000}"/>
    <cellStyle name="Currency 8 4 2" xfId="2141" xr:uid="{00000000-0005-0000-0000-0000BF080000}"/>
    <cellStyle name="Currency 8 4 2 2" xfId="2142" xr:uid="{00000000-0005-0000-0000-0000C0080000}"/>
    <cellStyle name="Currency 8 4 2 2 2" xfId="10469" xr:uid="{00000000-0005-0000-0000-0000C1080000}"/>
    <cellStyle name="Currency 8 4 2 3" xfId="10468" xr:uid="{00000000-0005-0000-0000-0000C2080000}"/>
    <cellStyle name="Currency 8 4 3" xfId="2143" xr:uid="{00000000-0005-0000-0000-0000C3080000}"/>
    <cellStyle name="Currency 8 4 3 2" xfId="10470" xr:uid="{00000000-0005-0000-0000-0000C4080000}"/>
    <cellStyle name="Currency 8 4 4" xfId="10467" xr:uid="{00000000-0005-0000-0000-0000C5080000}"/>
    <cellStyle name="Currency 8 5" xfId="2144" xr:uid="{00000000-0005-0000-0000-0000C6080000}"/>
    <cellStyle name="Currency 8 5 2" xfId="2145" xr:uid="{00000000-0005-0000-0000-0000C7080000}"/>
    <cellStyle name="Currency 8 5 2 2" xfId="10472" xr:uid="{00000000-0005-0000-0000-0000C8080000}"/>
    <cellStyle name="Currency 8 5 3" xfId="10471" xr:uid="{00000000-0005-0000-0000-0000C9080000}"/>
    <cellStyle name="Currency 8 6" xfId="2146" xr:uid="{00000000-0005-0000-0000-0000CA080000}"/>
    <cellStyle name="Currency 8 6 2" xfId="10473" xr:uid="{00000000-0005-0000-0000-0000CB080000}"/>
    <cellStyle name="Currency 8 7" xfId="2147" xr:uid="{00000000-0005-0000-0000-0000CC080000}"/>
    <cellStyle name="Currency 8 7 2" xfId="10474" xr:uid="{00000000-0005-0000-0000-0000CD080000}"/>
    <cellStyle name="Currency 8 8" xfId="10450" xr:uid="{00000000-0005-0000-0000-0000CE080000}"/>
    <cellStyle name="Currency 9" xfId="2148" xr:uid="{00000000-0005-0000-0000-0000CF080000}"/>
    <cellStyle name="Currency 9 2" xfId="2149" xr:uid="{00000000-0005-0000-0000-0000D0080000}"/>
    <cellStyle name="Currency 9 2 2" xfId="2150" xr:uid="{00000000-0005-0000-0000-0000D1080000}"/>
    <cellStyle name="Currency 9 2 2 2" xfId="2151" xr:uid="{00000000-0005-0000-0000-0000D2080000}"/>
    <cellStyle name="Currency 9 2 2 2 2" xfId="2152" xr:uid="{00000000-0005-0000-0000-0000D3080000}"/>
    <cellStyle name="Currency 9 2 2 2 2 2" xfId="10479" xr:uid="{00000000-0005-0000-0000-0000D4080000}"/>
    <cellStyle name="Currency 9 2 2 2 3" xfId="10478" xr:uid="{00000000-0005-0000-0000-0000D5080000}"/>
    <cellStyle name="Currency 9 2 2 3" xfId="2153" xr:uid="{00000000-0005-0000-0000-0000D6080000}"/>
    <cellStyle name="Currency 9 2 2 3 2" xfId="10480" xr:uid="{00000000-0005-0000-0000-0000D7080000}"/>
    <cellStyle name="Currency 9 2 2 4" xfId="10477" xr:uid="{00000000-0005-0000-0000-0000D8080000}"/>
    <cellStyle name="Currency 9 2 3" xfId="2154" xr:uid="{00000000-0005-0000-0000-0000D9080000}"/>
    <cellStyle name="Currency 9 2 3 2" xfId="2155" xr:uid="{00000000-0005-0000-0000-0000DA080000}"/>
    <cellStyle name="Currency 9 2 3 2 2" xfId="10482" xr:uid="{00000000-0005-0000-0000-0000DB080000}"/>
    <cellStyle name="Currency 9 2 3 3" xfId="10481" xr:uid="{00000000-0005-0000-0000-0000DC080000}"/>
    <cellStyle name="Currency 9 2 4" xfId="2156" xr:uid="{00000000-0005-0000-0000-0000DD080000}"/>
    <cellStyle name="Currency 9 2 4 2" xfId="10483" xr:uid="{00000000-0005-0000-0000-0000DE080000}"/>
    <cellStyle name="Currency 9 2 5" xfId="10476" xr:uid="{00000000-0005-0000-0000-0000DF080000}"/>
    <cellStyle name="Currency 9 3" xfId="2157" xr:uid="{00000000-0005-0000-0000-0000E0080000}"/>
    <cellStyle name="Currency 9 3 2" xfId="2158" xr:uid="{00000000-0005-0000-0000-0000E1080000}"/>
    <cellStyle name="Currency 9 3 2 2" xfId="2159" xr:uid="{00000000-0005-0000-0000-0000E2080000}"/>
    <cellStyle name="Currency 9 3 2 2 2" xfId="2160" xr:uid="{00000000-0005-0000-0000-0000E3080000}"/>
    <cellStyle name="Currency 9 3 2 2 2 2" xfId="10487" xr:uid="{00000000-0005-0000-0000-0000E4080000}"/>
    <cellStyle name="Currency 9 3 2 2 3" xfId="10486" xr:uid="{00000000-0005-0000-0000-0000E5080000}"/>
    <cellStyle name="Currency 9 3 2 3" xfId="2161" xr:uid="{00000000-0005-0000-0000-0000E6080000}"/>
    <cellStyle name="Currency 9 3 2 3 2" xfId="10488" xr:uid="{00000000-0005-0000-0000-0000E7080000}"/>
    <cellStyle name="Currency 9 3 2 4" xfId="10485" xr:uid="{00000000-0005-0000-0000-0000E8080000}"/>
    <cellStyle name="Currency 9 3 3" xfId="2162" xr:uid="{00000000-0005-0000-0000-0000E9080000}"/>
    <cellStyle name="Currency 9 3 3 2" xfId="2163" xr:uid="{00000000-0005-0000-0000-0000EA080000}"/>
    <cellStyle name="Currency 9 3 3 2 2" xfId="10490" xr:uid="{00000000-0005-0000-0000-0000EB080000}"/>
    <cellStyle name="Currency 9 3 3 3" xfId="10489" xr:uid="{00000000-0005-0000-0000-0000EC080000}"/>
    <cellStyle name="Currency 9 3 4" xfId="2164" xr:uid="{00000000-0005-0000-0000-0000ED080000}"/>
    <cellStyle name="Currency 9 3 4 2" xfId="10491" xr:uid="{00000000-0005-0000-0000-0000EE080000}"/>
    <cellStyle name="Currency 9 3 5" xfId="10484" xr:uid="{00000000-0005-0000-0000-0000EF080000}"/>
    <cellStyle name="Currency 9 4" xfId="2165" xr:uid="{00000000-0005-0000-0000-0000F0080000}"/>
    <cellStyle name="Currency 9 4 2" xfId="2166" xr:uid="{00000000-0005-0000-0000-0000F1080000}"/>
    <cellStyle name="Currency 9 4 2 2" xfId="2167" xr:uid="{00000000-0005-0000-0000-0000F2080000}"/>
    <cellStyle name="Currency 9 4 2 2 2" xfId="10494" xr:uid="{00000000-0005-0000-0000-0000F3080000}"/>
    <cellStyle name="Currency 9 4 2 3" xfId="10493" xr:uid="{00000000-0005-0000-0000-0000F4080000}"/>
    <cellStyle name="Currency 9 4 3" xfId="2168" xr:uid="{00000000-0005-0000-0000-0000F5080000}"/>
    <cellStyle name="Currency 9 4 3 2" xfId="10495" xr:uid="{00000000-0005-0000-0000-0000F6080000}"/>
    <cellStyle name="Currency 9 4 4" xfId="10492" xr:uid="{00000000-0005-0000-0000-0000F7080000}"/>
    <cellStyle name="Currency 9 5" xfId="2169" xr:uid="{00000000-0005-0000-0000-0000F8080000}"/>
    <cellStyle name="Currency 9 5 2" xfId="2170" xr:uid="{00000000-0005-0000-0000-0000F9080000}"/>
    <cellStyle name="Currency 9 5 2 2" xfId="10497" xr:uid="{00000000-0005-0000-0000-0000FA080000}"/>
    <cellStyle name="Currency 9 5 3" xfId="10496" xr:uid="{00000000-0005-0000-0000-0000FB080000}"/>
    <cellStyle name="Currency 9 6" xfId="2171" xr:uid="{00000000-0005-0000-0000-0000FC080000}"/>
    <cellStyle name="Currency 9 6 2" xfId="10498" xr:uid="{00000000-0005-0000-0000-0000FD080000}"/>
    <cellStyle name="Currency 9 7" xfId="10475" xr:uid="{00000000-0005-0000-0000-0000FE080000}"/>
    <cellStyle name="Currency Per Share" xfId="2172" xr:uid="{00000000-0005-0000-0000-0000FF080000}"/>
    <cellStyle name="Currency0" xfId="2174" xr:uid="{00000000-0005-0000-0000-000000090000}"/>
    <cellStyle name="Currency2" xfId="2175" xr:uid="{00000000-0005-0000-0000-000001090000}"/>
    <cellStyle name="CUS.Work.Area" xfId="2176" xr:uid="{00000000-0005-0000-0000-000002090000}"/>
    <cellStyle name="Dash" xfId="2177" xr:uid="{00000000-0005-0000-0000-000003090000}"/>
    <cellStyle name="Data" xfId="2178" xr:uid="{00000000-0005-0000-0000-000004090000}"/>
    <cellStyle name="Data 2" xfId="2179" xr:uid="{00000000-0005-0000-0000-000005090000}"/>
    <cellStyle name="Data 3" xfId="2180" xr:uid="{00000000-0005-0000-0000-000006090000}"/>
    <cellStyle name="Date" xfId="2181" xr:uid="{00000000-0005-0000-0000-000007090000}"/>
    <cellStyle name="Date [mm-dd-yyyy]" xfId="2183" xr:uid="{00000000-0005-0000-0000-000008090000}"/>
    <cellStyle name="Date [mm-dd-yyyy] 2" xfId="2184" xr:uid="{00000000-0005-0000-0000-000009090000}"/>
    <cellStyle name="Date [mm-d-yyyy]" xfId="2182" xr:uid="{00000000-0005-0000-0000-00000A090000}"/>
    <cellStyle name="Date [mm-d-yyyy] 2" xfId="5696" xr:uid="{00000000-0005-0000-0000-00000B090000}"/>
    <cellStyle name="Date [mmm-yyyy]" xfId="2185" xr:uid="{00000000-0005-0000-0000-00000C090000}"/>
    <cellStyle name="Date [mmm-yyyy] 2" xfId="5697" xr:uid="{00000000-0005-0000-0000-00000D090000}"/>
    <cellStyle name="Date Aligned" xfId="2186" xr:uid="{00000000-0005-0000-0000-00000E090000}"/>
    <cellStyle name="Date Aligned*" xfId="2187" xr:uid="{00000000-0005-0000-0000-00000F090000}"/>
    <cellStyle name="Date Short" xfId="2188" xr:uid="{00000000-0005-0000-0000-000010090000}"/>
    <cellStyle name="date_ Pies " xfId="2189" xr:uid="{00000000-0005-0000-0000-000011090000}"/>
    <cellStyle name="DblLineDollarAcct" xfId="2190" xr:uid="{00000000-0005-0000-0000-000012090000}"/>
    <cellStyle name="DblLineDollarAcct 2" xfId="10499" xr:uid="{00000000-0005-0000-0000-000013090000}"/>
    <cellStyle name="DblLinePercent" xfId="2191" xr:uid="{00000000-0005-0000-0000-000014090000}"/>
    <cellStyle name="Dezimal [0]_A17 - 31.03.1998" xfId="2192" xr:uid="{00000000-0005-0000-0000-000015090000}"/>
    <cellStyle name="Dezimal_A17 - 31.03.1998" xfId="2193" xr:uid="{00000000-0005-0000-0000-000016090000}"/>
    <cellStyle name="Dia" xfId="2194" xr:uid="{00000000-0005-0000-0000-000017090000}"/>
    <cellStyle name="Dollar_ Pies " xfId="2195" xr:uid="{00000000-0005-0000-0000-000018090000}"/>
    <cellStyle name="DollarAccounting" xfId="2196" xr:uid="{00000000-0005-0000-0000-000019090000}"/>
    <cellStyle name="DollarAccounting 2" xfId="10500" xr:uid="{00000000-0005-0000-0000-00001A090000}"/>
    <cellStyle name="Dotted Line" xfId="2197" xr:uid="{00000000-0005-0000-0000-00001B090000}"/>
    <cellStyle name="Dotted Line 2" xfId="2198" xr:uid="{00000000-0005-0000-0000-00001C090000}"/>
    <cellStyle name="Dotted Line 3" xfId="2199" xr:uid="{00000000-0005-0000-0000-00001D090000}"/>
    <cellStyle name="Double Accounting" xfId="2200" xr:uid="{00000000-0005-0000-0000-00001E090000}"/>
    <cellStyle name="Double Accounting 2" xfId="10501" xr:uid="{00000000-0005-0000-0000-00001F090000}"/>
    <cellStyle name="Duizenden" xfId="2201" xr:uid="{00000000-0005-0000-0000-000020090000}"/>
    <cellStyle name="Encabez1" xfId="2202" xr:uid="{00000000-0005-0000-0000-000021090000}"/>
    <cellStyle name="Encabez2" xfId="2203" xr:uid="{00000000-0005-0000-0000-000022090000}"/>
    <cellStyle name="Enter Currency (0)" xfId="2204" xr:uid="{00000000-0005-0000-0000-000023090000}"/>
    <cellStyle name="Enter Currency (2)" xfId="2205" xr:uid="{00000000-0005-0000-0000-000024090000}"/>
    <cellStyle name="Enter Units (0)" xfId="2206" xr:uid="{00000000-0005-0000-0000-000025090000}"/>
    <cellStyle name="Enter Units (1)" xfId="2207" xr:uid="{00000000-0005-0000-0000-000026090000}"/>
    <cellStyle name="Enter Units (2)" xfId="2208" xr:uid="{00000000-0005-0000-0000-000027090000}"/>
    <cellStyle name="Entrée" xfId="2209" xr:uid="{00000000-0005-0000-0000-000028090000}"/>
    <cellStyle name="Entrée 2" xfId="10502" xr:uid="{00000000-0005-0000-0000-000029090000}"/>
    <cellStyle name="Euro" xfId="2210" xr:uid="{00000000-0005-0000-0000-00002A090000}"/>
    <cellStyle name="Explanatory Text 2" xfId="41" xr:uid="{00000000-0005-0000-0000-00002B090000}"/>
    <cellStyle name="Explanatory Text 2 2" xfId="2211" xr:uid="{00000000-0005-0000-0000-00002C090000}"/>
    <cellStyle name="Explanatory Text 2 3" xfId="2212" xr:uid="{00000000-0005-0000-0000-00002D090000}"/>
    <cellStyle name="Explanatory Text 2 4" xfId="2213" xr:uid="{00000000-0005-0000-0000-00002E090000}"/>
    <cellStyle name="Explanatory Text 2 5" xfId="2214" xr:uid="{00000000-0005-0000-0000-00002F090000}"/>
    <cellStyle name="Explanatory Text 2 6" xfId="2215" xr:uid="{00000000-0005-0000-0000-000030090000}"/>
    <cellStyle name="Explanatory Text 2 7" xfId="2216" xr:uid="{00000000-0005-0000-0000-000031090000}"/>
    <cellStyle name="Explanatory Text 2 8" xfId="2217" xr:uid="{00000000-0005-0000-0000-000032090000}"/>
    <cellStyle name="Explanatory Text 2 9" xfId="2218" xr:uid="{00000000-0005-0000-0000-000033090000}"/>
    <cellStyle name="Explanatory Text 3" xfId="2219" xr:uid="{00000000-0005-0000-0000-000034090000}"/>
    <cellStyle name="fact" xfId="2220" xr:uid="{00000000-0005-0000-0000-000035090000}"/>
    <cellStyle name="fact 2" xfId="5698" xr:uid="{00000000-0005-0000-0000-000036090000}"/>
    <cellStyle name="FieldName" xfId="2221" xr:uid="{00000000-0005-0000-0000-000037090000}"/>
    <cellStyle name="FieldName 2" xfId="10503" xr:uid="{00000000-0005-0000-0000-000038090000}"/>
    <cellStyle name="Fijo" xfId="2222" xr:uid="{00000000-0005-0000-0000-000039090000}"/>
    <cellStyle name="Financiero" xfId="2223" xr:uid="{00000000-0005-0000-0000-00003A090000}"/>
    <cellStyle name="Fixed" xfId="2224" xr:uid="{00000000-0005-0000-0000-00003B09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731D0000}"/>
    <cellStyle name="Footnote" xfId="2226" xr:uid="{00000000-0005-0000-0000-0000741D0000}"/>
    <cellStyle name="Good 2" xfId="42" xr:uid="{00000000-0005-0000-0000-0000751D0000}"/>
    <cellStyle name="Good 2 2" xfId="2227" xr:uid="{00000000-0005-0000-0000-0000761D0000}"/>
    <cellStyle name="Good 2 3" xfId="2228" xr:uid="{00000000-0005-0000-0000-0000771D0000}"/>
    <cellStyle name="Good 2 4" xfId="2229" xr:uid="{00000000-0005-0000-0000-0000781D0000}"/>
    <cellStyle name="Good 2 5" xfId="2230" xr:uid="{00000000-0005-0000-0000-0000791D0000}"/>
    <cellStyle name="Good 2 6" xfId="2231" xr:uid="{00000000-0005-0000-0000-00007A1D0000}"/>
    <cellStyle name="Good 2 7" xfId="2232" xr:uid="{00000000-0005-0000-0000-00007B1D0000}"/>
    <cellStyle name="Good 2 8" xfId="2233" xr:uid="{00000000-0005-0000-0000-00007C1D0000}"/>
    <cellStyle name="Good 2 9" xfId="2234" xr:uid="{00000000-0005-0000-0000-00007D1D0000}"/>
    <cellStyle name="Good 3" xfId="2235" xr:uid="{00000000-0005-0000-0000-00007E1D0000}"/>
    <cellStyle name="Grey" xfId="2236" xr:uid="{00000000-0005-0000-0000-00007F1D0000}"/>
    <cellStyle name="GWN Table Body" xfId="2237" xr:uid="{00000000-0005-0000-0000-0000801D0000}"/>
    <cellStyle name="GWN Table Header" xfId="2238" xr:uid="{00000000-0005-0000-0000-0000811D0000}"/>
    <cellStyle name="GWN Table Left Header" xfId="2239" xr:uid="{00000000-0005-0000-0000-0000821D0000}"/>
    <cellStyle name="GWN Table Note" xfId="2240" xr:uid="{00000000-0005-0000-0000-0000831D0000}"/>
    <cellStyle name="GWN Table Title" xfId="2241" xr:uid="{00000000-0005-0000-0000-0000841D0000}"/>
    <cellStyle name="hard no" xfId="2242" xr:uid="{00000000-0005-0000-0000-0000851D0000}"/>
    <cellStyle name="hard no 2" xfId="10504" xr:uid="{00000000-0005-0000-0000-0000861D0000}"/>
    <cellStyle name="Hard Percent" xfId="2243" xr:uid="{00000000-0005-0000-0000-0000871D0000}"/>
    <cellStyle name="hardno" xfId="2244" xr:uid="{00000000-0005-0000-0000-0000881D0000}"/>
    <cellStyle name="Header" xfId="2245" xr:uid="{00000000-0005-0000-0000-0000891D0000}"/>
    <cellStyle name="Header1" xfId="2246" xr:uid="{00000000-0005-0000-0000-00008A1D0000}"/>
    <cellStyle name="Header2" xfId="2247" xr:uid="{00000000-0005-0000-0000-00008B1D0000}"/>
    <cellStyle name="Header2 2" xfId="10505" xr:uid="{00000000-0005-0000-0000-00008C1D0000}"/>
    <cellStyle name="Heading" xfId="2248" xr:uid="{00000000-0005-0000-0000-00008D1D0000}"/>
    <cellStyle name="Heading 1 2" xfId="43" xr:uid="{00000000-0005-0000-0000-00008E1D0000}"/>
    <cellStyle name="Heading 1 2 2" xfId="2249" xr:uid="{00000000-0005-0000-0000-00008F1D0000}"/>
    <cellStyle name="Heading 1 2 3" xfId="2250" xr:uid="{00000000-0005-0000-0000-0000901D0000}"/>
    <cellStyle name="Heading 1 2 4" xfId="2251" xr:uid="{00000000-0005-0000-0000-0000911D0000}"/>
    <cellStyle name="Heading 1 2 5" xfId="2252" xr:uid="{00000000-0005-0000-0000-0000921D0000}"/>
    <cellStyle name="Heading 1 2 6" xfId="2253" xr:uid="{00000000-0005-0000-0000-0000931D0000}"/>
    <cellStyle name="Heading 1 3" xfId="2254" xr:uid="{00000000-0005-0000-0000-0000941D0000}"/>
    <cellStyle name="Heading 2 2" xfId="44" xr:uid="{00000000-0005-0000-0000-0000951D0000}"/>
    <cellStyle name="Heading 2 2 2" xfId="2255" xr:uid="{00000000-0005-0000-0000-0000961D0000}"/>
    <cellStyle name="Heading 2 2 3" xfId="2256" xr:uid="{00000000-0005-0000-0000-0000971D0000}"/>
    <cellStyle name="Heading 2 2 4" xfId="2257" xr:uid="{00000000-0005-0000-0000-0000981D0000}"/>
    <cellStyle name="Heading 2 2 5" xfId="2258" xr:uid="{00000000-0005-0000-0000-0000991D0000}"/>
    <cellStyle name="Heading 2 2 6" xfId="2259" xr:uid="{00000000-0005-0000-0000-00009A1D0000}"/>
    <cellStyle name="Heading 2 3" xfId="2260" xr:uid="{00000000-0005-0000-0000-00009B1D0000}"/>
    <cellStyle name="Heading 3 2" xfId="45" xr:uid="{00000000-0005-0000-0000-00009C1D0000}"/>
    <cellStyle name="Heading 3 2 2" xfId="2261" xr:uid="{00000000-0005-0000-0000-00009D1D0000}"/>
    <cellStyle name="Heading 3 2 3" xfId="2262" xr:uid="{00000000-0005-0000-0000-00009E1D0000}"/>
    <cellStyle name="Heading 3 2 4" xfId="2263" xr:uid="{00000000-0005-0000-0000-00009F1D0000}"/>
    <cellStyle name="Heading 3 2 5" xfId="2264" xr:uid="{00000000-0005-0000-0000-0000A01D0000}"/>
    <cellStyle name="Heading 3 2 6" xfId="2265" xr:uid="{00000000-0005-0000-0000-0000A11D0000}"/>
    <cellStyle name="Heading 3 2 7" xfId="2266" xr:uid="{00000000-0005-0000-0000-0000A21D0000}"/>
    <cellStyle name="Heading 3 2 8" xfId="9746" xr:uid="{00000000-0005-0000-0000-0000A31D0000}"/>
    <cellStyle name="Heading 3 3" xfId="2267" xr:uid="{00000000-0005-0000-0000-0000A41D0000}"/>
    <cellStyle name="Heading 4 2" xfId="46" xr:uid="{00000000-0005-0000-0000-0000A51D0000}"/>
    <cellStyle name="Heading 4 2 2" xfId="2268" xr:uid="{00000000-0005-0000-0000-0000A61D0000}"/>
    <cellStyle name="Heading 4 3" xfId="2269" xr:uid="{00000000-0005-0000-0000-0000A71D0000}"/>
    <cellStyle name="Heading2" xfId="2270" xr:uid="{00000000-0005-0000-0000-0000A81D0000}"/>
    <cellStyle name="Heading3" xfId="2271" xr:uid="{00000000-0005-0000-0000-0000A91D0000}"/>
    <cellStyle name="HeadingColumn" xfId="2272" xr:uid="{00000000-0005-0000-0000-0000AA1D0000}"/>
    <cellStyle name="HeadingS" xfId="2273" xr:uid="{00000000-0005-0000-0000-0000AB1D0000}"/>
    <cellStyle name="HeadingYear" xfId="2274" xr:uid="{00000000-0005-0000-0000-0000AC1D0000}"/>
    <cellStyle name="HeadlineStyle" xfId="2275" xr:uid="{00000000-0005-0000-0000-0000AD1D0000}"/>
    <cellStyle name="HeadlineStyleJustified" xfId="2276" xr:uid="{00000000-0005-0000-0000-0000AE1D0000}"/>
    <cellStyle name="Hed Side_Sheet1" xfId="2277" xr:uid="{00000000-0005-0000-0000-0000AF1D0000}"/>
    <cellStyle name="Hed Top" xfId="2278" xr:uid="{00000000-0005-0000-0000-0000B01D0000}"/>
    <cellStyle name="Hyperlink" xfId="73" builtinId="8"/>
    <cellStyle name="Hyperlink 2" xfId="2279" xr:uid="{00000000-0005-0000-0000-0000B21D0000}"/>
    <cellStyle name="Hyperlink 2 10" xfId="2280" xr:uid="{00000000-0005-0000-0000-0000B31D0000}"/>
    <cellStyle name="Hyperlink 2 11" xfId="2281" xr:uid="{00000000-0005-0000-0000-0000B41D0000}"/>
    <cellStyle name="Hyperlink 2 12" xfId="2282" xr:uid="{00000000-0005-0000-0000-0000B51D0000}"/>
    <cellStyle name="Hyperlink 2 13" xfId="2283" xr:uid="{00000000-0005-0000-0000-0000B61D0000}"/>
    <cellStyle name="Hyperlink 2 2" xfId="2284" xr:uid="{00000000-0005-0000-0000-0000B71D0000}"/>
    <cellStyle name="Hyperlink 2 2 2" xfId="2285" xr:uid="{00000000-0005-0000-0000-0000B81D0000}"/>
    <cellStyle name="Hyperlink 2 3" xfId="2286" xr:uid="{00000000-0005-0000-0000-0000B91D0000}"/>
    <cellStyle name="Hyperlink 2 3 2" xfId="2287" xr:uid="{00000000-0005-0000-0000-0000BA1D0000}"/>
    <cellStyle name="Hyperlink 2 4" xfId="2288" xr:uid="{00000000-0005-0000-0000-0000BB1D0000}"/>
    <cellStyle name="Hyperlink 2 5" xfId="2289" xr:uid="{00000000-0005-0000-0000-0000BC1D0000}"/>
    <cellStyle name="Hyperlink 2 6" xfId="2290" xr:uid="{00000000-0005-0000-0000-0000BD1D0000}"/>
    <cellStyle name="Hyperlink 2 7" xfId="2291" xr:uid="{00000000-0005-0000-0000-0000BE1D0000}"/>
    <cellStyle name="Hyperlink 2 8" xfId="2292" xr:uid="{00000000-0005-0000-0000-0000BF1D0000}"/>
    <cellStyle name="Hyperlink 2 9" xfId="2293" xr:uid="{00000000-0005-0000-0000-0000C01D0000}"/>
    <cellStyle name="Hyperlink 3" xfId="2294" xr:uid="{00000000-0005-0000-0000-0000C11D0000}"/>
    <cellStyle name="Hyperlink 3 10" xfId="2295" xr:uid="{00000000-0005-0000-0000-0000C21D0000}"/>
    <cellStyle name="Hyperlink 3 11" xfId="2296" xr:uid="{00000000-0005-0000-0000-0000C31D0000}"/>
    <cellStyle name="Hyperlink 3 12" xfId="2297" xr:uid="{00000000-0005-0000-0000-0000C41D0000}"/>
    <cellStyle name="Hyperlink 3 2" xfId="2298" xr:uid="{00000000-0005-0000-0000-0000C51D0000}"/>
    <cellStyle name="Hyperlink 3 3" xfId="2299" xr:uid="{00000000-0005-0000-0000-0000C61D0000}"/>
    <cellStyle name="Hyperlink 3 4" xfId="2300" xr:uid="{00000000-0005-0000-0000-0000C71D0000}"/>
    <cellStyle name="Hyperlink 3 5" xfId="2301" xr:uid="{00000000-0005-0000-0000-0000C81D0000}"/>
    <cellStyle name="Hyperlink 3 6" xfId="2302" xr:uid="{00000000-0005-0000-0000-0000C91D0000}"/>
    <cellStyle name="Hyperlink 3 7" xfId="2303" xr:uid="{00000000-0005-0000-0000-0000CA1D0000}"/>
    <cellStyle name="Hyperlink 3 8" xfId="2304" xr:uid="{00000000-0005-0000-0000-0000CB1D0000}"/>
    <cellStyle name="Hyperlink 3 9" xfId="2305" xr:uid="{00000000-0005-0000-0000-0000CC1D0000}"/>
    <cellStyle name="Hyperlink 4" xfId="2306" xr:uid="{00000000-0005-0000-0000-0000CD1D0000}"/>
    <cellStyle name="Hyperlink 5" xfId="2307" xr:uid="{00000000-0005-0000-0000-0000CE1D0000}"/>
    <cellStyle name="InLink_Acquis_CapitalCost " xfId="2308" xr:uid="{00000000-0005-0000-0000-0000CF1D0000}"/>
    <cellStyle name="Input (1dp#)_ Pies " xfId="2309" xr:uid="{00000000-0005-0000-0000-0000D01D0000}"/>
    <cellStyle name="Input [yellow]" xfId="2310" xr:uid="{00000000-0005-0000-0000-0000D11D0000}"/>
    <cellStyle name="Input [yellow] 2" xfId="10506" xr:uid="{00000000-0005-0000-0000-0000D21D0000}"/>
    <cellStyle name="Input 2" xfId="47" xr:uid="{00000000-0005-0000-0000-0000D31D0000}"/>
    <cellStyle name="Input 2 10" xfId="9747" xr:uid="{00000000-0005-0000-0000-0000D41D0000}"/>
    <cellStyle name="Input 2 10 2" xfId="10541" xr:uid="{00000000-0005-0000-0000-0000D51D0000}"/>
    <cellStyle name="Input 2 2" xfId="65" xr:uid="{00000000-0005-0000-0000-0000D61D0000}"/>
    <cellStyle name="Input 2 2 2" xfId="85" xr:uid="{00000000-0005-0000-0000-0000D71D0000}"/>
    <cellStyle name="Input 2 2 2 2" xfId="9767" xr:uid="{00000000-0005-0000-0000-0000D81D0000}"/>
    <cellStyle name="Input 2 2 2 2 2" xfId="10561" xr:uid="{00000000-0005-0000-0000-0000D91D0000}"/>
    <cellStyle name="Input 2 2 3" xfId="9753" xr:uid="{00000000-0005-0000-0000-0000DA1D0000}"/>
    <cellStyle name="Input 2 2 3 2" xfId="10547" xr:uid="{00000000-0005-0000-0000-0000DB1D0000}"/>
    <cellStyle name="Input 2 3" xfId="79" xr:uid="{00000000-0005-0000-0000-0000DC1D0000}"/>
    <cellStyle name="Input 2 3 2" xfId="9761" xr:uid="{00000000-0005-0000-0000-0000DD1D0000}"/>
    <cellStyle name="Input 2 3 2 2" xfId="10555" xr:uid="{00000000-0005-0000-0000-0000DE1D0000}"/>
    <cellStyle name="Input 2 4" xfId="2311" xr:uid="{00000000-0005-0000-0000-0000DF1D0000}"/>
    <cellStyle name="Input 2 5" xfId="2312" xr:uid="{00000000-0005-0000-0000-0000E01D0000}"/>
    <cellStyle name="Input 2 6" xfId="2313" xr:uid="{00000000-0005-0000-0000-0000E11D0000}"/>
    <cellStyle name="Input 2 7" xfId="2314" xr:uid="{00000000-0005-0000-0000-0000E21D0000}"/>
    <cellStyle name="Input 2 8" xfId="2315" xr:uid="{00000000-0005-0000-0000-0000E31D0000}"/>
    <cellStyle name="Input 2 9" xfId="2316" xr:uid="{00000000-0005-0000-0000-0000E41D0000}"/>
    <cellStyle name="Input 3" xfId="2317" xr:uid="{00000000-0005-0000-0000-0000E51D0000}"/>
    <cellStyle name="InputBlueFont" xfId="2318" xr:uid="{00000000-0005-0000-0000-0000E61D0000}"/>
    <cellStyle name="InputGen" xfId="2319" xr:uid="{00000000-0005-0000-0000-0000E71D0000}"/>
    <cellStyle name="InputKeepColour" xfId="2320" xr:uid="{00000000-0005-0000-0000-0000E81D0000}"/>
    <cellStyle name="InputKeepPale" xfId="2321" xr:uid="{00000000-0005-0000-0000-0000E91D0000}"/>
    <cellStyle name="InputVariColour" xfId="2322" xr:uid="{00000000-0005-0000-0000-0000EA1D0000}"/>
    <cellStyle name="Integer" xfId="2323" xr:uid="{00000000-0005-0000-0000-0000EB1D0000}"/>
    <cellStyle name="Invisible" xfId="2324" xr:uid="{00000000-0005-0000-0000-0000EC1D0000}"/>
    <cellStyle name="Item" xfId="2325" xr:uid="{00000000-0005-0000-0000-0000ED1D0000}"/>
    <cellStyle name="Items_Obligatory" xfId="2326" xr:uid="{00000000-0005-0000-0000-0000EE1D0000}"/>
    <cellStyle name="ItemTypeClass" xfId="2327" xr:uid="{00000000-0005-0000-0000-0000EF1D0000}"/>
    <cellStyle name="ItemTypeClass 2" xfId="6861" xr:uid="{00000000-0005-0000-0000-0000F01D0000}"/>
    <cellStyle name="ItemTypeClass 2 2" xfId="10535" xr:uid="{00000000-0005-0000-0000-0000F11D0000}"/>
    <cellStyle name="ItemTypeClass 3" xfId="10507" xr:uid="{00000000-0005-0000-0000-0000F21D0000}"/>
    <cellStyle name="KP_Normal" xfId="2328" xr:uid="{00000000-0005-0000-0000-0000F31D0000}"/>
    <cellStyle name="Lien hypertexte visité_index" xfId="2329" xr:uid="{00000000-0005-0000-0000-0000F41D0000}"/>
    <cellStyle name="Lien hypertexte_index" xfId="2330" xr:uid="{00000000-0005-0000-0000-0000F51D0000}"/>
    <cellStyle name="ligne_detail" xfId="2331" xr:uid="{00000000-0005-0000-0000-0000F61D0000}"/>
    <cellStyle name="Line" xfId="2332" xr:uid="{00000000-0005-0000-0000-0000F71D0000}"/>
    <cellStyle name="Line 2" xfId="5699" xr:uid="{00000000-0005-0000-0000-0000F81D0000}"/>
    <cellStyle name="Link Currency (0)" xfId="2333" xr:uid="{00000000-0005-0000-0000-0000F91D0000}"/>
    <cellStyle name="Link Currency (2)" xfId="2334" xr:uid="{00000000-0005-0000-0000-0000FA1D0000}"/>
    <cellStyle name="Link Units (0)" xfId="2335" xr:uid="{00000000-0005-0000-0000-0000FB1D0000}"/>
    <cellStyle name="Link Units (1)" xfId="2336" xr:uid="{00000000-0005-0000-0000-0000FC1D0000}"/>
    <cellStyle name="Link Units (2)" xfId="2337" xr:uid="{00000000-0005-0000-0000-0000FD1D0000}"/>
    <cellStyle name="Linked Cell 2" xfId="48" xr:uid="{00000000-0005-0000-0000-0000FE1D0000}"/>
    <cellStyle name="Linked Cell 2 2" xfId="2338" xr:uid="{00000000-0005-0000-0000-0000FF1D0000}"/>
    <cellStyle name="Linked Cell 2 3" xfId="2339" xr:uid="{00000000-0005-0000-0000-0000001E0000}"/>
    <cellStyle name="Linked Cell 2 4" xfId="2340" xr:uid="{00000000-0005-0000-0000-0000011E0000}"/>
    <cellStyle name="Linked Cell 2 5" xfId="2341" xr:uid="{00000000-0005-0000-0000-0000021E0000}"/>
    <cellStyle name="Linked Cell 2 6" xfId="2342" xr:uid="{00000000-0005-0000-0000-0000031E0000}"/>
    <cellStyle name="Linked Cell 2 7" xfId="2343" xr:uid="{00000000-0005-0000-0000-0000041E0000}"/>
    <cellStyle name="Linked Cell 2 8" xfId="2344" xr:uid="{00000000-0005-0000-0000-0000051E0000}"/>
    <cellStyle name="Linked Cell 2 9" xfId="2345" xr:uid="{00000000-0005-0000-0000-0000061E0000}"/>
    <cellStyle name="Linked Cell 3" xfId="2346" xr:uid="{00000000-0005-0000-0000-0000071E0000}"/>
    <cellStyle name="m/d/yy" xfId="2347" xr:uid="{00000000-0005-0000-0000-0000081E0000}"/>
    <cellStyle name="m/d/yy 2" xfId="5700" xr:uid="{00000000-0005-0000-0000-0000091E0000}"/>
    <cellStyle name="m1" xfId="2348" xr:uid="{00000000-0005-0000-0000-00000A1E0000}"/>
    <cellStyle name="Major item" xfId="2349" xr:uid="{00000000-0005-0000-0000-00000B1E0000}"/>
    <cellStyle name="Margin" xfId="2350" xr:uid="{00000000-0005-0000-0000-00000C1E0000}"/>
    <cellStyle name="Migliaia (0)_Sheet1" xfId="2351" xr:uid="{00000000-0005-0000-0000-00000D1E0000}"/>
    <cellStyle name="Migliaia_piv_polio" xfId="2352" xr:uid="{00000000-0005-0000-0000-00000E1E0000}"/>
    <cellStyle name="Millares [0]_Asset Mgmt " xfId="2353" xr:uid="{00000000-0005-0000-0000-00000F1E0000}"/>
    <cellStyle name="Millares_2AV_M_M " xfId="2354" xr:uid="{00000000-0005-0000-0000-0000101E0000}"/>
    <cellStyle name="Milliers [0]_CANADA1" xfId="2355" xr:uid="{00000000-0005-0000-0000-0000111E0000}"/>
    <cellStyle name="Milliers 2" xfId="2356" xr:uid="{00000000-0005-0000-0000-0000121E0000}"/>
    <cellStyle name="Milliers_CANADA1" xfId="2357" xr:uid="{00000000-0005-0000-0000-0000131E0000}"/>
    <cellStyle name="mm/dd/yy" xfId="2358" xr:uid="{00000000-0005-0000-0000-0000141E0000}"/>
    <cellStyle name="mod1" xfId="2359" xr:uid="{00000000-0005-0000-0000-0000151E0000}"/>
    <cellStyle name="modelo1" xfId="2360" xr:uid="{00000000-0005-0000-0000-0000161E0000}"/>
    <cellStyle name="Moneda [0]_2AV_M_M " xfId="2361" xr:uid="{00000000-0005-0000-0000-0000171E0000}"/>
    <cellStyle name="Moneda_2AV_M_M " xfId="2362" xr:uid="{00000000-0005-0000-0000-0000181E0000}"/>
    <cellStyle name="Monétaire [0]_CANADA1" xfId="2363" xr:uid="{00000000-0005-0000-0000-0000191E0000}"/>
    <cellStyle name="Monétaire 2" xfId="2364" xr:uid="{00000000-0005-0000-0000-00001A1E0000}"/>
    <cellStyle name="Monétaire_CANADA1" xfId="2365" xr:uid="{00000000-0005-0000-0000-00001B1E0000}"/>
    <cellStyle name="Monetario" xfId="2366" xr:uid="{00000000-0005-0000-0000-00001C1E0000}"/>
    <cellStyle name="MonthYears" xfId="2367" xr:uid="{00000000-0005-0000-0000-00001D1E0000}"/>
    <cellStyle name="Multiple" xfId="2368" xr:uid="{00000000-0005-0000-0000-00001E1E0000}"/>
    <cellStyle name="Multiple (no x)" xfId="2369" xr:uid="{00000000-0005-0000-0000-00001F1E0000}"/>
    <cellStyle name="Multiple (x)" xfId="2370" xr:uid="{00000000-0005-0000-0000-0000201E0000}"/>
    <cellStyle name="Multiple [0]" xfId="2371" xr:uid="{00000000-0005-0000-0000-0000211E0000}"/>
    <cellStyle name="Multiple [1]" xfId="2372" xr:uid="{00000000-0005-0000-0000-0000221E0000}"/>
    <cellStyle name="Multiple [2]" xfId="2373" xr:uid="{00000000-0005-0000-0000-0000231E0000}"/>
    <cellStyle name="Multiple [3]" xfId="2374" xr:uid="{00000000-0005-0000-0000-0000241E0000}"/>
    <cellStyle name="Multiple_1030171N" xfId="2375" xr:uid="{00000000-0005-0000-0000-0000251E0000}"/>
    <cellStyle name="neg0.0_CapitalCost " xfId="2376" xr:uid="{00000000-0005-0000-0000-0000261E0000}"/>
    <cellStyle name="Neutral 2" xfId="49" xr:uid="{00000000-0005-0000-0000-0000271E0000}"/>
    <cellStyle name="Neutral 2 2" xfId="2377" xr:uid="{00000000-0005-0000-0000-0000281E0000}"/>
    <cellStyle name="Neutral 2 3" xfId="2378" xr:uid="{00000000-0005-0000-0000-0000291E0000}"/>
    <cellStyle name="Neutral 2 4" xfId="2379" xr:uid="{00000000-0005-0000-0000-00002A1E0000}"/>
    <cellStyle name="Neutral 2 5" xfId="2380" xr:uid="{00000000-0005-0000-0000-00002B1E0000}"/>
    <cellStyle name="Neutral 2 6" xfId="2381" xr:uid="{00000000-0005-0000-0000-00002C1E0000}"/>
    <cellStyle name="Neutral 2 7" xfId="2382" xr:uid="{00000000-0005-0000-0000-00002D1E0000}"/>
    <cellStyle name="Neutral 2 8" xfId="2383" xr:uid="{00000000-0005-0000-0000-00002E1E0000}"/>
    <cellStyle name="Neutral 2 9" xfId="2384" xr:uid="{00000000-0005-0000-0000-00002F1E0000}"/>
    <cellStyle name="Neutral 3" xfId="2385" xr:uid="{00000000-0005-0000-0000-0000301E0000}"/>
    <cellStyle name="New" xfId="2386" xr:uid="{00000000-0005-0000-0000-0000311E0000}"/>
    <cellStyle name="Nil" xfId="2387" xr:uid="{00000000-0005-0000-0000-0000321E0000}"/>
    <cellStyle name="no dec" xfId="2388" xr:uid="{00000000-0005-0000-0000-0000331E0000}"/>
    <cellStyle name="No-definido" xfId="2389" xr:uid="{00000000-0005-0000-0000-0000341E0000}"/>
    <cellStyle name="Non_Input_Cell_Figures" xfId="2390" xr:uid="{00000000-0005-0000-0000-0000351E0000}"/>
    <cellStyle name="NonPrintingArea" xfId="2391" xr:uid="{00000000-0005-0000-0000-0000361E0000}"/>
    <cellStyle name="NORAYAS" xfId="2392" xr:uid="{00000000-0005-0000-0000-0000371E0000}"/>
    <cellStyle name="Normal" xfId="0" builtinId="0"/>
    <cellStyle name="Normal--" xfId="4541" xr:uid="{00000000-0005-0000-0000-0000391E0000}"/>
    <cellStyle name="Normal - Style1" xfId="2393" xr:uid="{00000000-0005-0000-0000-00003A1E0000}"/>
    <cellStyle name="Normal [0]" xfId="2394" xr:uid="{00000000-0005-0000-0000-00003B1E0000}"/>
    <cellStyle name="Normal [1]" xfId="2395" xr:uid="{00000000-0005-0000-0000-00003C1E0000}"/>
    <cellStyle name="Normal [3]" xfId="2396" xr:uid="{00000000-0005-0000-0000-00003D1E0000}"/>
    <cellStyle name="Normal [3] 2" xfId="2397" xr:uid="{00000000-0005-0000-0000-00003E1E0000}"/>
    <cellStyle name="Normal [3] 3" xfId="2398" xr:uid="{00000000-0005-0000-0000-00003F1E0000}"/>
    <cellStyle name="Normal 10" xfId="2399" xr:uid="{00000000-0005-0000-0000-0000401E0000}"/>
    <cellStyle name="Normal 10 2" xfId="2400" xr:uid="{00000000-0005-0000-0000-0000411E0000}"/>
    <cellStyle name="Normal 10 3" xfId="2401" xr:uid="{00000000-0005-0000-0000-0000421E0000}"/>
    <cellStyle name="Normal 10 4" xfId="2402" xr:uid="{00000000-0005-0000-0000-0000431E0000}"/>
    <cellStyle name="Normal 10 5" xfId="2403" xr:uid="{00000000-0005-0000-0000-0000441E0000}"/>
    <cellStyle name="Normal 10 6" xfId="2404" xr:uid="{00000000-0005-0000-0000-0000451E0000}"/>
    <cellStyle name="Normal 10 7" xfId="669" xr:uid="{00000000-0005-0000-0000-0000461E0000}"/>
    <cellStyle name="Normal 11" xfId="2405" xr:uid="{00000000-0005-0000-0000-0000471E0000}"/>
    <cellStyle name="Normal 11 2" xfId="2406" xr:uid="{00000000-0005-0000-0000-0000481E0000}"/>
    <cellStyle name="Normal 11 2 2" xfId="2407" xr:uid="{00000000-0005-0000-0000-0000491E0000}"/>
    <cellStyle name="Normal 11 3" xfId="2408" xr:uid="{00000000-0005-0000-0000-00004A1E0000}"/>
    <cellStyle name="Normal 11 4" xfId="2409" xr:uid="{00000000-0005-0000-0000-00004B1E0000}"/>
    <cellStyle name="Normal 11 5" xfId="2410" xr:uid="{00000000-0005-0000-0000-00004C1E0000}"/>
    <cellStyle name="Normal 11 6" xfId="2411" xr:uid="{00000000-0005-0000-0000-00004D1E0000}"/>
    <cellStyle name="Normal 11 7" xfId="2412" xr:uid="{00000000-0005-0000-0000-00004E1E0000}"/>
    <cellStyle name="Normal 12" xfId="2413" xr:uid="{00000000-0005-0000-0000-00004F1E0000}"/>
    <cellStyle name="Normal 12 2" xfId="2414" xr:uid="{00000000-0005-0000-0000-0000501E0000}"/>
    <cellStyle name="Normal 12 3" xfId="2415" xr:uid="{00000000-0005-0000-0000-0000511E0000}"/>
    <cellStyle name="Normal 12 4" xfId="2416" xr:uid="{00000000-0005-0000-0000-0000521E0000}"/>
    <cellStyle name="Normal 12 5" xfId="2417" xr:uid="{00000000-0005-0000-0000-0000531E0000}"/>
    <cellStyle name="Normal 13" xfId="2418" xr:uid="{00000000-0005-0000-0000-0000541E0000}"/>
    <cellStyle name="Normal 13 2" xfId="2419" xr:uid="{00000000-0005-0000-0000-0000551E0000}"/>
    <cellStyle name="Normal 13 3" xfId="2420" xr:uid="{00000000-0005-0000-0000-0000561E0000}"/>
    <cellStyle name="Normal 13 4" xfId="10508" xr:uid="{00000000-0005-0000-0000-0000571E0000}"/>
    <cellStyle name="Normal 14" xfId="2421" xr:uid="{00000000-0005-0000-0000-0000581E0000}"/>
    <cellStyle name="Normal 14 2" xfId="2422" xr:uid="{00000000-0005-0000-0000-0000591E0000}"/>
    <cellStyle name="Normal 14 3" xfId="2423" xr:uid="{00000000-0005-0000-0000-00005A1E0000}"/>
    <cellStyle name="Normal 15" xfId="2424" xr:uid="{00000000-0005-0000-0000-00005B1E0000}"/>
    <cellStyle name="Normal 15 2" xfId="2425" xr:uid="{00000000-0005-0000-0000-00005C1E0000}"/>
    <cellStyle name="Normal 15 2 2" xfId="2426" xr:uid="{00000000-0005-0000-0000-00005D1E0000}"/>
    <cellStyle name="Normal 15 3" xfId="2427" xr:uid="{00000000-0005-0000-0000-00005E1E0000}"/>
    <cellStyle name="Normal 15 4" xfId="2428" xr:uid="{00000000-0005-0000-0000-00005F1E0000}"/>
    <cellStyle name="Normal 16" xfId="2429" xr:uid="{00000000-0005-0000-0000-0000601E0000}"/>
    <cellStyle name="Normal 16 2" xfId="2430" xr:uid="{00000000-0005-0000-0000-0000611E0000}"/>
    <cellStyle name="Normal 16 3" xfId="2431" xr:uid="{00000000-0005-0000-0000-0000621E0000}"/>
    <cellStyle name="Normal 17" xfId="2432" xr:uid="{00000000-0005-0000-0000-0000631E0000}"/>
    <cellStyle name="Normal 18" xfId="2433" xr:uid="{00000000-0005-0000-0000-0000641E0000}"/>
    <cellStyle name="Normal 18 2" xfId="2434" xr:uid="{00000000-0005-0000-0000-0000651E0000}"/>
    <cellStyle name="Normal 19" xfId="2435" xr:uid="{00000000-0005-0000-0000-0000661E0000}"/>
    <cellStyle name="Normal 2" xfId="5" xr:uid="{00000000-0005-0000-0000-0000671E0000}"/>
    <cellStyle name="Normal-- 2" xfId="4542" xr:uid="{00000000-0005-0000-0000-0000681E0000}"/>
    <cellStyle name="Normal 2 10" xfId="2436" xr:uid="{00000000-0005-0000-0000-0000691E0000}"/>
    <cellStyle name="Normal 2 10 2" xfId="2437" xr:uid="{00000000-0005-0000-0000-00006A1E0000}"/>
    <cellStyle name="Normal 2 11" xfId="2438" xr:uid="{00000000-0005-0000-0000-00006B1E0000}"/>
    <cellStyle name="Normal 2 11 2" xfId="2439" xr:uid="{00000000-0005-0000-0000-00006C1E0000}"/>
    <cellStyle name="Normal 2 12" xfId="2440" xr:uid="{00000000-0005-0000-0000-00006D1E0000}"/>
    <cellStyle name="Normal 2 12 2" xfId="2441" xr:uid="{00000000-0005-0000-0000-00006E1E0000}"/>
    <cellStyle name="Normal 2 13" xfId="2442" xr:uid="{00000000-0005-0000-0000-00006F1E0000}"/>
    <cellStyle name="Normal 2 13 2" xfId="2443" xr:uid="{00000000-0005-0000-0000-0000701E0000}"/>
    <cellStyle name="Normal 2 14" xfId="2444" xr:uid="{00000000-0005-0000-0000-0000711E0000}"/>
    <cellStyle name="Normal 2 14 2" xfId="2445" xr:uid="{00000000-0005-0000-0000-0000721E0000}"/>
    <cellStyle name="Normal 2 15" xfId="2446" xr:uid="{00000000-0005-0000-0000-0000731E0000}"/>
    <cellStyle name="Normal 2 15 2" xfId="2447" xr:uid="{00000000-0005-0000-0000-0000741E0000}"/>
    <cellStyle name="Normal 2 16" xfId="2448" xr:uid="{00000000-0005-0000-0000-0000751E0000}"/>
    <cellStyle name="Normal 2 16 2" xfId="2449" xr:uid="{00000000-0005-0000-0000-0000761E0000}"/>
    <cellStyle name="Normal 2 17" xfId="2450" xr:uid="{00000000-0005-0000-0000-0000771E0000}"/>
    <cellStyle name="Normal 2 17 2" xfId="2451" xr:uid="{00000000-0005-0000-0000-0000781E0000}"/>
    <cellStyle name="Normal 2 18" xfId="2452" xr:uid="{00000000-0005-0000-0000-0000791E0000}"/>
    <cellStyle name="Normal 2 18 2" xfId="2453" xr:uid="{00000000-0005-0000-0000-00007A1E0000}"/>
    <cellStyle name="Normal 2 19" xfId="2454" xr:uid="{00000000-0005-0000-0000-00007B1E0000}"/>
    <cellStyle name="Normal 2 19 2" xfId="2455" xr:uid="{00000000-0005-0000-0000-00007C1E0000}"/>
    <cellStyle name="Normal 2 2" xfId="6" xr:uid="{00000000-0005-0000-0000-00007D1E0000}"/>
    <cellStyle name="Normal 2 2 2" xfId="51" xr:uid="{00000000-0005-0000-0000-00007E1E0000}"/>
    <cellStyle name="Normal 2 2 2 2" xfId="2456" xr:uid="{00000000-0005-0000-0000-00007F1E0000}"/>
    <cellStyle name="Normal 2 2 2 2 2" xfId="2457" xr:uid="{00000000-0005-0000-0000-0000801E0000}"/>
    <cellStyle name="Normal 2 2 2 3" xfId="2458" xr:uid="{00000000-0005-0000-0000-0000811E0000}"/>
    <cellStyle name="Normal 2 2 2 4" xfId="2459" xr:uid="{00000000-0005-0000-0000-0000821E0000}"/>
    <cellStyle name="Normal 2 2 2 5" xfId="2460" xr:uid="{00000000-0005-0000-0000-0000831E0000}"/>
    <cellStyle name="Normal 2 2 2 6" xfId="2461" xr:uid="{00000000-0005-0000-0000-0000841E0000}"/>
    <cellStyle name="Normal 2 2 3" xfId="2462" xr:uid="{00000000-0005-0000-0000-0000851E0000}"/>
    <cellStyle name="Normal 2 2 4" xfId="2463" xr:uid="{00000000-0005-0000-0000-0000861E0000}"/>
    <cellStyle name="Normal 2 2 4 2" xfId="2464" xr:uid="{00000000-0005-0000-0000-0000871E0000}"/>
    <cellStyle name="Normal 2 2 4 3" xfId="2465" xr:uid="{00000000-0005-0000-0000-0000881E0000}"/>
    <cellStyle name="Normal 2 2 5" xfId="2466" xr:uid="{00000000-0005-0000-0000-0000891E0000}"/>
    <cellStyle name="Normal 2 2 6" xfId="2467" xr:uid="{00000000-0005-0000-0000-00008A1E0000}"/>
    <cellStyle name="Normal 2 20" xfId="2468" xr:uid="{00000000-0005-0000-0000-00008B1E0000}"/>
    <cellStyle name="Normal 2 20 2" xfId="2469" xr:uid="{00000000-0005-0000-0000-00008C1E0000}"/>
    <cellStyle name="Normal 2 21" xfId="2470" xr:uid="{00000000-0005-0000-0000-00008D1E0000}"/>
    <cellStyle name="Normal 2 21 2" xfId="2471" xr:uid="{00000000-0005-0000-0000-00008E1E0000}"/>
    <cellStyle name="Normal 2 22" xfId="2472" xr:uid="{00000000-0005-0000-0000-00008F1E0000}"/>
    <cellStyle name="Normal 2 22 2" xfId="2473" xr:uid="{00000000-0005-0000-0000-0000901E0000}"/>
    <cellStyle name="Normal 2 23" xfId="2474" xr:uid="{00000000-0005-0000-0000-0000911E0000}"/>
    <cellStyle name="Normal 2 23 2" xfId="2475" xr:uid="{00000000-0005-0000-0000-0000921E0000}"/>
    <cellStyle name="Normal 2 24" xfId="2476" xr:uid="{00000000-0005-0000-0000-0000931E0000}"/>
    <cellStyle name="Normal 2 24 2" xfId="2477" xr:uid="{00000000-0005-0000-0000-0000941E0000}"/>
    <cellStyle name="Normal 2 24 2 2" xfId="2478" xr:uid="{00000000-0005-0000-0000-0000951E0000}"/>
    <cellStyle name="Normal 2 24 3" xfId="2479" xr:uid="{00000000-0005-0000-0000-0000961E0000}"/>
    <cellStyle name="Normal 2 24 4" xfId="2480" xr:uid="{00000000-0005-0000-0000-0000971E0000}"/>
    <cellStyle name="Normal 2 25" xfId="2481" xr:uid="{00000000-0005-0000-0000-0000981E0000}"/>
    <cellStyle name="Normal 2 25 2" xfId="2482" xr:uid="{00000000-0005-0000-0000-0000991E0000}"/>
    <cellStyle name="Normal 2 26" xfId="2483" xr:uid="{00000000-0005-0000-0000-00009A1E0000}"/>
    <cellStyle name="Normal 2 26 2" xfId="2484" xr:uid="{00000000-0005-0000-0000-00009B1E0000}"/>
    <cellStyle name="Normal 2 27" xfId="2485" xr:uid="{00000000-0005-0000-0000-00009C1E0000}"/>
    <cellStyle name="Normal 2 27 2" xfId="2486" xr:uid="{00000000-0005-0000-0000-00009D1E0000}"/>
    <cellStyle name="Normal 2 28" xfId="2487" xr:uid="{00000000-0005-0000-0000-00009E1E0000}"/>
    <cellStyle name="Normal 2 28 2" xfId="2488" xr:uid="{00000000-0005-0000-0000-00009F1E0000}"/>
    <cellStyle name="Normal 2 29" xfId="2489" xr:uid="{00000000-0005-0000-0000-0000A01E0000}"/>
    <cellStyle name="Normal 2 29 2" xfId="2490" xr:uid="{00000000-0005-0000-0000-0000A11E0000}"/>
    <cellStyle name="Normal 2 3" xfId="50" xr:uid="{00000000-0005-0000-0000-0000A21E0000}"/>
    <cellStyle name="Normal 2 3 2" xfId="2491" xr:uid="{00000000-0005-0000-0000-0000A31E0000}"/>
    <cellStyle name="Normal 2 3 3" xfId="2492" xr:uid="{00000000-0005-0000-0000-0000A41E0000}"/>
    <cellStyle name="Normal 2 30" xfId="2493" xr:uid="{00000000-0005-0000-0000-0000A51E0000}"/>
    <cellStyle name="Normal 2 30 2" xfId="2494" xr:uid="{00000000-0005-0000-0000-0000A61E0000}"/>
    <cellStyle name="Normal 2 31" xfId="2495" xr:uid="{00000000-0005-0000-0000-0000A71E0000}"/>
    <cellStyle name="Normal 2 31 2" xfId="2496" xr:uid="{00000000-0005-0000-0000-0000A81E0000}"/>
    <cellStyle name="Normal 2 32" xfId="2497" xr:uid="{00000000-0005-0000-0000-0000A91E0000}"/>
    <cellStyle name="Normal 2 33" xfId="2498" xr:uid="{00000000-0005-0000-0000-0000AA1E0000}"/>
    <cellStyle name="Normal 2 34" xfId="2499" xr:uid="{00000000-0005-0000-0000-0000AB1E0000}"/>
    <cellStyle name="Normal 2 35" xfId="2500" xr:uid="{00000000-0005-0000-0000-0000AC1E0000}"/>
    <cellStyle name="Normal 2 36" xfId="2501" xr:uid="{00000000-0005-0000-0000-0000AD1E0000}"/>
    <cellStyle name="Normal 2 37" xfId="2502" xr:uid="{00000000-0005-0000-0000-0000AE1E0000}"/>
    <cellStyle name="Normal 2 38" xfId="2503" xr:uid="{00000000-0005-0000-0000-0000AF1E0000}"/>
    <cellStyle name="Normal 2 38 2" xfId="2504" xr:uid="{00000000-0005-0000-0000-0000B01E0000}"/>
    <cellStyle name="Normal 2 39" xfId="2505" xr:uid="{00000000-0005-0000-0000-0000B11E0000}"/>
    <cellStyle name="Normal 2 4" xfId="614" xr:uid="{00000000-0005-0000-0000-0000B21E0000}"/>
    <cellStyle name="Normal 2 4 2" xfId="2506" xr:uid="{00000000-0005-0000-0000-0000B31E0000}"/>
    <cellStyle name="Normal 2 4 3" xfId="2507" xr:uid="{00000000-0005-0000-0000-0000B41E0000}"/>
    <cellStyle name="Normal 2 4 4" xfId="2508" xr:uid="{00000000-0005-0000-0000-0000B51E0000}"/>
    <cellStyle name="Normal 2 40" xfId="2509" xr:uid="{00000000-0005-0000-0000-0000B61E0000}"/>
    <cellStyle name="Normal 2 41" xfId="2510" xr:uid="{00000000-0005-0000-0000-0000B71E0000}"/>
    <cellStyle name="Normal 2 42" xfId="2511" xr:uid="{00000000-0005-0000-0000-0000B81E0000}"/>
    <cellStyle name="Normal 2 43" xfId="2512" xr:uid="{00000000-0005-0000-0000-0000B91E0000}"/>
    <cellStyle name="Normal 2 44" xfId="2513" xr:uid="{00000000-0005-0000-0000-0000BA1E0000}"/>
    <cellStyle name="Normal 2 45" xfId="2514" xr:uid="{00000000-0005-0000-0000-0000BB1E0000}"/>
    <cellStyle name="Normal 2 46" xfId="2515" xr:uid="{00000000-0005-0000-0000-0000BC1E0000}"/>
    <cellStyle name="Normal 2 47" xfId="2516" xr:uid="{00000000-0005-0000-0000-0000BD1E0000}"/>
    <cellStyle name="Normal 2 48" xfId="5151" xr:uid="{00000000-0005-0000-0000-0000BE1E0000}"/>
    <cellStyle name="Normal 2 5" xfId="623" xr:uid="{00000000-0005-0000-0000-0000BF1E0000}"/>
    <cellStyle name="Normal 2 5 2" xfId="2517" xr:uid="{00000000-0005-0000-0000-0000C01E0000}"/>
    <cellStyle name="Normal 2 5 3" xfId="2518" xr:uid="{00000000-0005-0000-0000-0000C11E0000}"/>
    <cellStyle name="Normal 2 6" xfId="2519" xr:uid="{00000000-0005-0000-0000-0000C21E0000}"/>
    <cellStyle name="Normal 2 6 2" xfId="2520" xr:uid="{00000000-0005-0000-0000-0000C31E0000}"/>
    <cellStyle name="Normal 2 7" xfId="2521" xr:uid="{00000000-0005-0000-0000-0000C41E0000}"/>
    <cellStyle name="Normal 2 7 2" xfId="2522" xr:uid="{00000000-0005-0000-0000-0000C51E0000}"/>
    <cellStyle name="Normal 2 8" xfId="2523" xr:uid="{00000000-0005-0000-0000-0000C61E0000}"/>
    <cellStyle name="Normal 2 8 2" xfId="2524" xr:uid="{00000000-0005-0000-0000-0000C71E0000}"/>
    <cellStyle name="Normal 2 9" xfId="2525" xr:uid="{00000000-0005-0000-0000-0000C81E0000}"/>
    <cellStyle name="Normal 2 9 2" xfId="2526" xr:uid="{00000000-0005-0000-0000-0000C91E0000}"/>
    <cellStyle name="Normal 20" xfId="2527" xr:uid="{00000000-0005-0000-0000-0000CA1E0000}"/>
    <cellStyle name="Normal 21" xfId="2528" xr:uid="{00000000-0005-0000-0000-0000CB1E0000}"/>
    <cellStyle name="Normal 22" xfId="2529" xr:uid="{00000000-0005-0000-0000-0000CC1E0000}"/>
    <cellStyle name="Normal 23" xfId="2530" xr:uid="{00000000-0005-0000-0000-0000CD1E0000}"/>
    <cellStyle name="Normal 24" xfId="2531" xr:uid="{00000000-0005-0000-0000-0000CE1E0000}"/>
    <cellStyle name="Normal 25" xfId="2532" xr:uid="{00000000-0005-0000-0000-0000CF1E0000}"/>
    <cellStyle name="Normal 25 10" xfId="2533" xr:uid="{00000000-0005-0000-0000-0000D01E0000}"/>
    <cellStyle name="Normal 25 100" xfId="2534" xr:uid="{00000000-0005-0000-0000-0000D11E0000}"/>
    <cellStyle name="Normal 25 101" xfId="2535" xr:uid="{00000000-0005-0000-0000-0000D21E0000}"/>
    <cellStyle name="Normal 25 102" xfId="2536" xr:uid="{00000000-0005-0000-0000-0000D31E0000}"/>
    <cellStyle name="Normal 25 103" xfId="2537" xr:uid="{00000000-0005-0000-0000-0000D41E0000}"/>
    <cellStyle name="Normal 25 104" xfId="2538" xr:uid="{00000000-0005-0000-0000-0000D51E0000}"/>
    <cellStyle name="Normal 25 105" xfId="2539" xr:uid="{00000000-0005-0000-0000-0000D61E0000}"/>
    <cellStyle name="Normal 25 106" xfId="2540" xr:uid="{00000000-0005-0000-0000-0000D71E0000}"/>
    <cellStyle name="Normal 25 107" xfId="2541" xr:uid="{00000000-0005-0000-0000-0000D81E0000}"/>
    <cellStyle name="Normal 25 108" xfId="2542" xr:uid="{00000000-0005-0000-0000-0000D91E0000}"/>
    <cellStyle name="Normal 25 109" xfId="2543" xr:uid="{00000000-0005-0000-0000-0000DA1E0000}"/>
    <cellStyle name="Normal 25 11" xfId="2544" xr:uid="{00000000-0005-0000-0000-0000DB1E0000}"/>
    <cellStyle name="Normal 25 12" xfId="2545" xr:uid="{00000000-0005-0000-0000-0000DC1E0000}"/>
    <cellStyle name="Normal 25 13" xfId="2546" xr:uid="{00000000-0005-0000-0000-0000DD1E0000}"/>
    <cellStyle name="Normal 25 14" xfId="2547" xr:uid="{00000000-0005-0000-0000-0000DE1E0000}"/>
    <cellStyle name="Normal 25 15" xfId="2548" xr:uid="{00000000-0005-0000-0000-0000DF1E0000}"/>
    <cellStyle name="Normal 25 16" xfId="2549" xr:uid="{00000000-0005-0000-0000-0000E01E0000}"/>
    <cellStyle name="Normal 25 17" xfId="2550" xr:uid="{00000000-0005-0000-0000-0000E11E0000}"/>
    <cellStyle name="Normal 25 18" xfId="2551" xr:uid="{00000000-0005-0000-0000-0000E21E0000}"/>
    <cellStyle name="Normal 25 19" xfId="2552" xr:uid="{00000000-0005-0000-0000-0000E31E0000}"/>
    <cellStyle name="Normal 25 2" xfId="2553" xr:uid="{00000000-0005-0000-0000-0000E41E0000}"/>
    <cellStyle name="Normal 25 20" xfId="2554" xr:uid="{00000000-0005-0000-0000-0000E51E0000}"/>
    <cellStyle name="Normal 25 21" xfId="2555" xr:uid="{00000000-0005-0000-0000-0000E61E0000}"/>
    <cellStyle name="Normal 25 22" xfId="2556" xr:uid="{00000000-0005-0000-0000-0000E71E0000}"/>
    <cellStyle name="Normal 25 23" xfId="2557" xr:uid="{00000000-0005-0000-0000-0000E81E0000}"/>
    <cellStyle name="Normal 25 24" xfId="2558" xr:uid="{00000000-0005-0000-0000-0000E91E0000}"/>
    <cellStyle name="Normal 25 25" xfId="2559" xr:uid="{00000000-0005-0000-0000-0000EA1E0000}"/>
    <cellStyle name="Normal 25 26" xfId="2560" xr:uid="{00000000-0005-0000-0000-0000EB1E0000}"/>
    <cellStyle name="Normal 25 27" xfId="2561" xr:uid="{00000000-0005-0000-0000-0000EC1E0000}"/>
    <cellStyle name="Normal 25 28" xfId="2562" xr:uid="{00000000-0005-0000-0000-0000ED1E0000}"/>
    <cellStyle name="Normal 25 29" xfId="2563" xr:uid="{00000000-0005-0000-0000-0000EE1E0000}"/>
    <cellStyle name="Normal 25 3" xfId="2564" xr:uid="{00000000-0005-0000-0000-0000EF1E0000}"/>
    <cellStyle name="Normal 25 30" xfId="2565" xr:uid="{00000000-0005-0000-0000-0000F01E0000}"/>
    <cellStyle name="Normal 25 31" xfId="2566" xr:uid="{00000000-0005-0000-0000-0000F11E0000}"/>
    <cellStyle name="Normal 25 32" xfId="2567" xr:uid="{00000000-0005-0000-0000-0000F21E0000}"/>
    <cellStyle name="Normal 25 33" xfId="2568" xr:uid="{00000000-0005-0000-0000-0000F31E0000}"/>
    <cellStyle name="Normal 25 34" xfId="2569" xr:uid="{00000000-0005-0000-0000-0000F41E0000}"/>
    <cellStyle name="Normal 25 35" xfId="2570" xr:uid="{00000000-0005-0000-0000-0000F51E0000}"/>
    <cellStyle name="Normal 25 36" xfId="2571" xr:uid="{00000000-0005-0000-0000-0000F61E0000}"/>
    <cellStyle name="Normal 25 37" xfId="2572" xr:uid="{00000000-0005-0000-0000-0000F71E0000}"/>
    <cellStyle name="Normal 25 38" xfId="2573" xr:uid="{00000000-0005-0000-0000-0000F81E0000}"/>
    <cellStyle name="Normal 25 39" xfId="2574" xr:uid="{00000000-0005-0000-0000-0000F91E0000}"/>
    <cellStyle name="Normal 25 4" xfId="2575" xr:uid="{00000000-0005-0000-0000-0000FA1E0000}"/>
    <cellStyle name="Normal 25 40" xfId="2576" xr:uid="{00000000-0005-0000-0000-0000FB1E0000}"/>
    <cellStyle name="Normal 25 41" xfId="2577" xr:uid="{00000000-0005-0000-0000-0000FC1E0000}"/>
    <cellStyle name="Normal 25 42" xfId="2578" xr:uid="{00000000-0005-0000-0000-0000FD1E0000}"/>
    <cellStyle name="Normal 25 43" xfId="2579" xr:uid="{00000000-0005-0000-0000-0000FE1E0000}"/>
    <cellStyle name="Normal 25 44" xfId="2580" xr:uid="{00000000-0005-0000-0000-0000FF1E0000}"/>
    <cellStyle name="Normal 25 45" xfId="2581" xr:uid="{00000000-0005-0000-0000-0000001F0000}"/>
    <cellStyle name="Normal 25 46" xfId="2582" xr:uid="{00000000-0005-0000-0000-0000011F0000}"/>
    <cellStyle name="Normal 25 47" xfId="2583" xr:uid="{00000000-0005-0000-0000-0000021F0000}"/>
    <cellStyle name="Normal 25 48" xfId="2584" xr:uid="{00000000-0005-0000-0000-0000031F0000}"/>
    <cellStyle name="Normal 25 49" xfId="2585" xr:uid="{00000000-0005-0000-0000-0000041F0000}"/>
    <cellStyle name="Normal 25 5" xfId="2586" xr:uid="{00000000-0005-0000-0000-0000051F0000}"/>
    <cellStyle name="Normal 25 50" xfId="2587" xr:uid="{00000000-0005-0000-0000-0000061F0000}"/>
    <cellStyle name="Normal 25 51" xfId="2588" xr:uid="{00000000-0005-0000-0000-0000071F0000}"/>
    <cellStyle name="Normal 25 52" xfId="2589" xr:uid="{00000000-0005-0000-0000-0000081F0000}"/>
    <cellStyle name="Normal 25 53" xfId="2590" xr:uid="{00000000-0005-0000-0000-0000091F0000}"/>
    <cellStyle name="Normal 25 54" xfId="2591" xr:uid="{00000000-0005-0000-0000-00000A1F0000}"/>
    <cellStyle name="Normal 25 55" xfId="2592" xr:uid="{00000000-0005-0000-0000-00000B1F0000}"/>
    <cellStyle name="Normal 25 56" xfId="2593" xr:uid="{00000000-0005-0000-0000-00000C1F0000}"/>
    <cellStyle name="Normal 25 57" xfId="2594" xr:uid="{00000000-0005-0000-0000-00000D1F0000}"/>
    <cellStyle name="Normal 25 58" xfId="2595" xr:uid="{00000000-0005-0000-0000-00000E1F0000}"/>
    <cellStyle name="Normal 25 59" xfId="2596" xr:uid="{00000000-0005-0000-0000-00000F1F0000}"/>
    <cellStyle name="Normal 25 6" xfId="2597" xr:uid="{00000000-0005-0000-0000-0000101F0000}"/>
    <cellStyle name="Normal 25 60" xfId="2598" xr:uid="{00000000-0005-0000-0000-0000111F0000}"/>
    <cellStyle name="Normal 25 61" xfId="2599" xr:uid="{00000000-0005-0000-0000-0000121F0000}"/>
    <cellStyle name="Normal 25 62" xfId="2600" xr:uid="{00000000-0005-0000-0000-0000131F0000}"/>
    <cellStyle name="Normal 25 63" xfId="2601" xr:uid="{00000000-0005-0000-0000-0000141F0000}"/>
    <cellStyle name="Normal 25 64" xfId="2602" xr:uid="{00000000-0005-0000-0000-0000151F0000}"/>
    <cellStyle name="Normal 25 65" xfId="2603" xr:uid="{00000000-0005-0000-0000-0000161F0000}"/>
    <cellStyle name="Normal 25 66" xfId="2604" xr:uid="{00000000-0005-0000-0000-0000171F0000}"/>
    <cellStyle name="Normal 25 67" xfId="2605" xr:uid="{00000000-0005-0000-0000-0000181F0000}"/>
    <cellStyle name="Normal 25 68" xfId="2606" xr:uid="{00000000-0005-0000-0000-0000191F0000}"/>
    <cellStyle name="Normal 25 69" xfId="2607" xr:uid="{00000000-0005-0000-0000-00001A1F0000}"/>
    <cellStyle name="Normal 25 7" xfId="2608" xr:uid="{00000000-0005-0000-0000-00001B1F0000}"/>
    <cellStyle name="Normal 25 70" xfId="2609" xr:uid="{00000000-0005-0000-0000-00001C1F0000}"/>
    <cellStyle name="Normal 25 71" xfId="2610" xr:uid="{00000000-0005-0000-0000-00001D1F0000}"/>
    <cellStyle name="Normal 25 72" xfId="2611" xr:uid="{00000000-0005-0000-0000-00001E1F0000}"/>
    <cellStyle name="Normal 25 73" xfId="2612" xr:uid="{00000000-0005-0000-0000-00001F1F0000}"/>
    <cellStyle name="Normal 25 74" xfId="2613" xr:uid="{00000000-0005-0000-0000-0000201F0000}"/>
    <cellStyle name="Normal 25 75" xfId="2614" xr:uid="{00000000-0005-0000-0000-0000211F0000}"/>
    <cellStyle name="Normal 25 76" xfId="2615" xr:uid="{00000000-0005-0000-0000-0000221F0000}"/>
    <cellStyle name="Normal 25 77" xfId="2616" xr:uid="{00000000-0005-0000-0000-0000231F0000}"/>
    <cellStyle name="Normal 25 78" xfId="2617" xr:uid="{00000000-0005-0000-0000-0000241F0000}"/>
    <cellStyle name="Normal 25 79" xfId="2618" xr:uid="{00000000-0005-0000-0000-0000251F0000}"/>
    <cellStyle name="Normal 25 8" xfId="2619" xr:uid="{00000000-0005-0000-0000-0000261F0000}"/>
    <cellStyle name="Normal 25 80" xfId="2620" xr:uid="{00000000-0005-0000-0000-0000271F0000}"/>
    <cellStyle name="Normal 25 81" xfId="2621" xr:uid="{00000000-0005-0000-0000-0000281F0000}"/>
    <cellStyle name="Normal 25 82" xfId="2622" xr:uid="{00000000-0005-0000-0000-0000291F0000}"/>
    <cellStyle name="Normal 25 83" xfId="2623" xr:uid="{00000000-0005-0000-0000-00002A1F0000}"/>
    <cellStyle name="Normal 25 84" xfId="2624" xr:uid="{00000000-0005-0000-0000-00002B1F0000}"/>
    <cellStyle name="Normal 25 85" xfId="2625" xr:uid="{00000000-0005-0000-0000-00002C1F0000}"/>
    <cellStyle name="Normal 25 86" xfId="2626" xr:uid="{00000000-0005-0000-0000-00002D1F0000}"/>
    <cellStyle name="Normal 25 87" xfId="2627" xr:uid="{00000000-0005-0000-0000-00002E1F0000}"/>
    <cellStyle name="Normal 25 88" xfId="2628" xr:uid="{00000000-0005-0000-0000-00002F1F0000}"/>
    <cellStyle name="Normal 25 89" xfId="2629" xr:uid="{00000000-0005-0000-0000-0000301F0000}"/>
    <cellStyle name="Normal 25 9" xfId="2630" xr:uid="{00000000-0005-0000-0000-0000311F0000}"/>
    <cellStyle name="Normal 25 90" xfId="2631" xr:uid="{00000000-0005-0000-0000-0000321F0000}"/>
    <cellStyle name="Normal 25 91" xfId="2632" xr:uid="{00000000-0005-0000-0000-0000331F0000}"/>
    <cellStyle name="Normal 25 92" xfId="2633" xr:uid="{00000000-0005-0000-0000-0000341F0000}"/>
    <cellStyle name="Normal 25 93" xfId="2634" xr:uid="{00000000-0005-0000-0000-0000351F0000}"/>
    <cellStyle name="Normal 25 94" xfId="2635" xr:uid="{00000000-0005-0000-0000-0000361F0000}"/>
    <cellStyle name="Normal 25 95" xfId="2636" xr:uid="{00000000-0005-0000-0000-0000371F0000}"/>
    <cellStyle name="Normal 25 96" xfId="2637" xr:uid="{00000000-0005-0000-0000-0000381F0000}"/>
    <cellStyle name="Normal 25 97" xfId="2638" xr:uid="{00000000-0005-0000-0000-0000391F0000}"/>
    <cellStyle name="Normal 25 98" xfId="2639" xr:uid="{00000000-0005-0000-0000-00003A1F0000}"/>
    <cellStyle name="Normal 25 99" xfId="2640" xr:uid="{00000000-0005-0000-0000-00003B1F0000}"/>
    <cellStyle name="Normal 26" xfId="2641" xr:uid="{00000000-0005-0000-0000-00003C1F0000}"/>
    <cellStyle name="Normal 26 10" xfId="2642" xr:uid="{00000000-0005-0000-0000-00003D1F0000}"/>
    <cellStyle name="Normal 26 100" xfId="2643" xr:uid="{00000000-0005-0000-0000-00003E1F0000}"/>
    <cellStyle name="Normal 26 101" xfId="2644" xr:uid="{00000000-0005-0000-0000-00003F1F0000}"/>
    <cellStyle name="Normal 26 102" xfId="2645" xr:uid="{00000000-0005-0000-0000-0000401F0000}"/>
    <cellStyle name="Normal 26 103" xfId="2646" xr:uid="{00000000-0005-0000-0000-0000411F0000}"/>
    <cellStyle name="Normal 26 104" xfId="2647" xr:uid="{00000000-0005-0000-0000-0000421F0000}"/>
    <cellStyle name="Normal 26 105" xfId="2648" xr:uid="{00000000-0005-0000-0000-0000431F0000}"/>
    <cellStyle name="Normal 26 106" xfId="2649" xr:uid="{00000000-0005-0000-0000-0000441F0000}"/>
    <cellStyle name="Normal 26 107" xfId="2650" xr:uid="{00000000-0005-0000-0000-0000451F0000}"/>
    <cellStyle name="Normal 26 108" xfId="2651" xr:uid="{00000000-0005-0000-0000-0000461F0000}"/>
    <cellStyle name="Normal 26 109" xfId="2652" xr:uid="{00000000-0005-0000-0000-0000471F0000}"/>
    <cellStyle name="Normal 26 11" xfId="2653" xr:uid="{00000000-0005-0000-0000-0000481F0000}"/>
    <cellStyle name="Normal 26 12" xfId="2654" xr:uid="{00000000-0005-0000-0000-0000491F0000}"/>
    <cellStyle name="Normal 26 13" xfId="2655" xr:uid="{00000000-0005-0000-0000-00004A1F0000}"/>
    <cellStyle name="Normal 26 14" xfId="2656" xr:uid="{00000000-0005-0000-0000-00004B1F0000}"/>
    <cellStyle name="Normal 26 15" xfId="2657" xr:uid="{00000000-0005-0000-0000-00004C1F0000}"/>
    <cellStyle name="Normal 26 16" xfId="2658" xr:uid="{00000000-0005-0000-0000-00004D1F0000}"/>
    <cellStyle name="Normal 26 17" xfId="2659" xr:uid="{00000000-0005-0000-0000-00004E1F0000}"/>
    <cellStyle name="Normal 26 18" xfId="2660" xr:uid="{00000000-0005-0000-0000-00004F1F0000}"/>
    <cellStyle name="Normal 26 19" xfId="2661" xr:uid="{00000000-0005-0000-0000-0000501F0000}"/>
    <cellStyle name="Normal 26 2" xfId="2662" xr:uid="{00000000-0005-0000-0000-0000511F0000}"/>
    <cellStyle name="Normal 26 20" xfId="2663" xr:uid="{00000000-0005-0000-0000-0000521F0000}"/>
    <cellStyle name="Normal 26 21" xfId="2664" xr:uid="{00000000-0005-0000-0000-0000531F0000}"/>
    <cellStyle name="Normal 26 22" xfId="2665" xr:uid="{00000000-0005-0000-0000-0000541F0000}"/>
    <cellStyle name="Normal 26 23" xfId="2666" xr:uid="{00000000-0005-0000-0000-0000551F0000}"/>
    <cellStyle name="Normal 26 24" xfId="2667" xr:uid="{00000000-0005-0000-0000-0000561F0000}"/>
    <cellStyle name="Normal 26 25" xfId="2668" xr:uid="{00000000-0005-0000-0000-0000571F0000}"/>
    <cellStyle name="Normal 26 26" xfId="2669" xr:uid="{00000000-0005-0000-0000-0000581F0000}"/>
    <cellStyle name="Normal 26 27" xfId="2670" xr:uid="{00000000-0005-0000-0000-0000591F0000}"/>
    <cellStyle name="Normal 26 28" xfId="2671" xr:uid="{00000000-0005-0000-0000-00005A1F0000}"/>
    <cellStyle name="Normal 26 29" xfId="2672" xr:uid="{00000000-0005-0000-0000-00005B1F0000}"/>
    <cellStyle name="Normal 26 3" xfId="2673" xr:uid="{00000000-0005-0000-0000-00005C1F0000}"/>
    <cellStyle name="Normal 26 30" xfId="2674" xr:uid="{00000000-0005-0000-0000-00005D1F0000}"/>
    <cellStyle name="Normal 26 31" xfId="2675" xr:uid="{00000000-0005-0000-0000-00005E1F0000}"/>
    <cellStyle name="Normal 26 32" xfId="2676" xr:uid="{00000000-0005-0000-0000-00005F1F0000}"/>
    <cellStyle name="Normal 26 33" xfId="2677" xr:uid="{00000000-0005-0000-0000-0000601F0000}"/>
    <cellStyle name="Normal 26 34" xfId="2678" xr:uid="{00000000-0005-0000-0000-0000611F0000}"/>
    <cellStyle name="Normal 26 35" xfId="2679" xr:uid="{00000000-0005-0000-0000-0000621F0000}"/>
    <cellStyle name="Normal 26 36" xfId="2680" xr:uid="{00000000-0005-0000-0000-0000631F0000}"/>
    <cellStyle name="Normal 26 37" xfId="2681" xr:uid="{00000000-0005-0000-0000-0000641F0000}"/>
    <cellStyle name="Normal 26 38" xfId="2682" xr:uid="{00000000-0005-0000-0000-0000651F0000}"/>
    <cellStyle name="Normal 26 39" xfId="2683" xr:uid="{00000000-0005-0000-0000-0000661F0000}"/>
    <cellStyle name="Normal 26 4" xfId="2684" xr:uid="{00000000-0005-0000-0000-0000671F0000}"/>
    <cellStyle name="Normal 26 40" xfId="2685" xr:uid="{00000000-0005-0000-0000-0000681F0000}"/>
    <cellStyle name="Normal 26 41" xfId="2686" xr:uid="{00000000-0005-0000-0000-0000691F0000}"/>
    <cellStyle name="Normal 26 42" xfId="2687" xr:uid="{00000000-0005-0000-0000-00006A1F0000}"/>
    <cellStyle name="Normal 26 43" xfId="2688" xr:uid="{00000000-0005-0000-0000-00006B1F0000}"/>
    <cellStyle name="Normal 26 44" xfId="2689" xr:uid="{00000000-0005-0000-0000-00006C1F0000}"/>
    <cellStyle name="Normal 26 45" xfId="2690" xr:uid="{00000000-0005-0000-0000-00006D1F0000}"/>
    <cellStyle name="Normal 26 46" xfId="2691" xr:uid="{00000000-0005-0000-0000-00006E1F0000}"/>
    <cellStyle name="Normal 26 47" xfId="2692" xr:uid="{00000000-0005-0000-0000-00006F1F0000}"/>
    <cellStyle name="Normal 26 48" xfId="2693" xr:uid="{00000000-0005-0000-0000-0000701F0000}"/>
    <cellStyle name="Normal 26 49" xfId="2694" xr:uid="{00000000-0005-0000-0000-0000711F0000}"/>
    <cellStyle name="Normal 26 5" xfId="2695" xr:uid="{00000000-0005-0000-0000-0000721F0000}"/>
    <cellStyle name="Normal 26 50" xfId="2696" xr:uid="{00000000-0005-0000-0000-0000731F0000}"/>
    <cellStyle name="Normal 26 51" xfId="2697" xr:uid="{00000000-0005-0000-0000-0000741F0000}"/>
    <cellStyle name="Normal 26 52" xfId="2698" xr:uid="{00000000-0005-0000-0000-0000751F0000}"/>
    <cellStyle name="Normal 26 53" xfId="2699" xr:uid="{00000000-0005-0000-0000-0000761F0000}"/>
    <cellStyle name="Normal 26 54" xfId="2700" xr:uid="{00000000-0005-0000-0000-0000771F0000}"/>
    <cellStyle name="Normal 26 55" xfId="2701" xr:uid="{00000000-0005-0000-0000-0000781F0000}"/>
    <cellStyle name="Normal 26 56" xfId="2702" xr:uid="{00000000-0005-0000-0000-0000791F0000}"/>
    <cellStyle name="Normal 26 57" xfId="2703" xr:uid="{00000000-0005-0000-0000-00007A1F0000}"/>
    <cellStyle name="Normal 26 58" xfId="2704" xr:uid="{00000000-0005-0000-0000-00007B1F0000}"/>
    <cellStyle name="Normal 26 59" xfId="2705" xr:uid="{00000000-0005-0000-0000-00007C1F0000}"/>
    <cellStyle name="Normal 26 6" xfId="2706" xr:uid="{00000000-0005-0000-0000-00007D1F0000}"/>
    <cellStyle name="Normal 26 60" xfId="2707" xr:uid="{00000000-0005-0000-0000-00007E1F0000}"/>
    <cellStyle name="Normal 26 61" xfId="2708" xr:uid="{00000000-0005-0000-0000-00007F1F0000}"/>
    <cellStyle name="Normal 26 62" xfId="2709" xr:uid="{00000000-0005-0000-0000-0000801F0000}"/>
    <cellStyle name="Normal 26 63" xfId="2710" xr:uid="{00000000-0005-0000-0000-0000811F0000}"/>
    <cellStyle name="Normal 26 64" xfId="2711" xr:uid="{00000000-0005-0000-0000-0000821F0000}"/>
    <cellStyle name="Normal 26 65" xfId="2712" xr:uid="{00000000-0005-0000-0000-0000831F0000}"/>
    <cellStyle name="Normal 26 66" xfId="2713" xr:uid="{00000000-0005-0000-0000-0000841F0000}"/>
    <cellStyle name="Normal 26 67" xfId="2714" xr:uid="{00000000-0005-0000-0000-0000851F0000}"/>
    <cellStyle name="Normal 26 68" xfId="2715" xr:uid="{00000000-0005-0000-0000-0000861F0000}"/>
    <cellStyle name="Normal 26 69" xfId="2716" xr:uid="{00000000-0005-0000-0000-0000871F0000}"/>
    <cellStyle name="Normal 26 7" xfId="2717" xr:uid="{00000000-0005-0000-0000-0000881F0000}"/>
    <cellStyle name="Normal 26 70" xfId="2718" xr:uid="{00000000-0005-0000-0000-0000891F0000}"/>
    <cellStyle name="Normal 26 71" xfId="2719" xr:uid="{00000000-0005-0000-0000-00008A1F0000}"/>
    <cellStyle name="Normal 26 72" xfId="2720" xr:uid="{00000000-0005-0000-0000-00008B1F0000}"/>
    <cellStyle name="Normal 26 73" xfId="2721" xr:uid="{00000000-0005-0000-0000-00008C1F0000}"/>
    <cellStyle name="Normal 26 74" xfId="2722" xr:uid="{00000000-0005-0000-0000-00008D1F0000}"/>
    <cellStyle name="Normal 26 75" xfId="2723" xr:uid="{00000000-0005-0000-0000-00008E1F0000}"/>
    <cellStyle name="Normal 26 76" xfId="2724" xr:uid="{00000000-0005-0000-0000-00008F1F0000}"/>
    <cellStyle name="Normal 26 77" xfId="2725" xr:uid="{00000000-0005-0000-0000-0000901F0000}"/>
    <cellStyle name="Normal 26 78" xfId="2726" xr:uid="{00000000-0005-0000-0000-0000911F0000}"/>
    <cellStyle name="Normal 26 79" xfId="2727" xr:uid="{00000000-0005-0000-0000-0000921F0000}"/>
    <cellStyle name="Normal 26 8" xfId="2728" xr:uid="{00000000-0005-0000-0000-0000931F0000}"/>
    <cellStyle name="Normal 26 80" xfId="2729" xr:uid="{00000000-0005-0000-0000-0000941F0000}"/>
    <cellStyle name="Normal 26 81" xfId="2730" xr:uid="{00000000-0005-0000-0000-0000951F0000}"/>
    <cellStyle name="Normal 26 82" xfId="2731" xr:uid="{00000000-0005-0000-0000-0000961F0000}"/>
    <cellStyle name="Normal 26 83" xfId="2732" xr:uid="{00000000-0005-0000-0000-0000971F0000}"/>
    <cellStyle name="Normal 26 84" xfId="2733" xr:uid="{00000000-0005-0000-0000-0000981F0000}"/>
    <cellStyle name="Normal 26 85" xfId="2734" xr:uid="{00000000-0005-0000-0000-0000991F0000}"/>
    <cellStyle name="Normal 26 86" xfId="2735" xr:uid="{00000000-0005-0000-0000-00009A1F0000}"/>
    <cellStyle name="Normal 26 87" xfId="2736" xr:uid="{00000000-0005-0000-0000-00009B1F0000}"/>
    <cellStyle name="Normal 26 88" xfId="2737" xr:uid="{00000000-0005-0000-0000-00009C1F0000}"/>
    <cellStyle name="Normal 26 89" xfId="2738" xr:uid="{00000000-0005-0000-0000-00009D1F0000}"/>
    <cellStyle name="Normal 26 9" xfId="2739" xr:uid="{00000000-0005-0000-0000-00009E1F0000}"/>
    <cellStyle name="Normal 26 90" xfId="2740" xr:uid="{00000000-0005-0000-0000-00009F1F0000}"/>
    <cellStyle name="Normal 26 91" xfId="2741" xr:uid="{00000000-0005-0000-0000-0000A01F0000}"/>
    <cellStyle name="Normal 26 92" xfId="2742" xr:uid="{00000000-0005-0000-0000-0000A11F0000}"/>
    <cellStyle name="Normal 26 93" xfId="2743" xr:uid="{00000000-0005-0000-0000-0000A21F0000}"/>
    <cellStyle name="Normal 26 94" xfId="2744" xr:uid="{00000000-0005-0000-0000-0000A31F0000}"/>
    <cellStyle name="Normal 26 95" xfId="2745" xr:uid="{00000000-0005-0000-0000-0000A41F0000}"/>
    <cellStyle name="Normal 26 96" xfId="2746" xr:uid="{00000000-0005-0000-0000-0000A51F0000}"/>
    <cellStyle name="Normal 26 97" xfId="2747" xr:uid="{00000000-0005-0000-0000-0000A61F0000}"/>
    <cellStyle name="Normal 26 98" xfId="2748" xr:uid="{00000000-0005-0000-0000-0000A71F0000}"/>
    <cellStyle name="Normal 26 99" xfId="2749" xr:uid="{00000000-0005-0000-0000-0000A81F0000}"/>
    <cellStyle name="Normal 27" xfId="2750" xr:uid="{00000000-0005-0000-0000-0000A91F0000}"/>
    <cellStyle name="Normal 27 10" xfId="2751" xr:uid="{00000000-0005-0000-0000-0000AA1F0000}"/>
    <cellStyle name="Normal 27 100" xfId="2752" xr:uid="{00000000-0005-0000-0000-0000AB1F0000}"/>
    <cellStyle name="Normal 27 101" xfId="2753" xr:uid="{00000000-0005-0000-0000-0000AC1F0000}"/>
    <cellStyle name="Normal 27 102" xfId="2754" xr:uid="{00000000-0005-0000-0000-0000AD1F0000}"/>
    <cellStyle name="Normal 27 103" xfId="2755" xr:uid="{00000000-0005-0000-0000-0000AE1F0000}"/>
    <cellStyle name="Normal 27 104" xfId="2756" xr:uid="{00000000-0005-0000-0000-0000AF1F0000}"/>
    <cellStyle name="Normal 27 105" xfId="2757" xr:uid="{00000000-0005-0000-0000-0000B01F0000}"/>
    <cellStyle name="Normal 27 106" xfId="2758" xr:uid="{00000000-0005-0000-0000-0000B11F0000}"/>
    <cellStyle name="Normal 27 107" xfId="2759" xr:uid="{00000000-0005-0000-0000-0000B21F0000}"/>
    <cellStyle name="Normal 27 108" xfId="2760" xr:uid="{00000000-0005-0000-0000-0000B31F0000}"/>
    <cellStyle name="Normal 27 109" xfId="2761" xr:uid="{00000000-0005-0000-0000-0000B41F0000}"/>
    <cellStyle name="Normal 27 11" xfId="2762" xr:uid="{00000000-0005-0000-0000-0000B51F0000}"/>
    <cellStyle name="Normal 27 12" xfId="2763" xr:uid="{00000000-0005-0000-0000-0000B61F0000}"/>
    <cellStyle name="Normal 27 13" xfId="2764" xr:uid="{00000000-0005-0000-0000-0000B71F0000}"/>
    <cellStyle name="Normal 27 14" xfId="2765" xr:uid="{00000000-0005-0000-0000-0000B81F0000}"/>
    <cellStyle name="Normal 27 15" xfId="2766" xr:uid="{00000000-0005-0000-0000-0000B91F0000}"/>
    <cellStyle name="Normal 27 16" xfId="2767" xr:uid="{00000000-0005-0000-0000-0000BA1F0000}"/>
    <cellStyle name="Normal 27 17" xfId="2768" xr:uid="{00000000-0005-0000-0000-0000BB1F0000}"/>
    <cellStyle name="Normal 27 18" xfId="2769" xr:uid="{00000000-0005-0000-0000-0000BC1F0000}"/>
    <cellStyle name="Normal 27 19" xfId="2770" xr:uid="{00000000-0005-0000-0000-0000BD1F0000}"/>
    <cellStyle name="Normal 27 2" xfId="2771" xr:uid="{00000000-0005-0000-0000-0000BE1F0000}"/>
    <cellStyle name="Normal 27 20" xfId="2772" xr:uid="{00000000-0005-0000-0000-0000BF1F0000}"/>
    <cellStyle name="Normal 27 21" xfId="2773" xr:uid="{00000000-0005-0000-0000-0000C01F0000}"/>
    <cellStyle name="Normal 27 22" xfId="2774" xr:uid="{00000000-0005-0000-0000-0000C11F0000}"/>
    <cellStyle name="Normal 27 23" xfId="2775" xr:uid="{00000000-0005-0000-0000-0000C21F0000}"/>
    <cellStyle name="Normal 27 24" xfId="2776" xr:uid="{00000000-0005-0000-0000-0000C31F0000}"/>
    <cellStyle name="Normal 27 25" xfId="2777" xr:uid="{00000000-0005-0000-0000-0000C41F0000}"/>
    <cellStyle name="Normal 27 26" xfId="2778" xr:uid="{00000000-0005-0000-0000-0000C51F0000}"/>
    <cellStyle name="Normal 27 27" xfId="2779" xr:uid="{00000000-0005-0000-0000-0000C61F0000}"/>
    <cellStyle name="Normal 27 28" xfId="2780" xr:uid="{00000000-0005-0000-0000-0000C71F0000}"/>
    <cellStyle name="Normal 27 29" xfId="2781" xr:uid="{00000000-0005-0000-0000-0000C81F0000}"/>
    <cellStyle name="Normal 27 3" xfId="2782" xr:uid="{00000000-0005-0000-0000-0000C91F0000}"/>
    <cellStyle name="Normal 27 30" xfId="2783" xr:uid="{00000000-0005-0000-0000-0000CA1F0000}"/>
    <cellStyle name="Normal 27 31" xfId="2784" xr:uid="{00000000-0005-0000-0000-0000CB1F0000}"/>
    <cellStyle name="Normal 27 32" xfId="2785" xr:uid="{00000000-0005-0000-0000-0000CC1F0000}"/>
    <cellStyle name="Normal 27 33" xfId="2786" xr:uid="{00000000-0005-0000-0000-0000CD1F0000}"/>
    <cellStyle name="Normal 27 34" xfId="2787" xr:uid="{00000000-0005-0000-0000-0000CE1F0000}"/>
    <cellStyle name="Normal 27 35" xfId="2788" xr:uid="{00000000-0005-0000-0000-0000CF1F0000}"/>
    <cellStyle name="Normal 27 36" xfId="2789" xr:uid="{00000000-0005-0000-0000-0000D01F0000}"/>
    <cellStyle name="Normal 27 37" xfId="2790" xr:uid="{00000000-0005-0000-0000-0000D11F0000}"/>
    <cellStyle name="Normal 27 38" xfId="2791" xr:uid="{00000000-0005-0000-0000-0000D21F0000}"/>
    <cellStyle name="Normal 27 39" xfId="2792" xr:uid="{00000000-0005-0000-0000-0000D31F0000}"/>
    <cellStyle name="Normal 27 4" xfId="2793" xr:uid="{00000000-0005-0000-0000-0000D41F0000}"/>
    <cellStyle name="Normal 27 40" xfId="2794" xr:uid="{00000000-0005-0000-0000-0000D51F0000}"/>
    <cellStyle name="Normal 27 41" xfId="2795" xr:uid="{00000000-0005-0000-0000-0000D61F0000}"/>
    <cellStyle name="Normal 27 42" xfId="2796" xr:uid="{00000000-0005-0000-0000-0000D71F0000}"/>
    <cellStyle name="Normal 27 43" xfId="2797" xr:uid="{00000000-0005-0000-0000-0000D81F0000}"/>
    <cellStyle name="Normal 27 44" xfId="2798" xr:uid="{00000000-0005-0000-0000-0000D91F0000}"/>
    <cellStyle name="Normal 27 45" xfId="2799" xr:uid="{00000000-0005-0000-0000-0000DA1F0000}"/>
    <cellStyle name="Normal 27 46" xfId="2800" xr:uid="{00000000-0005-0000-0000-0000DB1F0000}"/>
    <cellStyle name="Normal 27 47" xfId="2801" xr:uid="{00000000-0005-0000-0000-0000DC1F0000}"/>
    <cellStyle name="Normal 27 48" xfId="2802" xr:uid="{00000000-0005-0000-0000-0000DD1F0000}"/>
    <cellStyle name="Normal 27 49" xfId="2803" xr:uid="{00000000-0005-0000-0000-0000DE1F0000}"/>
    <cellStyle name="Normal 27 5" xfId="2804" xr:uid="{00000000-0005-0000-0000-0000DF1F0000}"/>
    <cellStyle name="Normal 27 50" xfId="2805" xr:uid="{00000000-0005-0000-0000-0000E01F0000}"/>
    <cellStyle name="Normal 27 51" xfId="2806" xr:uid="{00000000-0005-0000-0000-0000E11F0000}"/>
    <cellStyle name="Normal 27 52" xfId="2807" xr:uid="{00000000-0005-0000-0000-0000E21F0000}"/>
    <cellStyle name="Normal 27 53" xfId="2808" xr:uid="{00000000-0005-0000-0000-0000E31F0000}"/>
    <cellStyle name="Normal 27 54" xfId="2809" xr:uid="{00000000-0005-0000-0000-0000E41F0000}"/>
    <cellStyle name="Normal 27 55" xfId="2810" xr:uid="{00000000-0005-0000-0000-0000E51F0000}"/>
    <cellStyle name="Normal 27 56" xfId="2811" xr:uid="{00000000-0005-0000-0000-0000E61F0000}"/>
    <cellStyle name="Normal 27 57" xfId="2812" xr:uid="{00000000-0005-0000-0000-0000E71F0000}"/>
    <cellStyle name="Normal 27 58" xfId="2813" xr:uid="{00000000-0005-0000-0000-0000E81F0000}"/>
    <cellStyle name="Normal 27 59" xfId="2814" xr:uid="{00000000-0005-0000-0000-0000E91F0000}"/>
    <cellStyle name="Normal 27 6" xfId="2815" xr:uid="{00000000-0005-0000-0000-0000EA1F0000}"/>
    <cellStyle name="Normal 27 60" xfId="2816" xr:uid="{00000000-0005-0000-0000-0000EB1F0000}"/>
    <cellStyle name="Normal 27 61" xfId="2817" xr:uid="{00000000-0005-0000-0000-0000EC1F0000}"/>
    <cellStyle name="Normal 27 62" xfId="2818" xr:uid="{00000000-0005-0000-0000-0000ED1F0000}"/>
    <cellStyle name="Normal 27 63" xfId="2819" xr:uid="{00000000-0005-0000-0000-0000EE1F0000}"/>
    <cellStyle name="Normal 27 64" xfId="2820" xr:uid="{00000000-0005-0000-0000-0000EF1F0000}"/>
    <cellStyle name="Normal 27 65" xfId="2821" xr:uid="{00000000-0005-0000-0000-0000F01F0000}"/>
    <cellStyle name="Normal 27 66" xfId="2822" xr:uid="{00000000-0005-0000-0000-0000F11F0000}"/>
    <cellStyle name="Normal 27 67" xfId="2823" xr:uid="{00000000-0005-0000-0000-0000F21F0000}"/>
    <cellStyle name="Normal 27 68" xfId="2824" xr:uid="{00000000-0005-0000-0000-0000F31F0000}"/>
    <cellStyle name="Normal 27 69" xfId="2825" xr:uid="{00000000-0005-0000-0000-0000F41F0000}"/>
    <cellStyle name="Normal 27 7" xfId="2826" xr:uid="{00000000-0005-0000-0000-0000F51F0000}"/>
    <cellStyle name="Normal 27 70" xfId="2827" xr:uid="{00000000-0005-0000-0000-0000F61F0000}"/>
    <cellStyle name="Normal 27 71" xfId="2828" xr:uid="{00000000-0005-0000-0000-0000F71F0000}"/>
    <cellStyle name="Normal 27 72" xfId="2829" xr:uid="{00000000-0005-0000-0000-0000F81F0000}"/>
    <cellStyle name="Normal 27 73" xfId="2830" xr:uid="{00000000-0005-0000-0000-0000F91F0000}"/>
    <cellStyle name="Normal 27 74" xfId="2831" xr:uid="{00000000-0005-0000-0000-0000FA1F0000}"/>
    <cellStyle name="Normal 27 75" xfId="2832" xr:uid="{00000000-0005-0000-0000-0000FB1F0000}"/>
    <cellStyle name="Normal 27 76" xfId="2833" xr:uid="{00000000-0005-0000-0000-0000FC1F0000}"/>
    <cellStyle name="Normal 27 77" xfId="2834" xr:uid="{00000000-0005-0000-0000-0000FD1F0000}"/>
    <cellStyle name="Normal 27 78" xfId="2835" xr:uid="{00000000-0005-0000-0000-0000FE1F0000}"/>
    <cellStyle name="Normal 27 79" xfId="2836" xr:uid="{00000000-0005-0000-0000-0000FF1F0000}"/>
    <cellStyle name="Normal 27 8" xfId="2837" xr:uid="{00000000-0005-0000-0000-000000200000}"/>
    <cellStyle name="Normal 27 80" xfId="2838" xr:uid="{00000000-0005-0000-0000-000001200000}"/>
    <cellStyle name="Normal 27 81" xfId="2839" xr:uid="{00000000-0005-0000-0000-000002200000}"/>
    <cellStyle name="Normal 27 82" xfId="2840" xr:uid="{00000000-0005-0000-0000-000003200000}"/>
    <cellStyle name="Normal 27 83" xfId="2841" xr:uid="{00000000-0005-0000-0000-000004200000}"/>
    <cellStyle name="Normal 27 84" xfId="2842" xr:uid="{00000000-0005-0000-0000-000005200000}"/>
    <cellStyle name="Normal 27 85" xfId="2843" xr:uid="{00000000-0005-0000-0000-000006200000}"/>
    <cellStyle name="Normal 27 86" xfId="2844" xr:uid="{00000000-0005-0000-0000-000007200000}"/>
    <cellStyle name="Normal 27 87" xfId="2845" xr:uid="{00000000-0005-0000-0000-000008200000}"/>
    <cellStyle name="Normal 27 88" xfId="2846" xr:uid="{00000000-0005-0000-0000-000009200000}"/>
    <cellStyle name="Normal 27 89" xfId="2847" xr:uid="{00000000-0005-0000-0000-00000A200000}"/>
    <cellStyle name="Normal 27 9" xfId="2848" xr:uid="{00000000-0005-0000-0000-00000B200000}"/>
    <cellStyle name="Normal 27 90" xfId="2849" xr:uid="{00000000-0005-0000-0000-00000C200000}"/>
    <cellStyle name="Normal 27 91" xfId="2850" xr:uid="{00000000-0005-0000-0000-00000D200000}"/>
    <cellStyle name="Normal 27 92" xfId="2851" xr:uid="{00000000-0005-0000-0000-00000E200000}"/>
    <cellStyle name="Normal 27 93" xfId="2852" xr:uid="{00000000-0005-0000-0000-00000F200000}"/>
    <cellStyle name="Normal 27 94" xfId="2853" xr:uid="{00000000-0005-0000-0000-000010200000}"/>
    <cellStyle name="Normal 27 95" xfId="2854" xr:uid="{00000000-0005-0000-0000-000011200000}"/>
    <cellStyle name="Normal 27 96" xfId="2855" xr:uid="{00000000-0005-0000-0000-000012200000}"/>
    <cellStyle name="Normal 27 97" xfId="2856" xr:uid="{00000000-0005-0000-0000-000013200000}"/>
    <cellStyle name="Normal 27 98" xfId="2857" xr:uid="{00000000-0005-0000-0000-000014200000}"/>
    <cellStyle name="Normal 27 99" xfId="2858" xr:uid="{00000000-0005-0000-0000-000015200000}"/>
    <cellStyle name="Normal 28" xfId="2859" xr:uid="{00000000-0005-0000-0000-000016200000}"/>
    <cellStyle name="Normal 28 10" xfId="2860" xr:uid="{00000000-0005-0000-0000-000017200000}"/>
    <cellStyle name="Normal 28 100" xfId="2861" xr:uid="{00000000-0005-0000-0000-000018200000}"/>
    <cellStyle name="Normal 28 101" xfId="2862" xr:uid="{00000000-0005-0000-0000-000019200000}"/>
    <cellStyle name="Normal 28 102" xfId="2863" xr:uid="{00000000-0005-0000-0000-00001A200000}"/>
    <cellStyle name="Normal 28 103" xfId="2864" xr:uid="{00000000-0005-0000-0000-00001B200000}"/>
    <cellStyle name="Normal 28 104" xfId="2865" xr:uid="{00000000-0005-0000-0000-00001C200000}"/>
    <cellStyle name="Normal 28 105" xfId="2866" xr:uid="{00000000-0005-0000-0000-00001D200000}"/>
    <cellStyle name="Normal 28 106" xfId="2867" xr:uid="{00000000-0005-0000-0000-00001E200000}"/>
    <cellStyle name="Normal 28 107" xfId="2868" xr:uid="{00000000-0005-0000-0000-00001F200000}"/>
    <cellStyle name="Normal 28 108" xfId="2869" xr:uid="{00000000-0005-0000-0000-000020200000}"/>
    <cellStyle name="Normal 28 109" xfId="2870" xr:uid="{00000000-0005-0000-0000-000021200000}"/>
    <cellStyle name="Normal 28 11" xfId="2871" xr:uid="{00000000-0005-0000-0000-000022200000}"/>
    <cellStyle name="Normal 28 12" xfId="2872" xr:uid="{00000000-0005-0000-0000-000023200000}"/>
    <cellStyle name="Normal 28 13" xfId="2873" xr:uid="{00000000-0005-0000-0000-000024200000}"/>
    <cellStyle name="Normal 28 14" xfId="2874" xr:uid="{00000000-0005-0000-0000-000025200000}"/>
    <cellStyle name="Normal 28 15" xfId="2875" xr:uid="{00000000-0005-0000-0000-000026200000}"/>
    <cellStyle name="Normal 28 16" xfId="2876" xr:uid="{00000000-0005-0000-0000-000027200000}"/>
    <cellStyle name="Normal 28 17" xfId="2877" xr:uid="{00000000-0005-0000-0000-000028200000}"/>
    <cellStyle name="Normal 28 18" xfId="2878" xr:uid="{00000000-0005-0000-0000-000029200000}"/>
    <cellStyle name="Normal 28 19" xfId="2879" xr:uid="{00000000-0005-0000-0000-00002A200000}"/>
    <cellStyle name="Normal 28 2" xfId="2880" xr:uid="{00000000-0005-0000-0000-00002B200000}"/>
    <cellStyle name="Normal 28 20" xfId="2881" xr:uid="{00000000-0005-0000-0000-00002C200000}"/>
    <cellStyle name="Normal 28 21" xfId="2882" xr:uid="{00000000-0005-0000-0000-00002D200000}"/>
    <cellStyle name="Normal 28 22" xfId="2883" xr:uid="{00000000-0005-0000-0000-00002E200000}"/>
    <cellStyle name="Normal 28 23" xfId="2884" xr:uid="{00000000-0005-0000-0000-00002F200000}"/>
    <cellStyle name="Normal 28 24" xfId="2885" xr:uid="{00000000-0005-0000-0000-000030200000}"/>
    <cellStyle name="Normal 28 25" xfId="2886" xr:uid="{00000000-0005-0000-0000-000031200000}"/>
    <cellStyle name="Normal 28 26" xfId="2887" xr:uid="{00000000-0005-0000-0000-000032200000}"/>
    <cellStyle name="Normal 28 27" xfId="2888" xr:uid="{00000000-0005-0000-0000-000033200000}"/>
    <cellStyle name="Normal 28 28" xfId="2889" xr:uid="{00000000-0005-0000-0000-000034200000}"/>
    <cellStyle name="Normal 28 29" xfId="2890" xr:uid="{00000000-0005-0000-0000-000035200000}"/>
    <cellStyle name="Normal 28 3" xfId="2891" xr:uid="{00000000-0005-0000-0000-000036200000}"/>
    <cellStyle name="Normal 28 30" xfId="2892" xr:uid="{00000000-0005-0000-0000-000037200000}"/>
    <cellStyle name="Normal 28 31" xfId="2893" xr:uid="{00000000-0005-0000-0000-000038200000}"/>
    <cellStyle name="Normal 28 32" xfId="2894" xr:uid="{00000000-0005-0000-0000-000039200000}"/>
    <cellStyle name="Normal 28 33" xfId="2895" xr:uid="{00000000-0005-0000-0000-00003A200000}"/>
    <cellStyle name="Normal 28 34" xfId="2896" xr:uid="{00000000-0005-0000-0000-00003B200000}"/>
    <cellStyle name="Normal 28 35" xfId="2897" xr:uid="{00000000-0005-0000-0000-00003C200000}"/>
    <cellStyle name="Normal 28 36" xfId="2898" xr:uid="{00000000-0005-0000-0000-00003D200000}"/>
    <cellStyle name="Normal 28 37" xfId="2899" xr:uid="{00000000-0005-0000-0000-00003E200000}"/>
    <cellStyle name="Normal 28 38" xfId="2900" xr:uid="{00000000-0005-0000-0000-00003F200000}"/>
    <cellStyle name="Normal 28 39" xfId="2901" xr:uid="{00000000-0005-0000-0000-000040200000}"/>
    <cellStyle name="Normal 28 4" xfId="2902" xr:uid="{00000000-0005-0000-0000-000041200000}"/>
    <cellStyle name="Normal 28 40" xfId="2903" xr:uid="{00000000-0005-0000-0000-000042200000}"/>
    <cellStyle name="Normal 28 41" xfId="2904" xr:uid="{00000000-0005-0000-0000-000043200000}"/>
    <cellStyle name="Normal 28 42" xfId="2905" xr:uid="{00000000-0005-0000-0000-000044200000}"/>
    <cellStyle name="Normal 28 43" xfId="2906" xr:uid="{00000000-0005-0000-0000-000045200000}"/>
    <cellStyle name="Normal 28 44" xfId="2907" xr:uid="{00000000-0005-0000-0000-000046200000}"/>
    <cellStyle name="Normal 28 45" xfId="2908" xr:uid="{00000000-0005-0000-0000-000047200000}"/>
    <cellStyle name="Normal 28 46" xfId="2909" xr:uid="{00000000-0005-0000-0000-000048200000}"/>
    <cellStyle name="Normal 28 47" xfId="2910" xr:uid="{00000000-0005-0000-0000-000049200000}"/>
    <cellStyle name="Normal 28 48" xfId="2911" xr:uid="{00000000-0005-0000-0000-00004A200000}"/>
    <cellStyle name="Normal 28 49" xfId="2912" xr:uid="{00000000-0005-0000-0000-00004B200000}"/>
    <cellStyle name="Normal 28 5" xfId="2913" xr:uid="{00000000-0005-0000-0000-00004C200000}"/>
    <cellStyle name="Normal 28 50" xfId="2914" xr:uid="{00000000-0005-0000-0000-00004D200000}"/>
    <cellStyle name="Normal 28 51" xfId="2915" xr:uid="{00000000-0005-0000-0000-00004E200000}"/>
    <cellStyle name="Normal 28 52" xfId="2916" xr:uid="{00000000-0005-0000-0000-00004F200000}"/>
    <cellStyle name="Normal 28 53" xfId="2917" xr:uid="{00000000-0005-0000-0000-000050200000}"/>
    <cellStyle name="Normal 28 54" xfId="2918" xr:uid="{00000000-0005-0000-0000-000051200000}"/>
    <cellStyle name="Normal 28 55" xfId="2919" xr:uid="{00000000-0005-0000-0000-000052200000}"/>
    <cellStyle name="Normal 28 56" xfId="2920" xr:uid="{00000000-0005-0000-0000-000053200000}"/>
    <cellStyle name="Normal 28 57" xfId="2921" xr:uid="{00000000-0005-0000-0000-000054200000}"/>
    <cellStyle name="Normal 28 58" xfId="2922" xr:uid="{00000000-0005-0000-0000-000055200000}"/>
    <cellStyle name="Normal 28 59" xfId="2923" xr:uid="{00000000-0005-0000-0000-000056200000}"/>
    <cellStyle name="Normal 28 6" xfId="2924" xr:uid="{00000000-0005-0000-0000-000057200000}"/>
    <cellStyle name="Normal 28 60" xfId="2925" xr:uid="{00000000-0005-0000-0000-000058200000}"/>
    <cellStyle name="Normal 28 61" xfId="2926" xr:uid="{00000000-0005-0000-0000-000059200000}"/>
    <cellStyle name="Normal 28 62" xfId="2927" xr:uid="{00000000-0005-0000-0000-00005A200000}"/>
    <cellStyle name="Normal 28 63" xfId="2928" xr:uid="{00000000-0005-0000-0000-00005B200000}"/>
    <cellStyle name="Normal 28 64" xfId="2929" xr:uid="{00000000-0005-0000-0000-00005C200000}"/>
    <cellStyle name="Normal 28 65" xfId="2930" xr:uid="{00000000-0005-0000-0000-00005D200000}"/>
    <cellStyle name="Normal 28 66" xfId="2931" xr:uid="{00000000-0005-0000-0000-00005E200000}"/>
    <cellStyle name="Normal 28 67" xfId="2932" xr:uid="{00000000-0005-0000-0000-00005F200000}"/>
    <cellStyle name="Normal 28 68" xfId="2933" xr:uid="{00000000-0005-0000-0000-000060200000}"/>
    <cellStyle name="Normal 28 69" xfId="2934" xr:uid="{00000000-0005-0000-0000-000061200000}"/>
    <cellStyle name="Normal 28 7" xfId="2935" xr:uid="{00000000-0005-0000-0000-000062200000}"/>
    <cellStyle name="Normal 28 70" xfId="2936" xr:uid="{00000000-0005-0000-0000-000063200000}"/>
    <cellStyle name="Normal 28 71" xfId="2937" xr:uid="{00000000-0005-0000-0000-000064200000}"/>
    <cellStyle name="Normal 28 72" xfId="2938" xr:uid="{00000000-0005-0000-0000-000065200000}"/>
    <cellStyle name="Normal 28 73" xfId="2939" xr:uid="{00000000-0005-0000-0000-000066200000}"/>
    <cellStyle name="Normal 28 74" xfId="2940" xr:uid="{00000000-0005-0000-0000-000067200000}"/>
    <cellStyle name="Normal 28 75" xfId="2941" xr:uid="{00000000-0005-0000-0000-000068200000}"/>
    <cellStyle name="Normal 28 76" xfId="2942" xr:uid="{00000000-0005-0000-0000-000069200000}"/>
    <cellStyle name="Normal 28 77" xfId="2943" xr:uid="{00000000-0005-0000-0000-00006A200000}"/>
    <cellStyle name="Normal 28 78" xfId="2944" xr:uid="{00000000-0005-0000-0000-00006B200000}"/>
    <cellStyle name="Normal 28 79" xfId="2945" xr:uid="{00000000-0005-0000-0000-00006C200000}"/>
    <cellStyle name="Normal 28 8" xfId="2946" xr:uid="{00000000-0005-0000-0000-00006D200000}"/>
    <cellStyle name="Normal 28 80" xfId="2947" xr:uid="{00000000-0005-0000-0000-00006E200000}"/>
    <cellStyle name="Normal 28 81" xfId="2948" xr:uid="{00000000-0005-0000-0000-00006F200000}"/>
    <cellStyle name="Normal 28 82" xfId="2949" xr:uid="{00000000-0005-0000-0000-000070200000}"/>
    <cellStyle name="Normal 28 83" xfId="2950" xr:uid="{00000000-0005-0000-0000-000071200000}"/>
    <cellStyle name="Normal 28 84" xfId="2951" xr:uid="{00000000-0005-0000-0000-000072200000}"/>
    <cellStyle name="Normal 28 85" xfId="2952" xr:uid="{00000000-0005-0000-0000-000073200000}"/>
    <cellStyle name="Normal 28 86" xfId="2953" xr:uid="{00000000-0005-0000-0000-000074200000}"/>
    <cellStyle name="Normal 28 87" xfId="2954" xr:uid="{00000000-0005-0000-0000-000075200000}"/>
    <cellStyle name="Normal 28 88" xfId="2955" xr:uid="{00000000-0005-0000-0000-000076200000}"/>
    <cellStyle name="Normal 28 89" xfId="2956" xr:uid="{00000000-0005-0000-0000-000077200000}"/>
    <cellStyle name="Normal 28 9" xfId="2957" xr:uid="{00000000-0005-0000-0000-000078200000}"/>
    <cellStyle name="Normal 28 90" xfId="2958" xr:uid="{00000000-0005-0000-0000-000079200000}"/>
    <cellStyle name="Normal 28 91" xfId="2959" xr:uid="{00000000-0005-0000-0000-00007A200000}"/>
    <cellStyle name="Normal 28 92" xfId="2960" xr:uid="{00000000-0005-0000-0000-00007B200000}"/>
    <cellStyle name="Normal 28 93" xfId="2961" xr:uid="{00000000-0005-0000-0000-00007C200000}"/>
    <cellStyle name="Normal 28 94" xfId="2962" xr:uid="{00000000-0005-0000-0000-00007D200000}"/>
    <cellStyle name="Normal 28 95" xfId="2963" xr:uid="{00000000-0005-0000-0000-00007E200000}"/>
    <cellStyle name="Normal 28 96" xfId="2964" xr:uid="{00000000-0005-0000-0000-00007F200000}"/>
    <cellStyle name="Normal 28 97" xfId="2965" xr:uid="{00000000-0005-0000-0000-000080200000}"/>
    <cellStyle name="Normal 28 98" xfId="2966" xr:uid="{00000000-0005-0000-0000-000081200000}"/>
    <cellStyle name="Normal 28 99" xfId="2967" xr:uid="{00000000-0005-0000-0000-000082200000}"/>
    <cellStyle name="Normal 29" xfId="2968" xr:uid="{00000000-0005-0000-0000-000083200000}"/>
    <cellStyle name="Normal 29 10" xfId="2969" xr:uid="{00000000-0005-0000-0000-000084200000}"/>
    <cellStyle name="Normal 29 100" xfId="2970" xr:uid="{00000000-0005-0000-0000-000085200000}"/>
    <cellStyle name="Normal 29 101" xfId="2971" xr:uid="{00000000-0005-0000-0000-000086200000}"/>
    <cellStyle name="Normal 29 102" xfId="2972" xr:uid="{00000000-0005-0000-0000-000087200000}"/>
    <cellStyle name="Normal 29 103" xfId="2973" xr:uid="{00000000-0005-0000-0000-000088200000}"/>
    <cellStyle name="Normal 29 104" xfId="2974" xr:uid="{00000000-0005-0000-0000-000089200000}"/>
    <cellStyle name="Normal 29 105" xfId="2975" xr:uid="{00000000-0005-0000-0000-00008A200000}"/>
    <cellStyle name="Normal 29 106" xfId="2976" xr:uid="{00000000-0005-0000-0000-00008B200000}"/>
    <cellStyle name="Normal 29 107" xfId="2977" xr:uid="{00000000-0005-0000-0000-00008C200000}"/>
    <cellStyle name="Normal 29 108" xfId="2978" xr:uid="{00000000-0005-0000-0000-00008D200000}"/>
    <cellStyle name="Normal 29 109" xfId="2979" xr:uid="{00000000-0005-0000-0000-00008E200000}"/>
    <cellStyle name="Normal 29 11" xfId="2980" xr:uid="{00000000-0005-0000-0000-00008F200000}"/>
    <cellStyle name="Normal 29 12" xfId="2981" xr:uid="{00000000-0005-0000-0000-000090200000}"/>
    <cellStyle name="Normal 29 13" xfId="2982" xr:uid="{00000000-0005-0000-0000-000091200000}"/>
    <cellStyle name="Normal 29 14" xfId="2983" xr:uid="{00000000-0005-0000-0000-000092200000}"/>
    <cellStyle name="Normal 29 15" xfId="2984" xr:uid="{00000000-0005-0000-0000-000093200000}"/>
    <cellStyle name="Normal 29 16" xfId="2985" xr:uid="{00000000-0005-0000-0000-000094200000}"/>
    <cellStyle name="Normal 29 17" xfId="2986" xr:uid="{00000000-0005-0000-0000-000095200000}"/>
    <cellStyle name="Normal 29 18" xfId="2987" xr:uid="{00000000-0005-0000-0000-000096200000}"/>
    <cellStyle name="Normal 29 19" xfId="2988" xr:uid="{00000000-0005-0000-0000-000097200000}"/>
    <cellStyle name="Normal 29 2" xfId="2989" xr:uid="{00000000-0005-0000-0000-000098200000}"/>
    <cellStyle name="Normal 29 20" xfId="2990" xr:uid="{00000000-0005-0000-0000-000099200000}"/>
    <cellStyle name="Normal 29 21" xfId="2991" xr:uid="{00000000-0005-0000-0000-00009A200000}"/>
    <cellStyle name="Normal 29 22" xfId="2992" xr:uid="{00000000-0005-0000-0000-00009B200000}"/>
    <cellStyle name="Normal 29 23" xfId="2993" xr:uid="{00000000-0005-0000-0000-00009C200000}"/>
    <cellStyle name="Normal 29 24" xfId="2994" xr:uid="{00000000-0005-0000-0000-00009D200000}"/>
    <cellStyle name="Normal 29 25" xfId="2995" xr:uid="{00000000-0005-0000-0000-00009E200000}"/>
    <cellStyle name="Normal 29 26" xfId="2996" xr:uid="{00000000-0005-0000-0000-00009F200000}"/>
    <cellStyle name="Normal 29 27" xfId="2997" xr:uid="{00000000-0005-0000-0000-0000A0200000}"/>
    <cellStyle name="Normal 29 28" xfId="2998" xr:uid="{00000000-0005-0000-0000-0000A1200000}"/>
    <cellStyle name="Normal 29 29" xfId="2999" xr:uid="{00000000-0005-0000-0000-0000A2200000}"/>
    <cellStyle name="Normal 29 3" xfId="3000" xr:uid="{00000000-0005-0000-0000-0000A3200000}"/>
    <cellStyle name="Normal 29 30" xfId="3001" xr:uid="{00000000-0005-0000-0000-0000A4200000}"/>
    <cellStyle name="Normal 29 31" xfId="3002" xr:uid="{00000000-0005-0000-0000-0000A5200000}"/>
    <cellStyle name="Normal 29 32" xfId="3003" xr:uid="{00000000-0005-0000-0000-0000A6200000}"/>
    <cellStyle name="Normal 29 33" xfId="3004" xr:uid="{00000000-0005-0000-0000-0000A7200000}"/>
    <cellStyle name="Normal 29 34" xfId="3005" xr:uid="{00000000-0005-0000-0000-0000A8200000}"/>
    <cellStyle name="Normal 29 35" xfId="3006" xr:uid="{00000000-0005-0000-0000-0000A9200000}"/>
    <cellStyle name="Normal 29 36" xfId="3007" xr:uid="{00000000-0005-0000-0000-0000AA200000}"/>
    <cellStyle name="Normal 29 37" xfId="3008" xr:uid="{00000000-0005-0000-0000-0000AB200000}"/>
    <cellStyle name="Normal 29 38" xfId="3009" xr:uid="{00000000-0005-0000-0000-0000AC200000}"/>
    <cellStyle name="Normal 29 39" xfId="3010" xr:uid="{00000000-0005-0000-0000-0000AD200000}"/>
    <cellStyle name="Normal 29 4" xfId="3011" xr:uid="{00000000-0005-0000-0000-0000AE200000}"/>
    <cellStyle name="Normal 29 40" xfId="3012" xr:uid="{00000000-0005-0000-0000-0000AF200000}"/>
    <cellStyle name="Normal 29 41" xfId="3013" xr:uid="{00000000-0005-0000-0000-0000B0200000}"/>
    <cellStyle name="Normal 29 42" xfId="3014" xr:uid="{00000000-0005-0000-0000-0000B1200000}"/>
    <cellStyle name="Normal 29 43" xfId="3015" xr:uid="{00000000-0005-0000-0000-0000B2200000}"/>
    <cellStyle name="Normal 29 44" xfId="3016" xr:uid="{00000000-0005-0000-0000-0000B3200000}"/>
    <cellStyle name="Normal 29 45" xfId="3017" xr:uid="{00000000-0005-0000-0000-0000B4200000}"/>
    <cellStyle name="Normal 29 46" xfId="3018" xr:uid="{00000000-0005-0000-0000-0000B5200000}"/>
    <cellStyle name="Normal 29 47" xfId="3019" xr:uid="{00000000-0005-0000-0000-0000B6200000}"/>
    <cellStyle name="Normal 29 48" xfId="3020" xr:uid="{00000000-0005-0000-0000-0000B7200000}"/>
    <cellStyle name="Normal 29 49" xfId="3021" xr:uid="{00000000-0005-0000-0000-0000B8200000}"/>
    <cellStyle name="Normal 29 5" xfId="3022" xr:uid="{00000000-0005-0000-0000-0000B9200000}"/>
    <cellStyle name="Normal 29 50" xfId="3023" xr:uid="{00000000-0005-0000-0000-0000BA200000}"/>
    <cellStyle name="Normal 29 51" xfId="3024" xr:uid="{00000000-0005-0000-0000-0000BB200000}"/>
    <cellStyle name="Normal 29 52" xfId="3025" xr:uid="{00000000-0005-0000-0000-0000BC200000}"/>
    <cellStyle name="Normal 29 53" xfId="3026" xr:uid="{00000000-0005-0000-0000-0000BD200000}"/>
    <cellStyle name="Normal 29 54" xfId="3027" xr:uid="{00000000-0005-0000-0000-0000BE200000}"/>
    <cellStyle name="Normal 29 55" xfId="3028" xr:uid="{00000000-0005-0000-0000-0000BF200000}"/>
    <cellStyle name="Normal 29 56" xfId="3029" xr:uid="{00000000-0005-0000-0000-0000C0200000}"/>
    <cellStyle name="Normal 29 57" xfId="3030" xr:uid="{00000000-0005-0000-0000-0000C1200000}"/>
    <cellStyle name="Normal 29 58" xfId="3031" xr:uid="{00000000-0005-0000-0000-0000C2200000}"/>
    <cellStyle name="Normal 29 59" xfId="3032" xr:uid="{00000000-0005-0000-0000-0000C3200000}"/>
    <cellStyle name="Normal 29 6" xfId="3033" xr:uid="{00000000-0005-0000-0000-0000C4200000}"/>
    <cellStyle name="Normal 29 60" xfId="3034" xr:uid="{00000000-0005-0000-0000-0000C5200000}"/>
    <cellStyle name="Normal 29 61" xfId="3035" xr:uid="{00000000-0005-0000-0000-0000C6200000}"/>
    <cellStyle name="Normal 29 62" xfId="3036" xr:uid="{00000000-0005-0000-0000-0000C7200000}"/>
    <cellStyle name="Normal 29 63" xfId="3037" xr:uid="{00000000-0005-0000-0000-0000C8200000}"/>
    <cellStyle name="Normal 29 64" xfId="3038" xr:uid="{00000000-0005-0000-0000-0000C9200000}"/>
    <cellStyle name="Normal 29 65" xfId="3039" xr:uid="{00000000-0005-0000-0000-0000CA200000}"/>
    <cellStyle name="Normal 29 66" xfId="3040" xr:uid="{00000000-0005-0000-0000-0000CB200000}"/>
    <cellStyle name="Normal 29 67" xfId="3041" xr:uid="{00000000-0005-0000-0000-0000CC200000}"/>
    <cellStyle name="Normal 29 68" xfId="3042" xr:uid="{00000000-0005-0000-0000-0000CD200000}"/>
    <cellStyle name="Normal 29 69" xfId="3043" xr:uid="{00000000-0005-0000-0000-0000CE200000}"/>
    <cellStyle name="Normal 29 7" xfId="3044" xr:uid="{00000000-0005-0000-0000-0000CF200000}"/>
    <cellStyle name="Normal 29 70" xfId="3045" xr:uid="{00000000-0005-0000-0000-0000D0200000}"/>
    <cellStyle name="Normal 29 71" xfId="3046" xr:uid="{00000000-0005-0000-0000-0000D1200000}"/>
    <cellStyle name="Normal 29 72" xfId="3047" xr:uid="{00000000-0005-0000-0000-0000D2200000}"/>
    <cellStyle name="Normal 29 73" xfId="3048" xr:uid="{00000000-0005-0000-0000-0000D3200000}"/>
    <cellStyle name="Normal 29 74" xfId="3049" xr:uid="{00000000-0005-0000-0000-0000D4200000}"/>
    <cellStyle name="Normal 29 75" xfId="3050" xr:uid="{00000000-0005-0000-0000-0000D5200000}"/>
    <cellStyle name="Normal 29 76" xfId="3051" xr:uid="{00000000-0005-0000-0000-0000D6200000}"/>
    <cellStyle name="Normal 29 77" xfId="3052" xr:uid="{00000000-0005-0000-0000-0000D7200000}"/>
    <cellStyle name="Normal 29 78" xfId="3053" xr:uid="{00000000-0005-0000-0000-0000D8200000}"/>
    <cellStyle name="Normal 29 79" xfId="3054" xr:uid="{00000000-0005-0000-0000-0000D9200000}"/>
    <cellStyle name="Normal 29 8" xfId="3055" xr:uid="{00000000-0005-0000-0000-0000DA200000}"/>
    <cellStyle name="Normal 29 80" xfId="3056" xr:uid="{00000000-0005-0000-0000-0000DB200000}"/>
    <cellStyle name="Normal 29 81" xfId="3057" xr:uid="{00000000-0005-0000-0000-0000DC200000}"/>
    <cellStyle name="Normal 29 82" xfId="3058" xr:uid="{00000000-0005-0000-0000-0000DD200000}"/>
    <cellStyle name="Normal 29 83" xfId="3059" xr:uid="{00000000-0005-0000-0000-0000DE200000}"/>
    <cellStyle name="Normal 29 84" xfId="3060" xr:uid="{00000000-0005-0000-0000-0000DF200000}"/>
    <cellStyle name="Normal 29 85" xfId="3061" xr:uid="{00000000-0005-0000-0000-0000E0200000}"/>
    <cellStyle name="Normal 29 86" xfId="3062" xr:uid="{00000000-0005-0000-0000-0000E1200000}"/>
    <cellStyle name="Normal 29 87" xfId="3063" xr:uid="{00000000-0005-0000-0000-0000E2200000}"/>
    <cellStyle name="Normal 29 88" xfId="3064" xr:uid="{00000000-0005-0000-0000-0000E3200000}"/>
    <cellStyle name="Normal 29 89" xfId="3065" xr:uid="{00000000-0005-0000-0000-0000E4200000}"/>
    <cellStyle name="Normal 29 9" xfId="3066" xr:uid="{00000000-0005-0000-0000-0000E5200000}"/>
    <cellStyle name="Normal 29 90" xfId="3067" xr:uid="{00000000-0005-0000-0000-0000E6200000}"/>
    <cellStyle name="Normal 29 91" xfId="3068" xr:uid="{00000000-0005-0000-0000-0000E7200000}"/>
    <cellStyle name="Normal 29 92" xfId="3069" xr:uid="{00000000-0005-0000-0000-0000E8200000}"/>
    <cellStyle name="Normal 29 93" xfId="3070" xr:uid="{00000000-0005-0000-0000-0000E9200000}"/>
    <cellStyle name="Normal 29 94" xfId="3071" xr:uid="{00000000-0005-0000-0000-0000EA200000}"/>
    <cellStyle name="Normal 29 95" xfId="3072" xr:uid="{00000000-0005-0000-0000-0000EB200000}"/>
    <cellStyle name="Normal 29 96" xfId="3073" xr:uid="{00000000-0005-0000-0000-0000EC200000}"/>
    <cellStyle name="Normal 29 97" xfId="3074" xr:uid="{00000000-0005-0000-0000-0000ED200000}"/>
    <cellStyle name="Normal 29 98" xfId="3075" xr:uid="{00000000-0005-0000-0000-0000EE200000}"/>
    <cellStyle name="Normal 29 99" xfId="3076" xr:uid="{00000000-0005-0000-0000-0000EF200000}"/>
    <cellStyle name="Normal 3" xfId="7" xr:uid="{00000000-0005-0000-0000-0000F0200000}"/>
    <cellStyle name="Normal-- 3" xfId="4543" xr:uid="{00000000-0005-0000-0000-0000F1200000}"/>
    <cellStyle name="Normal 3 10" xfId="3077" xr:uid="{00000000-0005-0000-0000-0000F2200000}"/>
    <cellStyle name="Normal 3 11" xfId="3078" xr:uid="{00000000-0005-0000-0000-0000F3200000}"/>
    <cellStyle name="Normal 3 12" xfId="3079" xr:uid="{00000000-0005-0000-0000-0000F4200000}"/>
    <cellStyle name="Normal 3 13" xfId="3080" xr:uid="{00000000-0005-0000-0000-0000F5200000}"/>
    <cellStyle name="Normal 3 14" xfId="3081" xr:uid="{00000000-0005-0000-0000-0000F6200000}"/>
    <cellStyle name="Normal 3 15" xfId="3082" xr:uid="{00000000-0005-0000-0000-0000F7200000}"/>
    <cellStyle name="Normal 3 16" xfId="3083" xr:uid="{00000000-0005-0000-0000-0000F8200000}"/>
    <cellStyle name="Normal 3 17" xfId="3084" xr:uid="{00000000-0005-0000-0000-0000F9200000}"/>
    <cellStyle name="Normal 3 18" xfId="3085" xr:uid="{00000000-0005-0000-0000-0000FA200000}"/>
    <cellStyle name="Normal 3 19" xfId="3086" xr:uid="{00000000-0005-0000-0000-0000FB200000}"/>
    <cellStyle name="Normal 3 2" xfId="52" xr:uid="{00000000-0005-0000-0000-0000FC200000}"/>
    <cellStyle name="Normal 3 2 2" xfId="3087" xr:uid="{00000000-0005-0000-0000-0000FD200000}"/>
    <cellStyle name="Normal 3 2 2 2" xfId="3088" xr:uid="{00000000-0005-0000-0000-0000FE200000}"/>
    <cellStyle name="Normal 3 2 3" xfId="3089" xr:uid="{00000000-0005-0000-0000-0000FF200000}"/>
    <cellStyle name="Normal 3 2 4" xfId="3090" xr:uid="{00000000-0005-0000-0000-000000210000}"/>
    <cellStyle name="Normal 3 20" xfId="3091" xr:uid="{00000000-0005-0000-0000-000001210000}"/>
    <cellStyle name="Normal 3 21" xfId="3092" xr:uid="{00000000-0005-0000-0000-000002210000}"/>
    <cellStyle name="Normal 3 22" xfId="3093" xr:uid="{00000000-0005-0000-0000-000003210000}"/>
    <cellStyle name="Normal 3 22 2" xfId="3094" xr:uid="{00000000-0005-0000-0000-000004210000}"/>
    <cellStyle name="Normal 3 22 2 2" xfId="3095" xr:uid="{00000000-0005-0000-0000-000005210000}"/>
    <cellStyle name="Normal 3 22 2 2 2" xfId="3096" xr:uid="{00000000-0005-0000-0000-000006210000}"/>
    <cellStyle name="Normal 3 22 2 3" xfId="3097" xr:uid="{00000000-0005-0000-0000-000007210000}"/>
    <cellStyle name="Normal 3 22 3" xfId="3098" xr:uid="{00000000-0005-0000-0000-000008210000}"/>
    <cellStyle name="Normal 3 22 3 2" xfId="3099" xr:uid="{00000000-0005-0000-0000-000009210000}"/>
    <cellStyle name="Normal 3 22 4" xfId="3100" xr:uid="{00000000-0005-0000-0000-00000A210000}"/>
    <cellStyle name="Normal 3 23" xfId="3101" xr:uid="{00000000-0005-0000-0000-00000B210000}"/>
    <cellStyle name="Normal 3 24" xfId="3102" xr:uid="{00000000-0005-0000-0000-00000C210000}"/>
    <cellStyle name="Normal 3 24 2" xfId="3103" xr:uid="{00000000-0005-0000-0000-00000D210000}"/>
    <cellStyle name="Normal 3 24 2 2" xfId="3104" xr:uid="{00000000-0005-0000-0000-00000E210000}"/>
    <cellStyle name="Normal 3 24 3" xfId="3105" xr:uid="{00000000-0005-0000-0000-00000F210000}"/>
    <cellStyle name="Normal 3 25" xfId="3106" xr:uid="{00000000-0005-0000-0000-000010210000}"/>
    <cellStyle name="Normal 3 26" xfId="3107" xr:uid="{00000000-0005-0000-0000-000011210000}"/>
    <cellStyle name="Normal 3 27" xfId="3108" xr:uid="{00000000-0005-0000-0000-000012210000}"/>
    <cellStyle name="Normal 3 28" xfId="3109" xr:uid="{00000000-0005-0000-0000-000013210000}"/>
    <cellStyle name="Normal 3 29" xfId="3110" xr:uid="{00000000-0005-0000-0000-000014210000}"/>
    <cellStyle name="Normal 3 3" xfId="3111" xr:uid="{00000000-0005-0000-0000-000015210000}"/>
    <cellStyle name="Normal 3 3 2" xfId="3112" xr:uid="{00000000-0005-0000-0000-000016210000}"/>
    <cellStyle name="Normal 3 3 3" xfId="3113" xr:uid="{00000000-0005-0000-0000-000017210000}"/>
    <cellStyle name="Normal 3 3 4" xfId="3114" xr:uid="{00000000-0005-0000-0000-000018210000}"/>
    <cellStyle name="Normal 3 30" xfId="3115" xr:uid="{00000000-0005-0000-0000-000019210000}"/>
    <cellStyle name="Normal 3 31" xfId="3116" xr:uid="{00000000-0005-0000-0000-00001A210000}"/>
    <cellStyle name="Normal 3 32" xfId="3117" xr:uid="{00000000-0005-0000-0000-00001B210000}"/>
    <cellStyle name="Normal 3 33" xfId="3118" xr:uid="{00000000-0005-0000-0000-00001C210000}"/>
    <cellStyle name="Normal 3 34" xfId="3119" xr:uid="{00000000-0005-0000-0000-00001D210000}"/>
    <cellStyle name="Normal 3 35" xfId="3120" xr:uid="{00000000-0005-0000-0000-00001E210000}"/>
    <cellStyle name="Normal 3 36" xfId="3121" xr:uid="{00000000-0005-0000-0000-00001F210000}"/>
    <cellStyle name="Normal 3 37" xfId="3122" xr:uid="{00000000-0005-0000-0000-000020210000}"/>
    <cellStyle name="Normal 3 38" xfId="3123" xr:uid="{00000000-0005-0000-0000-000021210000}"/>
    <cellStyle name="Normal 3 39" xfId="3124" xr:uid="{00000000-0005-0000-0000-000022210000}"/>
    <cellStyle name="Normal 3 39 2" xfId="3125" xr:uid="{00000000-0005-0000-0000-000023210000}"/>
    <cellStyle name="Normal 3 4" xfId="3126" xr:uid="{00000000-0005-0000-0000-000024210000}"/>
    <cellStyle name="Normal 3 4 2" xfId="3127" xr:uid="{00000000-0005-0000-0000-000025210000}"/>
    <cellStyle name="Normal 3 4 3" xfId="3128" xr:uid="{00000000-0005-0000-0000-000026210000}"/>
    <cellStyle name="Normal 3 40" xfId="3129" xr:uid="{00000000-0005-0000-0000-000027210000}"/>
    <cellStyle name="Normal 3 41" xfId="3130" xr:uid="{00000000-0005-0000-0000-000028210000}"/>
    <cellStyle name="Normal 3 42" xfId="3131" xr:uid="{00000000-0005-0000-0000-000029210000}"/>
    <cellStyle name="Normal 3 43" xfId="3132" xr:uid="{00000000-0005-0000-0000-00002A210000}"/>
    <cellStyle name="Normal 3 44" xfId="3133" xr:uid="{00000000-0005-0000-0000-00002B210000}"/>
    <cellStyle name="Normal 3 45" xfId="3134" xr:uid="{00000000-0005-0000-0000-00002C210000}"/>
    <cellStyle name="Normal 3 46" xfId="3135" xr:uid="{00000000-0005-0000-0000-00002D210000}"/>
    <cellStyle name="Normal 3 47" xfId="3136" xr:uid="{00000000-0005-0000-0000-00002E210000}"/>
    <cellStyle name="Normal 3 48" xfId="3137" xr:uid="{00000000-0005-0000-0000-00002F210000}"/>
    <cellStyle name="Normal 3 49" xfId="3138" xr:uid="{00000000-0005-0000-0000-000030210000}"/>
    <cellStyle name="Normal 3 5" xfId="3139" xr:uid="{00000000-0005-0000-0000-000031210000}"/>
    <cellStyle name="Normal 3 5 2" xfId="3140" xr:uid="{00000000-0005-0000-0000-000032210000}"/>
    <cellStyle name="Normal 3 50" xfId="3141" xr:uid="{00000000-0005-0000-0000-000033210000}"/>
    <cellStyle name="Normal 3 51" xfId="3142" xr:uid="{00000000-0005-0000-0000-000034210000}"/>
    <cellStyle name="Normal 3 52" xfId="3143" xr:uid="{00000000-0005-0000-0000-000035210000}"/>
    <cellStyle name="Normal 3 53" xfId="3144" xr:uid="{00000000-0005-0000-0000-000036210000}"/>
    <cellStyle name="Normal 3 6" xfId="3145" xr:uid="{00000000-0005-0000-0000-000037210000}"/>
    <cellStyle name="Normal 3 7" xfId="3146" xr:uid="{00000000-0005-0000-0000-000038210000}"/>
    <cellStyle name="Normal 3 8" xfId="3147" xr:uid="{00000000-0005-0000-0000-000039210000}"/>
    <cellStyle name="Normal 3 9" xfId="3148" xr:uid="{00000000-0005-0000-0000-00003A210000}"/>
    <cellStyle name="Normal 30" xfId="3149" xr:uid="{00000000-0005-0000-0000-00003B210000}"/>
    <cellStyle name="Normal 30 10" xfId="3150" xr:uid="{00000000-0005-0000-0000-00003C210000}"/>
    <cellStyle name="Normal 30 100" xfId="3151" xr:uid="{00000000-0005-0000-0000-00003D210000}"/>
    <cellStyle name="Normal 30 101" xfId="3152" xr:uid="{00000000-0005-0000-0000-00003E210000}"/>
    <cellStyle name="Normal 30 102" xfId="3153" xr:uid="{00000000-0005-0000-0000-00003F210000}"/>
    <cellStyle name="Normal 30 103" xfId="3154" xr:uid="{00000000-0005-0000-0000-000040210000}"/>
    <cellStyle name="Normal 30 104" xfId="3155" xr:uid="{00000000-0005-0000-0000-000041210000}"/>
    <cellStyle name="Normal 30 105" xfId="3156" xr:uid="{00000000-0005-0000-0000-000042210000}"/>
    <cellStyle name="Normal 30 106" xfId="3157" xr:uid="{00000000-0005-0000-0000-000043210000}"/>
    <cellStyle name="Normal 30 107" xfId="3158" xr:uid="{00000000-0005-0000-0000-000044210000}"/>
    <cellStyle name="Normal 30 108" xfId="3159" xr:uid="{00000000-0005-0000-0000-000045210000}"/>
    <cellStyle name="Normal 30 109" xfId="3160" xr:uid="{00000000-0005-0000-0000-000046210000}"/>
    <cellStyle name="Normal 30 11" xfId="3161" xr:uid="{00000000-0005-0000-0000-000047210000}"/>
    <cellStyle name="Normal 30 12" xfId="3162" xr:uid="{00000000-0005-0000-0000-000048210000}"/>
    <cellStyle name="Normal 30 13" xfId="3163" xr:uid="{00000000-0005-0000-0000-000049210000}"/>
    <cellStyle name="Normal 30 14" xfId="3164" xr:uid="{00000000-0005-0000-0000-00004A210000}"/>
    <cellStyle name="Normal 30 15" xfId="3165" xr:uid="{00000000-0005-0000-0000-00004B210000}"/>
    <cellStyle name="Normal 30 16" xfId="3166" xr:uid="{00000000-0005-0000-0000-00004C210000}"/>
    <cellStyle name="Normal 30 17" xfId="3167" xr:uid="{00000000-0005-0000-0000-00004D210000}"/>
    <cellStyle name="Normal 30 18" xfId="3168" xr:uid="{00000000-0005-0000-0000-00004E210000}"/>
    <cellStyle name="Normal 30 19" xfId="3169" xr:uid="{00000000-0005-0000-0000-00004F210000}"/>
    <cellStyle name="Normal 30 2" xfId="3170" xr:uid="{00000000-0005-0000-0000-000050210000}"/>
    <cellStyle name="Normal 30 20" xfId="3171" xr:uid="{00000000-0005-0000-0000-000051210000}"/>
    <cellStyle name="Normal 30 21" xfId="3172" xr:uid="{00000000-0005-0000-0000-000052210000}"/>
    <cellStyle name="Normal 30 22" xfId="3173" xr:uid="{00000000-0005-0000-0000-000053210000}"/>
    <cellStyle name="Normal 30 23" xfId="3174" xr:uid="{00000000-0005-0000-0000-000054210000}"/>
    <cellStyle name="Normal 30 24" xfId="3175" xr:uid="{00000000-0005-0000-0000-000055210000}"/>
    <cellStyle name="Normal 30 25" xfId="3176" xr:uid="{00000000-0005-0000-0000-000056210000}"/>
    <cellStyle name="Normal 30 26" xfId="3177" xr:uid="{00000000-0005-0000-0000-000057210000}"/>
    <cellStyle name="Normal 30 27" xfId="3178" xr:uid="{00000000-0005-0000-0000-000058210000}"/>
    <cellStyle name="Normal 30 28" xfId="3179" xr:uid="{00000000-0005-0000-0000-000059210000}"/>
    <cellStyle name="Normal 30 29" xfId="3180" xr:uid="{00000000-0005-0000-0000-00005A210000}"/>
    <cellStyle name="Normal 30 3" xfId="3181" xr:uid="{00000000-0005-0000-0000-00005B210000}"/>
    <cellStyle name="Normal 30 30" xfId="3182" xr:uid="{00000000-0005-0000-0000-00005C210000}"/>
    <cellStyle name="Normal 30 31" xfId="3183" xr:uid="{00000000-0005-0000-0000-00005D210000}"/>
    <cellStyle name="Normal 30 32" xfId="3184" xr:uid="{00000000-0005-0000-0000-00005E210000}"/>
    <cellStyle name="Normal 30 33" xfId="3185" xr:uid="{00000000-0005-0000-0000-00005F210000}"/>
    <cellStyle name="Normal 30 34" xfId="3186" xr:uid="{00000000-0005-0000-0000-000060210000}"/>
    <cellStyle name="Normal 30 35" xfId="3187" xr:uid="{00000000-0005-0000-0000-000061210000}"/>
    <cellStyle name="Normal 30 36" xfId="3188" xr:uid="{00000000-0005-0000-0000-000062210000}"/>
    <cellStyle name="Normal 30 37" xfId="3189" xr:uid="{00000000-0005-0000-0000-000063210000}"/>
    <cellStyle name="Normal 30 38" xfId="3190" xr:uid="{00000000-0005-0000-0000-000064210000}"/>
    <cellStyle name="Normal 30 39" xfId="3191" xr:uid="{00000000-0005-0000-0000-000065210000}"/>
    <cellStyle name="Normal 30 4" xfId="3192" xr:uid="{00000000-0005-0000-0000-000066210000}"/>
    <cellStyle name="Normal 30 40" xfId="3193" xr:uid="{00000000-0005-0000-0000-000067210000}"/>
    <cellStyle name="Normal 30 41" xfId="3194" xr:uid="{00000000-0005-0000-0000-000068210000}"/>
    <cellStyle name="Normal 30 42" xfId="3195" xr:uid="{00000000-0005-0000-0000-000069210000}"/>
    <cellStyle name="Normal 30 43" xfId="3196" xr:uid="{00000000-0005-0000-0000-00006A210000}"/>
    <cellStyle name="Normal 30 44" xfId="3197" xr:uid="{00000000-0005-0000-0000-00006B210000}"/>
    <cellStyle name="Normal 30 45" xfId="3198" xr:uid="{00000000-0005-0000-0000-00006C210000}"/>
    <cellStyle name="Normal 30 46" xfId="3199" xr:uid="{00000000-0005-0000-0000-00006D210000}"/>
    <cellStyle name="Normal 30 47" xfId="3200" xr:uid="{00000000-0005-0000-0000-00006E210000}"/>
    <cellStyle name="Normal 30 48" xfId="3201" xr:uid="{00000000-0005-0000-0000-00006F210000}"/>
    <cellStyle name="Normal 30 49" xfId="3202" xr:uid="{00000000-0005-0000-0000-000070210000}"/>
    <cellStyle name="Normal 30 5" xfId="3203" xr:uid="{00000000-0005-0000-0000-000071210000}"/>
    <cellStyle name="Normal 30 50" xfId="3204" xr:uid="{00000000-0005-0000-0000-000072210000}"/>
    <cellStyle name="Normal 30 51" xfId="3205" xr:uid="{00000000-0005-0000-0000-000073210000}"/>
    <cellStyle name="Normal 30 52" xfId="3206" xr:uid="{00000000-0005-0000-0000-000074210000}"/>
    <cellStyle name="Normal 30 53" xfId="3207" xr:uid="{00000000-0005-0000-0000-000075210000}"/>
    <cellStyle name="Normal 30 54" xfId="3208" xr:uid="{00000000-0005-0000-0000-000076210000}"/>
    <cellStyle name="Normal 30 55" xfId="3209" xr:uid="{00000000-0005-0000-0000-000077210000}"/>
    <cellStyle name="Normal 30 56" xfId="3210" xr:uid="{00000000-0005-0000-0000-000078210000}"/>
    <cellStyle name="Normal 30 57" xfId="3211" xr:uid="{00000000-0005-0000-0000-000079210000}"/>
    <cellStyle name="Normal 30 58" xfId="3212" xr:uid="{00000000-0005-0000-0000-00007A210000}"/>
    <cellStyle name="Normal 30 59" xfId="3213" xr:uid="{00000000-0005-0000-0000-00007B210000}"/>
    <cellStyle name="Normal 30 6" xfId="3214" xr:uid="{00000000-0005-0000-0000-00007C210000}"/>
    <cellStyle name="Normal 30 60" xfId="3215" xr:uid="{00000000-0005-0000-0000-00007D210000}"/>
    <cellStyle name="Normal 30 61" xfId="3216" xr:uid="{00000000-0005-0000-0000-00007E210000}"/>
    <cellStyle name="Normal 30 62" xfId="3217" xr:uid="{00000000-0005-0000-0000-00007F210000}"/>
    <cellStyle name="Normal 30 63" xfId="3218" xr:uid="{00000000-0005-0000-0000-000080210000}"/>
    <cellStyle name="Normal 30 64" xfId="3219" xr:uid="{00000000-0005-0000-0000-000081210000}"/>
    <cellStyle name="Normal 30 65" xfId="3220" xr:uid="{00000000-0005-0000-0000-000082210000}"/>
    <cellStyle name="Normal 30 66" xfId="3221" xr:uid="{00000000-0005-0000-0000-000083210000}"/>
    <cellStyle name="Normal 30 67" xfId="3222" xr:uid="{00000000-0005-0000-0000-000084210000}"/>
    <cellStyle name="Normal 30 68" xfId="3223" xr:uid="{00000000-0005-0000-0000-000085210000}"/>
    <cellStyle name="Normal 30 69" xfId="3224" xr:uid="{00000000-0005-0000-0000-000086210000}"/>
    <cellStyle name="Normal 30 7" xfId="3225" xr:uid="{00000000-0005-0000-0000-000087210000}"/>
    <cellStyle name="Normal 30 70" xfId="3226" xr:uid="{00000000-0005-0000-0000-000088210000}"/>
    <cellStyle name="Normal 30 71" xfId="3227" xr:uid="{00000000-0005-0000-0000-000089210000}"/>
    <cellStyle name="Normal 30 72" xfId="3228" xr:uid="{00000000-0005-0000-0000-00008A210000}"/>
    <cellStyle name="Normal 30 73" xfId="3229" xr:uid="{00000000-0005-0000-0000-00008B210000}"/>
    <cellStyle name="Normal 30 74" xfId="3230" xr:uid="{00000000-0005-0000-0000-00008C210000}"/>
    <cellStyle name="Normal 30 75" xfId="3231" xr:uid="{00000000-0005-0000-0000-00008D210000}"/>
    <cellStyle name="Normal 30 76" xfId="3232" xr:uid="{00000000-0005-0000-0000-00008E210000}"/>
    <cellStyle name="Normal 30 77" xfId="3233" xr:uid="{00000000-0005-0000-0000-00008F210000}"/>
    <cellStyle name="Normal 30 78" xfId="3234" xr:uid="{00000000-0005-0000-0000-000090210000}"/>
    <cellStyle name="Normal 30 79" xfId="3235" xr:uid="{00000000-0005-0000-0000-000091210000}"/>
    <cellStyle name="Normal 30 8" xfId="3236" xr:uid="{00000000-0005-0000-0000-000092210000}"/>
    <cellStyle name="Normal 30 80" xfId="3237" xr:uid="{00000000-0005-0000-0000-000093210000}"/>
    <cellStyle name="Normal 30 81" xfId="3238" xr:uid="{00000000-0005-0000-0000-000094210000}"/>
    <cellStyle name="Normal 30 82" xfId="3239" xr:uid="{00000000-0005-0000-0000-000095210000}"/>
    <cellStyle name="Normal 30 83" xfId="3240" xr:uid="{00000000-0005-0000-0000-000096210000}"/>
    <cellStyle name="Normal 30 84" xfId="3241" xr:uid="{00000000-0005-0000-0000-000097210000}"/>
    <cellStyle name="Normal 30 85" xfId="3242" xr:uid="{00000000-0005-0000-0000-000098210000}"/>
    <cellStyle name="Normal 30 86" xfId="3243" xr:uid="{00000000-0005-0000-0000-000099210000}"/>
    <cellStyle name="Normal 30 87" xfId="3244" xr:uid="{00000000-0005-0000-0000-00009A210000}"/>
    <cellStyle name="Normal 30 88" xfId="3245" xr:uid="{00000000-0005-0000-0000-00009B210000}"/>
    <cellStyle name="Normal 30 89" xfId="3246" xr:uid="{00000000-0005-0000-0000-00009C210000}"/>
    <cellStyle name="Normal 30 9" xfId="3247" xr:uid="{00000000-0005-0000-0000-00009D210000}"/>
    <cellStyle name="Normal 30 90" xfId="3248" xr:uid="{00000000-0005-0000-0000-00009E210000}"/>
    <cellStyle name="Normal 30 91" xfId="3249" xr:uid="{00000000-0005-0000-0000-00009F210000}"/>
    <cellStyle name="Normal 30 92" xfId="3250" xr:uid="{00000000-0005-0000-0000-0000A0210000}"/>
    <cellStyle name="Normal 30 93" xfId="3251" xr:uid="{00000000-0005-0000-0000-0000A1210000}"/>
    <cellStyle name="Normal 30 94" xfId="3252" xr:uid="{00000000-0005-0000-0000-0000A2210000}"/>
    <cellStyle name="Normal 30 95" xfId="3253" xr:uid="{00000000-0005-0000-0000-0000A3210000}"/>
    <cellStyle name="Normal 30 96" xfId="3254" xr:uid="{00000000-0005-0000-0000-0000A4210000}"/>
    <cellStyle name="Normal 30 97" xfId="3255" xr:uid="{00000000-0005-0000-0000-0000A5210000}"/>
    <cellStyle name="Normal 30 98" xfId="3256" xr:uid="{00000000-0005-0000-0000-0000A6210000}"/>
    <cellStyle name="Normal 30 99" xfId="3257" xr:uid="{00000000-0005-0000-0000-0000A7210000}"/>
    <cellStyle name="Normal 31" xfId="3258" xr:uid="{00000000-0005-0000-0000-0000A8210000}"/>
    <cellStyle name="Normal 31 10" xfId="3259" xr:uid="{00000000-0005-0000-0000-0000A9210000}"/>
    <cellStyle name="Normal 31 100" xfId="3260" xr:uid="{00000000-0005-0000-0000-0000AA210000}"/>
    <cellStyle name="Normal 31 101" xfId="3261" xr:uid="{00000000-0005-0000-0000-0000AB210000}"/>
    <cellStyle name="Normal 31 102" xfId="3262" xr:uid="{00000000-0005-0000-0000-0000AC210000}"/>
    <cellStyle name="Normal 31 103" xfId="3263" xr:uid="{00000000-0005-0000-0000-0000AD210000}"/>
    <cellStyle name="Normal 31 104" xfId="3264" xr:uid="{00000000-0005-0000-0000-0000AE210000}"/>
    <cellStyle name="Normal 31 105" xfId="3265" xr:uid="{00000000-0005-0000-0000-0000AF210000}"/>
    <cellStyle name="Normal 31 106" xfId="3266" xr:uid="{00000000-0005-0000-0000-0000B0210000}"/>
    <cellStyle name="Normal 31 107" xfId="3267" xr:uid="{00000000-0005-0000-0000-0000B1210000}"/>
    <cellStyle name="Normal 31 108" xfId="3268" xr:uid="{00000000-0005-0000-0000-0000B2210000}"/>
    <cellStyle name="Normal 31 109" xfId="3269" xr:uid="{00000000-0005-0000-0000-0000B3210000}"/>
    <cellStyle name="Normal 31 11" xfId="3270" xr:uid="{00000000-0005-0000-0000-0000B4210000}"/>
    <cellStyle name="Normal 31 12" xfId="3271" xr:uid="{00000000-0005-0000-0000-0000B5210000}"/>
    <cellStyle name="Normal 31 13" xfId="3272" xr:uid="{00000000-0005-0000-0000-0000B6210000}"/>
    <cellStyle name="Normal 31 14" xfId="3273" xr:uid="{00000000-0005-0000-0000-0000B7210000}"/>
    <cellStyle name="Normal 31 15" xfId="3274" xr:uid="{00000000-0005-0000-0000-0000B8210000}"/>
    <cellStyle name="Normal 31 16" xfId="3275" xr:uid="{00000000-0005-0000-0000-0000B9210000}"/>
    <cellStyle name="Normal 31 17" xfId="3276" xr:uid="{00000000-0005-0000-0000-0000BA210000}"/>
    <cellStyle name="Normal 31 18" xfId="3277" xr:uid="{00000000-0005-0000-0000-0000BB210000}"/>
    <cellStyle name="Normal 31 19" xfId="3278" xr:uid="{00000000-0005-0000-0000-0000BC210000}"/>
    <cellStyle name="Normal 31 2" xfId="3279" xr:uid="{00000000-0005-0000-0000-0000BD210000}"/>
    <cellStyle name="Normal 31 20" xfId="3280" xr:uid="{00000000-0005-0000-0000-0000BE210000}"/>
    <cellStyle name="Normal 31 21" xfId="3281" xr:uid="{00000000-0005-0000-0000-0000BF210000}"/>
    <cellStyle name="Normal 31 22" xfId="3282" xr:uid="{00000000-0005-0000-0000-0000C0210000}"/>
    <cellStyle name="Normal 31 23" xfId="3283" xr:uid="{00000000-0005-0000-0000-0000C1210000}"/>
    <cellStyle name="Normal 31 24" xfId="3284" xr:uid="{00000000-0005-0000-0000-0000C2210000}"/>
    <cellStyle name="Normal 31 25" xfId="3285" xr:uid="{00000000-0005-0000-0000-0000C3210000}"/>
    <cellStyle name="Normal 31 26" xfId="3286" xr:uid="{00000000-0005-0000-0000-0000C4210000}"/>
    <cellStyle name="Normal 31 27" xfId="3287" xr:uid="{00000000-0005-0000-0000-0000C5210000}"/>
    <cellStyle name="Normal 31 28" xfId="3288" xr:uid="{00000000-0005-0000-0000-0000C6210000}"/>
    <cellStyle name="Normal 31 29" xfId="3289" xr:uid="{00000000-0005-0000-0000-0000C7210000}"/>
    <cellStyle name="Normal 31 3" xfId="3290" xr:uid="{00000000-0005-0000-0000-0000C8210000}"/>
    <cellStyle name="Normal 31 30" xfId="3291" xr:uid="{00000000-0005-0000-0000-0000C9210000}"/>
    <cellStyle name="Normal 31 31" xfId="3292" xr:uid="{00000000-0005-0000-0000-0000CA210000}"/>
    <cellStyle name="Normal 31 32" xfId="3293" xr:uid="{00000000-0005-0000-0000-0000CB210000}"/>
    <cellStyle name="Normal 31 33" xfId="3294" xr:uid="{00000000-0005-0000-0000-0000CC210000}"/>
    <cellStyle name="Normal 31 34" xfId="3295" xr:uid="{00000000-0005-0000-0000-0000CD210000}"/>
    <cellStyle name="Normal 31 35" xfId="3296" xr:uid="{00000000-0005-0000-0000-0000CE210000}"/>
    <cellStyle name="Normal 31 36" xfId="3297" xr:uid="{00000000-0005-0000-0000-0000CF210000}"/>
    <cellStyle name="Normal 31 37" xfId="3298" xr:uid="{00000000-0005-0000-0000-0000D0210000}"/>
    <cellStyle name="Normal 31 38" xfId="3299" xr:uid="{00000000-0005-0000-0000-0000D1210000}"/>
    <cellStyle name="Normal 31 39" xfId="3300" xr:uid="{00000000-0005-0000-0000-0000D2210000}"/>
    <cellStyle name="Normal 31 4" xfId="3301" xr:uid="{00000000-0005-0000-0000-0000D3210000}"/>
    <cellStyle name="Normal 31 40" xfId="3302" xr:uid="{00000000-0005-0000-0000-0000D4210000}"/>
    <cellStyle name="Normal 31 41" xfId="3303" xr:uid="{00000000-0005-0000-0000-0000D5210000}"/>
    <cellStyle name="Normal 31 42" xfId="3304" xr:uid="{00000000-0005-0000-0000-0000D6210000}"/>
    <cellStyle name="Normal 31 43" xfId="3305" xr:uid="{00000000-0005-0000-0000-0000D7210000}"/>
    <cellStyle name="Normal 31 44" xfId="3306" xr:uid="{00000000-0005-0000-0000-0000D8210000}"/>
    <cellStyle name="Normal 31 45" xfId="3307" xr:uid="{00000000-0005-0000-0000-0000D9210000}"/>
    <cellStyle name="Normal 31 46" xfId="3308" xr:uid="{00000000-0005-0000-0000-0000DA210000}"/>
    <cellStyle name="Normal 31 47" xfId="3309" xr:uid="{00000000-0005-0000-0000-0000DB210000}"/>
    <cellStyle name="Normal 31 48" xfId="3310" xr:uid="{00000000-0005-0000-0000-0000DC210000}"/>
    <cellStyle name="Normal 31 49" xfId="3311" xr:uid="{00000000-0005-0000-0000-0000DD210000}"/>
    <cellStyle name="Normal 31 5" xfId="3312" xr:uid="{00000000-0005-0000-0000-0000DE210000}"/>
    <cellStyle name="Normal 31 50" xfId="3313" xr:uid="{00000000-0005-0000-0000-0000DF210000}"/>
    <cellStyle name="Normal 31 51" xfId="3314" xr:uid="{00000000-0005-0000-0000-0000E0210000}"/>
    <cellStyle name="Normal 31 52" xfId="3315" xr:uid="{00000000-0005-0000-0000-0000E1210000}"/>
    <cellStyle name="Normal 31 53" xfId="3316" xr:uid="{00000000-0005-0000-0000-0000E2210000}"/>
    <cellStyle name="Normal 31 54" xfId="3317" xr:uid="{00000000-0005-0000-0000-0000E3210000}"/>
    <cellStyle name="Normal 31 55" xfId="3318" xr:uid="{00000000-0005-0000-0000-0000E4210000}"/>
    <cellStyle name="Normal 31 56" xfId="3319" xr:uid="{00000000-0005-0000-0000-0000E5210000}"/>
    <cellStyle name="Normal 31 57" xfId="3320" xr:uid="{00000000-0005-0000-0000-0000E6210000}"/>
    <cellStyle name="Normal 31 58" xfId="3321" xr:uid="{00000000-0005-0000-0000-0000E7210000}"/>
    <cellStyle name="Normal 31 59" xfId="3322" xr:uid="{00000000-0005-0000-0000-0000E8210000}"/>
    <cellStyle name="Normal 31 6" xfId="3323" xr:uid="{00000000-0005-0000-0000-0000E9210000}"/>
    <cellStyle name="Normal 31 60" xfId="3324" xr:uid="{00000000-0005-0000-0000-0000EA210000}"/>
    <cellStyle name="Normal 31 61" xfId="3325" xr:uid="{00000000-0005-0000-0000-0000EB210000}"/>
    <cellStyle name="Normal 31 62" xfId="3326" xr:uid="{00000000-0005-0000-0000-0000EC210000}"/>
    <cellStyle name="Normal 31 63" xfId="3327" xr:uid="{00000000-0005-0000-0000-0000ED210000}"/>
    <cellStyle name="Normal 31 64" xfId="3328" xr:uid="{00000000-0005-0000-0000-0000EE210000}"/>
    <cellStyle name="Normal 31 65" xfId="3329" xr:uid="{00000000-0005-0000-0000-0000EF210000}"/>
    <cellStyle name="Normal 31 66" xfId="3330" xr:uid="{00000000-0005-0000-0000-0000F0210000}"/>
    <cellStyle name="Normal 31 67" xfId="3331" xr:uid="{00000000-0005-0000-0000-0000F1210000}"/>
    <cellStyle name="Normal 31 68" xfId="3332" xr:uid="{00000000-0005-0000-0000-0000F2210000}"/>
    <cellStyle name="Normal 31 69" xfId="3333" xr:uid="{00000000-0005-0000-0000-0000F3210000}"/>
    <cellStyle name="Normal 31 7" xfId="3334" xr:uid="{00000000-0005-0000-0000-0000F4210000}"/>
    <cellStyle name="Normal 31 70" xfId="3335" xr:uid="{00000000-0005-0000-0000-0000F5210000}"/>
    <cellStyle name="Normal 31 71" xfId="3336" xr:uid="{00000000-0005-0000-0000-0000F6210000}"/>
    <cellStyle name="Normal 31 72" xfId="3337" xr:uid="{00000000-0005-0000-0000-0000F7210000}"/>
    <cellStyle name="Normal 31 73" xfId="3338" xr:uid="{00000000-0005-0000-0000-0000F8210000}"/>
    <cellStyle name="Normal 31 74" xfId="3339" xr:uid="{00000000-0005-0000-0000-0000F9210000}"/>
    <cellStyle name="Normal 31 75" xfId="3340" xr:uid="{00000000-0005-0000-0000-0000FA210000}"/>
    <cellStyle name="Normal 31 76" xfId="3341" xr:uid="{00000000-0005-0000-0000-0000FB210000}"/>
    <cellStyle name="Normal 31 77" xfId="3342" xr:uid="{00000000-0005-0000-0000-0000FC210000}"/>
    <cellStyle name="Normal 31 78" xfId="3343" xr:uid="{00000000-0005-0000-0000-0000FD210000}"/>
    <cellStyle name="Normal 31 79" xfId="3344" xr:uid="{00000000-0005-0000-0000-0000FE210000}"/>
    <cellStyle name="Normal 31 8" xfId="3345" xr:uid="{00000000-0005-0000-0000-0000FF210000}"/>
    <cellStyle name="Normal 31 80" xfId="3346" xr:uid="{00000000-0005-0000-0000-000000220000}"/>
    <cellStyle name="Normal 31 81" xfId="3347" xr:uid="{00000000-0005-0000-0000-000001220000}"/>
    <cellStyle name="Normal 31 82" xfId="3348" xr:uid="{00000000-0005-0000-0000-000002220000}"/>
    <cellStyle name="Normal 31 83" xfId="3349" xr:uid="{00000000-0005-0000-0000-000003220000}"/>
    <cellStyle name="Normal 31 84" xfId="3350" xr:uid="{00000000-0005-0000-0000-000004220000}"/>
    <cellStyle name="Normal 31 85" xfId="3351" xr:uid="{00000000-0005-0000-0000-000005220000}"/>
    <cellStyle name="Normal 31 86" xfId="3352" xr:uid="{00000000-0005-0000-0000-000006220000}"/>
    <cellStyle name="Normal 31 87" xfId="3353" xr:uid="{00000000-0005-0000-0000-000007220000}"/>
    <cellStyle name="Normal 31 88" xfId="3354" xr:uid="{00000000-0005-0000-0000-000008220000}"/>
    <cellStyle name="Normal 31 89" xfId="3355" xr:uid="{00000000-0005-0000-0000-000009220000}"/>
    <cellStyle name="Normal 31 9" xfId="3356" xr:uid="{00000000-0005-0000-0000-00000A220000}"/>
    <cellStyle name="Normal 31 90" xfId="3357" xr:uid="{00000000-0005-0000-0000-00000B220000}"/>
    <cellStyle name="Normal 31 91" xfId="3358" xr:uid="{00000000-0005-0000-0000-00000C220000}"/>
    <cellStyle name="Normal 31 92" xfId="3359" xr:uid="{00000000-0005-0000-0000-00000D220000}"/>
    <cellStyle name="Normal 31 93" xfId="3360" xr:uid="{00000000-0005-0000-0000-00000E220000}"/>
    <cellStyle name="Normal 31 94" xfId="3361" xr:uid="{00000000-0005-0000-0000-00000F220000}"/>
    <cellStyle name="Normal 31 95" xfId="3362" xr:uid="{00000000-0005-0000-0000-000010220000}"/>
    <cellStyle name="Normal 31 96" xfId="3363" xr:uid="{00000000-0005-0000-0000-000011220000}"/>
    <cellStyle name="Normal 31 97" xfId="3364" xr:uid="{00000000-0005-0000-0000-000012220000}"/>
    <cellStyle name="Normal 31 98" xfId="3365" xr:uid="{00000000-0005-0000-0000-000013220000}"/>
    <cellStyle name="Normal 31 99" xfId="3366" xr:uid="{00000000-0005-0000-0000-000014220000}"/>
    <cellStyle name="Normal 32" xfId="3367" xr:uid="{00000000-0005-0000-0000-000015220000}"/>
    <cellStyle name="Normal 32 2" xfId="3368" xr:uid="{00000000-0005-0000-0000-000016220000}"/>
    <cellStyle name="Normal 33" xfId="3369" xr:uid="{00000000-0005-0000-0000-000017220000}"/>
    <cellStyle name="Normal 33 2" xfId="3370" xr:uid="{00000000-0005-0000-0000-000018220000}"/>
    <cellStyle name="Normal 34" xfId="3371" xr:uid="{00000000-0005-0000-0000-000019220000}"/>
    <cellStyle name="Normal 35" xfId="3372" xr:uid="{00000000-0005-0000-0000-00001A220000}"/>
    <cellStyle name="Normal 35 10" xfId="3373" xr:uid="{00000000-0005-0000-0000-00001B220000}"/>
    <cellStyle name="Normal 35 100" xfId="3374" xr:uid="{00000000-0005-0000-0000-00001C220000}"/>
    <cellStyle name="Normal 35 101" xfId="3375" xr:uid="{00000000-0005-0000-0000-00001D220000}"/>
    <cellStyle name="Normal 35 102" xfId="3376" xr:uid="{00000000-0005-0000-0000-00001E220000}"/>
    <cellStyle name="Normal 35 103" xfId="3377" xr:uid="{00000000-0005-0000-0000-00001F220000}"/>
    <cellStyle name="Normal 35 104" xfId="3378" xr:uid="{00000000-0005-0000-0000-000020220000}"/>
    <cellStyle name="Normal 35 105" xfId="3379" xr:uid="{00000000-0005-0000-0000-000021220000}"/>
    <cellStyle name="Normal 35 106" xfId="3380" xr:uid="{00000000-0005-0000-0000-000022220000}"/>
    <cellStyle name="Normal 35 107" xfId="3381" xr:uid="{00000000-0005-0000-0000-000023220000}"/>
    <cellStyle name="Normal 35 108" xfId="3382" xr:uid="{00000000-0005-0000-0000-000024220000}"/>
    <cellStyle name="Normal 35 109" xfId="3383" xr:uid="{00000000-0005-0000-0000-000025220000}"/>
    <cellStyle name="Normal 35 11" xfId="3384" xr:uid="{00000000-0005-0000-0000-000026220000}"/>
    <cellStyle name="Normal 35 12" xfId="3385" xr:uid="{00000000-0005-0000-0000-000027220000}"/>
    <cellStyle name="Normal 35 13" xfId="3386" xr:uid="{00000000-0005-0000-0000-000028220000}"/>
    <cellStyle name="Normal 35 14" xfId="3387" xr:uid="{00000000-0005-0000-0000-000029220000}"/>
    <cellStyle name="Normal 35 15" xfId="3388" xr:uid="{00000000-0005-0000-0000-00002A220000}"/>
    <cellStyle name="Normal 35 16" xfId="3389" xr:uid="{00000000-0005-0000-0000-00002B220000}"/>
    <cellStyle name="Normal 35 17" xfId="3390" xr:uid="{00000000-0005-0000-0000-00002C220000}"/>
    <cellStyle name="Normal 35 18" xfId="3391" xr:uid="{00000000-0005-0000-0000-00002D220000}"/>
    <cellStyle name="Normal 35 19" xfId="3392" xr:uid="{00000000-0005-0000-0000-00002E220000}"/>
    <cellStyle name="Normal 35 2" xfId="3393" xr:uid="{00000000-0005-0000-0000-00002F220000}"/>
    <cellStyle name="Normal 35 20" xfId="3394" xr:uid="{00000000-0005-0000-0000-000030220000}"/>
    <cellStyle name="Normal 35 21" xfId="3395" xr:uid="{00000000-0005-0000-0000-000031220000}"/>
    <cellStyle name="Normal 35 22" xfId="3396" xr:uid="{00000000-0005-0000-0000-000032220000}"/>
    <cellStyle name="Normal 35 23" xfId="3397" xr:uid="{00000000-0005-0000-0000-000033220000}"/>
    <cellStyle name="Normal 35 24" xfId="3398" xr:uid="{00000000-0005-0000-0000-000034220000}"/>
    <cellStyle name="Normal 35 25" xfId="3399" xr:uid="{00000000-0005-0000-0000-000035220000}"/>
    <cellStyle name="Normal 35 26" xfId="3400" xr:uid="{00000000-0005-0000-0000-000036220000}"/>
    <cellStyle name="Normal 35 27" xfId="3401" xr:uid="{00000000-0005-0000-0000-000037220000}"/>
    <cellStyle name="Normal 35 28" xfId="3402" xr:uid="{00000000-0005-0000-0000-000038220000}"/>
    <cellStyle name="Normal 35 29" xfId="3403" xr:uid="{00000000-0005-0000-0000-000039220000}"/>
    <cellStyle name="Normal 35 3" xfId="3404" xr:uid="{00000000-0005-0000-0000-00003A220000}"/>
    <cellStyle name="Normal 35 30" xfId="3405" xr:uid="{00000000-0005-0000-0000-00003B220000}"/>
    <cellStyle name="Normal 35 31" xfId="3406" xr:uid="{00000000-0005-0000-0000-00003C220000}"/>
    <cellStyle name="Normal 35 32" xfId="3407" xr:uid="{00000000-0005-0000-0000-00003D220000}"/>
    <cellStyle name="Normal 35 33" xfId="3408" xr:uid="{00000000-0005-0000-0000-00003E220000}"/>
    <cellStyle name="Normal 35 34" xfId="3409" xr:uid="{00000000-0005-0000-0000-00003F220000}"/>
    <cellStyle name="Normal 35 35" xfId="3410" xr:uid="{00000000-0005-0000-0000-000040220000}"/>
    <cellStyle name="Normal 35 36" xfId="3411" xr:uid="{00000000-0005-0000-0000-000041220000}"/>
    <cellStyle name="Normal 35 37" xfId="3412" xr:uid="{00000000-0005-0000-0000-000042220000}"/>
    <cellStyle name="Normal 35 38" xfId="3413" xr:uid="{00000000-0005-0000-0000-000043220000}"/>
    <cellStyle name="Normal 35 39" xfId="3414" xr:uid="{00000000-0005-0000-0000-000044220000}"/>
    <cellStyle name="Normal 35 4" xfId="3415" xr:uid="{00000000-0005-0000-0000-000045220000}"/>
    <cellStyle name="Normal 35 40" xfId="3416" xr:uid="{00000000-0005-0000-0000-000046220000}"/>
    <cellStyle name="Normal 35 41" xfId="3417" xr:uid="{00000000-0005-0000-0000-000047220000}"/>
    <cellStyle name="Normal 35 42" xfId="3418" xr:uid="{00000000-0005-0000-0000-000048220000}"/>
    <cellStyle name="Normal 35 43" xfId="3419" xr:uid="{00000000-0005-0000-0000-000049220000}"/>
    <cellStyle name="Normal 35 44" xfId="3420" xr:uid="{00000000-0005-0000-0000-00004A220000}"/>
    <cellStyle name="Normal 35 45" xfId="3421" xr:uid="{00000000-0005-0000-0000-00004B220000}"/>
    <cellStyle name="Normal 35 46" xfId="3422" xr:uid="{00000000-0005-0000-0000-00004C220000}"/>
    <cellStyle name="Normal 35 47" xfId="3423" xr:uid="{00000000-0005-0000-0000-00004D220000}"/>
    <cellStyle name="Normal 35 48" xfId="3424" xr:uid="{00000000-0005-0000-0000-00004E220000}"/>
    <cellStyle name="Normal 35 49" xfId="3425" xr:uid="{00000000-0005-0000-0000-00004F220000}"/>
    <cellStyle name="Normal 35 5" xfId="3426" xr:uid="{00000000-0005-0000-0000-000050220000}"/>
    <cellStyle name="Normal 35 50" xfId="3427" xr:uid="{00000000-0005-0000-0000-000051220000}"/>
    <cellStyle name="Normal 35 51" xfId="3428" xr:uid="{00000000-0005-0000-0000-000052220000}"/>
    <cellStyle name="Normal 35 52" xfId="3429" xr:uid="{00000000-0005-0000-0000-000053220000}"/>
    <cellStyle name="Normal 35 53" xfId="3430" xr:uid="{00000000-0005-0000-0000-000054220000}"/>
    <cellStyle name="Normal 35 54" xfId="3431" xr:uid="{00000000-0005-0000-0000-000055220000}"/>
    <cellStyle name="Normal 35 55" xfId="3432" xr:uid="{00000000-0005-0000-0000-000056220000}"/>
    <cellStyle name="Normal 35 56" xfId="3433" xr:uid="{00000000-0005-0000-0000-000057220000}"/>
    <cellStyle name="Normal 35 57" xfId="3434" xr:uid="{00000000-0005-0000-0000-000058220000}"/>
    <cellStyle name="Normal 35 58" xfId="3435" xr:uid="{00000000-0005-0000-0000-000059220000}"/>
    <cellStyle name="Normal 35 59" xfId="3436" xr:uid="{00000000-0005-0000-0000-00005A220000}"/>
    <cellStyle name="Normal 35 6" xfId="3437" xr:uid="{00000000-0005-0000-0000-00005B220000}"/>
    <cellStyle name="Normal 35 60" xfId="3438" xr:uid="{00000000-0005-0000-0000-00005C220000}"/>
    <cellStyle name="Normal 35 61" xfId="3439" xr:uid="{00000000-0005-0000-0000-00005D220000}"/>
    <cellStyle name="Normal 35 62" xfId="3440" xr:uid="{00000000-0005-0000-0000-00005E220000}"/>
    <cellStyle name="Normal 35 63" xfId="3441" xr:uid="{00000000-0005-0000-0000-00005F220000}"/>
    <cellStyle name="Normal 35 64" xfId="3442" xr:uid="{00000000-0005-0000-0000-000060220000}"/>
    <cellStyle name="Normal 35 65" xfId="3443" xr:uid="{00000000-0005-0000-0000-000061220000}"/>
    <cellStyle name="Normal 35 66" xfId="3444" xr:uid="{00000000-0005-0000-0000-000062220000}"/>
    <cellStyle name="Normal 35 67" xfId="3445" xr:uid="{00000000-0005-0000-0000-000063220000}"/>
    <cellStyle name="Normal 35 68" xfId="3446" xr:uid="{00000000-0005-0000-0000-000064220000}"/>
    <cellStyle name="Normal 35 69" xfId="3447" xr:uid="{00000000-0005-0000-0000-000065220000}"/>
    <cellStyle name="Normal 35 7" xfId="3448" xr:uid="{00000000-0005-0000-0000-000066220000}"/>
    <cellStyle name="Normal 35 70" xfId="3449" xr:uid="{00000000-0005-0000-0000-000067220000}"/>
    <cellStyle name="Normal 35 71" xfId="3450" xr:uid="{00000000-0005-0000-0000-000068220000}"/>
    <cellStyle name="Normal 35 72" xfId="3451" xr:uid="{00000000-0005-0000-0000-000069220000}"/>
    <cellStyle name="Normal 35 73" xfId="3452" xr:uid="{00000000-0005-0000-0000-00006A220000}"/>
    <cellStyle name="Normal 35 74" xfId="3453" xr:uid="{00000000-0005-0000-0000-00006B220000}"/>
    <cellStyle name="Normal 35 75" xfId="3454" xr:uid="{00000000-0005-0000-0000-00006C220000}"/>
    <cellStyle name="Normal 35 76" xfId="3455" xr:uid="{00000000-0005-0000-0000-00006D220000}"/>
    <cellStyle name="Normal 35 77" xfId="3456" xr:uid="{00000000-0005-0000-0000-00006E220000}"/>
    <cellStyle name="Normal 35 78" xfId="3457" xr:uid="{00000000-0005-0000-0000-00006F220000}"/>
    <cellStyle name="Normal 35 79" xfId="3458" xr:uid="{00000000-0005-0000-0000-000070220000}"/>
    <cellStyle name="Normal 35 8" xfId="3459" xr:uid="{00000000-0005-0000-0000-000071220000}"/>
    <cellStyle name="Normal 35 80" xfId="3460" xr:uid="{00000000-0005-0000-0000-000072220000}"/>
    <cellStyle name="Normal 35 81" xfId="3461" xr:uid="{00000000-0005-0000-0000-000073220000}"/>
    <cellStyle name="Normal 35 82" xfId="3462" xr:uid="{00000000-0005-0000-0000-000074220000}"/>
    <cellStyle name="Normal 35 83" xfId="3463" xr:uid="{00000000-0005-0000-0000-000075220000}"/>
    <cellStyle name="Normal 35 84" xfId="3464" xr:uid="{00000000-0005-0000-0000-000076220000}"/>
    <cellStyle name="Normal 35 85" xfId="3465" xr:uid="{00000000-0005-0000-0000-000077220000}"/>
    <cellStyle name="Normal 35 86" xfId="3466" xr:uid="{00000000-0005-0000-0000-000078220000}"/>
    <cellStyle name="Normal 35 87" xfId="3467" xr:uid="{00000000-0005-0000-0000-000079220000}"/>
    <cellStyle name="Normal 35 88" xfId="3468" xr:uid="{00000000-0005-0000-0000-00007A220000}"/>
    <cellStyle name="Normal 35 89" xfId="3469" xr:uid="{00000000-0005-0000-0000-00007B220000}"/>
    <cellStyle name="Normal 35 9" xfId="3470" xr:uid="{00000000-0005-0000-0000-00007C220000}"/>
    <cellStyle name="Normal 35 90" xfId="3471" xr:uid="{00000000-0005-0000-0000-00007D220000}"/>
    <cellStyle name="Normal 35 91" xfId="3472" xr:uid="{00000000-0005-0000-0000-00007E220000}"/>
    <cellStyle name="Normal 35 92" xfId="3473" xr:uid="{00000000-0005-0000-0000-00007F220000}"/>
    <cellStyle name="Normal 35 93" xfId="3474" xr:uid="{00000000-0005-0000-0000-000080220000}"/>
    <cellStyle name="Normal 35 94" xfId="3475" xr:uid="{00000000-0005-0000-0000-000081220000}"/>
    <cellStyle name="Normal 35 95" xfId="3476" xr:uid="{00000000-0005-0000-0000-000082220000}"/>
    <cellStyle name="Normal 35 96" xfId="3477" xr:uid="{00000000-0005-0000-0000-000083220000}"/>
    <cellStyle name="Normal 35 97" xfId="3478" xr:uid="{00000000-0005-0000-0000-000084220000}"/>
    <cellStyle name="Normal 35 98" xfId="3479" xr:uid="{00000000-0005-0000-0000-000085220000}"/>
    <cellStyle name="Normal 35 99" xfId="3480" xr:uid="{00000000-0005-0000-0000-000086220000}"/>
    <cellStyle name="Normal 36" xfId="3481" xr:uid="{00000000-0005-0000-0000-000087220000}"/>
    <cellStyle name="Normal 36 10" xfId="3482" xr:uid="{00000000-0005-0000-0000-000088220000}"/>
    <cellStyle name="Normal 36 100" xfId="3483" xr:uid="{00000000-0005-0000-0000-000089220000}"/>
    <cellStyle name="Normal 36 101" xfId="3484" xr:uid="{00000000-0005-0000-0000-00008A220000}"/>
    <cellStyle name="Normal 36 102" xfId="3485" xr:uid="{00000000-0005-0000-0000-00008B220000}"/>
    <cellStyle name="Normal 36 103" xfId="3486" xr:uid="{00000000-0005-0000-0000-00008C220000}"/>
    <cellStyle name="Normal 36 104" xfId="3487" xr:uid="{00000000-0005-0000-0000-00008D220000}"/>
    <cellStyle name="Normal 36 105" xfId="3488" xr:uid="{00000000-0005-0000-0000-00008E220000}"/>
    <cellStyle name="Normal 36 106" xfId="3489" xr:uid="{00000000-0005-0000-0000-00008F220000}"/>
    <cellStyle name="Normal 36 107" xfId="3490" xr:uid="{00000000-0005-0000-0000-000090220000}"/>
    <cellStyle name="Normal 36 108" xfId="3491" xr:uid="{00000000-0005-0000-0000-000091220000}"/>
    <cellStyle name="Normal 36 109" xfId="3492" xr:uid="{00000000-0005-0000-0000-000092220000}"/>
    <cellStyle name="Normal 36 11" xfId="3493" xr:uid="{00000000-0005-0000-0000-000093220000}"/>
    <cellStyle name="Normal 36 12" xfId="3494" xr:uid="{00000000-0005-0000-0000-000094220000}"/>
    <cellStyle name="Normal 36 13" xfId="3495" xr:uid="{00000000-0005-0000-0000-000095220000}"/>
    <cellStyle name="Normal 36 14" xfId="3496" xr:uid="{00000000-0005-0000-0000-000096220000}"/>
    <cellStyle name="Normal 36 15" xfId="3497" xr:uid="{00000000-0005-0000-0000-000097220000}"/>
    <cellStyle name="Normal 36 16" xfId="3498" xr:uid="{00000000-0005-0000-0000-000098220000}"/>
    <cellStyle name="Normal 36 17" xfId="3499" xr:uid="{00000000-0005-0000-0000-000099220000}"/>
    <cellStyle name="Normal 36 18" xfId="3500" xr:uid="{00000000-0005-0000-0000-00009A220000}"/>
    <cellStyle name="Normal 36 19" xfId="3501" xr:uid="{00000000-0005-0000-0000-00009B220000}"/>
    <cellStyle name="Normal 36 2" xfId="3502" xr:uid="{00000000-0005-0000-0000-00009C220000}"/>
    <cellStyle name="Normal 36 20" xfId="3503" xr:uid="{00000000-0005-0000-0000-00009D220000}"/>
    <cellStyle name="Normal 36 21" xfId="3504" xr:uid="{00000000-0005-0000-0000-00009E220000}"/>
    <cellStyle name="Normal 36 22" xfId="3505" xr:uid="{00000000-0005-0000-0000-00009F220000}"/>
    <cellStyle name="Normal 36 23" xfId="3506" xr:uid="{00000000-0005-0000-0000-0000A0220000}"/>
    <cellStyle name="Normal 36 24" xfId="3507" xr:uid="{00000000-0005-0000-0000-0000A1220000}"/>
    <cellStyle name="Normal 36 25" xfId="3508" xr:uid="{00000000-0005-0000-0000-0000A2220000}"/>
    <cellStyle name="Normal 36 26" xfId="3509" xr:uid="{00000000-0005-0000-0000-0000A3220000}"/>
    <cellStyle name="Normal 36 27" xfId="3510" xr:uid="{00000000-0005-0000-0000-0000A4220000}"/>
    <cellStyle name="Normal 36 28" xfId="3511" xr:uid="{00000000-0005-0000-0000-0000A5220000}"/>
    <cellStyle name="Normal 36 29" xfId="3512" xr:uid="{00000000-0005-0000-0000-0000A6220000}"/>
    <cellStyle name="Normal 36 3" xfId="3513" xr:uid="{00000000-0005-0000-0000-0000A7220000}"/>
    <cellStyle name="Normal 36 30" xfId="3514" xr:uid="{00000000-0005-0000-0000-0000A8220000}"/>
    <cellStyle name="Normal 36 31" xfId="3515" xr:uid="{00000000-0005-0000-0000-0000A9220000}"/>
    <cellStyle name="Normal 36 32" xfId="3516" xr:uid="{00000000-0005-0000-0000-0000AA220000}"/>
    <cellStyle name="Normal 36 33" xfId="3517" xr:uid="{00000000-0005-0000-0000-0000AB220000}"/>
    <cellStyle name="Normal 36 34" xfId="3518" xr:uid="{00000000-0005-0000-0000-0000AC220000}"/>
    <cellStyle name="Normal 36 35" xfId="3519" xr:uid="{00000000-0005-0000-0000-0000AD220000}"/>
    <cellStyle name="Normal 36 36" xfId="3520" xr:uid="{00000000-0005-0000-0000-0000AE220000}"/>
    <cellStyle name="Normal 36 37" xfId="3521" xr:uid="{00000000-0005-0000-0000-0000AF220000}"/>
    <cellStyle name="Normal 36 38" xfId="3522" xr:uid="{00000000-0005-0000-0000-0000B0220000}"/>
    <cellStyle name="Normal 36 39" xfId="3523" xr:uid="{00000000-0005-0000-0000-0000B1220000}"/>
    <cellStyle name="Normal 36 4" xfId="3524" xr:uid="{00000000-0005-0000-0000-0000B2220000}"/>
    <cellStyle name="Normal 36 40" xfId="3525" xr:uid="{00000000-0005-0000-0000-0000B3220000}"/>
    <cellStyle name="Normal 36 41" xfId="3526" xr:uid="{00000000-0005-0000-0000-0000B4220000}"/>
    <cellStyle name="Normal 36 42" xfId="3527" xr:uid="{00000000-0005-0000-0000-0000B5220000}"/>
    <cellStyle name="Normal 36 43" xfId="3528" xr:uid="{00000000-0005-0000-0000-0000B6220000}"/>
    <cellStyle name="Normal 36 44" xfId="3529" xr:uid="{00000000-0005-0000-0000-0000B7220000}"/>
    <cellStyle name="Normal 36 45" xfId="3530" xr:uid="{00000000-0005-0000-0000-0000B8220000}"/>
    <cellStyle name="Normal 36 46" xfId="3531" xr:uid="{00000000-0005-0000-0000-0000B9220000}"/>
    <cellStyle name="Normal 36 47" xfId="3532" xr:uid="{00000000-0005-0000-0000-0000BA220000}"/>
    <cellStyle name="Normal 36 48" xfId="3533" xr:uid="{00000000-0005-0000-0000-0000BB220000}"/>
    <cellStyle name="Normal 36 49" xfId="3534" xr:uid="{00000000-0005-0000-0000-0000BC220000}"/>
    <cellStyle name="Normal 36 5" xfId="3535" xr:uid="{00000000-0005-0000-0000-0000BD220000}"/>
    <cellStyle name="Normal 36 50" xfId="3536" xr:uid="{00000000-0005-0000-0000-0000BE220000}"/>
    <cellStyle name="Normal 36 51" xfId="3537" xr:uid="{00000000-0005-0000-0000-0000BF220000}"/>
    <cellStyle name="Normal 36 52" xfId="3538" xr:uid="{00000000-0005-0000-0000-0000C0220000}"/>
    <cellStyle name="Normal 36 53" xfId="3539" xr:uid="{00000000-0005-0000-0000-0000C1220000}"/>
    <cellStyle name="Normal 36 54" xfId="3540" xr:uid="{00000000-0005-0000-0000-0000C2220000}"/>
    <cellStyle name="Normal 36 55" xfId="3541" xr:uid="{00000000-0005-0000-0000-0000C3220000}"/>
    <cellStyle name="Normal 36 56" xfId="3542" xr:uid="{00000000-0005-0000-0000-0000C4220000}"/>
    <cellStyle name="Normal 36 57" xfId="3543" xr:uid="{00000000-0005-0000-0000-0000C5220000}"/>
    <cellStyle name="Normal 36 58" xfId="3544" xr:uid="{00000000-0005-0000-0000-0000C6220000}"/>
    <cellStyle name="Normal 36 59" xfId="3545" xr:uid="{00000000-0005-0000-0000-0000C7220000}"/>
    <cellStyle name="Normal 36 6" xfId="3546" xr:uid="{00000000-0005-0000-0000-0000C8220000}"/>
    <cellStyle name="Normal 36 60" xfId="3547" xr:uid="{00000000-0005-0000-0000-0000C9220000}"/>
    <cellStyle name="Normal 36 61" xfId="3548" xr:uid="{00000000-0005-0000-0000-0000CA220000}"/>
    <cellStyle name="Normal 36 62" xfId="3549" xr:uid="{00000000-0005-0000-0000-0000CB220000}"/>
    <cellStyle name="Normal 36 63" xfId="3550" xr:uid="{00000000-0005-0000-0000-0000CC220000}"/>
    <cellStyle name="Normal 36 64" xfId="3551" xr:uid="{00000000-0005-0000-0000-0000CD220000}"/>
    <cellStyle name="Normal 36 65" xfId="3552" xr:uid="{00000000-0005-0000-0000-0000CE220000}"/>
    <cellStyle name="Normal 36 66" xfId="3553" xr:uid="{00000000-0005-0000-0000-0000CF220000}"/>
    <cellStyle name="Normal 36 67" xfId="3554" xr:uid="{00000000-0005-0000-0000-0000D0220000}"/>
    <cellStyle name="Normal 36 68" xfId="3555" xr:uid="{00000000-0005-0000-0000-0000D1220000}"/>
    <cellStyle name="Normal 36 69" xfId="3556" xr:uid="{00000000-0005-0000-0000-0000D2220000}"/>
    <cellStyle name="Normal 36 7" xfId="3557" xr:uid="{00000000-0005-0000-0000-0000D3220000}"/>
    <cellStyle name="Normal 36 70" xfId="3558" xr:uid="{00000000-0005-0000-0000-0000D4220000}"/>
    <cellStyle name="Normal 36 71" xfId="3559" xr:uid="{00000000-0005-0000-0000-0000D5220000}"/>
    <cellStyle name="Normal 36 72" xfId="3560" xr:uid="{00000000-0005-0000-0000-0000D6220000}"/>
    <cellStyle name="Normal 36 73" xfId="3561" xr:uid="{00000000-0005-0000-0000-0000D7220000}"/>
    <cellStyle name="Normal 36 74" xfId="3562" xr:uid="{00000000-0005-0000-0000-0000D8220000}"/>
    <cellStyle name="Normal 36 75" xfId="3563" xr:uid="{00000000-0005-0000-0000-0000D9220000}"/>
    <cellStyle name="Normal 36 76" xfId="3564" xr:uid="{00000000-0005-0000-0000-0000DA220000}"/>
    <cellStyle name="Normal 36 77" xfId="3565" xr:uid="{00000000-0005-0000-0000-0000DB220000}"/>
    <cellStyle name="Normal 36 78" xfId="3566" xr:uid="{00000000-0005-0000-0000-0000DC220000}"/>
    <cellStyle name="Normal 36 79" xfId="3567" xr:uid="{00000000-0005-0000-0000-0000DD220000}"/>
    <cellStyle name="Normal 36 8" xfId="3568" xr:uid="{00000000-0005-0000-0000-0000DE220000}"/>
    <cellStyle name="Normal 36 80" xfId="3569" xr:uid="{00000000-0005-0000-0000-0000DF220000}"/>
    <cellStyle name="Normal 36 81" xfId="3570" xr:uid="{00000000-0005-0000-0000-0000E0220000}"/>
    <cellStyle name="Normal 36 82" xfId="3571" xr:uid="{00000000-0005-0000-0000-0000E1220000}"/>
    <cellStyle name="Normal 36 83" xfId="3572" xr:uid="{00000000-0005-0000-0000-0000E2220000}"/>
    <cellStyle name="Normal 36 84" xfId="3573" xr:uid="{00000000-0005-0000-0000-0000E3220000}"/>
    <cellStyle name="Normal 36 85" xfId="3574" xr:uid="{00000000-0005-0000-0000-0000E4220000}"/>
    <cellStyle name="Normal 36 86" xfId="3575" xr:uid="{00000000-0005-0000-0000-0000E5220000}"/>
    <cellStyle name="Normal 36 87" xfId="3576" xr:uid="{00000000-0005-0000-0000-0000E6220000}"/>
    <cellStyle name="Normal 36 88" xfId="3577" xr:uid="{00000000-0005-0000-0000-0000E7220000}"/>
    <cellStyle name="Normal 36 89" xfId="3578" xr:uid="{00000000-0005-0000-0000-0000E8220000}"/>
    <cellStyle name="Normal 36 9" xfId="3579" xr:uid="{00000000-0005-0000-0000-0000E9220000}"/>
    <cellStyle name="Normal 36 90" xfId="3580" xr:uid="{00000000-0005-0000-0000-0000EA220000}"/>
    <cellStyle name="Normal 36 91" xfId="3581" xr:uid="{00000000-0005-0000-0000-0000EB220000}"/>
    <cellStyle name="Normal 36 92" xfId="3582" xr:uid="{00000000-0005-0000-0000-0000EC220000}"/>
    <cellStyle name="Normal 36 93" xfId="3583" xr:uid="{00000000-0005-0000-0000-0000ED220000}"/>
    <cellStyle name="Normal 36 94" xfId="3584" xr:uid="{00000000-0005-0000-0000-0000EE220000}"/>
    <cellStyle name="Normal 36 95" xfId="3585" xr:uid="{00000000-0005-0000-0000-0000EF220000}"/>
    <cellStyle name="Normal 36 96" xfId="3586" xr:uid="{00000000-0005-0000-0000-0000F0220000}"/>
    <cellStyle name="Normal 36 97" xfId="3587" xr:uid="{00000000-0005-0000-0000-0000F1220000}"/>
    <cellStyle name="Normal 36 98" xfId="3588" xr:uid="{00000000-0005-0000-0000-0000F2220000}"/>
    <cellStyle name="Normal 36 99" xfId="3589" xr:uid="{00000000-0005-0000-0000-0000F3220000}"/>
    <cellStyle name="Normal 37" xfId="3590" xr:uid="{00000000-0005-0000-0000-0000F4220000}"/>
    <cellStyle name="Normal 38" xfId="3591" xr:uid="{00000000-0005-0000-0000-0000F5220000}"/>
    <cellStyle name="Normal 39" xfId="3592" xr:uid="{00000000-0005-0000-0000-0000F6220000}"/>
    <cellStyle name="Normal 4" xfId="53" xr:uid="{00000000-0005-0000-0000-0000F7220000}"/>
    <cellStyle name="Normal-- 4" xfId="4544" xr:uid="{00000000-0005-0000-0000-0000F8220000}"/>
    <cellStyle name="Normal 4 10" xfId="3593" xr:uid="{00000000-0005-0000-0000-0000F9220000}"/>
    <cellStyle name="Normal 4 10 2" xfId="3594" xr:uid="{00000000-0005-0000-0000-0000FA220000}"/>
    <cellStyle name="Normal 4 100" xfId="3595" xr:uid="{00000000-0005-0000-0000-0000FB220000}"/>
    <cellStyle name="Normal 4 101" xfId="3596" xr:uid="{00000000-0005-0000-0000-0000FC220000}"/>
    <cellStyle name="Normal 4 102" xfId="3597" xr:uid="{00000000-0005-0000-0000-0000FD220000}"/>
    <cellStyle name="Normal 4 103" xfId="3598" xr:uid="{00000000-0005-0000-0000-0000FE220000}"/>
    <cellStyle name="Normal 4 104" xfId="3599" xr:uid="{00000000-0005-0000-0000-0000FF220000}"/>
    <cellStyle name="Normal 4 105" xfId="3600" xr:uid="{00000000-0005-0000-0000-000000230000}"/>
    <cellStyle name="Normal 4 106" xfId="3601" xr:uid="{00000000-0005-0000-0000-000001230000}"/>
    <cellStyle name="Normal 4 107" xfId="3602" xr:uid="{00000000-0005-0000-0000-000002230000}"/>
    <cellStyle name="Normal 4 108" xfId="3603" xr:uid="{00000000-0005-0000-0000-000003230000}"/>
    <cellStyle name="Normal 4 109" xfId="3604" xr:uid="{00000000-0005-0000-0000-000004230000}"/>
    <cellStyle name="Normal 4 11" xfId="3605" xr:uid="{00000000-0005-0000-0000-000005230000}"/>
    <cellStyle name="Normal 4 11 2" xfId="3606" xr:uid="{00000000-0005-0000-0000-000006230000}"/>
    <cellStyle name="Normal 4 110" xfId="3607" xr:uid="{00000000-0005-0000-0000-000007230000}"/>
    <cellStyle name="Normal 4 111" xfId="3608" xr:uid="{00000000-0005-0000-0000-000008230000}"/>
    <cellStyle name="Normal 4 112" xfId="3609" xr:uid="{00000000-0005-0000-0000-000009230000}"/>
    <cellStyle name="Normal 4 113" xfId="3610" xr:uid="{00000000-0005-0000-0000-00000A230000}"/>
    <cellStyle name="Normal 4 114" xfId="3611" xr:uid="{00000000-0005-0000-0000-00000B230000}"/>
    <cellStyle name="Normal 4 115" xfId="3612" xr:uid="{00000000-0005-0000-0000-00000C230000}"/>
    <cellStyle name="Normal 4 116" xfId="3613" xr:uid="{00000000-0005-0000-0000-00000D230000}"/>
    <cellStyle name="Normal 4 117" xfId="3614" xr:uid="{00000000-0005-0000-0000-00000E230000}"/>
    <cellStyle name="Normal 4 118" xfId="3615" xr:uid="{00000000-0005-0000-0000-00000F230000}"/>
    <cellStyle name="Normal 4 119" xfId="3616" xr:uid="{00000000-0005-0000-0000-000010230000}"/>
    <cellStyle name="Normal 4 12" xfId="3617" xr:uid="{00000000-0005-0000-0000-000011230000}"/>
    <cellStyle name="Normal 4 12 2" xfId="3618" xr:uid="{00000000-0005-0000-0000-000012230000}"/>
    <cellStyle name="Normal 4 120" xfId="3619" xr:uid="{00000000-0005-0000-0000-000013230000}"/>
    <cellStyle name="Normal 4 13" xfId="3620" xr:uid="{00000000-0005-0000-0000-000014230000}"/>
    <cellStyle name="Normal 4 13 2" xfId="3621" xr:uid="{00000000-0005-0000-0000-000015230000}"/>
    <cellStyle name="Normal 4 14" xfId="3622" xr:uid="{00000000-0005-0000-0000-000016230000}"/>
    <cellStyle name="Normal 4 14 2" xfId="3623" xr:uid="{00000000-0005-0000-0000-000017230000}"/>
    <cellStyle name="Normal 4 15" xfId="3624" xr:uid="{00000000-0005-0000-0000-000018230000}"/>
    <cellStyle name="Normal 4 15 2" xfId="3625" xr:uid="{00000000-0005-0000-0000-000019230000}"/>
    <cellStyle name="Normal 4 16" xfId="3626" xr:uid="{00000000-0005-0000-0000-00001A230000}"/>
    <cellStyle name="Normal 4 16 2" xfId="3627" xr:uid="{00000000-0005-0000-0000-00001B230000}"/>
    <cellStyle name="Normal 4 17" xfId="3628" xr:uid="{00000000-0005-0000-0000-00001C230000}"/>
    <cellStyle name="Normal 4 17 2" xfId="3629" xr:uid="{00000000-0005-0000-0000-00001D230000}"/>
    <cellStyle name="Normal 4 18" xfId="3630" xr:uid="{00000000-0005-0000-0000-00001E230000}"/>
    <cellStyle name="Normal 4 18 2" xfId="3631" xr:uid="{00000000-0005-0000-0000-00001F230000}"/>
    <cellStyle name="Normal 4 19" xfId="3632" xr:uid="{00000000-0005-0000-0000-000020230000}"/>
    <cellStyle name="Normal 4 19 2" xfId="3633" xr:uid="{00000000-0005-0000-0000-000021230000}"/>
    <cellStyle name="Normal 4 2" xfId="3634" xr:uid="{00000000-0005-0000-0000-000022230000}"/>
    <cellStyle name="Normal 4 2 2" xfId="3635" xr:uid="{00000000-0005-0000-0000-000023230000}"/>
    <cellStyle name="Normal 4 2 3" xfId="3636" xr:uid="{00000000-0005-0000-0000-000024230000}"/>
    <cellStyle name="Normal 4 2 4" xfId="3637" xr:uid="{00000000-0005-0000-0000-000025230000}"/>
    <cellStyle name="Normal 4 2 5" xfId="3638" xr:uid="{00000000-0005-0000-0000-000026230000}"/>
    <cellStyle name="Normal 4 2 6" xfId="3639" xr:uid="{00000000-0005-0000-0000-000027230000}"/>
    <cellStyle name="Normal 4 2 7" xfId="3640" xr:uid="{00000000-0005-0000-0000-000028230000}"/>
    <cellStyle name="Normal 4 2 8" xfId="3641" xr:uid="{00000000-0005-0000-0000-000029230000}"/>
    <cellStyle name="Normal 4 2 9" xfId="3642" xr:uid="{00000000-0005-0000-0000-00002A230000}"/>
    <cellStyle name="Normal 4 20" xfId="3643" xr:uid="{00000000-0005-0000-0000-00002B230000}"/>
    <cellStyle name="Normal 4 20 2" xfId="3644" xr:uid="{00000000-0005-0000-0000-00002C230000}"/>
    <cellStyle name="Normal 4 21" xfId="3645" xr:uid="{00000000-0005-0000-0000-00002D230000}"/>
    <cellStyle name="Normal 4 21 2" xfId="3646" xr:uid="{00000000-0005-0000-0000-00002E230000}"/>
    <cellStyle name="Normal 4 21 2 2" xfId="3647" xr:uid="{00000000-0005-0000-0000-00002F230000}"/>
    <cellStyle name="Normal 4 21 2 2 2" xfId="3648" xr:uid="{00000000-0005-0000-0000-000030230000}"/>
    <cellStyle name="Normal 4 21 2 2 2 2" xfId="3649" xr:uid="{00000000-0005-0000-0000-000031230000}"/>
    <cellStyle name="Normal 4 21 2 2 3" xfId="3650" xr:uid="{00000000-0005-0000-0000-000032230000}"/>
    <cellStyle name="Normal 4 21 2 3" xfId="3651" xr:uid="{00000000-0005-0000-0000-000033230000}"/>
    <cellStyle name="Normal 4 21 2 3 2" xfId="3652" xr:uid="{00000000-0005-0000-0000-000034230000}"/>
    <cellStyle name="Normal 4 21 2 4" xfId="3653" xr:uid="{00000000-0005-0000-0000-000035230000}"/>
    <cellStyle name="Normal 4 21 3" xfId="3654" xr:uid="{00000000-0005-0000-0000-000036230000}"/>
    <cellStyle name="Normal 4 21 3 2" xfId="3655" xr:uid="{00000000-0005-0000-0000-000037230000}"/>
    <cellStyle name="Normal 4 21 3 2 2" xfId="3656" xr:uid="{00000000-0005-0000-0000-000038230000}"/>
    <cellStyle name="Normal 4 21 3 2 2 2" xfId="3657" xr:uid="{00000000-0005-0000-0000-000039230000}"/>
    <cellStyle name="Normal 4 21 3 2 3" xfId="3658" xr:uid="{00000000-0005-0000-0000-00003A230000}"/>
    <cellStyle name="Normal 4 21 3 3" xfId="3659" xr:uid="{00000000-0005-0000-0000-00003B230000}"/>
    <cellStyle name="Normal 4 21 3 3 2" xfId="3660" xr:uid="{00000000-0005-0000-0000-00003C230000}"/>
    <cellStyle name="Normal 4 21 3 4" xfId="3661" xr:uid="{00000000-0005-0000-0000-00003D230000}"/>
    <cellStyle name="Normal 4 21 4" xfId="3662" xr:uid="{00000000-0005-0000-0000-00003E230000}"/>
    <cellStyle name="Normal 4 21 4 2" xfId="3663" xr:uid="{00000000-0005-0000-0000-00003F230000}"/>
    <cellStyle name="Normal 4 21 4 2 2" xfId="3664" xr:uid="{00000000-0005-0000-0000-000040230000}"/>
    <cellStyle name="Normal 4 21 4 2 2 2" xfId="3665" xr:uid="{00000000-0005-0000-0000-000041230000}"/>
    <cellStyle name="Normal 4 21 4 2 3" xfId="3666" xr:uid="{00000000-0005-0000-0000-000042230000}"/>
    <cellStyle name="Normal 4 21 4 3" xfId="3667" xr:uid="{00000000-0005-0000-0000-000043230000}"/>
    <cellStyle name="Normal 4 21 4 3 2" xfId="3668" xr:uid="{00000000-0005-0000-0000-000044230000}"/>
    <cellStyle name="Normal 4 21 4 4" xfId="3669" xr:uid="{00000000-0005-0000-0000-000045230000}"/>
    <cellStyle name="Normal 4 21 5" xfId="3670" xr:uid="{00000000-0005-0000-0000-000046230000}"/>
    <cellStyle name="Normal 4 21 5 2" xfId="3671" xr:uid="{00000000-0005-0000-0000-000047230000}"/>
    <cellStyle name="Normal 4 21 5 2 2" xfId="3672" xr:uid="{00000000-0005-0000-0000-000048230000}"/>
    <cellStyle name="Normal 4 21 5 3" xfId="3673" xr:uid="{00000000-0005-0000-0000-000049230000}"/>
    <cellStyle name="Normal 4 21 6" xfId="3674" xr:uid="{00000000-0005-0000-0000-00004A230000}"/>
    <cellStyle name="Normal 4 21 6 2" xfId="3675" xr:uid="{00000000-0005-0000-0000-00004B230000}"/>
    <cellStyle name="Normal 4 21 7" xfId="3676" xr:uid="{00000000-0005-0000-0000-00004C230000}"/>
    <cellStyle name="Normal 4 21 8" xfId="3677" xr:uid="{00000000-0005-0000-0000-00004D230000}"/>
    <cellStyle name="Normal 4 22" xfId="3678" xr:uid="{00000000-0005-0000-0000-00004E230000}"/>
    <cellStyle name="Normal 4 22 2" xfId="3679" xr:uid="{00000000-0005-0000-0000-00004F230000}"/>
    <cellStyle name="Normal 4 22 2 2" xfId="3680" xr:uid="{00000000-0005-0000-0000-000050230000}"/>
    <cellStyle name="Normal 4 22 2 2 2" xfId="3681" xr:uid="{00000000-0005-0000-0000-000051230000}"/>
    <cellStyle name="Normal 4 22 2 3" xfId="3682" xr:uid="{00000000-0005-0000-0000-000052230000}"/>
    <cellStyle name="Normal 4 22 3" xfId="3683" xr:uid="{00000000-0005-0000-0000-000053230000}"/>
    <cellStyle name="Normal 4 22 3 2" xfId="3684" xr:uid="{00000000-0005-0000-0000-000054230000}"/>
    <cellStyle name="Normal 4 22 4" xfId="3685" xr:uid="{00000000-0005-0000-0000-000055230000}"/>
    <cellStyle name="Normal 4 22 5" xfId="3686" xr:uid="{00000000-0005-0000-0000-000056230000}"/>
    <cellStyle name="Normal 4 23" xfId="3687" xr:uid="{00000000-0005-0000-0000-000057230000}"/>
    <cellStyle name="Normal 4 23 2" xfId="3688" xr:uid="{00000000-0005-0000-0000-000058230000}"/>
    <cellStyle name="Normal 4 23 2 2" xfId="3689" xr:uid="{00000000-0005-0000-0000-000059230000}"/>
    <cellStyle name="Normal 4 23 2 2 2" xfId="3690" xr:uid="{00000000-0005-0000-0000-00005A230000}"/>
    <cellStyle name="Normal 4 23 2 3" xfId="3691" xr:uid="{00000000-0005-0000-0000-00005B230000}"/>
    <cellStyle name="Normal 4 23 3" xfId="3692" xr:uid="{00000000-0005-0000-0000-00005C230000}"/>
    <cellStyle name="Normal 4 23 3 2" xfId="3693" xr:uid="{00000000-0005-0000-0000-00005D230000}"/>
    <cellStyle name="Normal 4 23 4" xfId="3694" xr:uid="{00000000-0005-0000-0000-00005E230000}"/>
    <cellStyle name="Normal 4 23 5" xfId="3695" xr:uid="{00000000-0005-0000-0000-00005F230000}"/>
    <cellStyle name="Normal 4 24" xfId="3696" xr:uid="{00000000-0005-0000-0000-000060230000}"/>
    <cellStyle name="Normal 4 24 2" xfId="3697" xr:uid="{00000000-0005-0000-0000-000061230000}"/>
    <cellStyle name="Normal 4 24 2 2" xfId="3698" xr:uid="{00000000-0005-0000-0000-000062230000}"/>
    <cellStyle name="Normal 4 24 2 2 2" xfId="3699" xr:uid="{00000000-0005-0000-0000-000063230000}"/>
    <cellStyle name="Normal 4 24 2 3" xfId="3700" xr:uid="{00000000-0005-0000-0000-000064230000}"/>
    <cellStyle name="Normal 4 24 3" xfId="3701" xr:uid="{00000000-0005-0000-0000-000065230000}"/>
    <cellStyle name="Normal 4 24 3 2" xfId="3702" xr:uid="{00000000-0005-0000-0000-000066230000}"/>
    <cellStyle name="Normal 4 24 4" xfId="3703" xr:uid="{00000000-0005-0000-0000-000067230000}"/>
    <cellStyle name="Normal 4 24 5" xfId="3704" xr:uid="{00000000-0005-0000-0000-000068230000}"/>
    <cellStyle name="Normal 4 25" xfId="3705" xr:uid="{00000000-0005-0000-0000-000069230000}"/>
    <cellStyle name="Normal 4 25 2" xfId="3706" xr:uid="{00000000-0005-0000-0000-00006A230000}"/>
    <cellStyle name="Normal 4 25 2 2" xfId="3707" xr:uid="{00000000-0005-0000-0000-00006B230000}"/>
    <cellStyle name="Normal 4 25 3" xfId="3708" xr:uid="{00000000-0005-0000-0000-00006C230000}"/>
    <cellStyle name="Normal 4 25 4" xfId="3709" xr:uid="{00000000-0005-0000-0000-00006D230000}"/>
    <cellStyle name="Normal 4 26" xfId="3710" xr:uid="{00000000-0005-0000-0000-00006E230000}"/>
    <cellStyle name="Normal 4 26 2" xfId="3711" xr:uid="{00000000-0005-0000-0000-00006F230000}"/>
    <cellStyle name="Normal 4 27" xfId="3712" xr:uid="{00000000-0005-0000-0000-000070230000}"/>
    <cellStyle name="Normal 4 27 2" xfId="3713" xr:uid="{00000000-0005-0000-0000-000071230000}"/>
    <cellStyle name="Normal 4 27 2 2" xfId="3714" xr:uid="{00000000-0005-0000-0000-000072230000}"/>
    <cellStyle name="Normal 4 27 3" xfId="3715" xr:uid="{00000000-0005-0000-0000-000073230000}"/>
    <cellStyle name="Normal 4 27 4" xfId="3716" xr:uid="{00000000-0005-0000-0000-000074230000}"/>
    <cellStyle name="Normal 4 28" xfId="3717" xr:uid="{00000000-0005-0000-0000-000075230000}"/>
    <cellStyle name="Normal 4 28 2" xfId="3718" xr:uid="{00000000-0005-0000-0000-000076230000}"/>
    <cellStyle name="Normal 4 28 3" xfId="3719" xr:uid="{00000000-0005-0000-0000-000077230000}"/>
    <cellStyle name="Normal 4 29" xfId="3720" xr:uid="{00000000-0005-0000-0000-000078230000}"/>
    <cellStyle name="Normal 4 29 2" xfId="3721" xr:uid="{00000000-0005-0000-0000-000079230000}"/>
    <cellStyle name="Normal 4 3" xfId="3722" xr:uid="{00000000-0005-0000-0000-00007A230000}"/>
    <cellStyle name="Normal 4 3 2" xfId="3723" xr:uid="{00000000-0005-0000-0000-00007B230000}"/>
    <cellStyle name="Normal 4 3 2 2" xfId="3724" xr:uid="{00000000-0005-0000-0000-00007C230000}"/>
    <cellStyle name="Normal 4 3 2 2 2" xfId="3725" xr:uid="{00000000-0005-0000-0000-00007D230000}"/>
    <cellStyle name="Normal 4 3 2 3" xfId="3726" xr:uid="{00000000-0005-0000-0000-00007E230000}"/>
    <cellStyle name="Normal 4 3 2 4" xfId="3727" xr:uid="{00000000-0005-0000-0000-00007F230000}"/>
    <cellStyle name="Normal 4 3 3" xfId="3728" xr:uid="{00000000-0005-0000-0000-000080230000}"/>
    <cellStyle name="Normal 4 3 4" xfId="3729" xr:uid="{00000000-0005-0000-0000-000081230000}"/>
    <cellStyle name="Normal 4 30" xfId="3730" xr:uid="{00000000-0005-0000-0000-000082230000}"/>
    <cellStyle name="Normal 4 30 2" xfId="3731" xr:uid="{00000000-0005-0000-0000-000083230000}"/>
    <cellStyle name="Normal 4 31" xfId="3732" xr:uid="{00000000-0005-0000-0000-000084230000}"/>
    <cellStyle name="Normal 4 31 2" xfId="3733" xr:uid="{00000000-0005-0000-0000-000085230000}"/>
    <cellStyle name="Normal 4 32" xfId="3734" xr:uid="{00000000-0005-0000-0000-000086230000}"/>
    <cellStyle name="Normal 4 32 2" xfId="3735" xr:uid="{00000000-0005-0000-0000-000087230000}"/>
    <cellStyle name="Normal 4 33" xfId="3736" xr:uid="{00000000-0005-0000-0000-000088230000}"/>
    <cellStyle name="Normal 4 33 2" xfId="3737" xr:uid="{00000000-0005-0000-0000-000089230000}"/>
    <cellStyle name="Normal 4 34" xfId="3738" xr:uid="{00000000-0005-0000-0000-00008A230000}"/>
    <cellStyle name="Normal 4 35" xfId="3739" xr:uid="{00000000-0005-0000-0000-00008B230000}"/>
    <cellStyle name="Normal 4 36" xfId="3740" xr:uid="{00000000-0005-0000-0000-00008C230000}"/>
    <cellStyle name="Normal 4 37" xfId="3741" xr:uid="{00000000-0005-0000-0000-00008D230000}"/>
    <cellStyle name="Normal 4 38" xfId="3742" xr:uid="{00000000-0005-0000-0000-00008E230000}"/>
    <cellStyle name="Normal 4 39" xfId="3743" xr:uid="{00000000-0005-0000-0000-00008F230000}"/>
    <cellStyle name="Normal 4 4" xfId="3744" xr:uid="{00000000-0005-0000-0000-000090230000}"/>
    <cellStyle name="Normal 4 4 2" xfId="3745" xr:uid="{00000000-0005-0000-0000-000091230000}"/>
    <cellStyle name="Normal 4 4 3" xfId="3746" xr:uid="{00000000-0005-0000-0000-000092230000}"/>
    <cellStyle name="Normal 4 4 4" xfId="3747" xr:uid="{00000000-0005-0000-0000-000093230000}"/>
    <cellStyle name="Normal 4 40" xfId="3748" xr:uid="{00000000-0005-0000-0000-000094230000}"/>
    <cellStyle name="Normal 4 41" xfId="3749" xr:uid="{00000000-0005-0000-0000-000095230000}"/>
    <cellStyle name="Normal 4 42" xfId="3750" xr:uid="{00000000-0005-0000-0000-000096230000}"/>
    <cellStyle name="Normal 4 43" xfId="3751" xr:uid="{00000000-0005-0000-0000-000097230000}"/>
    <cellStyle name="Normal 4 44" xfId="3752" xr:uid="{00000000-0005-0000-0000-000098230000}"/>
    <cellStyle name="Normal 4 45" xfId="3753" xr:uid="{00000000-0005-0000-0000-000099230000}"/>
    <cellStyle name="Normal 4 46" xfId="3754" xr:uid="{00000000-0005-0000-0000-00009A230000}"/>
    <cellStyle name="Normal 4 47" xfId="3755" xr:uid="{00000000-0005-0000-0000-00009B230000}"/>
    <cellStyle name="Normal 4 48" xfId="3756" xr:uid="{00000000-0005-0000-0000-00009C230000}"/>
    <cellStyle name="Normal 4 49" xfId="3757" xr:uid="{00000000-0005-0000-0000-00009D230000}"/>
    <cellStyle name="Normal 4 5" xfId="3758" xr:uid="{00000000-0005-0000-0000-00009E230000}"/>
    <cellStyle name="Normal 4 5 2" xfId="3759" xr:uid="{00000000-0005-0000-0000-00009F230000}"/>
    <cellStyle name="Normal 4 50" xfId="3760" xr:uid="{00000000-0005-0000-0000-0000A0230000}"/>
    <cellStyle name="Normal 4 51" xfId="3761" xr:uid="{00000000-0005-0000-0000-0000A1230000}"/>
    <cellStyle name="Normal 4 52" xfId="3762" xr:uid="{00000000-0005-0000-0000-0000A2230000}"/>
    <cellStyle name="Normal 4 53" xfId="3763" xr:uid="{00000000-0005-0000-0000-0000A3230000}"/>
    <cellStyle name="Normal 4 54" xfId="3764" xr:uid="{00000000-0005-0000-0000-0000A4230000}"/>
    <cellStyle name="Normal 4 55" xfId="3765" xr:uid="{00000000-0005-0000-0000-0000A5230000}"/>
    <cellStyle name="Normal 4 56" xfId="3766" xr:uid="{00000000-0005-0000-0000-0000A6230000}"/>
    <cellStyle name="Normal 4 57" xfId="3767" xr:uid="{00000000-0005-0000-0000-0000A7230000}"/>
    <cellStyle name="Normal 4 58" xfId="3768" xr:uid="{00000000-0005-0000-0000-0000A8230000}"/>
    <cellStyle name="Normal 4 59" xfId="3769" xr:uid="{00000000-0005-0000-0000-0000A9230000}"/>
    <cellStyle name="Normal 4 6" xfId="3770" xr:uid="{00000000-0005-0000-0000-0000AA230000}"/>
    <cellStyle name="Normal 4 6 2" xfId="3771" xr:uid="{00000000-0005-0000-0000-0000AB230000}"/>
    <cellStyle name="Normal 4 60" xfId="3772" xr:uid="{00000000-0005-0000-0000-0000AC230000}"/>
    <cellStyle name="Normal 4 61" xfId="3773" xr:uid="{00000000-0005-0000-0000-0000AD230000}"/>
    <cellStyle name="Normal 4 62" xfId="3774" xr:uid="{00000000-0005-0000-0000-0000AE230000}"/>
    <cellStyle name="Normal 4 63" xfId="3775" xr:uid="{00000000-0005-0000-0000-0000AF230000}"/>
    <cellStyle name="Normal 4 64" xfId="3776" xr:uid="{00000000-0005-0000-0000-0000B0230000}"/>
    <cellStyle name="Normal 4 65" xfId="3777" xr:uid="{00000000-0005-0000-0000-0000B1230000}"/>
    <cellStyle name="Normal 4 66" xfId="3778" xr:uid="{00000000-0005-0000-0000-0000B2230000}"/>
    <cellStyle name="Normal 4 67" xfId="3779" xr:uid="{00000000-0005-0000-0000-0000B3230000}"/>
    <cellStyle name="Normal 4 68" xfId="3780" xr:uid="{00000000-0005-0000-0000-0000B4230000}"/>
    <cellStyle name="Normal 4 69" xfId="3781" xr:uid="{00000000-0005-0000-0000-0000B5230000}"/>
    <cellStyle name="Normal 4 7" xfId="3782" xr:uid="{00000000-0005-0000-0000-0000B6230000}"/>
    <cellStyle name="Normal 4 7 2" xfId="3783" xr:uid="{00000000-0005-0000-0000-0000B7230000}"/>
    <cellStyle name="Normal 4 70" xfId="3784" xr:uid="{00000000-0005-0000-0000-0000B8230000}"/>
    <cellStyle name="Normal 4 71" xfId="3785" xr:uid="{00000000-0005-0000-0000-0000B9230000}"/>
    <cellStyle name="Normal 4 72" xfId="3786" xr:uid="{00000000-0005-0000-0000-0000BA230000}"/>
    <cellStyle name="Normal 4 73" xfId="3787" xr:uid="{00000000-0005-0000-0000-0000BB230000}"/>
    <cellStyle name="Normal 4 74" xfId="3788" xr:uid="{00000000-0005-0000-0000-0000BC230000}"/>
    <cellStyle name="Normal 4 75" xfId="3789" xr:uid="{00000000-0005-0000-0000-0000BD230000}"/>
    <cellStyle name="Normal 4 76" xfId="3790" xr:uid="{00000000-0005-0000-0000-0000BE230000}"/>
    <cellStyle name="Normal 4 77" xfId="3791" xr:uid="{00000000-0005-0000-0000-0000BF230000}"/>
    <cellStyle name="Normal 4 78" xfId="3792" xr:uid="{00000000-0005-0000-0000-0000C0230000}"/>
    <cellStyle name="Normal 4 79" xfId="3793" xr:uid="{00000000-0005-0000-0000-0000C1230000}"/>
    <cellStyle name="Normal 4 8" xfId="3794" xr:uid="{00000000-0005-0000-0000-0000C2230000}"/>
    <cellStyle name="Normal 4 8 2" xfId="3795" xr:uid="{00000000-0005-0000-0000-0000C3230000}"/>
    <cellStyle name="Normal 4 80" xfId="3796" xr:uid="{00000000-0005-0000-0000-0000C4230000}"/>
    <cellStyle name="Normal 4 81" xfId="3797" xr:uid="{00000000-0005-0000-0000-0000C5230000}"/>
    <cellStyle name="Normal 4 82" xfId="3798" xr:uid="{00000000-0005-0000-0000-0000C6230000}"/>
    <cellStyle name="Normal 4 83" xfId="3799" xr:uid="{00000000-0005-0000-0000-0000C7230000}"/>
    <cellStyle name="Normal 4 84" xfId="3800" xr:uid="{00000000-0005-0000-0000-0000C8230000}"/>
    <cellStyle name="Normal 4 85" xfId="3801" xr:uid="{00000000-0005-0000-0000-0000C9230000}"/>
    <cellStyle name="Normal 4 86" xfId="3802" xr:uid="{00000000-0005-0000-0000-0000CA230000}"/>
    <cellStyle name="Normal 4 87" xfId="3803" xr:uid="{00000000-0005-0000-0000-0000CB230000}"/>
    <cellStyle name="Normal 4 88" xfId="3804" xr:uid="{00000000-0005-0000-0000-0000CC230000}"/>
    <cellStyle name="Normal 4 89" xfId="3805" xr:uid="{00000000-0005-0000-0000-0000CD230000}"/>
    <cellStyle name="Normal 4 9" xfId="3806" xr:uid="{00000000-0005-0000-0000-0000CE230000}"/>
    <cellStyle name="Normal 4 9 2" xfId="3807" xr:uid="{00000000-0005-0000-0000-0000CF230000}"/>
    <cellStyle name="Normal 4 90" xfId="3808" xr:uid="{00000000-0005-0000-0000-0000D0230000}"/>
    <cellStyle name="Normal 4 91" xfId="3809" xr:uid="{00000000-0005-0000-0000-0000D1230000}"/>
    <cellStyle name="Normal 4 92" xfId="3810" xr:uid="{00000000-0005-0000-0000-0000D2230000}"/>
    <cellStyle name="Normal 4 93" xfId="3811" xr:uid="{00000000-0005-0000-0000-0000D3230000}"/>
    <cellStyle name="Normal 4 94" xfId="3812" xr:uid="{00000000-0005-0000-0000-0000D4230000}"/>
    <cellStyle name="Normal 4 95" xfId="3813" xr:uid="{00000000-0005-0000-0000-0000D5230000}"/>
    <cellStyle name="Normal 4 96" xfId="3814" xr:uid="{00000000-0005-0000-0000-0000D6230000}"/>
    <cellStyle name="Normal 4 97" xfId="3815" xr:uid="{00000000-0005-0000-0000-0000D7230000}"/>
    <cellStyle name="Normal 4 98" xfId="3816" xr:uid="{00000000-0005-0000-0000-0000D8230000}"/>
    <cellStyle name="Normal 4 99" xfId="3817" xr:uid="{00000000-0005-0000-0000-0000D9230000}"/>
    <cellStyle name="Normal 40" xfId="3818" xr:uid="{00000000-0005-0000-0000-0000DA230000}"/>
    <cellStyle name="Normal 41" xfId="3819" xr:uid="{00000000-0005-0000-0000-0000DB230000}"/>
    <cellStyle name="Normal 42" xfId="3820" xr:uid="{00000000-0005-0000-0000-0000DC230000}"/>
    <cellStyle name="Normal 43" xfId="3821" xr:uid="{00000000-0005-0000-0000-0000DD230000}"/>
    <cellStyle name="Normal 44" xfId="3822" xr:uid="{00000000-0005-0000-0000-0000DE230000}"/>
    <cellStyle name="Normal 45" xfId="3823" xr:uid="{00000000-0005-0000-0000-0000DF230000}"/>
    <cellStyle name="Normal 46" xfId="3824" xr:uid="{00000000-0005-0000-0000-0000E0230000}"/>
    <cellStyle name="Normal 47" xfId="3825" xr:uid="{00000000-0005-0000-0000-0000E1230000}"/>
    <cellStyle name="Normal 47 10" xfId="3826" xr:uid="{00000000-0005-0000-0000-0000E2230000}"/>
    <cellStyle name="Normal 47 11" xfId="3827" xr:uid="{00000000-0005-0000-0000-0000E3230000}"/>
    <cellStyle name="Normal 47 11 2" xfId="3828" xr:uid="{00000000-0005-0000-0000-0000E4230000}"/>
    <cellStyle name="Normal 47 11 3" xfId="3829" xr:uid="{00000000-0005-0000-0000-0000E5230000}"/>
    <cellStyle name="Normal 47 11 4" xfId="3830" xr:uid="{00000000-0005-0000-0000-0000E6230000}"/>
    <cellStyle name="Normal 47 11 5" xfId="3831" xr:uid="{00000000-0005-0000-0000-0000E7230000}"/>
    <cellStyle name="Normal 47 11 6" xfId="3832" xr:uid="{00000000-0005-0000-0000-0000E8230000}"/>
    <cellStyle name="Normal 47 11 7" xfId="3833" xr:uid="{00000000-0005-0000-0000-0000E9230000}"/>
    <cellStyle name="Normal 47 11 8" xfId="3834" xr:uid="{00000000-0005-0000-0000-0000EA230000}"/>
    <cellStyle name="Normal 47 12" xfId="3835" xr:uid="{00000000-0005-0000-0000-0000EB230000}"/>
    <cellStyle name="Normal 47 13" xfId="3836" xr:uid="{00000000-0005-0000-0000-0000EC230000}"/>
    <cellStyle name="Normal 47 14" xfId="3837" xr:uid="{00000000-0005-0000-0000-0000ED230000}"/>
    <cellStyle name="Normal 47 15" xfId="3838" xr:uid="{00000000-0005-0000-0000-0000EE230000}"/>
    <cellStyle name="Normal 47 16" xfId="3839" xr:uid="{00000000-0005-0000-0000-0000EF230000}"/>
    <cellStyle name="Normal 47 17" xfId="3840" xr:uid="{00000000-0005-0000-0000-0000F0230000}"/>
    <cellStyle name="Normal 47 2" xfId="3841" xr:uid="{00000000-0005-0000-0000-0000F1230000}"/>
    <cellStyle name="Normal 47 3" xfId="3842" xr:uid="{00000000-0005-0000-0000-0000F2230000}"/>
    <cellStyle name="Normal 47 3 2" xfId="3843" xr:uid="{00000000-0005-0000-0000-0000F3230000}"/>
    <cellStyle name="Normal 47 3 3" xfId="3844" xr:uid="{00000000-0005-0000-0000-0000F4230000}"/>
    <cellStyle name="Normal 47 3 4" xfId="3845" xr:uid="{00000000-0005-0000-0000-0000F5230000}"/>
    <cellStyle name="Normal 47 3 5" xfId="3846" xr:uid="{00000000-0005-0000-0000-0000F6230000}"/>
    <cellStyle name="Normal 47 3 6" xfId="3847" xr:uid="{00000000-0005-0000-0000-0000F7230000}"/>
    <cellStyle name="Normal 47 3 7" xfId="3848" xr:uid="{00000000-0005-0000-0000-0000F8230000}"/>
    <cellStyle name="Normal 47 3 8" xfId="3849" xr:uid="{00000000-0005-0000-0000-0000F9230000}"/>
    <cellStyle name="Normal 47 4" xfId="3850" xr:uid="{00000000-0005-0000-0000-0000FA230000}"/>
    <cellStyle name="Normal 47 4 2" xfId="3851" xr:uid="{00000000-0005-0000-0000-0000FB230000}"/>
    <cellStyle name="Normal 47 4 3" xfId="3852" xr:uid="{00000000-0005-0000-0000-0000FC230000}"/>
    <cellStyle name="Normal 47 4 4" xfId="3853" xr:uid="{00000000-0005-0000-0000-0000FD230000}"/>
    <cellStyle name="Normal 47 4 5" xfId="3854" xr:uid="{00000000-0005-0000-0000-0000FE230000}"/>
    <cellStyle name="Normal 47 4 6" xfId="3855" xr:uid="{00000000-0005-0000-0000-0000FF230000}"/>
    <cellStyle name="Normal 47 4 7" xfId="3856" xr:uid="{00000000-0005-0000-0000-000000240000}"/>
    <cellStyle name="Normal 47 4 8" xfId="3857" xr:uid="{00000000-0005-0000-0000-000001240000}"/>
    <cellStyle name="Normal 47 5" xfId="3858" xr:uid="{00000000-0005-0000-0000-000002240000}"/>
    <cellStyle name="Normal 47 5 2" xfId="3859" xr:uid="{00000000-0005-0000-0000-000003240000}"/>
    <cellStyle name="Normal 47 5 3" xfId="3860" xr:uid="{00000000-0005-0000-0000-000004240000}"/>
    <cellStyle name="Normal 47 5 4" xfId="3861" xr:uid="{00000000-0005-0000-0000-000005240000}"/>
    <cellStyle name="Normal 47 5 5" xfId="3862" xr:uid="{00000000-0005-0000-0000-000006240000}"/>
    <cellStyle name="Normal 47 5 6" xfId="3863" xr:uid="{00000000-0005-0000-0000-000007240000}"/>
    <cellStyle name="Normal 47 5 7" xfId="3864" xr:uid="{00000000-0005-0000-0000-000008240000}"/>
    <cellStyle name="Normal 47 5 8" xfId="3865" xr:uid="{00000000-0005-0000-0000-000009240000}"/>
    <cellStyle name="Normal 47 6" xfId="3866" xr:uid="{00000000-0005-0000-0000-00000A240000}"/>
    <cellStyle name="Normal 47 6 2" xfId="3867" xr:uid="{00000000-0005-0000-0000-00000B240000}"/>
    <cellStyle name="Normal 47 6 3" xfId="3868" xr:uid="{00000000-0005-0000-0000-00000C240000}"/>
    <cellStyle name="Normal 47 6 4" xfId="3869" xr:uid="{00000000-0005-0000-0000-00000D240000}"/>
    <cellStyle name="Normal 47 6 5" xfId="3870" xr:uid="{00000000-0005-0000-0000-00000E240000}"/>
    <cellStyle name="Normal 47 6 6" xfId="3871" xr:uid="{00000000-0005-0000-0000-00000F240000}"/>
    <cellStyle name="Normal 47 6 7" xfId="3872" xr:uid="{00000000-0005-0000-0000-000010240000}"/>
    <cellStyle name="Normal 47 6 8" xfId="3873" xr:uid="{00000000-0005-0000-0000-000011240000}"/>
    <cellStyle name="Normal 47 7" xfId="3874" xr:uid="{00000000-0005-0000-0000-000012240000}"/>
    <cellStyle name="Normal 47 7 2" xfId="3875" xr:uid="{00000000-0005-0000-0000-000013240000}"/>
    <cellStyle name="Normal 47 7 3" xfId="3876" xr:uid="{00000000-0005-0000-0000-000014240000}"/>
    <cellStyle name="Normal 47 7 4" xfId="3877" xr:uid="{00000000-0005-0000-0000-000015240000}"/>
    <cellStyle name="Normal 47 7 5" xfId="3878" xr:uid="{00000000-0005-0000-0000-000016240000}"/>
    <cellStyle name="Normal 47 7 6" xfId="3879" xr:uid="{00000000-0005-0000-0000-000017240000}"/>
    <cellStyle name="Normal 47 7 7" xfId="3880" xr:uid="{00000000-0005-0000-0000-000018240000}"/>
    <cellStyle name="Normal 47 7 8" xfId="3881" xr:uid="{00000000-0005-0000-0000-000019240000}"/>
    <cellStyle name="Normal 47 8" xfId="3882" xr:uid="{00000000-0005-0000-0000-00001A240000}"/>
    <cellStyle name="Normal 47 8 2" xfId="3883" xr:uid="{00000000-0005-0000-0000-00001B240000}"/>
    <cellStyle name="Normal 47 8 3" xfId="3884" xr:uid="{00000000-0005-0000-0000-00001C240000}"/>
    <cellStyle name="Normal 47 8 4" xfId="3885" xr:uid="{00000000-0005-0000-0000-00001D240000}"/>
    <cellStyle name="Normal 47 8 5" xfId="3886" xr:uid="{00000000-0005-0000-0000-00001E240000}"/>
    <cellStyle name="Normal 47 8 6" xfId="3887" xr:uid="{00000000-0005-0000-0000-00001F240000}"/>
    <cellStyle name="Normal 47 8 7" xfId="3888" xr:uid="{00000000-0005-0000-0000-000020240000}"/>
    <cellStyle name="Normal 47 8 8" xfId="3889" xr:uid="{00000000-0005-0000-0000-000021240000}"/>
    <cellStyle name="Normal 47 9" xfId="3890" xr:uid="{00000000-0005-0000-0000-000022240000}"/>
    <cellStyle name="Normal 48" xfId="3891" xr:uid="{00000000-0005-0000-0000-000023240000}"/>
    <cellStyle name="Normal 49" xfId="3892" xr:uid="{00000000-0005-0000-0000-000024240000}"/>
    <cellStyle name="Normal 49 2" xfId="3893" xr:uid="{00000000-0005-0000-0000-000025240000}"/>
    <cellStyle name="Normal 49 2 2" xfId="3894" xr:uid="{00000000-0005-0000-0000-000026240000}"/>
    <cellStyle name="Normal 49 2 2 2" xfId="3895" xr:uid="{00000000-0005-0000-0000-000027240000}"/>
    <cellStyle name="Normal 49 2 2 2 2" xfId="3896" xr:uid="{00000000-0005-0000-0000-000028240000}"/>
    <cellStyle name="Normal 49 2 2 3" xfId="3897" xr:uid="{00000000-0005-0000-0000-000029240000}"/>
    <cellStyle name="Normal 49 2 3" xfId="3898" xr:uid="{00000000-0005-0000-0000-00002A240000}"/>
    <cellStyle name="Normal 49 2 3 2" xfId="3899" xr:uid="{00000000-0005-0000-0000-00002B240000}"/>
    <cellStyle name="Normal 49 2 4" xfId="3900" xr:uid="{00000000-0005-0000-0000-00002C240000}"/>
    <cellStyle name="Normal 49 3" xfId="3901" xr:uid="{00000000-0005-0000-0000-00002D240000}"/>
    <cellStyle name="Normal 49 3 2" xfId="3902" xr:uid="{00000000-0005-0000-0000-00002E240000}"/>
    <cellStyle name="Normal 49 3 2 2" xfId="3903" xr:uid="{00000000-0005-0000-0000-00002F240000}"/>
    <cellStyle name="Normal 49 3 2 2 2" xfId="3904" xr:uid="{00000000-0005-0000-0000-000030240000}"/>
    <cellStyle name="Normal 49 3 2 3" xfId="3905" xr:uid="{00000000-0005-0000-0000-000031240000}"/>
    <cellStyle name="Normal 49 3 3" xfId="3906" xr:uid="{00000000-0005-0000-0000-000032240000}"/>
    <cellStyle name="Normal 49 3 3 2" xfId="3907" xr:uid="{00000000-0005-0000-0000-000033240000}"/>
    <cellStyle name="Normal 49 3 4" xfId="3908" xr:uid="{00000000-0005-0000-0000-000034240000}"/>
    <cellStyle name="Normal 49 4" xfId="3909" xr:uid="{00000000-0005-0000-0000-000035240000}"/>
    <cellStyle name="Normal 49 4 2" xfId="3910" xr:uid="{00000000-0005-0000-0000-000036240000}"/>
    <cellStyle name="Normal 49 4 2 2" xfId="3911" xr:uid="{00000000-0005-0000-0000-000037240000}"/>
    <cellStyle name="Normal 49 4 2 2 2" xfId="3912" xr:uid="{00000000-0005-0000-0000-000038240000}"/>
    <cellStyle name="Normal 49 4 2 3" xfId="3913" xr:uid="{00000000-0005-0000-0000-000039240000}"/>
    <cellStyle name="Normal 49 4 3" xfId="3914" xr:uid="{00000000-0005-0000-0000-00003A240000}"/>
    <cellStyle name="Normal 49 4 3 2" xfId="3915" xr:uid="{00000000-0005-0000-0000-00003B240000}"/>
    <cellStyle name="Normal 49 4 4" xfId="3916" xr:uid="{00000000-0005-0000-0000-00003C240000}"/>
    <cellStyle name="Normal 49 5" xfId="3917" xr:uid="{00000000-0005-0000-0000-00003D240000}"/>
    <cellStyle name="Normal 49 5 2" xfId="3918" xr:uid="{00000000-0005-0000-0000-00003E240000}"/>
    <cellStyle name="Normal 49 5 2 2" xfId="3919" xr:uid="{00000000-0005-0000-0000-00003F240000}"/>
    <cellStyle name="Normal 49 5 3" xfId="3920" xr:uid="{00000000-0005-0000-0000-000040240000}"/>
    <cellStyle name="Normal 49 6" xfId="3921" xr:uid="{00000000-0005-0000-0000-000041240000}"/>
    <cellStyle name="Normal 49 6 2" xfId="3922" xr:uid="{00000000-0005-0000-0000-000042240000}"/>
    <cellStyle name="Normal 49 7" xfId="3923" xr:uid="{00000000-0005-0000-0000-000043240000}"/>
    <cellStyle name="Normal 49 8" xfId="3924" xr:uid="{00000000-0005-0000-0000-000044240000}"/>
    <cellStyle name="Normal 5" xfId="54" xr:uid="{00000000-0005-0000-0000-000045240000}"/>
    <cellStyle name="Normal-- 5" xfId="4545" xr:uid="{00000000-0005-0000-0000-000046240000}"/>
    <cellStyle name="Normal 5 10" xfId="3925" xr:uid="{00000000-0005-0000-0000-000047240000}"/>
    <cellStyle name="Normal 5 10 2" xfId="3926" xr:uid="{00000000-0005-0000-0000-000048240000}"/>
    <cellStyle name="Normal 5 100" xfId="3927" xr:uid="{00000000-0005-0000-0000-000049240000}"/>
    <cellStyle name="Normal 5 101" xfId="3928" xr:uid="{00000000-0005-0000-0000-00004A240000}"/>
    <cellStyle name="Normal 5 102" xfId="3929" xr:uid="{00000000-0005-0000-0000-00004B240000}"/>
    <cellStyle name="Normal 5 103" xfId="3930" xr:uid="{00000000-0005-0000-0000-00004C240000}"/>
    <cellStyle name="Normal 5 104" xfId="3931" xr:uid="{00000000-0005-0000-0000-00004D240000}"/>
    <cellStyle name="Normal 5 105" xfId="3932" xr:uid="{00000000-0005-0000-0000-00004E240000}"/>
    <cellStyle name="Normal 5 106" xfId="3933" xr:uid="{00000000-0005-0000-0000-00004F240000}"/>
    <cellStyle name="Normal 5 107" xfId="3934" xr:uid="{00000000-0005-0000-0000-000050240000}"/>
    <cellStyle name="Normal 5 108" xfId="3935" xr:uid="{00000000-0005-0000-0000-000051240000}"/>
    <cellStyle name="Normal 5 109" xfId="3936" xr:uid="{00000000-0005-0000-0000-000052240000}"/>
    <cellStyle name="Normal 5 11" xfId="3937" xr:uid="{00000000-0005-0000-0000-000053240000}"/>
    <cellStyle name="Normal 5 11 2" xfId="3938" xr:uid="{00000000-0005-0000-0000-000054240000}"/>
    <cellStyle name="Normal 5 110" xfId="3939" xr:uid="{00000000-0005-0000-0000-000055240000}"/>
    <cellStyle name="Normal 5 111" xfId="3940" xr:uid="{00000000-0005-0000-0000-000056240000}"/>
    <cellStyle name="Normal 5 112" xfId="3941" xr:uid="{00000000-0005-0000-0000-000057240000}"/>
    <cellStyle name="Normal 5 113" xfId="3942" xr:uid="{00000000-0005-0000-0000-000058240000}"/>
    <cellStyle name="Normal 5 12" xfId="3943" xr:uid="{00000000-0005-0000-0000-000059240000}"/>
    <cellStyle name="Normal 5 12 2" xfId="3944" xr:uid="{00000000-0005-0000-0000-00005A240000}"/>
    <cellStyle name="Normal 5 13" xfId="3945" xr:uid="{00000000-0005-0000-0000-00005B240000}"/>
    <cellStyle name="Normal 5 13 2" xfId="3946" xr:uid="{00000000-0005-0000-0000-00005C240000}"/>
    <cellStyle name="Normal 5 14" xfId="3947" xr:uid="{00000000-0005-0000-0000-00005D240000}"/>
    <cellStyle name="Normal 5 14 2" xfId="3948" xr:uid="{00000000-0005-0000-0000-00005E240000}"/>
    <cellStyle name="Normal 5 15" xfId="3949" xr:uid="{00000000-0005-0000-0000-00005F240000}"/>
    <cellStyle name="Normal 5 15 2" xfId="3950" xr:uid="{00000000-0005-0000-0000-000060240000}"/>
    <cellStyle name="Normal 5 16" xfId="3951" xr:uid="{00000000-0005-0000-0000-000061240000}"/>
    <cellStyle name="Normal 5 16 2" xfId="3952" xr:uid="{00000000-0005-0000-0000-000062240000}"/>
    <cellStyle name="Normal 5 17" xfId="3953" xr:uid="{00000000-0005-0000-0000-000063240000}"/>
    <cellStyle name="Normal 5 17 2" xfId="3954" xr:uid="{00000000-0005-0000-0000-000064240000}"/>
    <cellStyle name="Normal 5 18" xfId="3955" xr:uid="{00000000-0005-0000-0000-000065240000}"/>
    <cellStyle name="Normal 5 18 2" xfId="3956" xr:uid="{00000000-0005-0000-0000-000066240000}"/>
    <cellStyle name="Normal 5 19" xfId="3957" xr:uid="{00000000-0005-0000-0000-000067240000}"/>
    <cellStyle name="Normal 5 19 2" xfId="3958" xr:uid="{00000000-0005-0000-0000-000068240000}"/>
    <cellStyle name="Normal 5 2" xfId="74" xr:uid="{00000000-0005-0000-0000-000069240000}"/>
    <cellStyle name="Normal 5 2 2" xfId="3959" xr:uid="{00000000-0005-0000-0000-00006A240000}"/>
    <cellStyle name="Normal 5 2 3" xfId="3960" xr:uid="{00000000-0005-0000-0000-00006B240000}"/>
    <cellStyle name="Normal 5 2 4" xfId="3961" xr:uid="{00000000-0005-0000-0000-00006C240000}"/>
    <cellStyle name="Normal 5 2 5" xfId="3962" xr:uid="{00000000-0005-0000-0000-00006D240000}"/>
    <cellStyle name="Normal 5 20" xfId="3963" xr:uid="{00000000-0005-0000-0000-00006E240000}"/>
    <cellStyle name="Normal 5 20 2" xfId="3964" xr:uid="{00000000-0005-0000-0000-00006F240000}"/>
    <cellStyle name="Normal 5 21" xfId="3965" xr:uid="{00000000-0005-0000-0000-000070240000}"/>
    <cellStyle name="Normal 5 21 2" xfId="3966" xr:uid="{00000000-0005-0000-0000-000071240000}"/>
    <cellStyle name="Normal 5 22" xfId="3967" xr:uid="{00000000-0005-0000-0000-000072240000}"/>
    <cellStyle name="Normal 5 22 2" xfId="3968" xr:uid="{00000000-0005-0000-0000-000073240000}"/>
    <cellStyle name="Normal 5 22 2 2" xfId="3969" xr:uid="{00000000-0005-0000-0000-000074240000}"/>
    <cellStyle name="Normal 5 22 3" xfId="3970" xr:uid="{00000000-0005-0000-0000-000075240000}"/>
    <cellStyle name="Normal 5 22 4" xfId="3971" xr:uid="{00000000-0005-0000-0000-000076240000}"/>
    <cellStyle name="Normal 5 23" xfId="3972" xr:uid="{00000000-0005-0000-0000-000077240000}"/>
    <cellStyle name="Normal 5 23 2" xfId="3973" xr:uid="{00000000-0005-0000-0000-000078240000}"/>
    <cellStyle name="Normal 5 24" xfId="3974" xr:uid="{00000000-0005-0000-0000-000079240000}"/>
    <cellStyle name="Normal 5 24 2" xfId="3975" xr:uid="{00000000-0005-0000-0000-00007A240000}"/>
    <cellStyle name="Normal 5 25" xfId="3976" xr:uid="{00000000-0005-0000-0000-00007B240000}"/>
    <cellStyle name="Normal 5 25 2" xfId="3977" xr:uid="{00000000-0005-0000-0000-00007C240000}"/>
    <cellStyle name="Normal 5 26" xfId="3978" xr:uid="{00000000-0005-0000-0000-00007D240000}"/>
    <cellStyle name="Normal 5 26 2" xfId="3979" xr:uid="{00000000-0005-0000-0000-00007E240000}"/>
    <cellStyle name="Normal 5 27" xfId="3980" xr:uid="{00000000-0005-0000-0000-00007F240000}"/>
    <cellStyle name="Normal 5 27 2" xfId="3981" xr:uid="{00000000-0005-0000-0000-000080240000}"/>
    <cellStyle name="Normal 5 28" xfId="3982" xr:uid="{00000000-0005-0000-0000-000081240000}"/>
    <cellStyle name="Normal 5 28 2" xfId="3983" xr:uid="{00000000-0005-0000-0000-000082240000}"/>
    <cellStyle name="Normal 5 29" xfId="3984" xr:uid="{00000000-0005-0000-0000-000083240000}"/>
    <cellStyle name="Normal 5 29 2" xfId="3985" xr:uid="{00000000-0005-0000-0000-000084240000}"/>
    <cellStyle name="Normal 5 3" xfId="3986" xr:uid="{00000000-0005-0000-0000-000085240000}"/>
    <cellStyle name="Normal 5 3 2" xfId="3987" xr:uid="{00000000-0005-0000-0000-000086240000}"/>
    <cellStyle name="Normal 5 30" xfId="3988" xr:uid="{00000000-0005-0000-0000-000087240000}"/>
    <cellStyle name="Normal 5 30 2" xfId="3989" xr:uid="{00000000-0005-0000-0000-000088240000}"/>
    <cellStyle name="Normal 5 31" xfId="3990" xr:uid="{00000000-0005-0000-0000-000089240000}"/>
    <cellStyle name="Normal 5 31 2" xfId="3991" xr:uid="{00000000-0005-0000-0000-00008A240000}"/>
    <cellStyle name="Normal 5 32" xfId="3992" xr:uid="{00000000-0005-0000-0000-00008B240000}"/>
    <cellStyle name="Normal 5 32 2" xfId="3993" xr:uid="{00000000-0005-0000-0000-00008C240000}"/>
    <cellStyle name="Normal 5 33" xfId="3994" xr:uid="{00000000-0005-0000-0000-00008D240000}"/>
    <cellStyle name="Normal 5 33 2" xfId="3995" xr:uid="{00000000-0005-0000-0000-00008E240000}"/>
    <cellStyle name="Normal 5 34" xfId="3996" xr:uid="{00000000-0005-0000-0000-00008F240000}"/>
    <cellStyle name="Normal 5 34 2" xfId="3997" xr:uid="{00000000-0005-0000-0000-000090240000}"/>
    <cellStyle name="Normal 5 35" xfId="3998" xr:uid="{00000000-0005-0000-0000-000091240000}"/>
    <cellStyle name="Normal 5 35 2" xfId="3999" xr:uid="{00000000-0005-0000-0000-000092240000}"/>
    <cellStyle name="Normal 5 36" xfId="4000" xr:uid="{00000000-0005-0000-0000-000093240000}"/>
    <cellStyle name="Normal 5 36 2" xfId="4001" xr:uid="{00000000-0005-0000-0000-000094240000}"/>
    <cellStyle name="Normal 5 37" xfId="4002" xr:uid="{00000000-0005-0000-0000-000095240000}"/>
    <cellStyle name="Normal 5 37 2" xfId="4003" xr:uid="{00000000-0005-0000-0000-000096240000}"/>
    <cellStyle name="Normal 5 38" xfId="4004" xr:uid="{00000000-0005-0000-0000-000097240000}"/>
    <cellStyle name="Normal 5 39" xfId="4005" xr:uid="{00000000-0005-0000-0000-000098240000}"/>
    <cellStyle name="Normal 5 4" xfId="4006" xr:uid="{00000000-0005-0000-0000-000099240000}"/>
    <cellStyle name="Normal 5 4 2" xfId="4007" xr:uid="{00000000-0005-0000-0000-00009A240000}"/>
    <cellStyle name="Normal 5 40" xfId="4008" xr:uid="{00000000-0005-0000-0000-00009B240000}"/>
    <cellStyle name="Normal 5 41" xfId="4009" xr:uid="{00000000-0005-0000-0000-00009C240000}"/>
    <cellStyle name="Normal 5 42" xfId="4010" xr:uid="{00000000-0005-0000-0000-00009D240000}"/>
    <cellStyle name="Normal 5 43" xfId="4011" xr:uid="{00000000-0005-0000-0000-00009E240000}"/>
    <cellStyle name="Normal 5 44" xfId="4012" xr:uid="{00000000-0005-0000-0000-00009F240000}"/>
    <cellStyle name="Normal 5 45" xfId="4013" xr:uid="{00000000-0005-0000-0000-0000A0240000}"/>
    <cellStyle name="Normal 5 46" xfId="4014" xr:uid="{00000000-0005-0000-0000-0000A1240000}"/>
    <cellStyle name="Normal 5 47" xfId="4015" xr:uid="{00000000-0005-0000-0000-0000A2240000}"/>
    <cellStyle name="Normal 5 48" xfId="4016" xr:uid="{00000000-0005-0000-0000-0000A3240000}"/>
    <cellStyle name="Normal 5 49" xfId="4017" xr:uid="{00000000-0005-0000-0000-0000A4240000}"/>
    <cellStyle name="Normal 5 5" xfId="4018" xr:uid="{00000000-0005-0000-0000-0000A5240000}"/>
    <cellStyle name="Normal 5 5 2" xfId="4019" xr:uid="{00000000-0005-0000-0000-0000A6240000}"/>
    <cellStyle name="Normal 5 50" xfId="4020" xr:uid="{00000000-0005-0000-0000-0000A7240000}"/>
    <cellStyle name="Normal 5 51" xfId="4021" xr:uid="{00000000-0005-0000-0000-0000A8240000}"/>
    <cellStyle name="Normal 5 52" xfId="4022" xr:uid="{00000000-0005-0000-0000-0000A9240000}"/>
    <cellStyle name="Normal 5 53" xfId="4023" xr:uid="{00000000-0005-0000-0000-0000AA240000}"/>
    <cellStyle name="Normal 5 54" xfId="4024" xr:uid="{00000000-0005-0000-0000-0000AB240000}"/>
    <cellStyle name="Normal 5 55" xfId="4025" xr:uid="{00000000-0005-0000-0000-0000AC240000}"/>
    <cellStyle name="Normal 5 56" xfId="4026" xr:uid="{00000000-0005-0000-0000-0000AD240000}"/>
    <cellStyle name="Normal 5 57" xfId="4027" xr:uid="{00000000-0005-0000-0000-0000AE240000}"/>
    <cellStyle name="Normal 5 58" xfId="4028" xr:uid="{00000000-0005-0000-0000-0000AF240000}"/>
    <cellStyle name="Normal 5 59" xfId="4029" xr:uid="{00000000-0005-0000-0000-0000B0240000}"/>
    <cellStyle name="Normal 5 6" xfId="4030" xr:uid="{00000000-0005-0000-0000-0000B1240000}"/>
    <cellStyle name="Normal 5 6 2" xfId="4031" xr:uid="{00000000-0005-0000-0000-0000B2240000}"/>
    <cellStyle name="Normal 5 60" xfId="4032" xr:uid="{00000000-0005-0000-0000-0000B3240000}"/>
    <cellStyle name="Normal 5 61" xfId="4033" xr:uid="{00000000-0005-0000-0000-0000B4240000}"/>
    <cellStyle name="Normal 5 62" xfId="4034" xr:uid="{00000000-0005-0000-0000-0000B5240000}"/>
    <cellStyle name="Normal 5 63" xfId="4035" xr:uid="{00000000-0005-0000-0000-0000B6240000}"/>
    <cellStyle name="Normal 5 64" xfId="4036" xr:uid="{00000000-0005-0000-0000-0000B7240000}"/>
    <cellStyle name="Normal 5 65" xfId="4037" xr:uid="{00000000-0005-0000-0000-0000B8240000}"/>
    <cellStyle name="Normal 5 66" xfId="4038" xr:uid="{00000000-0005-0000-0000-0000B9240000}"/>
    <cellStyle name="Normal 5 67" xfId="4039" xr:uid="{00000000-0005-0000-0000-0000BA240000}"/>
    <cellStyle name="Normal 5 68" xfId="4040" xr:uid="{00000000-0005-0000-0000-0000BB240000}"/>
    <cellStyle name="Normal 5 69" xfId="4041" xr:uid="{00000000-0005-0000-0000-0000BC240000}"/>
    <cellStyle name="Normal 5 7" xfId="4042" xr:uid="{00000000-0005-0000-0000-0000BD240000}"/>
    <cellStyle name="Normal 5 7 2" xfId="4043" xr:uid="{00000000-0005-0000-0000-0000BE240000}"/>
    <cellStyle name="Normal 5 70" xfId="4044" xr:uid="{00000000-0005-0000-0000-0000BF240000}"/>
    <cellStyle name="Normal 5 71" xfId="4045" xr:uid="{00000000-0005-0000-0000-0000C0240000}"/>
    <cellStyle name="Normal 5 72" xfId="4046" xr:uid="{00000000-0005-0000-0000-0000C1240000}"/>
    <cellStyle name="Normal 5 73" xfId="4047" xr:uid="{00000000-0005-0000-0000-0000C2240000}"/>
    <cellStyle name="Normal 5 74" xfId="4048" xr:uid="{00000000-0005-0000-0000-0000C3240000}"/>
    <cellStyle name="Normal 5 75" xfId="4049" xr:uid="{00000000-0005-0000-0000-0000C4240000}"/>
    <cellStyle name="Normal 5 76" xfId="4050" xr:uid="{00000000-0005-0000-0000-0000C5240000}"/>
    <cellStyle name="Normal 5 77" xfId="4051" xr:uid="{00000000-0005-0000-0000-0000C6240000}"/>
    <cellStyle name="Normal 5 78" xfId="4052" xr:uid="{00000000-0005-0000-0000-0000C7240000}"/>
    <cellStyle name="Normal 5 79" xfId="4053" xr:uid="{00000000-0005-0000-0000-0000C8240000}"/>
    <cellStyle name="Normal 5 8" xfId="4054" xr:uid="{00000000-0005-0000-0000-0000C9240000}"/>
    <cellStyle name="Normal 5 8 2" xfId="4055" xr:uid="{00000000-0005-0000-0000-0000CA240000}"/>
    <cellStyle name="Normal 5 80" xfId="4056" xr:uid="{00000000-0005-0000-0000-0000CB240000}"/>
    <cellStyle name="Normal 5 81" xfId="4057" xr:uid="{00000000-0005-0000-0000-0000CC240000}"/>
    <cellStyle name="Normal 5 82" xfId="4058" xr:uid="{00000000-0005-0000-0000-0000CD240000}"/>
    <cellStyle name="Normal 5 83" xfId="4059" xr:uid="{00000000-0005-0000-0000-0000CE240000}"/>
    <cellStyle name="Normal 5 84" xfId="4060" xr:uid="{00000000-0005-0000-0000-0000CF240000}"/>
    <cellStyle name="Normal 5 85" xfId="4061" xr:uid="{00000000-0005-0000-0000-0000D0240000}"/>
    <cellStyle name="Normal 5 86" xfId="4062" xr:uid="{00000000-0005-0000-0000-0000D1240000}"/>
    <cellStyle name="Normal 5 87" xfId="4063" xr:uid="{00000000-0005-0000-0000-0000D2240000}"/>
    <cellStyle name="Normal 5 88" xfId="4064" xr:uid="{00000000-0005-0000-0000-0000D3240000}"/>
    <cellStyle name="Normal 5 89" xfId="4065" xr:uid="{00000000-0005-0000-0000-0000D4240000}"/>
    <cellStyle name="Normal 5 9" xfId="4066" xr:uid="{00000000-0005-0000-0000-0000D5240000}"/>
    <cellStyle name="Normal 5 9 2" xfId="4067" xr:uid="{00000000-0005-0000-0000-0000D6240000}"/>
    <cellStyle name="Normal 5 90" xfId="4068" xr:uid="{00000000-0005-0000-0000-0000D7240000}"/>
    <cellStyle name="Normal 5 91" xfId="4069" xr:uid="{00000000-0005-0000-0000-0000D8240000}"/>
    <cellStyle name="Normal 5 92" xfId="4070" xr:uid="{00000000-0005-0000-0000-0000D9240000}"/>
    <cellStyle name="Normal 5 93" xfId="4071" xr:uid="{00000000-0005-0000-0000-0000DA240000}"/>
    <cellStyle name="Normal 5 94" xfId="4072" xr:uid="{00000000-0005-0000-0000-0000DB240000}"/>
    <cellStyle name="Normal 5 95" xfId="4073" xr:uid="{00000000-0005-0000-0000-0000DC240000}"/>
    <cellStyle name="Normal 5 96" xfId="4074" xr:uid="{00000000-0005-0000-0000-0000DD240000}"/>
    <cellStyle name="Normal 5 97" xfId="4075" xr:uid="{00000000-0005-0000-0000-0000DE240000}"/>
    <cellStyle name="Normal 5 98" xfId="4076" xr:uid="{00000000-0005-0000-0000-0000DF240000}"/>
    <cellStyle name="Normal 5 99" xfId="4077" xr:uid="{00000000-0005-0000-0000-0000E0240000}"/>
    <cellStyle name="Normal 50" xfId="4078" xr:uid="{00000000-0005-0000-0000-0000E1240000}"/>
    <cellStyle name="Normal 50 2" xfId="4079" xr:uid="{00000000-0005-0000-0000-0000E2240000}"/>
    <cellStyle name="Normal 50 3" xfId="4080" xr:uid="{00000000-0005-0000-0000-0000E3240000}"/>
    <cellStyle name="Normal 50 4" xfId="4081" xr:uid="{00000000-0005-0000-0000-0000E4240000}"/>
    <cellStyle name="Normal 50 5" xfId="4082" xr:uid="{00000000-0005-0000-0000-0000E5240000}"/>
    <cellStyle name="Normal 50 6" xfId="4083" xr:uid="{00000000-0005-0000-0000-0000E6240000}"/>
    <cellStyle name="Normal 50 7" xfId="4084" xr:uid="{00000000-0005-0000-0000-0000E7240000}"/>
    <cellStyle name="Normal 50 8" xfId="4085" xr:uid="{00000000-0005-0000-0000-0000E8240000}"/>
    <cellStyle name="Normal 51" xfId="4086" xr:uid="{00000000-0005-0000-0000-0000E9240000}"/>
    <cellStyle name="Normal 51 2" xfId="4087" xr:uid="{00000000-0005-0000-0000-0000EA240000}"/>
    <cellStyle name="Normal 51 2 2" xfId="4088" xr:uid="{00000000-0005-0000-0000-0000EB240000}"/>
    <cellStyle name="Normal 51 2 2 2" xfId="4089" xr:uid="{00000000-0005-0000-0000-0000EC240000}"/>
    <cellStyle name="Normal 51 2 2 2 2" xfId="4090" xr:uid="{00000000-0005-0000-0000-0000ED240000}"/>
    <cellStyle name="Normal 51 2 2 3" xfId="4091" xr:uid="{00000000-0005-0000-0000-0000EE240000}"/>
    <cellStyle name="Normal 51 2 3" xfId="4092" xr:uid="{00000000-0005-0000-0000-0000EF240000}"/>
    <cellStyle name="Normal 51 2 3 2" xfId="4093" xr:uid="{00000000-0005-0000-0000-0000F0240000}"/>
    <cellStyle name="Normal 51 2 4" xfId="4094" xr:uid="{00000000-0005-0000-0000-0000F1240000}"/>
    <cellStyle name="Normal 51 3" xfId="4095" xr:uid="{00000000-0005-0000-0000-0000F2240000}"/>
    <cellStyle name="Normal 51 3 2" xfId="4096" xr:uid="{00000000-0005-0000-0000-0000F3240000}"/>
    <cellStyle name="Normal 51 3 2 2" xfId="4097" xr:uid="{00000000-0005-0000-0000-0000F4240000}"/>
    <cellStyle name="Normal 51 3 3" xfId="4098" xr:uid="{00000000-0005-0000-0000-0000F5240000}"/>
    <cellStyle name="Normal 51 4" xfId="4099" xr:uid="{00000000-0005-0000-0000-0000F6240000}"/>
    <cellStyle name="Normal 51 4 2" xfId="4100" xr:uid="{00000000-0005-0000-0000-0000F7240000}"/>
    <cellStyle name="Normal 51 5" xfId="4101" xr:uid="{00000000-0005-0000-0000-0000F8240000}"/>
    <cellStyle name="Normal 51 6" xfId="4102" xr:uid="{00000000-0005-0000-0000-0000F9240000}"/>
    <cellStyle name="Normal 51 7" xfId="4103" xr:uid="{00000000-0005-0000-0000-0000FA240000}"/>
    <cellStyle name="Normal 51 8" xfId="4104" xr:uid="{00000000-0005-0000-0000-0000FB240000}"/>
    <cellStyle name="Normal 52" xfId="4105" xr:uid="{00000000-0005-0000-0000-0000FC240000}"/>
    <cellStyle name="Normal 52 2" xfId="4106" xr:uid="{00000000-0005-0000-0000-0000FD240000}"/>
    <cellStyle name="Normal 52 2 2" xfId="4107" xr:uid="{00000000-0005-0000-0000-0000FE240000}"/>
    <cellStyle name="Normal 52 3" xfId="4108" xr:uid="{00000000-0005-0000-0000-0000FF240000}"/>
    <cellStyle name="Normal 52 4" xfId="4109" xr:uid="{00000000-0005-0000-0000-000000250000}"/>
    <cellStyle name="Normal 52 5" xfId="4110" xr:uid="{00000000-0005-0000-0000-000001250000}"/>
    <cellStyle name="Normal 52 6" xfId="4111" xr:uid="{00000000-0005-0000-0000-000002250000}"/>
    <cellStyle name="Normal 52 7" xfId="4112" xr:uid="{00000000-0005-0000-0000-000003250000}"/>
    <cellStyle name="Normal 52 8" xfId="4113" xr:uid="{00000000-0005-0000-0000-000004250000}"/>
    <cellStyle name="Normal 53" xfId="4114" xr:uid="{00000000-0005-0000-0000-000005250000}"/>
    <cellStyle name="Normal 53 2" xfId="4115" xr:uid="{00000000-0005-0000-0000-000006250000}"/>
    <cellStyle name="Normal 53 2 2" xfId="4116" xr:uid="{00000000-0005-0000-0000-000007250000}"/>
    <cellStyle name="Normal 53 2 2 2" xfId="4117" xr:uid="{00000000-0005-0000-0000-000008250000}"/>
    <cellStyle name="Normal 53 2 3" xfId="4118" xr:uid="{00000000-0005-0000-0000-000009250000}"/>
    <cellStyle name="Normal 53 3" xfId="4119" xr:uid="{00000000-0005-0000-0000-00000A250000}"/>
    <cellStyle name="Normal 53 3 2" xfId="4120" xr:uid="{00000000-0005-0000-0000-00000B250000}"/>
    <cellStyle name="Normal 53 4" xfId="4121" xr:uid="{00000000-0005-0000-0000-00000C250000}"/>
    <cellStyle name="Normal 53 5" xfId="4122" xr:uid="{00000000-0005-0000-0000-00000D250000}"/>
    <cellStyle name="Normal 53 6" xfId="4123" xr:uid="{00000000-0005-0000-0000-00000E250000}"/>
    <cellStyle name="Normal 53 7" xfId="4124" xr:uid="{00000000-0005-0000-0000-00000F250000}"/>
    <cellStyle name="Normal 53 8" xfId="4125" xr:uid="{00000000-0005-0000-0000-000010250000}"/>
    <cellStyle name="Normal 54" xfId="4126" xr:uid="{00000000-0005-0000-0000-000011250000}"/>
    <cellStyle name="Normal 54 2" xfId="4127" xr:uid="{00000000-0005-0000-0000-000012250000}"/>
    <cellStyle name="Normal 54 3" xfId="4128" xr:uid="{00000000-0005-0000-0000-000013250000}"/>
    <cellStyle name="Normal 54 4" xfId="4129" xr:uid="{00000000-0005-0000-0000-000014250000}"/>
    <cellStyle name="Normal 54 5" xfId="4130" xr:uid="{00000000-0005-0000-0000-000015250000}"/>
    <cellStyle name="Normal 54 6" xfId="4131" xr:uid="{00000000-0005-0000-0000-000016250000}"/>
    <cellStyle name="Normal 54 7" xfId="4132" xr:uid="{00000000-0005-0000-0000-000017250000}"/>
    <cellStyle name="Normal 54 8" xfId="4133" xr:uid="{00000000-0005-0000-0000-000018250000}"/>
    <cellStyle name="Normal 55" xfId="4134" xr:uid="{00000000-0005-0000-0000-000019250000}"/>
    <cellStyle name="Normal 55 2" xfId="4135" xr:uid="{00000000-0005-0000-0000-00001A250000}"/>
    <cellStyle name="Normal 55 3" xfId="4136" xr:uid="{00000000-0005-0000-0000-00001B250000}"/>
    <cellStyle name="Normal 55 4" xfId="4137" xr:uid="{00000000-0005-0000-0000-00001C250000}"/>
    <cellStyle name="Normal 55 5" xfId="4138" xr:uid="{00000000-0005-0000-0000-00001D250000}"/>
    <cellStyle name="Normal 55 6" xfId="4139" xr:uid="{00000000-0005-0000-0000-00001E250000}"/>
    <cellStyle name="Normal 55 7" xfId="4140" xr:uid="{00000000-0005-0000-0000-00001F250000}"/>
    <cellStyle name="Normal 55 8" xfId="4141" xr:uid="{00000000-0005-0000-0000-000020250000}"/>
    <cellStyle name="Normal 56" xfId="4142" xr:uid="{00000000-0005-0000-0000-000021250000}"/>
    <cellStyle name="Normal 56 2" xfId="4143" xr:uid="{00000000-0005-0000-0000-000022250000}"/>
    <cellStyle name="Normal 56 3" xfId="4144" xr:uid="{00000000-0005-0000-0000-000023250000}"/>
    <cellStyle name="Normal 56 4" xfId="4145" xr:uid="{00000000-0005-0000-0000-000024250000}"/>
    <cellStyle name="Normal 56 5" xfId="4146" xr:uid="{00000000-0005-0000-0000-000025250000}"/>
    <cellStyle name="Normal 56 6" xfId="4147" xr:uid="{00000000-0005-0000-0000-000026250000}"/>
    <cellStyle name="Normal 56 7" xfId="4148" xr:uid="{00000000-0005-0000-0000-000027250000}"/>
    <cellStyle name="Normal 56 8" xfId="4149" xr:uid="{00000000-0005-0000-0000-000028250000}"/>
    <cellStyle name="Normal 57" xfId="4150" xr:uid="{00000000-0005-0000-0000-000029250000}"/>
    <cellStyle name="Normal 57 2" xfId="4151" xr:uid="{00000000-0005-0000-0000-00002A250000}"/>
    <cellStyle name="Normal 57 3" xfId="4152" xr:uid="{00000000-0005-0000-0000-00002B250000}"/>
    <cellStyle name="Normal 57 4" xfId="4153" xr:uid="{00000000-0005-0000-0000-00002C250000}"/>
    <cellStyle name="Normal 57 5" xfId="4154" xr:uid="{00000000-0005-0000-0000-00002D250000}"/>
    <cellStyle name="Normal 57 6" xfId="4155" xr:uid="{00000000-0005-0000-0000-00002E250000}"/>
    <cellStyle name="Normal 57 7" xfId="4156" xr:uid="{00000000-0005-0000-0000-00002F250000}"/>
    <cellStyle name="Normal 57 8" xfId="4157" xr:uid="{00000000-0005-0000-0000-000030250000}"/>
    <cellStyle name="Normal 58" xfId="4158" xr:uid="{00000000-0005-0000-0000-000031250000}"/>
    <cellStyle name="Normal 58 2" xfId="4159" xr:uid="{00000000-0005-0000-0000-000032250000}"/>
    <cellStyle name="Normal 58 3" xfId="4160" xr:uid="{00000000-0005-0000-0000-000033250000}"/>
    <cellStyle name="Normal 58 4" xfId="4161" xr:uid="{00000000-0005-0000-0000-000034250000}"/>
    <cellStyle name="Normal 58 5" xfId="4162" xr:uid="{00000000-0005-0000-0000-000035250000}"/>
    <cellStyle name="Normal 58 6" xfId="4163" xr:uid="{00000000-0005-0000-0000-000036250000}"/>
    <cellStyle name="Normal 58 7" xfId="4164" xr:uid="{00000000-0005-0000-0000-000037250000}"/>
    <cellStyle name="Normal 58 8" xfId="4165" xr:uid="{00000000-0005-0000-0000-000038250000}"/>
    <cellStyle name="Normal 59" xfId="4166" xr:uid="{00000000-0005-0000-0000-000039250000}"/>
    <cellStyle name="Normal 59 2" xfId="4167" xr:uid="{00000000-0005-0000-0000-00003A250000}"/>
    <cellStyle name="Normal 59 3" xfId="4168" xr:uid="{00000000-0005-0000-0000-00003B250000}"/>
    <cellStyle name="Normal 59 4" xfId="4169" xr:uid="{00000000-0005-0000-0000-00003C250000}"/>
    <cellStyle name="Normal 59 5" xfId="4170" xr:uid="{00000000-0005-0000-0000-00003D250000}"/>
    <cellStyle name="Normal 59 6" xfId="4171" xr:uid="{00000000-0005-0000-0000-00003E250000}"/>
    <cellStyle name="Normal 59 7" xfId="4172" xr:uid="{00000000-0005-0000-0000-00003F250000}"/>
    <cellStyle name="Normal 59 8" xfId="4173" xr:uid="{00000000-0005-0000-0000-000040250000}"/>
    <cellStyle name="Normal 6" xfId="613" xr:uid="{00000000-0005-0000-0000-000041250000}"/>
    <cellStyle name="Normal-- 6" xfId="4546" xr:uid="{00000000-0005-0000-0000-000042250000}"/>
    <cellStyle name="Normal 6 10" xfId="4174" xr:uid="{00000000-0005-0000-0000-000043250000}"/>
    <cellStyle name="Normal 6 10 2" xfId="4175" xr:uid="{00000000-0005-0000-0000-000044250000}"/>
    <cellStyle name="Normal 6 100" xfId="4176" xr:uid="{00000000-0005-0000-0000-000045250000}"/>
    <cellStyle name="Normal 6 101" xfId="4177" xr:uid="{00000000-0005-0000-0000-000046250000}"/>
    <cellStyle name="Normal 6 102" xfId="4178" xr:uid="{00000000-0005-0000-0000-000047250000}"/>
    <cellStyle name="Normal 6 103" xfId="4179" xr:uid="{00000000-0005-0000-0000-000048250000}"/>
    <cellStyle name="Normal 6 104" xfId="4180" xr:uid="{00000000-0005-0000-0000-000049250000}"/>
    <cellStyle name="Normal 6 105" xfId="4181" xr:uid="{00000000-0005-0000-0000-00004A250000}"/>
    <cellStyle name="Normal 6 106" xfId="4182" xr:uid="{00000000-0005-0000-0000-00004B250000}"/>
    <cellStyle name="Normal 6 107" xfId="4183" xr:uid="{00000000-0005-0000-0000-00004C250000}"/>
    <cellStyle name="Normal 6 108" xfId="4184" xr:uid="{00000000-0005-0000-0000-00004D250000}"/>
    <cellStyle name="Normal 6 109" xfId="4185" xr:uid="{00000000-0005-0000-0000-00004E250000}"/>
    <cellStyle name="Normal 6 11" xfId="4186" xr:uid="{00000000-0005-0000-0000-00004F250000}"/>
    <cellStyle name="Normal 6 11 2" xfId="4187" xr:uid="{00000000-0005-0000-0000-000050250000}"/>
    <cellStyle name="Normal 6 110" xfId="4188" xr:uid="{00000000-0005-0000-0000-000051250000}"/>
    <cellStyle name="Normal 6 111" xfId="4189" xr:uid="{00000000-0005-0000-0000-000052250000}"/>
    <cellStyle name="Normal 6 112" xfId="4190" xr:uid="{00000000-0005-0000-0000-000053250000}"/>
    <cellStyle name="Normal 6 113" xfId="4191" xr:uid="{00000000-0005-0000-0000-000054250000}"/>
    <cellStyle name="Normal 6 114" xfId="4192" xr:uid="{00000000-0005-0000-0000-000055250000}"/>
    <cellStyle name="Normal 6 115" xfId="4193" xr:uid="{00000000-0005-0000-0000-000056250000}"/>
    <cellStyle name="Normal 6 116" xfId="4194" xr:uid="{00000000-0005-0000-0000-000057250000}"/>
    <cellStyle name="Normal 6 117" xfId="4195" xr:uid="{00000000-0005-0000-0000-000058250000}"/>
    <cellStyle name="Normal 6 12" xfId="4196" xr:uid="{00000000-0005-0000-0000-000059250000}"/>
    <cellStyle name="Normal 6 12 2" xfId="4197" xr:uid="{00000000-0005-0000-0000-00005A250000}"/>
    <cellStyle name="Normal 6 13" xfId="4198" xr:uid="{00000000-0005-0000-0000-00005B250000}"/>
    <cellStyle name="Normal 6 13 2" xfId="4199" xr:uid="{00000000-0005-0000-0000-00005C250000}"/>
    <cellStyle name="Normal 6 14" xfId="4200" xr:uid="{00000000-0005-0000-0000-00005D250000}"/>
    <cellStyle name="Normal 6 14 2" xfId="4201" xr:uid="{00000000-0005-0000-0000-00005E250000}"/>
    <cellStyle name="Normal 6 15" xfId="4202" xr:uid="{00000000-0005-0000-0000-00005F250000}"/>
    <cellStyle name="Normal 6 15 2" xfId="4203" xr:uid="{00000000-0005-0000-0000-000060250000}"/>
    <cellStyle name="Normal 6 16" xfId="4204" xr:uid="{00000000-0005-0000-0000-000061250000}"/>
    <cellStyle name="Normal 6 16 2" xfId="4205" xr:uid="{00000000-0005-0000-0000-000062250000}"/>
    <cellStyle name="Normal 6 17" xfId="4206" xr:uid="{00000000-0005-0000-0000-000063250000}"/>
    <cellStyle name="Normal 6 17 2" xfId="4207" xr:uid="{00000000-0005-0000-0000-000064250000}"/>
    <cellStyle name="Normal 6 18" xfId="4208" xr:uid="{00000000-0005-0000-0000-000065250000}"/>
    <cellStyle name="Normal 6 18 2" xfId="4209" xr:uid="{00000000-0005-0000-0000-000066250000}"/>
    <cellStyle name="Normal 6 19" xfId="4210" xr:uid="{00000000-0005-0000-0000-000067250000}"/>
    <cellStyle name="Normal 6 19 2" xfId="4211" xr:uid="{00000000-0005-0000-0000-000068250000}"/>
    <cellStyle name="Normal 6 2" xfId="4212" xr:uid="{00000000-0005-0000-0000-000069250000}"/>
    <cellStyle name="Normal 6 2 2" xfId="4213" xr:uid="{00000000-0005-0000-0000-00006A250000}"/>
    <cellStyle name="Normal 6 2 3" xfId="4214" xr:uid="{00000000-0005-0000-0000-00006B250000}"/>
    <cellStyle name="Normal 6 2 4" xfId="4215" xr:uid="{00000000-0005-0000-0000-00006C250000}"/>
    <cellStyle name="Normal 6 2 5" xfId="4216" xr:uid="{00000000-0005-0000-0000-00006D250000}"/>
    <cellStyle name="Normal 6 20" xfId="4217" xr:uid="{00000000-0005-0000-0000-00006E250000}"/>
    <cellStyle name="Normal 6 20 2" xfId="4218" xr:uid="{00000000-0005-0000-0000-00006F250000}"/>
    <cellStyle name="Normal 6 21" xfId="4219" xr:uid="{00000000-0005-0000-0000-000070250000}"/>
    <cellStyle name="Normal 6 21 2" xfId="4220" xr:uid="{00000000-0005-0000-0000-000071250000}"/>
    <cellStyle name="Normal 6 21 2 2" xfId="4221" xr:uid="{00000000-0005-0000-0000-000072250000}"/>
    <cellStyle name="Normal 6 21 3" xfId="4222" xr:uid="{00000000-0005-0000-0000-000073250000}"/>
    <cellStyle name="Normal 6 21 4" xfId="4223" xr:uid="{00000000-0005-0000-0000-000074250000}"/>
    <cellStyle name="Normal 6 22" xfId="4224" xr:uid="{00000000-0005-0000-0000-000075250000}"/>
    <cellStyle name="Normal 6 22 2" xfId="4225" xr:uid="{00000000-0005-0000-0000-000076250000}"/>
    <cellStyle name="Normal 6 22 2 2" xfId="4226" xr:uid="{00000000-0005-0000-0000-000077250000}"/>
    <cellStyle name="Normal 6 22 3" xfId="4227" xr:uid="{00000000-0005-0000-0000-000078250000}"/>
    <cellStyle name="Normal 6 22 4" xfId="4228" xr:uid="{00000000-0005-0000-0000-000079250000}"/>
    <cellStyle name="Normal 6 23" xfId="4229" xr:uid="{00000000-0005-0000-0000-00007A250000}"/>
    <cellStyle name="Normal 6 23 2" xfId="4230" xr:uid="{00000000-0005-0000-0000-00007B250000}"/>
    <cellStyle name="Normal 6 24" xfId="4231" xr:uid="{00000000-0005-0000-0000-00007C250000}"/>
    <cellStyle name="Normal 6 24 2" xfId="4232" xr:uid="{00000000-0005-0000-0000-00007D250000}"/>
    <cellStyle name="Normal 6 25" xfId="4233" xr:uid="{00000000-0005-0000-0000-00007E250000}"/>
    <cellStyle name="Normal 6 25 2" xfId="4234" xr:uid="{00000000-0005-0000-0000-00007F250000}"/>
    <cellStyle name="Normal 6 26" xfId="4235" xr:uid="{00000000-0005-0000-0000-000080250000}"/>
    <cellStyle name="Normal 6 26 2" xfId="4236" xr:uid="{00000000-0005-0000-0000-000081250000}"/>
    <cellStyle name="Normal 6 27" xfId="4237" xr:uid="{00000000-0005-0000-0000-000082250000}"/>
    <cellStyle name="Normal 6 27 2" xfId="4238" xr:uid="{00000000-0005-0000-0000-000083250000}"/>
    <cellStyle name="Normal 6 28" xfId="4239" xr:uid="{00000000-0005-0000-0000-000084250000}"/>
    <cellStyle name="Normal 6 28 2" xfId="4240" xr:uid="{00000000-0005-0000-0000-000085250000}"/>
    <cellStyle name="Normal 6 29" xfId="4241" xr:uid="{00000000-0005-0000-0000-000086250000}"/>
    <cellStyle name="Normal 6 29 2" xfId="4242" xr:uid="{00000000-0005-0000-0000-000087250000}"/>
    <cellStyle name="Normal 6 3" xfId="4243" xr:uid="{00000000-0005-0000-0000-000088250000}"/>
    <cellStyle name="Normal 6 3 2" xfId="4244" xr:uid="{00000000-0005-0000-0000-000089250000}"/>
    <cellStyle name="Normal 6 3 3" xfId="4245" xr:uid="{00000000-0005-0000-0000-00008A250000}"/>
    <cellStyle name="Normal 6 3 4" xfId="4246" xr:uid="{00000000-0005-0000-0000-00008B250000}"/>
    <cellStyle name="Normal 6 30" xfId="4247" xr:uid="{00000000-0005-0000-0000-00008C250000}"/>
    <cellStyle name="Normal 6 31" xfId="4248" xr:uid="{00000000-0005-0000-0000-00008D250000}"/>
    <cellStyle name="Normal 6 32" xfId="4249" xr:uid="{00000000-0005-0000-0000-00008E250000}"/>
    <cellStyle name="Normal 6 33" xfId="4250" xr:uid="{00000000-0005-0000-0000-00008F250000}"/>
    <cellStyle name="Normal 6 34" xfId="4251" xr:uid="{00000000-0005-0000-0000-000090250000}"/>
    <cellStyle name="Normal 6 35" xfId="4252" xr:uid="{00000000-0005-0000-0000-000091250000}"/>
    <cellStyle name="Normal 6 36" xfId="4253" xr:uid="{00000000-0005-0000-0000-000092250000}"/>
    <cellStyle name="Normal 6 37" xfId="4254" xr:uid="{00000000-0005-0000-0000-000093250000}"/>
    <cellStyle name="Normal 6 38" xfId="4255" xr:uid="{00000000-0005-0000-0000-000094250000}"/>
    <cellStyle name="Normal 6 39" xfId="4256" xr:uid="{00000000-0005-0000-0000-000095250000}"/>
    <cellStyle name="Normal 6 4" xfId="4257" xr:uid="{00000000-0005-0000-0000-000096250000}"/>
    <cellStyle name="Normal 6 4 2" xfId="4258" xr:uid="{00000000-0005-0000-0000-000097250000}"/>
    <cellStyle name="Normal 6 40" xfId="4259" xr:uid="{00000000-0005-0000-0000-000098250000}"/>
    <cellStyle name="Normal 6 41" xfId="4260" xr:uid="{00000000-0005-0000-0000-000099250000}"/>
    <cellStyle name="Normal 6 42" xfId="4261" xr:uid="{00000000-0005-0000-0000-00009A250000}"/>
    <cellStyle name="Normal 6 43" xfId="4262" xr:uid="{00000000-0005-0000-0000-00009B250000}"/>
    <cellStyle name="Normal 6 44" xfId="4263" xr:uid="{00000000-0005-0000-0000-00009C250000}"/>
    <cellStyle name="Normal 6 45" xfId="4264" xr:uid="{00000000-0005-0000-0000-00009D250000}"/>
    <cellStyle name="Normal 6 46" xfId="4265" xr:uid="{00000000-0005-0000-0000-00009E250000}"/>
    <cellStyle name="Normal 6 47" xfId="4266" xr:uid="{00000000-0005-0000-0000-00009F250000}"/>
    <cellStyle name="Normal 6 48" xfId="4267" xr:uid="{00000000-0005-0000-0000-0000A0250000}"/>
    <cellStyle name="Normal 6 49" xfId="4268" xr:uid="{00000000-0005-0000-0000-0000A1250000}"/>
    <cellStyle name="Normal 6 5" xfId="4269" xr:uid="{00000000-0005-0000-0000-0000A2250000}"/>
    <cellStyle name="Normal 6 5 2" xfId="4270" xr:uid="{00000000-0005-0000-0000-0000A3250000}"/>
    <cellStyle name="Normal 6 50" xfId="4271" xr:uid="{00000000-0005-0000-0000-0000A4250000}"/>
    <cellStyle name="Normal 6 51" xfId="4272" xr:uid="{00000000-0005-0000-0000-0000A5250000}"/>
    <cellStyle name="Normal 6 52" xfId="4273" xr:uid="{00000000-0005-0000-0000-0000A6250000}"/>
    <cellStyle name="Normal 6 53" xfId="4274" xr:uid="{00000000-0005-0000-0000-0000A7250000}"/>
    <cellStyle name="Normal 6 54" xfId="4275" xr:uid="{00000000-0005-0000-0000-0000A8250000}"/>
    <cellStyle name="Normal 6 55" xfId="4276" xr:uid="{00000000-0005-0000-0000-0000A9250000}"/>
    <cellStyle name="Normal 6 56" xfId="4277" xr:uid="{00000000-0005-0000-0000-0000AA250000}"/>
    <cellStyle name="Normal 6 57" xfId="4278" xr:uid="{00000000-0005-0000-0000-0000AB250000}"/>
    <cellStyle name="Normal 6 58" xfId="4279" xr:uid="{00000000-0005-0000-0000-0000AC250000}"/>
    <cellStyle name="Normal 6 59" xfId="4280" xr:uid="{00000000-0005-0000-0000-0000AD250000}"/>
    <cellStyle name="Normal 6 6" xfId="4281" xr:uid="{00000000-0005-0000-0000-0000AE250000}"/>
    <cellStyle name="Normal 6 6 2" xfId="4282" xr:uid="{00000000-0005-0000-0000-0000AF250000}"/>
    <cellStyle name="Normal 6 60" xfId="4283" xr:uid="{00000000-0005-0000-0000-0000B0250000}"/>
    <cellStyle name="Normal 6 61" xfId="4284" xr:uid="{00000000-0005-0000-0000-0000B1250000}"/>
    <cellStyle name="Normal 6 62" xfId="4285" xr:uid="{00000000-0005-0000-0000-0000B2250000}"/>
    <cellStyle name="Normal 6 63" xfId="4286" xr:uid="{00000000-0005-0000-0000-0000B3250000}"/>
    <cellStyle name="Normal 6 64" xfId="4287" xr:uid="{00000000-0005-0000-0000-0000B4250000}"/>
    <cellStyle name="Normal 6 65" xfId="4288" xr:uid="{00000000-0005-0000-0000-0000B5250000}"/>
    <cellStyle name="Normal 6 66" xfId="4289" xr:uid="{00000000-0005-0000-0000-0000B6250000}"/>
    <cellStyle name="Normal 6 67" xfId="4290" xr:uid="{00000000-0005-0000-0000-0000B7250000}"/>
    <cellStyle name="Normal 6 68" xfId="4291" xr:uid="{00000000-0005-0000-0000-0000B8250000}"/>
    <cellStyle name="Normal 6 69" xfId="4292" xr:uid="{00000000-0005-0000-0000-0000B9250000}"/>
    <cellStyle name="Normal 6 7" xfId="4293" xr:uid="{00000000-0005-0000-0000-0000BA250000}"/>
    <cellStyle name="Normal 6 7 2" xfId="4294" xr:uid="{00000000-0005-0000-0000-0000BB250000}"/>
    <cellStyle name="Normal 6 70" xfId="4295" xr:uid="{00000000-0005-0000-0000-0000BC250000}"/>
    <cellStyle name="Normal 6 71" xfId="4296" xr:uid="{00000000-0005-0000-0000-0000BD250000}"/>
    <cellStyle name="Normal 6 72" xfId="4297" xr:uid="{00000000-0005-0000-0000-0000BE250000}"/>
    <cellStyle name="Normal 6 73" xfId="4298" xr:uid="{00000000-0005-0000-0000-0000BF250000}"/>
    <cellStyle name="Normal 6 74" xfId="4299" xr:uid="{00000000-0005-0000-0000-0000C0250000}"/>
    <cellStyle name="Normal 6 75" xfId="4300" xr:uid="{00000000-0005-0000-0000-0000C1250000}"/>
    <cellStyle name="Normal 6 76" xfId="4301" xr:uid="{00000000-0005-0000-0000-0000C2250000}"/>
    <cellStyle name="Normal 6 77" xfId="4302" xr:uid="{00000000-0005-0000-0000-0000C3250000}"/>
    <cellStyle name="Normal 6 78" xfId="4303" xr:uid="{00000000-0005-0000-0000-0000C4250000}"/>
    <cellStyle name="Normal 6 79" xfId="4304" xr:uid="{00000000-0005-0000-0000-0000C5250000}"/>
    <cellStyle name="Normal 6 8" xfId="4305" xr:uid="{00000000-0005-0000-0000-0000C6250000}"/>
    <cellStyle name="Normal 6 8 2" xfId="4306" xr:uid="{00000000-0005-0000-0000-0000C7250000}"/>
    <cellStyle name="Normal 6 80" xfId="4307" xr:uid="{00000000-0005-0000-0000-0000C8250000}"/>
    <cellStyle name="Normal 6 81" xfId="4308" xr:uid="{00000000-0005-0000-0000-0000C9250000}"/>
    <cellStyle name="Normal 6 82" xfId="4309" xr:uid="{00000000-0005-0000-0000-0000CA250000}"/>
    <cellStyle name="Normal 6 83" xfId="4310" xr:uid="{00000000-0005-0000-0000-0000CB250000}"/>
    <cellStyle name="Normal 6 84" xfId="4311" xr:uid="{00000000-0005-0000-0000-0000CC250000}"/>
    <cellStyle name="Normal 6 85" xfId="4312" xr:uid="{00000000-0005-0000-0000-0000CD250000}"/>
    <cellStyle name="Normal 6 86" xfId="4313" xr:uid="{00000000-0005-0000-0000-0000CE250000}"/>
    <cellStyle name="Normal 6 87" xfId="4314" xr:uid="{00000000-0005-0000-0000-0000CF250000}"/>
    <cellStyle name="Normal 6 88" xfId="4315" xr:uid="{00000000-0005-0000-0000-0000D0250000}"/>
    <cellStyle name="Normal 6 89" xfId="4316" xr:uid="{00000000-0005-0000-0000-0000D1250000}"/>
    <cellStyle name="Normal 6 9" xfId="4317" xr:uid="{00000000-0005-0000-0000-0000D2250000}"/>
    <cellStyle name="Normal 6 9 2" xfId="4318" xr:uid="{00000000-0005-0000-0000-0000D3250000}"/>
    <cellStyle name="Normal 6 90" xfId="4319" xr:uid="{00000000-0005-0000-0000-0000D4250000}"/>
    <cellStyle name="Normal 6 91" xfId="4320" xr:uid="{00000000-0005-0000-0000-0000D5250000}"/>
    <cellStyle name="Normal 6 92" xfId="4321" xr:uid="{00000000-0005-0000-0000-0000D6250000}"/>
    <cellStyle name="Normal 6 93" xfId="4322" xr:uid="{00000000-0005-0000-0000-0000D7250000}"/>
    <cellStyle name="Normal 6 94" xfId="4323" xr:uid="{00000000-0005-0000-0000-0000D8250000}"/>
    <cellStyle name="Normal 6 95" xfId="4324" xr:uid="{00000000-0005-0000-0000-0000D9250000}"/>
    <cellStyle name="Normal 6 96" xfId="4325" xr:uid="{00000000-0005-0000-0000-0000DA250000}"/>
    <cellStyle name="Normal 6 97" xfId="4326" xr:uid="{00000000-0005-0000-0000-0000DB250000}"/>
    <cellStyle name="Normal 6 98" xfId="4327" xr:uid="{00000000-0005-0000-0000-0000DC250000}"/>
    <cellStyle name="Normal 6 99" xfId="4328" xr:uid="{00000000-0005-0000-0000-0000DD250000}"/>
    <cellStyle name="Normal 60 2" xfId="4329" xr:uid="{00000000-0005-0000-0000-0000DE250000}"/>
    <cellStyle name="Normal 60 3" xfId="4330" xr:uid="{00000000-0005-0000-0000-0000DF250000}"/>
    <cellStyle name="Normal 60 4" xfId="4331" xr:uid="{00000000-0005-0000-0000-0000E0250000}"/>
    <cellStyle name="Normal 60 5" xfId="4332" xr:uid="{00000000-0005-0000-0000-0000E1250000}"/>
    <cellStyle name="Normal 60 6" xfId="4333" xr:uid="{00000000-0005-0000-0000-0000E2250000}"/>
    <cellStyle name="Normal 60 7" xfId="4334" xr:uid="{00000000-0005-0000-0000-0000E3250000}"/>
    <cellStyle name="Normal 60 8" xfId="4335" xr:uid="{00000000-0005-0000-0000-0000E4250000}"/>
    <cellStyle name="Normal 61 2" xfId="4336" xr:uid="{00000000-0005-0000-0000-0000E5250000}"/>
    <cellStyle name="Normal 61 3" xfId="4337" xr:uid="{00000000-0005-0000-0000-0000E6250000}"/>
    <cellStyle name="Normal 61 4" xfId="4338" xr:uid="{00000000-0005-0000-0000-0000E7250000}"/>
    <cellStyle name="Normal 61 5" xfId="4339" xr:uid="{00000000-0005-0000-0000-0000E8250000}"/>
    <cellStyle name="Normal 61 6" xfId="4340" xr:uid="{00000000-0005-0000-0000-0000E9250000}"/>
    <cellStyle name="Normal 61 7" xfId="4341" xr:uid="{00000000-0005-0000-0000-0000EA250000}"/>
    <cellStyle name="Normal 61 8" xfId="4342" xr:uid="{00000000-0005-0000-0000-0000EB250000}"/>
    <cellStyle name="Normal 62 2" xfId="4343" xr:uid="{00000000-0005-0000-0000-0000EC250000}"/>
    <cellStyle name="Normal 62 3" xfId="4344" xr:uid="{00000000-0005-0000-0000-0000ED250000}"/>
    <cellStyle name="Normal 62 4" xfId="4345" xr:uid="{00000000-0005-0000-0000-0000EE250000}"/>
    <cellStyle name="Normal 62 5" xfId="4346" xr:uid="{00000000-0005-0000-0000-0000EF250000}"/>
    <cellStyle name="Normal 62 6" xfId="4347" xr:uid="{00000000-0005-0000-0000-0000F0250000}"/>
    <cellStyle name="Normal 62 7" xfId="4348" xr:uid="{00000000-0005-0000-0000-0000F1250000}"/>
    <cellStyle name="Normal 62 8" xfId="4349" xr:uid="{00000000-0005-0000-0000-0000F2250000}"/>
    <cellStyle name="Normal 63 2" xfId="4350" xr:uid="{00000000-0005-0000-0000-0000F3250000}"/>
    <cellStyle name="Normal 63 3" xfId="4351" xr:uid="{00000000-0005-0000-0000-0000F4250000}"/>
    <cellStyle name="Normal 63 4" xfId="4352" xr:uid="{00000000-0005-0000-0000-0000F5250000}"/>
    <cellStyle name="Normal 63 5" xfId="4353" xr:uid="{00000000-0005-0000-0000-0000F6250000}"/>
    <cellStyle name="Normal 63 6" xfId="4354" xr:uid="{00000000-0005-0000-0000-0000F7250000}"/>
    <cellStyle name="Normal 63 7" xfId="4355" xr:uid="{00000000-0005-0000-0000-0000F8250000}"/>
    <cellStyle name="Normal 63 8" xfId="4356" xr:uid="{00000000-0005-0000-0000-0000F9250000}"/>
    <cellStyle name="Normal 64 2" xfId="4357" xr:uid="{00000000-0005-0000-0000-0000FA250000}"/>
    <cellStyle name="Normal 64 3" xfId="4358" xr:uid="{00000000-0005-0000-0000-0000FB250000}"/>
    <cellStyle name="Normal 64 4" xfId="4359" xr:uid="{00000000-0005-0000-0000-0000FC250000}"/>
    <cellStyle name="Normal 64 5" xfId="4360" xr:uid="{00000000-0005-0000-0000-0000FD250000}"/>
    <cellStyle name="Normal 64 6" xfId="4361" xr:uid="{00000000-0005-0000-0000-0000FE250000}"/>
    <cellStyle name="Normal 64 7" xfId="4362" xr:uid="{00000000-0005-0000-0000-0000FF250000}"/>
    <cellStyle name="Normal 64 8" xfId="4363" xr:uid="{00000000-0005-0000-0000-000000260000}"/>
    <cellStyle name="Normal 65" xfId="4364" xr:uid="{00000000-0005-0000-0000-000001260000}"/>
    <cellStyle name="Normal 65 2" xfId="4365" xr:uid="{00000000-0005-0000-0000-000002260000}"/>
    <cellStyle name="Normal 65 3" xfId="4366" xr:uid="{00000000-0005-0000-0000-000003260000}"/>
    <cellStyle name="Normal 65 4" xfId="4367" xr:uid="{00000000-0005-0000-0000-000004260000}"/>
    <cellStyle name="Normal 65 5" xfId="4368" xr:uid="{00000000-0005-0000-0000-000005260000}"/>
    <cellStyle name="Normal 65 6" xfId="4369" xr:uid="{00000000-0005-0000-0000-000006260000}"/>
    <cellStyle name="Normal 65 7" xfId="4370" xr:uid="{00000000-0005-0000-0000-000007260000}"/>
    <cellStyle name="Normal 65 8" xfId="4371" xr:uid="{00000000-0005-0000-0000-000008260000}"/>
    <cellStyle name="Normal 67 2" xfId="4372" xr:uid="{00000000-0005-0000-0000-000009260000}"/>
    <cellStyle name="Normal 67 3" xfId="4373" xr:uid="{00000000-0005-0000-0000-00000A260000}"/>
    <cellStyle name="Normal 67 4" xfId="4374" xr:uid="{00000000-0005-0000-0000-00000B260000}"/>
    <cellStyle name="Normal 67 5" xfId="4375" xr:uid="{00000000-0005-0000-0000-00000C260000}"/>
    <cellStyle name="Normal 67 6" xfId="4376" xr:uid="{00000000-0005-0000-0000-00000D260000}"/>
    <cellStyle name="Normal 67 7" xfId="4377" xr:uid="{00000000-0005-0000-0000-00000E260000}"/>
    <cellStyle name="Normal 67 8" xfId="4378" xr:uid="{00000000-0005-0000-0000-00000F260000}"/>
    <cellStyle name="Normal 69 2" xfId="4379" xr:uid="{00000000-0005-0000-0000-000010260000}"/>
    <cellStyle name="Normal 69 3" xfId="4380" xr:uid="{00000000-0005-0000-0000-000011260000}"/>
    <cellStyle name="Normal 69 4" xfId="4381" xr:uid="{00000000-0005-0000-0000-000012260000}"/>
    <cellStyle name="Normal 69 5" xfId="4382" xr:uid="{00000000-0005-0000-0000-000013260000}"/>
    <cellStyle name="Normal 69 6" xfId="4383" xr:uid="{00000000-0005-0000-0000-000014260000}"/>
    <cellStyle name="Normal 69 7" xfId="4384" xr:uid="{00000000-0005-0000-0000-000015260000}"/>
    <cellStyle name="Normal 69 8" xfId="4385" xr:uid="{00000000-0005-0000-0000-000016260000}"/>
    <cellStyle name="Normal 7" xfId="4386" xr:uid="{00000000-0005-0000-0000-000017260000}"/>
    <cellStyle name="Normal-- 7" xfId="4547" xr:uid="{00000000-0005-0000-0000-000018260000}"/>
    <cellStyle name="Normal 7 10" xfId="4387" xr:uid="{00000000-0005-0000-0000-000019260000}"/>
    <cellStyle name="Normal 7 11" xfId="4388" xr:uid="{00000000-0005-0000-0000-00001A260000}"/>
    <cellStyle name="Normal 7 12" xfId="4389" xr:uid="{00000000-0005-0000-0000-00001B260000}"/>
    <cellStyle name="Normal 7 13" xfId="4390" xr:uid="{00000000-0005-0000-0000-00001C260000}"/>
    <cellStyle name="Normal 7 14" xfId="4391" xr:uid="{00000000-0005-0000-0000-00001D260000}"/>
    <cellStyle name="Normal 7 15" xfId="4392" xr:uid="{00000000-0005-0000-0000-00001E260000}"/>
    <cellStyle name="Normal 7 16" xfId="4393" xr:uid="{00000000-0005-0000-0000-00001F260000}"/>
    <cellStyle name="Normal 7 17" xfId="4394" xr:uid="{00000000-0005-0000-0000-000020260000}"/>
    <cellStyle name="Normal 7 18" xfId="4395" xr:uid="{00000000-0005-0000-0000-000021260000}"/>
    <cellStyle name="Normal 7 19" xfId="4396" xr:uid="{00000000-0005-0000-0000-000022260000}"/>
    <cellStyle name="Normal 7 2" xfId="4397" xr:uid="{00000000-0005-0000-0000-000023260000}"/>
    <cellStyle name="Normal 7 2 2" xfId="4398" xr:uid="{00000000-0005-0000-0000-000024260000}"/>
    <cellStyle name="Normal 7 2 3" xfId="4399" xr:uid="{00000000-0005-0000-0000-000025260000}"/>
    <cellStyle name="Normal 7 2 4" xfId="4400" xr:uid="{00000000-0005-0000-0000-000026260000}"/>
    <cellStyle name="Normal 7 20" xfId="4401" xr:uid="{00000000-0005-0000-0000-000027260000}"/>
    <cellStyle name="Normal 7 21" xfId="4402" xr:uid="{00000000-0005-0000-0000-000028260000}"/>
    <cellStyle name="Normal 7 22" xfId="4403" xr:uid="{00000000-0005-0000-0000-000029260000}"/>
    <cellStyle name="Normal 7 23" xfId="4404" xr:uid="{00000000-0005-0000-0000-00002A260000}"/>
    <cellStyle name="Normal 7 24" xfId="4405" xr:uid="{00000000-0005-0000-0000-00002B260000}"/>
    <cellStyle name="Normal 7 25" xfId="4406" xr:uid="{00000000-0005-0000-0000-00002C260000}"/>
    <cellStyle name="Normal 7 26" xfId="4407" xr:uid="{00000000-0005-0000-0000-00002D260000}"/>
    <cellStyle name="Normal 7 27" xfId="4408" xr:uid="{00000000-0005-0000-0000-00002E260000}"/>
    <cellStyle name="Normal 7 28" xfId="4409" xr:uid="{00000000-0005-0000-0000-00002F260000}"/>
    <cellStyle name="Normal 7 29" xfId="4410" xr:uid="{00000000-0005-0000-0000-000030260000}"/>
    <cellStyle name="Normal 7 3" xfId="4411" xr:uid="{00000000-0005-0000-0000-000031260000}"/>
    <cellStyle name="Normal 7 30" xfId="4412" xr:uid="{00000000-0005-0000-0000-000032260000}"/>
    <cellStyle name="Normal 7 31" xfId="4413" xr:uid="{00000000-0005-0000-0000-000033260000}"/>
    <cellStyle name="Normal 7 32" xfId="4414" xr:uid="{00000000-0005-0000-0000-000034260000}"/>
    <cellStyle name="Normal 7 33" xfId="4415" xr:uid="{00000000-0005-0000-0000-000035260000}"/>
    <cellStyle name="Normal 7 34" xfId="4416" xr:uid="{00000000-0005-0000-0000-000036260000}"/>
    <cellStyle name="Normal 7 35" xfId="4417" xr:uid="{00000000-0005-0000-0000-000037260000}"/>
    <cellStyle name="Normal 7 36" xfId="4418" xr:uid="{00000000-0005-0000-0000-000038260000}"/>
    <cellStyle name="Normal 7 37" xfId="4419" xr:uid="{00000000-0005-0000-0000-000039260000}"/>
    <cellStyle name="Normal 7 38" xfId="4420" xr:uid="{00000000-0005-0000-0000-00003A260000}"/>
    <cellStyle name="Normal 7 4" xfId="4421" xr:uid="{00000000-0005-0000-0000-00003B260000}"/>
    <cellStyle name="Normal 7 5" xfId="4422" xr:uid="{00000000-0005-0000-0000-00003C260000}"/>
    <cellStyle name="Normal 7 6" xfId="4423" xr:uid="{00000000-0005-0000-0000-00003D260000}"/>
    <cellStyle name="Normal 7 7" xfId="4424" xr:uid="{00000000-0005-0000-0000-00003E260000}"/>
    <cellStyle name="Normal 7 8" xfId="4425" xr:uid="{00000000-0005-0000-0000-00003F260000}"/>
    <cellStyle name="Normal 7 9" xfId="4426" xr:uid="{00000000-0005-0000-0000-000040260000}"/>
    <cellStyle name="Normal 70 2" xfId="4427" xr:uid="{00000000-0005-0000-0000-000041260000}"/>
    <cellStyle name="Normal 70 3" xfId="4428" xr:uid="{00000000-0005-0000-0000-000042260000}"/>
    <cellStyle name="Normal 70 4" xfId="4429" xr:uid="{00000000-0005-0000-0000-000043260000}"/>
    <cellStyle name="Normal 70 5" xfId="4430" xr:uid="{00000000-0005-0000-0000-000044260000}"/>
    <cellStyle name="Normal 70 6" xfId="4431" xr:uid="{00000000-0005-0000-0000-000045260000}"/>
    <cellStyle name="Normal 70 7" xfId="4432" xr:uid="{00000000-0005-0000-0000-000046260000}"/>
    <cellStyle name="Normal 70 8" xfId="4433" xr:uid="{00000000-0005-0000-0000-000047260000}"/>
    <cellStyle name="Normal 71 2" xfId="4434" xr:uid="{00000000-0005-0000-0000-000048260000}"/>
    <cellStyle name="Normal 71 3" xfId="4435" xr:uid="{00000000-0005-0000-0000-000049260000}"/>
    <cellStyle name="Normal 71 4" xfId="4436" xr:uid="{00000000-0005-0000-0000-00004A260000}"/>
    <cellStyle name="Normal 71 5" xfId="4437" xr:uid="{00000000-0005-0000-0000-00004B260000}"/>
    <cellStyle name="Normal 71 6" xfId="4438" xr:uid="{00000000-0005-0000-0000-00004C260000}"/>
    <cellStyle name="Normal 71 7" xfId="4439" xr:uid="{00000000-0005-0000-0000-00004D260000}"/>
    <cellStyle name="Normal 71 8" xfId="4440" xr:uid="{00000000-0005-0000-0000-00004E260000}"/>
    <cellStyle name="Normal 72 2" xfId="4441" xr:uid="{00000000-0005-0000-0000-00004F260000}"/>
    <cellStyle name="Normal 72 3" xfId="4442" xr:uid="{00000000-0005-0000-0000-000050260000}"/>
    <cellStyle name="Normal 72 4" xfId="4443" xr:uid="{00000000-0005-0000-0000-000051260000}"/>
    <cellStyle name="Normal 72 5" xfId="4444" xr:uid="{00000000-0005-0000-0000-000052260000}"/>
    <cellStyle name="Normal 72 6" xfId="4445" xr:uid="{00000000-0005-0000-0000-000053260000}"/>
    <cellStyle name="Normal 72 7" xfId="4446" xr:uid="{00000000-0005-0000-0000-000054260000}"/>
    <cellStyle name="Normal 72 8" xfId="4447" xr:uid="{00000000-0005-0000-0000-000055260000}"/>
    <cellStyle name="Normal 73 2" xfId="4448" xr:uid="{00000000-0005-0000-0000-000056260000}"/>
    <cellStyle name="Normal 73 3" xfId="4449" xr:uid="{00000000-0005-0000-0000-000057260000}"/>
    <cellStyle name="Normal 73 4" xfId="4450" xr:uid="{00000000-0005-0000-0000-000058260000}"/>
    <cellStyle name="Normal 73 5" xfId="4451" xr:uid="{00000000-0005-0000-0000-000059260000}"/>
    <cellStyle name="Normal 73 6" xfId="4452" xr:uid="{00000000-0005-0000-0000-00005A260000}"/>
    <cellStyle name="Normal 73 7" xfId="4453" xr:uid="{00000000-0005-0000-0000-00005B260000}"/>
    <cellStyle name="Normal 73 8" xfId="4454" xr:uid="{00000000-0005-0000-0000-00005C260000}"/>
    <cellStyle name="Normal 74 2" xfId="4455" xr:uid="{00000000-0005-0000-0000-00005D260000}"/>
    <cellStyle name="Normal 74 3" xfId="4456" xr:uid="{00000000-0005-0000-0000-00005E260000}"/>
    <cellStyle name="Normal 74 4" xfId="4457" xr:uid="{00000000-0005-0000-0000-00005F260000}"/>
    <cellStyle name="Normal 74 5" xfId="4458" xr:uid="{00000000-0005-0000-0000-000060260000}"/>
    <cellStyle name="Normal 74 6" xfId="4459" xr:uid="{00000000-0005-0000-0000-000061260000}"/>
    <cellStyle name="Normal 74 7" xfId="4460" xr:uid="{00000000-0005-0000-0000-000062260000}"/>
    <cellStyle name="Normal 74 8" xfId="4461" xr:uid="{00000000-0005-0000-0000-000063260000}"/>
    <cellStyle name="Normal 75 2" xfId="4462" xr:uid="{00000000-0005-0000-0000-000064260000}"/>
    <cellStyle name="Normal 75 3" xfId="4463" xr:uid="{00000000-0005-0000-0000-000065260000}"/>
    <cellStyle name="Normal 75 4" xfId="4464" xr:uid="{00000000-0005-0000-0000-000066260000}"/>
    <cellStyle name="Normal 75 5" xfId="4465" xr:uid="{00000000-0005-0000-0000-000067260000}"/>
    <cellStyle name="Normal 75 6" xfId="4466" xr:uid="{00000000-0005-0000-0000-000068260000}"/>
    <cellStyle name="Normal 75 7" xfId="4467" xr:uid="{00000000-0005-0000-0000-000069260000}"/>
    <cellStyle name="Normal 75 8" xfId="4468" xr:uid="{00000000-0005-0000-0000-00006A260000}"/>
    <cellStyle name="Normal 76" xfId="4469" xr:uid="{00000000-0005-0000-0000-00006B260000}"/>
    <cellStyle name="Normal 77" xfId="4470" xr:uid="{00000000-0005-0000-0000-00006C260000}"/>
    <cellStyle name="Normal 8" xfId="4471" xr:uid="{00000000-0005-0000-0000-00006D260000}"/>
    <cellStyle name="Normal-- 8" xfId="4548" xr:uid="{00000000-0005-0000-0000-00006E260000}"/>
    <cellStyle name="Normal 8 10" xfId="4472" xr:uid="{00000000-0005-0000-0000-00006F260000}"/>
    <cellStyle name="Normal 8 11" xfId="4473" xr:uid="{00000000-0005-0000-0000-000070260000}"/>
    <cellStyle name="Normal 8 12" xfId="4474" xr:uid="{00000000-0005-0000-0000-000071260000}"/>
    <cellStyle name="Normal 8 13" xfId="4475" xr:uid="{00000000-0005-0000-0000-000072260000}"/>
    <cellStyle name="Normal 8 14" xfId="4476" xr:uid="{00000000-0005-0000-0000-000073260000}"/>
    <cellStyle name="Normal 8 15" xfId="4477" xr:uid="{00000000-0005-0000-0000-000074260000}"/>
    <cellStyle name="Normal 8 16" xfId="4478" xr:uid="{00000000-0005-0000-0000-000075260000}"/>
    <cellStyle name="Normal 8 17" xfId="4479" xr:uid="{00000000-0005-0000-0000-000076260000}"/>
    <cellStyle name="Normal 8 18" xfId="4480" xr:uid="{00000000-0005-0000-0000-000077260000}"/>
    <cellStyle name="Normal 8 19" xfId="4481" xr:uid="{00000000-0005-0000-0000-000078260000}"/>
    <cellStyle name="Normal 8 2" xfId="4482" xr:uid="{00000000-0005-0000-0000-000079260000}"/>
    <cellStyle name="Normal 8 2 2" xfId="4483" xr:uid="{00000000-0005-0000-0000-00007A260000}"/>
    <cellStyle name="Normal 8 2 3" xfId="4484" xr:uid="{00000000-0005-0000-0000-00007B260000}"/>
    <cellStyle name="Normal 8 20" xfId="4485" xr:uid="{00000000-0005-0000-0000-00007C260000}"/>
    <cellStyle name="Normal 8 21" xfId="4486" xr:uid="{00000000-0005-0000-0000-00007D260000}"/>
    <cellStyle name="Normal 8 21 2" xfId="4487" xr:uid="{00000000-0005-0000-0000-00007E260000}"/>
    <cellStyle name="Normal 8 21 2 2" xfId="4488" xr:uid="{00000000-0005-0000-0000-00007F260000}"/>
    <cellStyle name="Normal 8 21 2 2 2" xfId="4489" xr:uid="{00000000-0005-0000-0000-000080260000}"/>
    <cellStyle name="Normal 8 21 2 3" xfId="4490" xr:uid="{00000000-0005-0000-0000-000081260000}"/>
    <cellStyle name="Normal 8 21 3" xfId="4491" xr:uid="{00000000-0005-0000-0000-000082260000}"/>
    <cellStyle name="Normal 8 21 3 2" xfId="4492" xr:uid="{00000000-0005-0000-0000-000083260000}"/>
    <cellStyle name="Normal 8 21 4" xfId="4493" xr:uid="{00000000-0005-0000-0000-000084260000}"/>
    <cellStyle name="Normal 8 22" xfId="4494" xr:uid="{00000000-0005-0000-0000-000085260000}"/>
    <cellStyle name="Normal 8 22 2" xfId="4495" xr:uid="{00000000-0005-0000-0000-000086260000}"/>
    <cellStyle name="Normal 8 22 2 2" xfId="4496" xr:uid="{00000000-0005-0000-0000-000087260000}"/>
    <cellStyle name="Normal 8 22 2 2 2" xfId="4497" xr:uid="{00000000-0005-0000-0000-000088260000}"/>
    <cellStyle name="Normal 8 22 2 3" xfId="4498" xr:uid="{00000000-0005-0000-0000-000089260000}"/>
    <cellStyle name="Normal 8 22 3" xfId="4499" xr:uid="{00000000-0005-0000-0000-00008A260000}"/>
    <cellStyle name="Normal 8 22 3 2" xfId="4500" xr:uid="{00000000-0005-0000-0000-00008B260000}"/>
    <cellStyle name="Normal 8 22 4" xfId="4501" xr:uid="{00000000-0005-0000-0000-00008C260000}"/>
    <cellStyle name="Normal 8 23" xfId="4502" xr:uid="{00000000-0005-0000-0000-00008D260000}"/>
    <cellStyle name="Normal 8 23 2" xfId="4503" xr:uid="{00000000-0005-0000-0000-00008E260000}"/>
    <cellStyle name="Normal 8 23 2 2" xfId="4504" xr:uid="{00000000-0005-0000-0000-00008F260000}"/>
    <cellStyle name="Normal 8 23 3" xfId="4505" xr:uid="{00000000-0005-0000-0000-000090260000}"/>
    <cellStyle name="Normal 8 24" xfId="4506" xr:uid="{00000000-0005-0000-0000-000091260000}"/>
    <cellStyle name="Normal 8 24 2" xfId="4507" xr:uid="{00000000-0005-0000-0000-000092260000}"/>
    <cellStyle name="Normal 8 25" xfId="4508" xr:uid="{00000000-0005-0000-0000-000093260000}"/>
    <cellStyle name="Normal 8 26" xfId="4509" xr:uid="{00000000-0005-0000-0000-000094260000}"/>
    <cellStyle name="Normal 8 27" xfId="4510" xr:uid="{00000000-0005-0000-0000-000095260000}"/>
    <cellStyle name="Normal 8 28" xfId="4511" xr:uid="{00000000-0005-0000-0000-000096260000}"/>
    <cellStyle name="Normal 8 29" xfId="4512" xr:uid="{00000000-0005-0000-0000-000097260000}"/>
    <cellStyle name="Normal 8 3" xfId="4513" xr:uid="{00000000-0005-0000-0000-000098260000}"/>
    <cellStyle name="Normal 8 3 2" xfId="4514" xr:uid="{00000000-0005-0000-0000-000099260000}"/>
    <cellStyle name="Normal 8 30" xfId="4515" xr:uid="{00000000-0005-0000-0000-00009A260000}"/>
    <cellStyle name="Normal 8 31" xfId="4516" xr:uid="{00000000-0005-0000-0000-00009B260000}"/>
    <cellStyle name="Normal 8 32" xfId="4517" xr:uid="{00000000-0005-0000-0000-00009C260000}"/>
    <cellStyle name="Normal 8 33" xfId="4518" xr:uid="{00000000-0005-0000-0000-00009D260000}"/>
    <cellStyle name="Normal 8 34" xfId="4519" xr:uid="{00000000-0005-0000-0000-00009E260000}"/>
    <cellStyle name="Normal 8 35" xfId="4520" xr:uid="{00000000-0005-0000-0000-00009F260000}"/>
    <cellStyle name="Normal 8 36" xfId="4521" xr:uid="{00000000-0005-0000-0000-0000A0260000}"/>
    <cellStyle name="Normal 8 37" xfId="4522" xr:uid="{00000000-0005-0000-0000-0000A1260000}"/>
    <cellStyle name="Normal 8 38" xfId="4523" xr:uid="{00000000-0005-0000-0000-0000A2260000}"/>
    <cellStyle name="Normal 8 39" xfId="4524" xr:uid="{00000000-0005-0000-0000-0000A3260000}"/>
    <cellStyle name="Normal 8 4" xfId="4525" xr:uid="{00000000-0005-0000-0000-0000A4260000}"/>
    <cellStyle name="Normal 8 40" xfId="4526" xr:uid="{00000000-0005-0000-0000-0000A5260000}"/>
    <cellStyle name="Normal 8 41" xfId="4527" xr:uid="{00000000-0005-0000-0000-0000A6260000}"/>
    <cellStyle name="Normal 8 42" xfId="4528" xr:uid="{00000000-0005-0000-0000-0000A7260000}"/>
    <cellStyle name="Normal 8 5" xfId="4529" xr:uid="{00000000-0005-0000-0000-0000A8260000}"/>
    <cellStyle name="Normal 8 6" xfId="4530" xr:uid="{00000000-0005-0000-0000-0000A9260000}"/>
    <cellStyle name="Normal 8 7" xfId="4531" xr:uid="{00000000-0005-0000-0000-0000AA260000}"/>
    <cellStyle name="Normal 8 8" xfId="4532" xr:uid="{00000000-0005-0000-0000-0000AB260000}"/>
    <cellStyle name="Normal 8 9" xfId="4533" xr:uid="{00000000-0005-0000-0000-0000AC260000}"/>
    <cellStyle name="Normal 9" xfId="4534" xr:uid="{00000000-0005-0000-0000-0000AD260000}"/>
    <cellStyle name="Normal 9 2" xfId="4535" xr:uid="{00000000-0005-0000-0000-0000AE260000}"/>
    <cellStyle name="Normal 9 2 2" xfId="4536" xr:uid="{00000000-0005-0000-0000-0000AF260000}"/>
    <cellStyle name="Normal 9 3" xfId="4537" xr:uid="{00000000-0005-0000-0000-0000B0260000}"/>
    <cellStyle name="Normal 9 4" xfId="4538" xr:uid="{00000000-0005-0000-0000-0000B1260000}"/>
    <cellStyle name="Normal 9 5" xfId="4539" xr:uid="{00000000-0005-0000-0000-0000B2260000}"/>
    <cellStyle name="Normal 9 6" xfId="4540" xr:uid="{00000000-0005-0000-0000-0000B3260000}"/>
    <cellStyle name="Normal2" xfId="4549" xr:uid="{00000000-0005-0000-0000-0000B4260000}"/>
    <cellStyle name="Normale_97.98.us" xfId="4550" xr:uid="{00000000-0005-0000-0000-0000B5260000}"/>
    <cellStyle name="NormalGB" xfId="4551" xr:uid="{00000000-0005-0000-0000-0000B6260000}"/>
    <cellStyle name="Normalx" xfId="4552" xr:uid="{00000000-0005-0000-0000-0000B7260000}"/>
    <cellStyle name="Note 2" xfId="56" xr:uid="{00000000-0005-0000-0000-0000B8260000}"/>
    <cellStyle name="Note 2 10" xfId="4553" xr:uid="{00000000-0005-0000-0000-0000B9260000}"/>
    <cellStyle name="Note 2 11" xfId="4554" xr:uid="{00000000-0005-0000-0000-0000BA260000}"/>
    <cellStyle name="Note 2 12" xfId="9749" xr:uid="{00000000-0005-0000-0000-0000BB260000}"/>
    <cellStyle name="Note 2 12 2" xfId="10543" xr:uid="{00000000-0005-0000-0000-0000BC260000}"/>
    <cellStyle name="Note 2 2" xfId="67" xr:uid="{00000000-0005-0000-0000-0000BD260000}"/>
    <cellStyle name="Note 2 2 2" xfId="87" xr:uid="{00000000-0005-0000-0000-0000BE260000}"/>
    <cellStyle name="Note 2 2 2 2" xfId="4555" xr:uid="{00000000-0005-0000-0000-0000BF260000}"/>
    <cellStyle name="Note 2 2 2 3" xfId="4556" xr:uid="{00000000-0005-0000-0000-0000C0260000}"/>
    <cellStyle name="Note 2 2 2 4" xfId="9769" xr:uid="{00000000-0005-0000-0000-0000C1260000}"/>
    <cellStyle name="Note 2 2 2 4 2" xfId="10563" xr:uid="{00000000-0005-0000-0000-0000C2260000}"/>
    <cellStyle name="Note 2 2 3" xfId="4557" xr:uid="{00000000-0005-0000-0000-0000C3260000}"/>
    <cellStyle name="Note 2 2 4" xfId="4558" xr:uid="{00000000-0005-0000-0000-0000C4260000}"/>
    <cellStyle name="Note 2 2 5" xfId="9755" xr:uid="{00000000-0005-0000-0000-0000C5260000}"/>
    <cellStyle name="Note 2 2 5 2" xfId="10549" xr:uid="{00000000-0005-0000-0000-0000C6260000}"/>
    <cellStyle name="Note 2 3" xfId="81" xr:uid="{00000000-0005-0000-0000-0000C7260000}"/>
    <cellStyle name="Note 2 3 2" xfId="4559" xr:uid="{00000000-0005-0000-0000-0000C8260000}"/>
    <cellStyle name="Note 2 3 3" xfId="9763" xr:uid="{00000000-0005-0000-0000-0000C9260000}"/>
    <cellStyle name="Note 2 3 3 2" xfId="10557" xr:uid="{00000000-0005-0000-0000-0000CA260000}"/>
    <cellStyle name="Note 2 4" xfId="4560" xr:uid="{00000000-0005-0000-0000-0000CB260000}"/>
    <cellStyle name="Note 2 5" xfId="4561" xr:uid="{00000000-0005-0000-0000-0000CC260000}"/>
    <cellStyle name="Note 2 6" xfId="4562" xr:uid="{00000000-0005-0000-0000-0000CD260000}"/>
    <cellStyle name="Note 2 7" xfId="4563" xr:uid="{00000000-0005-0000-0000-0000CE260000}"/>
    <cellStyle name="Note 2 8" xfId="4564" xr:uid="{00000000-0005-0000-0000-0000CF260000}"/>
    <cellStyle name="Note 2 9" xfId="4565" xr:uid="{00000000-0005-0000-0000-0000D0260000}"/>
    <cellStyle name="Note 3" xfId="55" xr:uid="{00000000-0005-0000-0000-0000D1260000}"/>
    <cellStyle name="Note 3 2" xfId="66" xr:uid="{00000000-0005-0000-0000-0000D2260000}"/>
    <cellStyle name="Note 3 2 2" xfId="86" xr:uid="{00000000-0005-0000-0000-0000D3260000}"/>
    <cellStyle name="Note 3 2 2 2" xfId="9768" xr:uid="{00000000-0005-0000-0000-0000D4260000}"/>
    <cellStyle name="Note 3 2 2 2 2" xfId="10562" xr:uid="{00000000-0005-0000-0000-0000D5260000}"/>
    <cellStyle name="Note 3 2 3" xfId="9754" xr:uid="{00000000-0005-0000-0000-0000D6260000}"/>
    <cellStyle name="Note 3 2 3 2" xfId="10548" xr:uid="{00000000-0005-0000-0000-0000D7260000}"/>
    <cellStyle name="Note 3 3" xfId="80" xr:uid="{00000000-0005-0000-0000-0000D8260000}"/>
    <cellStyle name="Note 3 3 2" xfId="9762" xr:uid="{00000000-0005-0000-0000-0000D9260000}"/>
    <cellStyle name="Note 3 3 2 2" xfId="10556" xr:uid="{00000000-0005-0000-0000-0000DA260000}"/>
    <cellStyle name="Note 3 4" xfId="9748" xr:uid="{00000000-0005-0000-0000-0000DB260000}"/>
    <cellStyle name="Note 3 4 2" xfId="10542" xr:uid="{00000000-0005-0000-0000-0000DC260000}"/>
    <cellStyle name="Note 4" xfId="4566" xr:uid="{00000000-0005-0000-0000-0000DD260000}"/>
    <cellStyle name="Note 4 2" xfId="4567" xr:uid="{00000000-0005-0000-0000-0000DE260000}"/>
    <cellStyle name="Note 5" xfId="4568" xr:uid="{00000000-0005-0000-0000-0000DF260000}"/>
    <cellStyle name="Note 5 2" xfId="4569" xr:uid="{00000000-0005-0000-0000-0000E0260000}"/>
    <cellStyle name="Note 6" xfId="4570" xr:uid="{00000000-0005-0000-0000-0000E1260000}"/>
    <cellStyle name="Note 6 2" xfId="4571" xr:uid="{00000000-0005-0000-0000-0000E2260000}"/>
    <cellStyle name="Note 7" xfId="4572" xr:uid="{00000000-0005-0000-0000-0000E3260000}"/>
    <cellStyle name="Note 7 2" xfId="4573" xr:uid="{00000000-0005-0000-0000-0000E4260000}"/>
    <cellStyle name="Note 8" xfId="4574" xr:uid="{00000000-0005-0000-0000-0000E5260000}"/>
    <cellStyle name="Note 8 2" xfId="4575" xr:uid="{00000000-0005-0000-0000-0000E6260000}"/>
    <cellStyle name="Note 8 2 2" xfId="4576" xr:uid="{00000000-0005-0000-0000-0000E7260000}"/>
    <cellStyle name="Note 8 2 2 2" xfId="4577" xr:uid="{00000000-0005-0000-0000-0000E8260000}"/>
    <cellStyle name="Note 8 2 2 2 2" xfId="4578" xr:uid="{00000000-0005-0000-0000-0000E9260000}"/>
    <cellStyle name="Note 8 2 2 3" xfId="4579" xr:uid="{00000000-0005-0000-0000-0000EA260000}"/>
    <cellStyle name="Note 8 2 3" xfId="4580" xr:uid="{00000000-0005-0000-0000-0000EB260000}"/>
    <cellStyle name="Note 8 2 3 2" xfId="4581" xr:uid="{00000000-0005-0000-0000-0000EC260000}"/>
    <cellStyle name="Note 8 2 4" xfId="4582" xr:uid="{00000000-0005-0000-0000-0000ED260000}"/>
    <cellStyle name="Note 8 3" xfId="4583" xr:uid="{00000000-0005-0000-0000-0000EE260000}"/>
    <cellStyle name="Note 8 3 2" xfId="4584" xr:uid="{00000000-0005-0000-0000-0000EF260000}"/>
    <cellStyle name="Note 8 3 2 2" xfId="4585" xr:uid="{00000000-0005-0000-0000-0000F0260000}"/>
    <cellStyle name="Note 8 3 2 2 2" xfId="4586" xr:uid="{00000000-0005-0000-0000-0000F1260000}"/>
    <cellStyle name="Note 8 3 2 3" xfId="4587" xr:uid="{00000000-0005-0000-0000-0000F2260000}"/>
    <cellStyle name="Note 8 3 3" xfId="4588" xr:uid="{00000000-0005-0000-0000-0000F3260000}"/>
    <cellStyle name="Note 8 3 3 2" xfId="4589" xr:uid="{00000000-0005-0000-0000-0000F4260000}"/>
    <cellStyle name="Note 8 3 4" xfId="4590" xr:uid="{00000000-0005-0000-0000-0000F5260000}"/>
    <cellStyle name="Note 8 4" xfId="4591" xr:uid="{00000000-0005-0000-0000-0000F6260000}"/>
    <cellStyle name="Note 8 4 2" xfId="4592" xr:uid="{00000000-0005-0000-0000-0000F7260000}"/>
    <cellStyle name="Note 8 4 2 2" xfId="4593" xr:uid="{00000000-0005-0000-0000-0000F8260000}"/>
    <cellStyle name="Note 8 4 3" xfId="4594" xr:uid="{00000000-0005-0000-0000-0000F9260000}"/>
    <cellStyle name="Note 8 5" xfId="4595" xr:uid="{00000000-0005-0000-0000-0000FA260000}"/>
    <cellStyle name="Note 8 5 2" xfId="4596" xr:uid="{00000000-0005-0000-0000-0000FB260000}"/>
    <cellStyle name="Note 8 6" xfId="4597" xr:uid="{00000000-0005-0000-0000-0000FC260000}"/>
    <cellStyle name="Nr 0 dec" xfId="4598" xr:uid="{00000000-0005-0000-0000-0000FD260000}"/>
    <cellStyle name="Nr 0 dec - Input" xfId="4599" xr:uid="{00000000-0005-0000-0000-0000FE260000}"/>
    <cellStyle name="Nr 0 dec - Subtotal" xfId="4600" xr:uid="{00000000-0005-0000-0000-0000FF260000}"/>
    <cellStyle name="Nr 0 dec - Subtotal 2" xfId="10509" xr:uid="{00000000-0005-0000-0000-000000270000}"/>
    <cellStyle name="Nr 0 dec_Data" xfId="4601" xr:uid="{00000000-0005-0000-0000-000001270000}"/>
    <cellStyle name="Nr 1 dec" xfId="4602" xr:uid="{00000000-0005-0000-0000-000002270000}"/>
    <cellStyle name="Nr 1 dec - Input" xfId="4603" xr:uid="{00000000-0005-0000-0000-000003270000}"/>
    <cellStyle name="Nr, 0 dec" xfId="4604" xr:uid="{00000000-0005-0000-0000-000004270000}"/>
    <cellStyle name="number" xfId="4605" xr:uid="{00000000-0005-0000-0000-000005270000}"/>
    <cellStyle name="Number, 1 dec" xfId="4606" xr:uid="{00000000-0005-0000-0000-000006270000}"/>
    <cellStyle name="Output (1dp#)" xfId="4607" xr:uid="{00000000-0005-0000-0000-000007270000}"/>
    <cellStyle name="Output (1dpx)_ Pies " xfId="4608" xr:uid="{00000000-0005-0000-0000-000008270000}"/>
    <cellStyle name="Output 2" xfId="57" xr:uid="{00000000-0005-0000-0000-000009270000}"/>
    <cellStyle name="Output 2 10" xfId="9750" xr:uid="{00000000-0005-0000-0000-00000A270000}"/>
    <cellStyle name="Output 2 10 2" xfId="10544" xr:uid="{00000000-0005-0000-0000-00000B270000}"/>
    <cellStyle name="Output 2 2" xfId="68" xr:uid="{00000000-0005-0000-0000-00000C270000}"/>
    <cellStyle name="Output 2 2 2" xfId="88" xr:uid="{00000000-0005-0000-0000-00000D270000}"/>
    <cellStyle name="Output 2 2 2 2" xfId="9770" xr:uid="{00000000-0005-0000-0000-00000E270000}"/>
    <cellStyle name="Output 2 2 2 2 2" xfId="10564" xr:uid="{00000000-0005-0000-0000-00000F270000}"/>
    <cellStyle name="Output 2 2 3" xfId="9756" xr:uid="{00000000-0005-0000-0000-000010270000}"/>
    <cellStyle name="Output 2 2 3 2" xfId="10550" xr:uid="{00000000-0005-0000-0000-000011270000}"/>
    <cellStyle name="Output 2 3" xfId="82" xr:uid="{00000000-0005-0000-0000-000012270000}"/>
    <cellStyle name="Output 2 3 2" xfId="9764" xr:uid="{00000000-0005-0000-0000-000013270000}"/>
    <cellStyle name="Output 2 3 2 2" xfId="10558" xr:uid="{00000000-0005-0000-0000-000014270000}"/>
    <cellStyle name="Output 2 4" xfId="4609" xr:uid="{00000000-0005-0000-0000-000015270000}"/>
    <cellStyle name="Output 2 5" xfId="4610" xr:uid="{00000000-0005-0000-0000-000016270000}"/>
    <cellStyle name="Output 2 6" xfId="4611" xr:uid="{00000000-0005-0000-0000-000017270000}"/>
    <cellStyle name="Output 2 7" xfId="4612" xr:uid="{00000000-0005-0000-0000-000018270000}"/>
    <cellStyle name="Output 2 8" xfId="4613" xr:uid="{00000000-0005-0000-0000-000019270000}"/>
    <cellStyle name="Output 2 9" xfId="4614" xr:uid="{00000000-0005-0000-0000-00001A270000}"/>
    <cellStyle name="Output 3" xfId="4615" xr:uid="{00000000-0005-0000-0000-00001B270000}"/>
    <cellStyle name="Page Heading" xfId="4616" xr:uid="{00000000-0005-0000-0000-00001C270000}"/>
    <cellStyle name="Page Heading Large" xfId="4617" xr:uid="{00000000-0005-0000-0000-00001D270000}"/>
    <cellStyle name="Page Heading Small" xfId="4618" xr:uid="{00000000-0005-0000-0000-00001E270000}"/>
    <cellStyle name="Page Number" xfId="4619" xr:uid="{00000000-0005-0000-0000-00001F270000}"/>
    <cellStyle name="pb_page_heading_LS" xfId="4620" xr:uid="{00000000-0005-0000-0000-000020270000}"/>
    <cellStyle name="Per aandeel" xfId="4621" xr:uid="{00000000-0005-0000-0000-000021270000}"/>
    <cellStyle name="Percent" xfId="72" builtinId="5"/>
    <cellStyle name="Percent (1)" xfId="4622" xr:uid="{00000000-0005-0000-0000-000023270000}"/>
    <cellStyle name="Percent [0]" xfId="4623" xr:uid="{00000000-0005-0000-0000-000024270000}"/>
    <cellStyle name="Percent [00]" xfId="4624" xr:uid="{00000000-0005-0000-0000-000025270000}"/>
    <cellStyle name="Percent [1]" xfId="4625" xr:uid="{00000000-0005-0000-0000-000026270000}"/>
    <cellStyle name="Percent [1] 2" xfId="10510" xr:uid="{00000000-0005-0000-0000-000027270000}"/>
    <cellStyle name="Percent [2]" xfId="4626" xr:uid="{00000000-0005-0000-0000-000028270000}"/>
    <cellStyle name="Percent [2] 2" xfId="4627" xr:uid="{00000000-0005-0000-0000-000029270000}"/>
    <cellStyle name="Percent [2] 3" xfId="4628" xr:uid="{00000000-0005-0000-0000-00002A270000}"/>
    <cellStyle name="Percent 1 dec" xfId="4629" xr:uid="{00000000-0005-0000-0000-00002B270000}"/>
    <cellStyle name="Percent 1 dec - Input" xfId="4630" xr:uid="{00000000-0005-0000-0000-00002C270000}"/>
    <cellStyle name="Percent 1 dec_Data" xfId="4631" xr:uid="{00000000-0005-0000-0000-00002D270000}"/>
    <cellStyle name="Percent 10" xfId="4632" xr:uid="{00000000-0005-0000-0000-00002E270000}"/>
    <cellStyle name="Percent 2" xfId="8" xr:uid="{00000000-0005-0000-0000-00002F270000}"/>
    <cellStyle name="Percent 2 10" xfId="4633" xr:uid="{00000000-0005-0000-0000-000030270000}"/>
    <cellStyle name="Percent 2 10 2" xfId="4634" xr:uid="{00000000-0005-0000-0000-000031270000}"/>
    <cellStyle name="Percent 2 10 2 2" xfId="4635" xr:uid="{00000000-0005-0000-0000-000032270000}"/>
    <cellStyle name="Percent 2 10 3" xfId="4636" xr:uid="{00000000-0005-0000-0000-000033270000}"/>
    <cellStyle name="Percent 2 11" xfId="4637" xr:uid="{00000000-0005-0000-0000-000034270000}"/>
    <cellStyle name="Percent 2 12" xfId="4638" xr:uid="{00000000-0005-0000-0000-000035270000}"/>
    <cellStyle name="Percent 2 12 2" xfId="4639" xr:uid="{00000000-0005-0000-0000-000036270000}"/>
    <cellStyle name="Percent 2 12 2 2" xfId="4640" xr:uid="{00000000-0005-0000-0000-000037270000}"/>
    <cellStyle name="Percent 2 12 3" xfId="4641" xr:uid="{00000000-0005-0000-0000-000038270000}"/>
    <cellStyle name="Percent 2 13" xfId="4642" xr:uid="{00000000-0005-0000-0000-000039270000}"/>
    <cellStyle name="Percent 2 13 2" xfId="4643" xr:uid="{00000000-0005-0000-0000-00003A270000}"/>
    <cellStyle name="Percent 2 14" xfId="4644" xr:uid="{00000000-0005-0000-0000-00003B270000}"/>
    <cellStyle name="Percent 2 15" xfId="4645" xr:uid="{00000000-0005-0000-0000-00003C270000}"/>
    <cellStyle name="Percent 2 16" xfId="4646" xr:uid="{00000000-0005-0000-0000-00003D270000}"/>
    <cellStyle name="Percent 2 17" xfId="4647" xr:uid="{00000000-0005-0000-0000-00003E270000}"/>
    <cellStyle name="Percent 2 18" xfId="4648" xr:uid="{00000000-0005-0000-0000-00003F270000}"/>
    <cellStyle name="Percent 2 19" xfId="4649" xr:uid="{00000000-0005-0000-0000-000040270000}"/>
    <cellStyle name="Percent 2 2" xfId="9" xr:uid="{00000000-0005-0000-0000-000041270000}"/>
    <cellStyle name="Percent 2 2 2" xfId="4650" xr:uid="{00000000-0005-0000-0000-000042270000}"/>
    <cellStyle name="Percent 2 2 3" xfId="4651" xr:uid="{00000000-0005-0000-0000-000043270000}"/>
    <cellStyle name="Percent 2 2 4" xfId="4652" xr:uid="{00000000-0005-0000-0000-000044270000}"/>
    <cellStyle name="Percent 2 2 4 2" xfId="4653" xr:uid="{00000000-0005-0000-0000-000045270000}"/>
    <cellStyle name="Percent 2 2 4 2 2" xfId="4654" xr:uid="{00000000-0005-0000-0000-000046270000}"/>
    <cellStyle name="Percent 2 2 4 2 2 2" xfId="4655" xr:uid="{00000000-0005-0000-0000-000047270000}"/>
    <cellStyle name="Percent 2 2 4 2 3" xfId="4656" xr:uid="{00000000-0005-0000-0000-000048270000}"/>
    <cellStyle name="Percent 2 2 4 3" xfId="4657" xr:uid="{00000000-0005-0000-0000-000049270000}"/>
    <cellStyle name="Percent 2 2 4 3 2" xfId="4658" xr:uid="{00000000-0005-0000-0000-00004A270000}"/>
    <cellStyle name="Percent 2 2 4 4" xfId="4659" xr:uid="{00000000-0005-0000-0000-00004B270000}"/>
    <cellStyle name="Percent 2 2 5" xfId="4660" xr:uid="{00000000-0005-0000-0000-00004C270000}"/>
    <cellStyle name="Percent 2 2 6" xfId="4661" xr:uid="{00000000-0005-0000-0000-00004D270000}"/>
    <cellStyle name="Percent 2 3" xfId="10" xr:uid="{00000000-0005-0000-0000-00004E270000}"/>
    <cellStyle name="Percent 2 4" xfId="4662" xr:uid="{00000000-0005-0000-0000-00004F270000}"/>
    <cellStyle name="Percent 2 5" xfId="4663" xr:uid="{00000000-0005-0000-0000-000050270000}"/>
    <cellStyle name="Percent 2 5 2" xfId="4664" xr:uid="{00000000-0005-0000-0000-000051270000}"/>
    <cellStyle name="Percent 2 5 2 2" xfId="4665" xr:uid="{00000000-0005-0000-0000-000052270000}"/>
    <cellStyle name="Percent 2 5 2 2 2" xfId="4666" xr:uid="{00000000-0005-0000-0000-000053270000}"/>
    <cellStyle name="Percent 2 5 2 2 2 2" xfId="4667" xr:uid="{00000000-0005-0000-0000-000054270000}"/>
    <cellStyle name="Percent 2 5 2 2 3" xfId="4668" xr:uid="{00000000-0005-0000-0000-000055270000}"/>
    <cellStyle name="Percent 2 5 2 3" xfId="4669" xr:uid="{00000000-0005-0000-0000-000056270000}"/>
    <cellStyle name="Percent 2 5 2 3 2" xfId="4670" xr:uid="{00000000-0005-0000-0000-000057270000}"/>
    <cellStyle name="Percent 2 5 2 4" xfId="4671" xr:uid="{00000000-0005-0000-0000-000058270000}"/>
    <cellStyle name="Percent 2 5 3" xfId="4672" xr:uid="{00000000-0005-0000-0000-000059270000}"/>
    <cellStyle name="Percent 2 5 3 2" xfId="4673" xr:uid="{00000000-0005-0000-0000-00005A270000}"/>
    <cellStyle name="Percent 2 5 3 2 2" xfId="4674" xr:uid="{00000000-0005-0000-0000-00005B270000}"/>
    <cellStyle name="Percent 2 5 3 2 2 2" xfId="4675" xr:uid="{00000000-0005-0000-0000-00005C270000}"/>
    <cellStyle name="Percent 2 5 3 2 3" xfId="4676" xr:uid="{00000000-0005-0000-0000-00005D270000}"/>
    <cellStyle name="Percent 2 5 3 3" xfId="4677" xr:uid="{00000000-0005-0000-0000-00005E270000}"/>
    <cellStyle name="Percent 2 5 3 3 2" xfId="4678" xr:uid="{00000000-0005-0000-0000-00005F270000}"/>
    <cellStyle name="Percent 2 5 3 4" xfId="4679" xr:uid="{00000000-0005-0000-0000-000060270000}"/>
    <cellStyle name="Percent 2 5 4" xfId="4680" xr:uid="{00000000-0005-0000-0000-000061270000}"/>
    <cellStyle name="Percent 2 5 4 2" xfId="4681" xr:uid="{00000000-0005-0000-0000-000062270000}"/>
    <cellStyle name="Percent 2 5 4 2 2" xfId="4682" xr:uid="{00000000-0005-0000-0000-000063270000}"/>
    <cellStyle name="Percent 2 5 4 3" xfId="4683" xr:uid="{00000000-0005-0000-0000-000064270000}"/>
    <cellStyle name="Percent 2 5 5" xfId="4684" xr:uid="{00000000-0005-0000-0000-000065270000}"/>
    <cellStyle name="Percent 2 5 5 2" xfId="4685" xr:uid="{00000000-0005-0000-0000-000066270000}"/>
    <cellStyle name="Percent 2 5 6" xfId="4686" xr:uid="{00000000-0005-0000-0000-000067270000}"/>
    <cellStyle name="Percent 2 6" xfId="4687" xr:uid="{00000000-0005-0000-0000-000068270000}"/>
    <cellStyle name="Percent 2 6 2" xfId="4688" xr:uid="{00000000-0005-0000-0000-000069270000}"/>
    <cellStyle name="Percent 2 6 2 2" xfId="4689" xr:uid="{00000000-0005-0000-0000-00006A270000}"/>
    <cellStyle name="Percent 2 6 2 2 2" xfId="4690" xr:uid="{00000000-0005-0000-0000-00006B270000}"/>
    <cellStyle name="Percent 2 6 2 2 2 2" xfId="4691" xr:uid="{00000000-0005-0000-0000-00006C270000}"/>
    <cellStyle name="Percent 2 6 2 2 3" xfId="4692" xr:uid="{00000000-0005-0000-0000-00006D270000}"/>
    <cellStyle name="Percent 2 6 2 3" xfId="4693" xr:uid="{00000000-0005-0000-0000-00006E270000}"/>
    <cellStyle name="Percent 2 6 2 3 2" xfId="4694" xr:uid="{00000000-0005-0000-0000-00006F270000}"/>
    <cellStyle name="Percent 2 6 2 4" xfId="4695" xr:uid="{00000000-0005-0000-0000-000070270000}"/>
    <cellStyle name="Percent 2 6 3" xfId="4696" xr:uid="{00000000-0005-0000-0000-000071270000}"/>
    <cellStyle name="Percent 2 6 3 2" xfId="4697" xr:uid="{00000000-0005-0000-0000-000072270000}"/>
    <cellStyle name="Percent 2 6 3 2 2" xfId="4698" xr:uid="{00000000-0005-0000-0000-000073270000}"/>
    <cellStyle name="Percent 2 6 3 2 2 2" xfId="4699" xr:uid="{00000000-0005-0000-0000-000074270000}"/>
    <cellStyle name="Percent 2 6 3 2 3" xfId="4700" xr:uid="{00000000-0005-0000-0000-000075270000}"/>
    <cellStyle name="Percent 2 6 3 3" xfId="4701" xr:uid="{00000000-0005-0000-0000-000076270000}"/>
    <cellStyle name="Percent 2 6 3 3 2" xfId="4702" xr:uid="{00000000-0005-0000-0000-000077270000}"/>
    <cellStyle name="Percent 2 6 3 4" xfId="4703" xr:uid="{00000000-0005-0000-0000-000078270000}"/>
    <cellStyle name="Percent 2 6 4" xfId="4704" xr:uid="{00000000-0005-0000-0000-000079270000}"/>
    <cellStyle name="Percent 2 6 4 2" xfId="4705" xr:uid="{00000000-0005-0000-0000-00007A270000}"/>
    <cellStyle name="Percent 2 6 4 2 2" xfId="4706" xr:uid="{00000000-0005-0000-0000-00007B270000}"/>
    <cellStyle name="Percent 2 6 4 3" xfId="4707" xr:uid="{00000000-0005-0000-0000-00007C270000}"/>
    <cellStyle name="Percent 2 6 5" xfId="4708" xr:uid="{00000000-0005-0000-0000-00007D270000}"/>
    <cellStyle name="Percent 2 6 5 2" xfId="4709" xr:uid="{00000000-0005-0000-0000-00007E270000}"/>
    <cellStyle name="Percent 2 6 6" xfId="4710" xr:uid="{00000000-0005-0000-0000-00007F270000}"/>
    <cellStyle name="Percent 2 7" xfId="4711" xr:uid="{00000000-0005-0000-0000-000080270000}"/>
    <cellStyle name="Percent 2 7 2" xfId="4712" xr:uid="{00000000-0005-0000-0000-000081270000}"/>
    <cellStyle name="Percent 2 7 3" xfId="4713" xr:uid="{00000000-0005-0000-0000-000082270000}"/>
    <cellStyle name="Percent 2 7 4" xfId="4714" xr:uid="{00000000-0005-0000-0000-000083270000}"/>
    <cellStyle name="Percent 2 7 4 2" xfId="4715" xr:uid="{00000000-0005-0000-0000-000084270000}"/>
    <cellStyle name="Percent 2 7 4 2 2" xfId="4716" xr:uid="{00000000-0005-0000-0000-000085270000}"/>
    <cellStyle name="Percent 2 7 4 3" xfId="4717" xr:uid="{00000000-0005-0000-0000-000086270000}"/>
    <cellStyle name="Percent 2 7 5" xfId="4718" xr:uid="{00000000-0005-0000-0000-000087270000}"/>
    <cellStyle name="Percent 2 7 5 2" xfId="4719" xr:uid="{00000000-0005-0000-0000-000088270000}"/>
    <cellStyle name="Percent 2 7 6" xfId="4720" xr:uid="{00000000-0005-0000-0000-000089270000}"/>
    <cellStyle name="Percent 2 8" xfId="4721" xr:uid="{00000000-0005-0000-0000-00008A270000}"/>
    <cellStyle name="Percent 2 8 2" xfId="4722" xr:uid="{00000000-0005-0000-0000-00008B270000}"/>
    <cellStyle name="Percent 2 8 2 2" xfId="4723" xr:uid="{00000000-0005-0000-0000-00008C270000}"/>
    <cellStyle name="Percent 2 8 2 2 2" xfId="4724" xr:uid="{00000000-0005-0000-0000-00008D270000}"/>
    <cellStyle name="Percent 2 8 2 3" xfId="4725" xr:uid="{00000000-0005-0000-0000-00008E270000}"/>
    <cellStyle name="Percent 2 8 3" xfId="4726" xr:uid="{00000000-0005-0000-0000-00008F270000}"/>
    <cellStyle name="Percent 2 8 3 2" xfId="4727" xr:uid="{00000000-0005-0000-0000-000090270000}"/>
    <cellStyle name="Percent 2 8 4" xfId="4728" xr:uid="{00000000-0005-0000-0000-000091270000}"/>
    <cellStyle name="Percent 2 9" xfId="4729" xr:uid="{00000000-0005-0000-0000-000092270000}"/>
    <cellStyle name="Percent 3" xfId="58" xr:uid="{00000000-0005-0000-0000-000093270000}"/>
    <cellStyle name="Percent 3 2" xfId="75" xr:uid="{00000000-0005-0000-0000-000094270000}"/>
    <cellStyle name="Percent 3 2 2" xfId="4730" xr:uid="{00000000-0005-0000-0000-000095270000}"/>
    <cellStyle name="Percent 3 2 2 2" xfId="4731" xr:uid="{00000000-0005-0000-0000-000096270000}"/>
    <cellStyle name="Percent 3 2 3" xfId="4732" xr:uid="{00000000-0005-0000-0000-000097270000}"/>
    <cellStyle name="Percent 3 2 4" xfId="4733" xr:uid="{00000000-0005-0000-0000-000098270000}"/>
    <cellStyle name="Percent 3 3" xfId="4734" xr:uid="{00000000-0005-0000-0000-000099270000}"/>
    <cellStyle name="Percent 3 4" xfId="4735" xr:uid="{00000000-0005-0000-0000-00009A270000}"/>
    <cellStyle name="Percent 4" xfId="4736" xr:uid="{00000000-0005-0000-0000-00009B270000}"/>
    <cellStyle name="Percent 4 2" xfId="4737" xr:uid="{00000000-0005-0000-0000-00009C270000}"/>
    <cellStyle name="Percent 4 2 2" xfId="4738" xr:uid="{00000000-0005-0000-0000-00009D270000}"/>
    <cellStyle name="Percent 4 2 3" xfId="4739" xr:uid="{00000000-0005-0000-0000-00009E270000}"/>
    <cellStyle name="Percent 4 3" xfId="4740" xr:uid="{00000000-0005-0000-0000-00009F270000}"/>
    <cellStyle name="Percent 4 3 2" xfId="4741" xr:uid="{00000000-0005-0000-0000-0000A0270000}"/>
    <cellStyle name="Percent 4 3 2 2" xfId="4742" xr:uid="{00000000-0005-0000-0000-0000A1270000}"/>
    <cellStyle name="Percent 4 3 3" xfId="4743" xr:uid="{00000000-0005-0000-0000-0000A2270000}"/>
    <cellStyle name="Percent 4 4" xfId="4744" xr:uid="{00000000-0005-0000-0000-0000A3270000}"/>
    <cellStyle name="Percent 5" xfId="4745" xr:uid="{00000000-0005-0000-0000-0000A4270000}"/>
    <cellStyle name="Percent 5 2" xfId="4746" xr:uid="{00000000-0005-0000-0000-0000A5270000}"/>
    <cellStyle name="Percent 5 2 2" xfId="4747" xr:uid="{00000000-0005-0000-0000-0000A6270000}"/>
    <cellStyle name="Percent 5 2 2 2" xfId="4748" xr:uid="{00000000-0005-0000-0000-0000A7270000}"/>
    <cellStyle name="Percent 5 2 3" xfId="4749" xr:uid="{00000000-0005-0000-0000-0000A8270000}"/>
    <cellStyle name="Percent 6" xfId="4750" xr:uid="{00000000-0005-0000-0000-0000A9270000}"/>
    <cellStyle name="Percent 6 2" xfId="4751" xr:uid="{00000000-0005-0000-0000-0000AA270000}"/>
    <cellStyle name="Percent 6 2 2" xfId="4752" xr:uid="{00000000-0005-0000-0000-0000AB270000}"/>
    <cellStyle name="Percent 6 2 2 2" xfId="4753" xr:uid="{00000000-0005-0000-0000-0000AC270000}"/>
    <cellStyle name="Percent 6 2 3" xfId="4754" xr:uid="{00000000-0005-0000-0000-0000AD270000}"/>
    <cellStyle name="Percent 6 3" xfId="4755" xr:uid="{00000000-0005-0000-0000-0000AE270000}"/>
    <cellStyle name="Percent 6 3 2" xfId="4756" xr:uid="{00000000-0005-0000-0000-0000AF270000}"/>
    <cellStyle name="Percent 6 3 2 2" xfId="4757" xr:uid="{00000000-0005-0000-0000-0000B0270000}"/>
    <cellStyle name="Percent 6 3 3" xfId="4758" xr:uid="{00000000-0005-0000-0000-0000B1270000}"/>
    <cellStyle name="Percent 7" xfId="4759" xr:uid="{00000000-0005-0000-0000-0000B2270000}"/>
    <cellStyle name="Percent 7 2" xfId="4760" xr:uid="{00000000-0005-0000-0000-0000B3270000}"/>
    <cellStyle name="Percent 7 2 2" xfId="4761" xr:uid="{00000000-0005-0000-0000-0000B4270000}"/>
    <cellStyle name="Percent 7 2 2 2" xfId="4762" xr:uid="{00000000-0005-0000-0000-0000B5270000}"/>
    <cellStyle name="Percent 7 2 3" xfId="4763" xr:uid="{00000000-0005-0000-0000-0000B6270000}"/>
    <cellStyle name="Percent 7 3" xfId="4764" xr:uid="{00000000-0005-0000-0000-0000B7270000}"/>
    <cellStyle name="Percent 7 3 2" xfId="4765" xr:uid="{00000000-0005-0000-0000-0000B8270000}"/>
    <cellStyle name="Percent 7 4" xfId="4766" xr:uid="{00000000-0005-0000-0000-0000B9270000}"/>
    <cellStyle name="Percent 8" xfId="4767" xr:uid="{00000000-0005-0000-0000-0000BA270000}"/>
    <cellStyle name="Percent 9" xfId="4768" xr:uid="{00000000-0005-0000-0000-0000BB270000}"/>
    <cellStyle name="Percent Hard" xfId="4769" xr:uid="{00000000-0005-0000-0000-0000BC270000}"/>
    <cellStyle name="percentage" xfId="4770" xr:uid="{00000000-0005-0000-0000-0000BD270000}"/>
    <cellStyle name="PercentChange" xfId="4771" xr:uid="{00000000-0005-0000-0000-0000BE270000}"/>
    <cellStyle name="PLAN1" xfId="4772" xr:uid="{00000000-0005-0000-0000-0000BF270000}"/>
    <cellStyle name="Porcentaje" xfId="4773" xr:uid="{00000000-0005-0000-0000-0000C0270000}"/>
    <cellStyle name="Pourcentage_Profit &amp; Loss" xfId="4774" xr:uid="{00000000-0005-0000-0000-0000C1270000}"/>
    <cellStyle name="PrePop Currency (0)" xfId="4775" xr:uid="{00000000-0005-0000-0000-0000C2270000}"/>
    <cellStyle name="PrePop Currency (2)" xfId="4776" xr:uid="{00000000-0005-0000-0000-0000C3270000}"/>
    <cellStyle name="PrePop Units (0)" xfId="4777" xr:uid="{00000000-0005-0000-0000-0000C4270000}"/>
    <cellStyle name="PrePop Units (1)" xfId="4778" xr:uid="{00000000-0005-0000-0000-0000C5270000}"/>
    <cellStyle name="PrePop Units (2)" xfId="4779" xr:uid="{00000000-0005-0000-0000-0000C6270000}"/>
    <cellStyle name="Procenten" xfId="4780" xr:uid="{00000000-0005-0000-0000-0000C7270000}"/>
    <cellStyle name="Procenten estimate" xfId="4781" xr:uid="{00000000-0005-0000-0000-0000C8270000}"/>
    <cellStyle name="Procenten_EMI" xfId="4782" xr:uid="{00000000-0005-0000-0000-0000C9270000}"/>
    <cellStyle name="Profit figure" xfId="4783" xr:uid="{00000000-0005-0000-0000-0000CA270000}"/>
    <cellStyle name="Protected" xfId="4784" xr:uid="{00000000-0005-0000-0000-0000CB270000}"/>
    <cellStyle name="ProtectedDates" xfId="4785" xr:uid="{00000000-0005-0000-0000-0000CC270000}"/>
    <cellStyle name="PSChar" xfId="4786" xr:uid="{00000000-0005-0000-0000-0000CD270000}"/>
    <cellStyle name="PSDate" xfId="4787" xr:uid="{00000000-0005-0000-0000-0000CE270000}"/>
    <cellStyle name="PSDec" xfId="4788" xr:uid="{00000000-0005-0000-0000-0000CF270000}"/>
    <cellStyle name="PSHeading" xfId="4789" xr:uid="{00000000-0005-0000-0000-0000D0270000}"/>
    <cellStyle name="PSInt" xfId="4790" xr:uid="{00000000-0005-0000-0000-0000D1270000}"/>
    <cellStyle name="PSSpacer" xfId="4791" xr:uid="{00000000-0005-0000-0000-0000D2270000}"/>
    <cellStyle name="RatioX" xfId="4792" xr:uid="{00000000-0005-0000-0000-0000D3270000}"/>
    <cellStyle name="Red font" xfId="4793" xr:uid="{00000000-0005-0000-0000-0000D4270000}"/>
    <cellStyle name="ref" xfId="4794" xr:uid="{00000000-0005-0000-0000-0000D5270000}"/>
    <cellStyle name="Right" xfId="4795" xr:uid="{00000000-0005-0000-0000-0000D6270000}"/>
    <cellStyle name="Salomon Logo" xfId="4796" xr:uid="{00000000-0005-0000-0000-0000D7270000}"/>
    <cellStyle name="ScripFactor" xfId="4797" xr:uid="{00000000-0005-0000-0000-0000D8270000}"/>
    <cellStyle name="SectionHeading" xfId="4798" xr:uid="{00000000-0005-0000-0000-0000D9270000}"/>
    <cellStyle name="SectionHeading 2" xfId="10511" xr:uid="{00000000-0005-0000-0000-0000DA270000}"/>
    <cellStyle name="Shade" xfId="4799" xr:uid="{00000000-0005-0000-0000-0000DB270000}"/>
    <cellStyle name="Shaded" xfId="4800" xr:uid="{00000000-0005-0000-0000-0000DC270000}"/>
    <cellStyle name="Single Accounting" xfId="4801" xr:uid="{00000000-0005-0000-0000-0000DD270000}"/>
    <cellStyle name="Single Accounting 2" xfId="10512" xr:uid="{00000000-0005-0000-0000-0000DE270000}"/>
    <cellStyle name="SingleLineAcctgn" xfId="4802" xr:uid="{00000000-0005-0000-0000-0000DF270000}"/>
    <cellStyle name="SingleLineAcctgn 2" xfId="10513" xr:uid="{00000000-0005-0000-0000-0000E0270000}"/>
    <cellStyle name="SingleLinePercent" xfId="4803" xr:uid="{00000000-0005-0000-0000-0000E1270000}"/>
    <cellStyle name="Source Superscript" xfId="4804" xr:uid="{00000000-0005-0000-0000-0000E2270000}"/>
    <cellStyle name="Source Text" xfId="4805" xr:uid="{00000000-0005-0000-0000-0000E3270000}"/>
    <cellStyle name="ssp " xfId="4806" xr:uid="{00000000-0005-0000-0000-0000E4270000}"/>
    <cellStyle name="Standard" xfId="4807" xr:uid="{00000000-0005-0000-0000-0000E5270000}"/>
    <cellStyle name="Style 1" xfId="4808" xr:uid="{00000000-0005-0000-0000-0000E6270000}"/>
    <cellStyle name="Style 10" xfId="4809" xr:uid="{00000000-0005-0000-0000-0000E7270000}"/>
    <cellStyle name="Style 100" xfId="4810" xr:uid="{00000000-0005-0000-0000-0000E8270000}"/>
    <cellStyle name="Style 101" xfId="4811" xr:uid="{00000000-0005-0000-0000-0000E9270000}"/>
    <cellStyle name="Style 102" xfId="4812" xr:uid="{00000000-0005-0000-0000-0000EA270000}"/>
    <cellStyle name="Style 103" xfId="4813" xr:uid="{00000000-0005-0000-0000-0000EB270000}"/>
    <cellStyle name="Style 104" xfId="4814" xr:uid="{00000000-0005-0000-0000-0000EC270000}"/>
    <cellStyle name="Style 105" xfId="4815" xr:uid="{00000000-0005-0000-0000-0000ED270000}"/>
    <cellStyle name="Style 106" xfId="4816" xr:uid="{00000000-0005-0000-0000-0000EE270000}"/>
    <cellStyle name="Style 107" xfId="4817" xr:uid="{00000000-0005-0000-0000-0000EF270000}"/>
    <cellStyle name="Style 108" xfId="4818" xr:uid="{00000000-0005-0000-0000-0000F0270000}"/>
    <cellStyle name="Style 109" xfId="4819" xr:uid="{00000000-0005-0000-0000-0000F1270000}"/>
    <cellStyle name="Style 11" xfId="4820" xr:uid="{00000000-0005-0000-0000-0000F2270000}"/>
    <cellStyle name="Style 110" xfId="4821" xr:uid="{00000000-0005-0000-0000-0000F3270000}"/>
    <cellStyle name="Style 111" xfId="4822" xr:uid="{00000000-0005-0000-0000-0000F4270000}"/>
    <cellStyle name="Style 112" xfId="4823" xr:uid="{00000000-0005-0000-0000-0000F5270000}"/>
    <cellStyle name="Style 113" xfId="4824" xr:uid="{00000000-0005-0000-0000-0000F6270000}"/>
    <cellStyle name="Style 114" xfId="4825" xr:uid="{00000000-0005-0000-0000-0000F7270000}"/>
    <cellStyle name="Style 115" xfId="4826" xr:uid="{00000000-0005-0000-0000-0000F8270000}"/>
    <cellStyle name="Style 116" xfId="4827" xr:uid="{00000000-0005-0000-0000-0000F9270000}"/>
    <cellStyle name="Style 117" xfId="4828" xr:uid="{00000000-0005-0000-0000-0000FA270000}"/>
    <cellStyle name="Style 118" xfId="4829" xr:uid="{00000000-0005-0000-0000-0000FB270000}"/>
    <cellStyle name="Style 119" xfId="4830" xr:uid="{00000000-0005-0000-0000-0000FC270000}"/>
    <cellStyle name="Style 12" xfId="4831" xr:uid="{00000000-0005-0000-0000-0000FD270000}"/>
    <cellStyle name="Style 120" xfId="4832" xr:uid="{00000000-0005-0000-0000-0000FE270000}"/>
    <cellStyle name="Style 121" xfId="4833" xr:uid="{00000000-0005-0000-0000-0000FF270000}"/>
    <cellStyle name="Style 122" xfId="4834" xr:uid="{00000000-0005-0000-0000-000000280000}"/>
    <cellStyle name="Style 123" xfId="4835" xr:uid="{00000000-0005-0000-0000-000001280000}"/>
    <cellStyle name="Style 124" xfId="4836" xr:uid="{00000000-0005-0000-0000-000002280000}"/>
    <cellStyle name="Style 125" xfId="4837" xr:uid="{00000000-0005-0000-0000-000003280000}"/>
    <cellStyle name="Style 126" xfId="4838" xr:uid="{00000000-0005-0000-0000-000004280000}"/>
    <cellStyle name="Style 127" xfId="4839" xr:uid="{00000000-0005-0000-0000-000005280000}"/>
    <cellStyle name="Style 128" xfId="4840" xr:uid="{00000000-0005-0000-0000-000006280000}"/>
    <cellStyle name="Style 129" xfId="4841" xr:uid="{00000000-0005-0000-0000-000007280000}"/>
    <cellStyle name="Style 13" xfId="4842" xr:uid="{00000000-0005-0000-0000-000008280000}"/>
    <cellStyle name="Style 130" xfId="4843" xr:uid="{00000000-0005-0000-0000-000009280000}"/>
    <cellStyle name="Style 131" xfId="4844" xr:uid="{00000000-0005-0000-0000-00000A280000}"/>
    <cellStyle name="Style 132" xfId="4845" xr:uid="{00000000-0005-0000-0000-00000B280000}"/>
    <cellStyle name="Style 133" xfId="4846" xr:uid="{00000000-0005-0000-0000-00000C280000}"/>
    <cellStyle name="Style 134" xfId="4847" xr:uid="{00000000-0005-0000-0000-00000D280000}"/>
    <cellStyle name="Style 135" xfId="4848" xr:uid="{00000000-0005-0000-0000-00000E280000}"/>
    <cellStyle name="Style 136" xfId="4849" xr:uid="{00000000-0005-0000-0000-00000F280000}"/>
    <cellStyle name="Style 137" xfId="4850" xr:uid="{00000000-0005-0000-0000-000010280000}"/>
    <cellStyle name="Style 138" xfId="4851" xr:uid="{00000000-0005-0000-0000-000011280000}"/>
    <cellStyle name="Style 139" xfId="4852" xr:uid="{00000000-0005-0000-0000-000012280000}"/>
    <cellStyle name="Style 14" xfId="4853" xr:uid="{00000000-0005-0000-0000-000013280000}"/>
    <cellStyle name="Style 140" xfId="4854" xr:uid="{00000000-0005-0000-0000-000014280000}"/>
    <cellStyle name="Style 141" xfId="4855" xr:uid="{00000000-0005-0000-0000-000015280000}"/>
    <cellStyle name="Style 142" xfId="4856" xr:uid="{00000000-0005-0000-0000-000016280000}"/>
    <cellStyle name="Style 143" xfId="4857" xr:uid="{00000000-0005-0000-0000-000017280000}"/>
    <cellStyle name="Style 144" xfId="4858" xr:uid="{00000000-0005-0000-0000-000018280000}"/>
    <cellStyle name="Style 145" xfId="4859" xr:uid="{00000000-0005-0000-0000-000019280000}"/>
    <cellStyle name="Style 146" xfId="4860" xr:uid="{00000000-0005-0000-0000-00001A280000}"/>
    <cellStyle name="Style 147" xfId="4861" xr:uid="{00000000-0005-0000-0000-00001B280000}"/>
    <cellStyle name="Style 148" xfId="4862" xr:uid="{00000000-0005-0000-0000-00001C280000}"/>
    <cellStyle name="Style 149" xfId="4863" xr:uid="{00000000-0005-0000-0000-00001D280000}"/>
    <cellStyle name="Style 15" xfId="4864" xr:uid="{00000000-0005-0000-0000-00001E280000}"/>
    <cellStyle name="Style 150" xfId="4865" xr:uid="{00000000-0005-0000-0000-00001F280000}"/>
    <cellStyle name="Style 151" xfId="4866" xr:uid="{00000000-0005-0000-0000-000020280000}"/>
    <cellStyle name="Style 152" xfId="4867" xr:uid="{00000000-0005-0000-0000-000021280000}"/>
    <cellStyle name="Style 153" xfId="4868" xr:uid="{00000000-0005-0000-0000-000022280000}"/>
    <cellStyle name="Style 154" xfId="4869" xr:uid="{00000000-0005-0000-0000-000023280000}"/>
    <cellStyle name="Style 155" xfId="4870" xr:uid="{00000000-0005-0000-0000-000024280000}"/>
    <cellStyle name="Style 156" xfId="4871" xr:uid="{00000000-0005-0000-0000-000025280000}"/>
    <cellStyle name="Style 157" xfId="4872" xr:uid="{00000000-0005-0000-0000-000026280000}"/>
    <cellStyle name="Style 158" xfId="4873" xr:uid="{00000000-0005-0000-0000-000027280000}"/>
    <cellStyle name="Style 159" xfId="4874" xr:uid="{00000000-0005-0000-0000-000028280000}"/>
    <cellStyle name="Style 16" xfId="4875" xr:uid="{00000000-0005-0000-0000-000029280000}"/>
    <cellStyle name="Style 160" xfId="4876" xr:uid="{00000000-0005-0000-0000-00002A280000}"/>
    <cellStyle name="Style 161" xfId="4877" xr:uid="{00000000-0005-0000-0000-00002B280000}"/>
    <cellStyle name="Style 162" xfId="4878" xr:uid="{00000000-0005-0000-0000-00002C280000}"/>
    <cellStyle name="Style 163" xfId="4879" xr:uid="{00000000-0005-0000-0000-00002D280000}"/>
    <cellStyle name="Style 164" xfId="4880" xr:uid="{00000000-0005-0000-0000-00002E280000}"/>
    <cellStyle name="Style 165" xfId="4881" xr:uid="{00000000-0005-0000-0000-00002F280000}"/>
    <cellStyle name="Style 166" xfId="4882" xr:uid="{00000000-0005-0000-0000-000030280000}"/>
    <cellStyle name="Style 167" xfId="4883" xr:uid="{00000000-0005-0000-0000-000031280000}"/>
    <cellStyle name="Style 168" xfId="4884" xr:uid="{00000000-0005-0000-0000-000032280000}"/>
    <cellStyle name="Style 168 2" xfId="10514" xr:uid="{00000000-0005-0000-0000-000033280000}"/>
    <cellStyle name="Style 169" xfId="4885" xr:uid="{00000000-0005-0000-0000-000034280000}"/>
    <cellStyle name="Style 17" xfId="4886" xr:uid="{00000000-0005-0000-0000-000035280000}"/>
    <cellStyle name="Style 170" xfId="4887" xr:uid="{00000000-0005-0000-0000-000036280000}"/>
    <cellStyle name="Style 171" xfId="4888" xr:uid="{00000000-0005-0000-0000-000037280000}"/>
    <cellStyle name="Style 172" xfId="4889" xr:uid="{00000000-0005-0000-0000-000038280000}"/>
    <cellStyle name="Style 173" xfId="4890" xr:uid="{00000000-0005-0000-0000-000039280000}"/>
    <cellStyle name="Style 174" xfId="4891" xr:uid="{00000000-0005-0000-0000-00003A280000}"/>
    <cellStyle name="Style 175" xfId="4892" xr:uid="{00000000-0005-0000-0000-00003B280000}"/>
    <cellStyle name="Style 176" xfId="4893" xr:uid="{00000000-0005-0000-0000-00003C280000}"/>
    <cellStyle name="Style 177" xfId="4894" xr:uid="{00000000-0005-0000-0000-00003D280000}"/>
    <cellStyle name="Style 178" xfId="4895" xr:uid="{00000000-0005-0000-0000-00003E280000}"/>
    <cellStyle name="Style 179" xfId="4896" xr:uid="{00000000-0005-0000-0000-00003F280000}"/>
    <cellStyle name="Style 18" xfId="4897" xr:uid="{00000000-0005-0000-0000-000040280000}"/>
    <cellStyle name="Style 180" xfId="4898" xr:uid="{00000000-0005-0000-0000-000041280000}"/>
    <cellStyle name="Style 181" xfId="4899" xr:uid="{00000000-0005-0000-0000-000042280000}"/>
    <cellStyle name="Style 182" xfId="4900" xr:uid="{00000000-0005-0000-0000-000043280000}"/>
    <cellStyle name="Style 183" xfId="4901" xr:uid="{00000000-0005-0000-0000-000044280000}"/>
    <cellStyle name="Style 184" xfId="4902" xr:uid="{00000000-0005-0000-0000-000045280000}"/>
    <cellStyle name="Style 185" xfId="4903" xr:uid="{00000000-0005-0000-0000-000046280000}"/>
    <cellStyle name="Style 186" xfId="4904" xr:uid="{00000000-0005-0000-0000-000047280000}"/>
    <cellStyle name="Style 187" xfId="4905" xr:uid="{00000000-0005-0000-0000-000048280000}"/>
    <cellStyle name="Style 188" xfId="4906" xr:uid="{00000000-0005-0000-0000-000049280000}"/>
    <cellStyle name="Style 189" xfId="4907" xr:uid="{00000000-0005-0000-0000-00004A280000}"/>
    <cellStyle name="Style 19" xfId="4908" xr:uid="{00000000-0005-0000-0000-00004B280000}"/>
    <cellStyle name="Style 190" xfId="4909" xr:uid="{00000000-0005-0000-0000-00004C280000}"/>
    <cellStyle name="Style 191" xfId="4910" xr:uid="{00000000-0005-0000-0000-00004D280000}"/>
    <cellStyle name="Style 192" xfId="4911" xr:uid="{00000000-0005-0000-0000-00004E280000}"/>
    <cellStyle name="Style 193" xfId="4912" xr:uid="{00000000-0005-0000-0000-00004F280000}"/>
    <cellStyle name="Style 194" xfId="4913" xr:uid="{00000000-0005-0000-0000-000050280000}"/>
    <cellStyle name="Style 195" xfId="4914" xr:uid="{00000000-0005-0000-0000-000051280000}"/>
    <cellStyle name="Style 196" xfId="4915" xr:uid="{00000000-0005-0000-0000-000052280000}"/>
    <cellStyle name="Style 197" xfId="4916" xr:uid="{00000000-0005-0000-0000-000053280000}"/>
    <cellStyle name="Style 198" xfId="4917" xr:uid="{00000000-0005-0000-0000-000054280000}"/>
    <cellStyle name="Style 199" xfId="4918" xr:uid="{00000000-0005-0000-0000-000055280000}"/>
    <cellStyle name="Style 2" xfId="4919" xr:uid="{00000000-0005-0000-0000-000056280000}"/>
    <cellStyle name="Style 2 2" xfId="10515" xr:uid="{00000000-0005-0000-0000-000057280000}"/>
    <cellStyle name="Style 20" xfId="4920" xr:uid="{00000000-0005-0000-0000-000058280000}"/>
    <cellStyle name="Style 200" xfId="4921" xr:uid="{00000000-0005-0000-0000-000059280000}"/>
    <cellStyle name="Style 201" xfId="4922" xr:uid="{00000000-0005-0000-0000-00005A280000}"/>
    <cellStyle name="Style 202" xfId="4923" xr:uid="{00000000-0005-0000-0000-00005B280000}"/>
    <cellStyle name="Style 203" xfId="4924" xr:uid="{00000000-0005-0000-0000-00005C280000}"/>
    <cellStyle name="Style 204" xfId="4925" xr:uid="{00000000-0005-0000-0000-00005D280000}"/>
    <cellStyle name="Style 205" xfId="4926" xr:uid="{00000000-0005-0000-0000-00005E280000}"/>
    <cellStyle name="Style 206" xfId="4927" xr:uid="{00000000-0005-0000-0000-00005F280000}"/>
    <cellStyle name="Style 207" xfId="4928" xr:uid="{00000000-0005-0000-0000-000060280000}"/>
    <cellStyle name="Style 208" xfId="4929" xr:uid="{00000000-0005-0000-0000-000061280000}"/>
    <cellStyle name="Style 209" xfId="4930" xr:uid="{00000000-0005-0000-0000-000062280000}"/>
    <cellStyle name="Style 21" xfId="4931" xr:uid="{00000000-0005-0000-0000-000063280000}"/>
    <cellStyle name="Style 21 2" xfId="4932" xr:uid="{00000000-0005-0000-0000-000064280000}"/>
    <cellStyle name="Style 21 3" xfId="10516" xr:uid="{00000000-0005-0000-0000-000065280000}"/>
    <cellStyle name="Style 22" xfId="4933" xr:uid="{00000000-0005-0000-0000-000066280000}"/>
    <cellStyle name="Style 22 2" xfId="4934" xr:uid="{00000000-0005-0000-0000-000067280000}"/>
    <cellStyle name="Style 22 2 2" xfId="10518" xr:uid="{00000000-0005-0000-0000-000068280000}"/>
    <cellStyle name="Style 22 3" xfId="4935" xr:uid="{00000000-0005-0000-0000-000069280000}"/>
    <cellStyle name="Style 22 3 2" xfId="10519" xr:uid="{00000000-0005-0000-0000-00006A280000}"/>
    <cellStyle name="Style 22 4" xfId="4936" xr:uid="{00000000-0005-0000-0000-00006B280000}"/>
    <cellStyle name="Style 22 5" xfId="10517" xr:uid="{00000000-0005-0000-0000-00006C280000}"/>
    <cellStyle name="Style 23" xfId="59" xr:uid="{00000000-0005-0000-0000-00006D280000}"/>
    <cellStyle name="Style 23 2" xfId="60" xr:uid="{00000000-0005-0000-0000-00006E280000}"/>
    <cellStyle name="Style 23 2 2" xfId="76" xr:uid="{00000000-0005-0000-0000-00006F280000}"/>
    <cellStyle name="Style 23 2 2 2" xfId="121" xr:uid="{00000000-0005-0000-0000-000070280000}"/>
    <cellStyle name="Style 23 2 2 2 2" xfId="9780" xr:uid="{00000000-0005-0000-0000-000071280000}"/>
    <cellStyle name="Style 23 2 2 3" xfId="9758" xr:uid="{00000000-0005-0000-0000-000072280000}"/>
    <cellStyle name="Style 23 2 2 3 2" xfId="10552" xr:uid="{00000000-0005-0000-0000-000073280000}"/>
    <cellStyle name="Style 23 3" xfId="77" xr:uid="{00000000-0005-0000-0000-000074280000}"/>
    <cellStyle name="Style 23 3 2" xfId="120" xr:uid="{00000000-0005-0000-0000-000075280000}"/>
    <cellStyle name="Style 23 3 2 2" xfId="9779" xr:uid="{00000000-0005-0000-0000-000076280000}"/>
    <cellStyle name="Style 23 3 3" xfId="9759" xr:uid="{00000000-0005-0000-0000-000077280000}"/>
    <cellStyle name="Style 23 3 3 2" xfId="10553" xr:uid="{00000000-0005-0000-0000-000078280000}"/>
    <cellStyle name="Style 24" xfId="4937" xr:uid="{00000000-0005-0000-0000-000079280000}"/>
    <cellStyle name="Style 24 2" xfId="4938" xr:uid="{00000000-0005-0000-0000-00007A280000}"/>
    <cellStyle name="Style 24 3" xfId="4939" xr:uid="{00000000-0005-0000-0000-00007B280000}"/>
    <cellStyle name="Style 24 4" xfId="4940" xr:uid="{00000000-0005-0000-0000-00007C280000}"/>
    <cellStyle name="Style 24 5" xfId="10520" xr:uid="{00000000-0005-0000-0000-00007D280000}"/>
    <cellStyle name="Style 25" xfId="4941" xr:uid="{00000000-0005-0000-0000-00007E280000}"/>
    <cellStyle name="Style 25 2" xfId="4942" xr:uid="{00000000-0005-0000-0000-00007F280000}"/>
    <cellStyle name="Style 25 2 2" xfId="10522" xr:uid="{00000000-0005-0000-0000-000080280000}"/>
    <cellStyle name="Style 25 3" xfId="4943" xr:uid="{00000000-0005-0000-0000-000081280000}"/>
    <cellStyle name="Style 25 4" xfId="10521" xr:uid="{00000000-0005-0000-0000-000082280000}"/>
    <cellStyle name="Style 26" xfId="4944" xr:uid="{00000000-0005-0000-0000-000083280000}"/>
    <cellStyle name="Style 26 2" xfId="4945" xr:uid="{00000000-0005-0000-0000-000084280000}"/>
    <cellStyle name="Style 26 3" xfId="4946" xr:uid="{00000000-0005-0000-0000-000085280000}"/>
    <cellStyle name="Style 26 4" xfId="4947" xr:uid="{00000000-0005-0000-0000-000086280000}"/>
    <cellStyle name="Style 26 5" xfId="10523" xr:uid="{00000000-0005-0000-0000-000087280000}"/>
    <cellStyle name="Style 27" xfId="4948" xr:uid="{00000000-0005-0000-0000-000088280000}"/>
    <cellStyle name="Style 28" xfId="4949" xr:uid="{00000000-0005-0000-0000-000089280000}"/>
    <cellStyle name="Style 29" xfId="4950" xr:uid="{00000000-0005-0000-0000-00008A280000}"/>
    <cellStyle name="Style 3" xfId="4951" xr:uid="{00000000-0005-0000-0000-00008B280000}"/>
    <cellStyle name="Style 3 2" xfId="10524" xr:uid="{00000000-0005-0000-0000-00008C280000}"/>
    <cellStyle name="Style 30" xfId="4952" xr:uid="{00000000-0005-0000-0000-00008D280000}"/>
    <cellStyle name="Style 31" xfId="4953" xr:uid="{00000000-0005-0000-0000-00008E280000}"/>
    <cellStyle name="Style 32" xfId="4954" xr:uid="{00000000-0005-0000-0000-00008F280000}"/>
    <cellStyle name="Style 33" xfId="4955" xr:uid="{00000000-0005-0000-0000-000090280000}"/>
    <cellStyle name="Style 34" xfId="4956" xr:uid="{00000000-0005-0000-0000-000091280000}"/>
    <cellStyle name="Style 35" xfId="4957" xr:uid="{00000000-0005-0000-0000-000092280000}"/>
    <cellStyle name="Style 36" xfId="4958" xr:uid="{00000000-0005-0000-0000-000093280000}"/>
    <cellStyle name="Style 37" xfId="4959" xr:uid="{00000000-0005-0000-0000-000094280000}"/>
    <cellStyle name="Style 38" xfId="4960" xr:uid="{00000000-0005-0000-0000-000095280000}"/>
    <cellStyle name="Style 39" xfId="4961" xr:uid="{00000000-0005-0000-0000-000096280000}"/>
    <cellStyle name="Style 4" xfId="4962" xr:uid="{00000000-0005-0000-0000-000097280000}"/>
    <cellStyle name="Style 40" xfId="4963" xr:uid="{00000000-0005-0000-0000-000098280000}"/>
    <cellStyle name="Style 41" xfId="4964" xr:uid="{00000000-0005-0000-0000-000099280000}"/>
    <cellStyle name="Style 42" xfId="4965" xr:uid="{00000000-0005-0000-0000-00009A280000}"/>
    <cellStyle name="Style 43" xfId="4966" xr:uid="{00000000-0005-0000-0000-00009B280000}"/>
    <cellStyle name="Style 44" xfId="4967" xr:uid="{00000000-0005-0000-0000-00009C280000}"/>
    <cellStyle name="Style 45" xfId="4968" xr:uid="{00000000-0005-0000-0000-00009D280000}"/>
    <cellStyle name="Style 46" xfId="4969" xr:uid="{00000000-0005-0000-0000-00009E280000}"/>
    <cellStyle name="Style 47" xfId="4970" xr:uid="{00000000-0005-0000-0000-00009F280000}"/>
    <cellStyle name="Style 48" xfId="4971" xr:uid="{00000000-0005-0000-0000-0000A0280000}"/>
    <cellStyle name="Style 49" xfId="4972" xr:uid="{00000000-0005-0000-0000-0000A1280000}"/>
    <cellStyle name="Style 5" xfId="4973" xr:uid="{00000000-0005-0000-0000-0000A2280000}"/>
    <cellStyle name="Style 5 2" xfId="10525" xr:uid="{00000000-0005-0000-0000-0000A3280000}"/>
    <cellStyle name="Style 50" xfId="4974" xr:uid="{00000000-0005-0000-0000-0000A4280000}"/>
    <cellStyle name="Style 51" xfId="4975" xr:uid="{00000000-0005-0000-0000-0000A5280000}"/>
    <cellStyle name="Style 52" xfId="4976" xr:uid="{00000000-0005-0000-0000-0000A6280000}"/>
    <cellStyle name="Style 53" xfId="4977" xr:uid="{00000000-0005-0000-0000-0000A7280000}"/>
    <cellStyle name="Style 54" xfId="4978" xr:uid="{00000000-0005-0000-0000-0000A8280000}"/>
    <cellStyle name="Style 55" xfId="4979" xr:uid="{00000000-0005-0000-0000-0000A9280000}"/>
    <cellStyle name="Style 56" xfId="4980" xr:uid="{00000000-0005-0000-0000-0000AA280000}"/>
    <cellStyle name="Style 57" xfId="4981" xr:uid="{00000000-0005-0000-0000-0000AB280000}"/>
    <cellStyle name="Style 58" xfId="4982" xr:uid="{00000000-0005-0000-0000-0000AC280000}"/>
    <cellStyle name="Style 59" xfId="4983" xr:uid="{00000000-0005-0000-0000-0000AD280000}"/>
    <cellStyle name="Style 6" xfId="4984" xr:uid="{00000000-0005-0000-0000-0000AE280000}"/>
    <cellStyle name="Style 60" xfId="4985" xr:uid="{00000000-0005-0000-0000-0000AF280000}"/>
    <cellStyle name="Style 61" xfId="4986" xr:uid="{00000000-0005-0000-0000-0000B0280000}"/>
    <cellStyle name="Style 62" xfId="4987" xr:uid="{00000000-0005-0000-0000-0000B1280000}"/>
    <cellStyle name="Style 63" xfId="4988" xr:uid="{00000000-0005-0000-0000-0000B2280000}"/>
    <cellStyle name="Style 64" xfId="4989" xr:uid="{00000000-0005-0000-0000-0000B3280000}"/>
    <cellStyle name="Style 65" xfId="4990" xr:uid="{00000000-0005-0000-0000-0000B4280000}"/>
    <cellStyle name="Style 66" xfId="4991" xr:uid="{00000000-0005-0000-0000-0000B5280000}"/>
    <cellStyle name="Style 67" xfId="4992" xr:uid="{00000000-0005-0000-0000-0000B6280000}"/>
    <cellStyle name="Style 68" xfId="4993" xr:uid="{00000000-0005-0000-0000-0000B7280000}"/>
    <cellStyle name="Style 69" xfId="4994" xr:uid="{00000000-0005-0000-0000-0000B8280000}"/>
    <cellStyle name="Style 7" xfId="4995" xr:uid="{00000000-0005-0000-0000-0000B9280000}"/>
    <cellStyle name="Style 70" xfId="4996" xr:uid="{00000000-0005-0000-0000-0000BA280000}"/>
    <cellStyle name="Style 71" xfId="4997" xr:uid="{00000000-0005-0000-0000-0000BB280000}"/>
    <cellStyle name="Style 72" xfId="4998" xr:uid="{00000000-0005-0000-0000-0000BC280000}"/>
    <cellStyle name="Style 73" xfId="4999" xr:uid="{00000000-0005-0000-0000-0000BD280000}"/>
    <cellStyle name="Style 74" xfId="5000" xr:uid="{00000000-0005-0000-0000-0000BE280000}"/>
    <cellStyle name="Style 75" xfId="5001" xr:uid="{00000000-0005-0000-0000-0000BF280000}"/>
    <cellStyle name="Style 76" xfId="5002" xr:uid="{00000000-0005-0000-0000-0000C0280000}"/>
    <cellStyle name="Style 77" xfId="5003" xr:uid="{00000000-0005-0000-0000-0000C1280000}"/>
    <cellStyle name="Style 78" xfId="5004" xr:uid="{00000000-0005-0000-0000-0000C2280000}"/>
    <cellStyle name="Style 79" xfId="5005" xr:uid="{00000000-0005-0000-0000-0000C3280000}"/>
    <cellStyle name="Style 8" xfId="5006" xr:uid="{00000000-0005-0000-0000-0000C4280000}"/>
    <cellStyle name="Style 80" xfId="5007" xr:uid="{00000000-0005-0000-0000-0000C5280000}"/>
    <cellStyle name="Style 81" xfId="5008" xr:uid="{00000000-0005-0000-0000-0000C6280000}"/>
    <cellStyle name="Style 82" xfId="5009" xr:uid="{00000000-0005-0000-0000-0000C7280000}"/>
    <cellStyle name="Style 83" xfId="5010" xr:uid="{00000000-0005-0000-0000-0000C8280000}"/>
    <cellStyle name="Style 84" xfId="5011" xr:uid="{00000000-0005-0000-0000-0000C9280000}"/>
    <cellStyle name="Style 85" xfId="5012" xr:uid="{00000000-0005-0000-0000-0000CA280000}"/>
    <cellStyle name="Style 86" xfId="5013" xr:uid="{00000000-0005-0000-0000-0000CB280000}"/>
    <cellStyle name="Style 87" xfId="5014" xr:uid="{00000000-0005-0000-0000-0000CC280000}"/>
    <cellStyle name="Style 88" xfId="5015" xr:uid="{00000000-0005-0000-0000-0000CD280000}"/>
    <cellStyle name="Style 89" xfId="5016" xr:uid="{00000000-0005-0000-0000-0000CE280000}"/>
    <cellStyle name="Style 9" xfId="5017" xr:uid="{00000000-0005-0000-0000-0000CF280000}"/>
    <cellStyle name="Style 90" xfId="5018" xr:uid="{00000000-0005-0000-0000-0000D0280000}"/>
    <cellStyle name="Style 91" xfId="5019" xr:uid="{00000000-0005-0000-0000-0000D1280000}"/>
    <cellStyle name="Style 92" xfId="5020" xr:uid="{00000000-0005-0000-0000-0000D2280000}"/>
    <cellStyle name="Style 93" xfId="5021" xr:uid="{00000000-0005-0000-0000-0000D3280000}"/>
    <cellStyle name="Style 94" xfId="5022" xr:uid="{00000000-0005-0000-0000-0000D4280000}"/>
    <cellStyle name="Style 95" xfId="5023" xr:uid="{00000000-0005-0000-0000-0000D5280000}"/>
    <cellStyle name="Style 96" xfId="5024" xr:uid="{00000000-0005-0000-0000-0000D6280000}"/>
    <cellStyle name="Style 97" xfId="5025" xr:uid="{00000000-0005-0000-0000-0000D7280000}"/>
    <cellStyle name="Style 98" xfId="5026" xr:uid="{00000000-0005-0000-0000-0000D8280000}"/>
    <cellStyle name="Style 99" xfId="5027" xr:uid="{00000000-0005-0000-0000-0000D9280000}"/>
    <cellStyle name="STYLE1" xfId="5028" xr:uid="{00000000-0005-0000-0000-0000DA280000}"/>
    <cellStyle name="STYLE2" xfId="5029" xr:uid="{00000000-0005-0000-0000-0000DB280000}"/>
    <cellStyle name="STYLE3" xfId="5030" xr:uid="{00000000-0005-0000-0000-0000DC280000}"/>
    <cellStyle name="Subhead" xfId="5031" xr:uid="{00000000-0005-0000-0000-0000DD280000}"/>
    <cellStyle name="Subtotal_left" xfId="5032" xr:uid="{00000000-0005-0000-0000-0000DE280000}"/>
    <cellStyle name="SwitchCell" xfId="5033" xr:uid="{00000000-0005-0000-0000-0000DF280000}"/>
    <cellStyle name="t" xfId="5034" xr:uid="{00000000-0005-0000-0000-0000E0280000}"/>
    <cellStyle name="Table Col Head" xfId="5035" xr:uid="{00000000-0005-0000-0000-0000E1280000}"/>
    <cellStyle name="Table Head" xfId="5036" xr:uid="{00000000-0005-0000-0000-0000E2280000}"/>
    <cellStyle name="Table Head Aligned" xfId="5037" xr:uid="{00000000-0005-0000-0000-0000E3280000}"/>
    <cellStyle name="Table Head Aligned 2" xfId="6209" xr:uid="{00000000-0005-0000-0000-0000E4280000}"/>
    <cellStyle name="Table Head Blue" xfId="5038" xr:uid="{00000000-0005-0000-0000-0000E5280000}"/>
    <cellStyle name="Table Head Green" xfId="5039" xr:uid="{00000000-0005-0000-0000-0000E6280000}"/>
    <cellStyle name="Table Head Green 2" xfId="6211" xr:uid="{00000000-0005-0000-0000-0000E7280000}"/>
    <cellStyle name="Table Head_Val_Sum_Graph" xfId="5040" xr:uid="{00000000-0005-0000-0000-0000E8280000}"/>
    <cellStyle name="Table Sub Head" xfId="5041" xr:uid="{00000000-0005-0000-0000-0000E9280000}"/>
    <cellStyle name="Table Text" xfId="5042" xr:uid="{00000000-0005-0000-0000-0000EA280000}"/>
    <cellStyle name="Table Title" xfId="5043" xr:uid="{00000000-0005-0000-0000-0000EB280000}"/>
    <cellStyle name="Table Units" xfId="5044" xr:uid="{00000000-0005-0000-0000-0000EC280000}"/>
    <cellStyle name="Table_Header" xfId="5045" xr:uid="{00000000-0005-0000-0000-0000ED280000}"/>
    <cellStyle name="TableBorder" xfId="5046" xr:uid="{00000000-0005-0000-0000-0000EE280000}"/>
    <cellStyle name="TableColumnHeader" xfId="5047" xr:uid="{00000000-0005-0000-0000-0000EF280000}"/>
    <cellStyle name="TableColumnHeader 2" xfId="8566" xr:uid="{00000000-0005-0000-0000-0000F0280000}"/>
    <cellStyle name="TableColumnHeader 2 2" xfId="10538" xr:uid="{00000000-0005-0000-0000-0000F1280000}"/>
    <cellStyle name="TableColumnHeader 3" xfId="10526" xr:uid="{00000000-0005-0000-0000-0000F2280000}"/>
    <cellStyle name="TableHeading" xfId="5048" xr:uid="{00000000-0005-0000-0000-0000F3280000}"/>
    <cellStyle name="TableHighlight" xfId="5049" xr:uid="{00000000-0005-0000-0000-0000F4280000}"/>
    <cellStyle name="TableNote" xfId="5050" xr:uid="{00000000-0005-0000-0000-0000F5280000}"/>
    <cellStyle name="test a style" xfId="5051" xr:uid="{00000000-0005-0000-0000-0000F6280000}"/>
    <cellStyle name="test a style 2" xfId="6212" xr:uid="{00000000-0005-0000-0000-0000F7280000}"/>
    <cellStyle name="Text 1" xfId="5052" xr:uid="{00000000-0005-0000-0000-0000F8280000}"/>
    <cellStyle name="Text Head 1" xfId="5053" xr:uid="{00000000-0005-0000-0000-0000F9280000}"/>
    <cellStyle name="Text Indent A" xfId="5054" xr:uid="{00000000-0005-0000-0000-0000FA280000}"/>
    <cellStyle name="Text Indent B" xfId="5055" xr:uid="{00000000-0005-0000-0000-0000FB280000}"/>
    <cellStyle name="Text Indent C" xfId="5056" xr:uid="{00000000-0005-0000-0000-0000FC280000}"/>
    <cellStyle name="Text Wrap" xfId="5057" xr:uid="{00000000-0005-0000-0000-0000FD280000}"/>
    <cellStyle name="Time" xfId="5058" xr:uid="{00000000-0005-0000-0000-0000FE280000}"/>
    <cellStyle name="Times 10" xfId="5059" xr:uid="{00000000-0005-0000-0000-0000FF280000}"/>
    <cellStyle name="Times 12" xfId="5060" xr:uid="{00000000-0005-0000-0000-000000290000}"/>
    <cellStyle name="Times New Roman" xfId="5061" xr:uid="{00000000-0005-0000-0000-000001290000}"/>
    <cellStyle name="Title 2" xfId="61" xr:uid="{00000000-0005-0000-0000-000002290000}"/>
    <cellStyle name="Title 2 2" xfId="5062" xr:uid="{00000000-0005-0000-0000-000003290000}"/>
    <cellStyle name="Title 3" xfId="5063" xr:uid="{00000000-0005-0000-0000-000004290000}"/>
    <cellStyle name="title1" xfId="5065" xr:uid="{00000000-0005-0000-0000-000005290000}"/>
    <cellStyle name="title2" xfId="5066" xr:uid="{00000000-0005-0000-0000-000006290000}"/>
    <cellStyle name="Title-2" xfId="5064" xr:uid="{00000000-0005-0000-0000-000007290000}"/>
    <cellStyle name="Titles" xfId="5067" xr:uid="{00000000-0005-0000-0000-000008290000}"/>
    <cellStyle name="titre_col" xfId="5068" xr:uid="{00000000-0005-0000-0000-000009290000}"/>
    <cellStyle name="TOC" xfId="5069" xr:uid="{00000000-0005-0000-0000-00000A290000}"/>
    <cellStyle name="Total 2" xfId="62" xr:uid="{00000000-0005-0000-0000-00000B290000}"/>
    <cellStyle name="Total 2 10" xfId="5070" xr:uid="{00000000-0005-0000-0000-00000C290000}"/>
    <cellStyle name="Total 2 11" xfId="9751" xr:uid="{00000000-0005-0000-0000-00000D290000}"/>
    <cellStyle name="Total 2 11 2" xfId="10545" xr:uid="{00000000-0005-0000-0000-00000E290000}"/>
    <cellStyle name="Total 2 2" xfId="69" xr:uid="{00000000-0005-0000-0000-00000F290000}"/>
    <cellStyle name="Total 2 2 2" xfId="89" xr:uid="{00000000-0005-0000-0000-000010290000}"/>
    <cellStyle name="Total 2 2 2 2" xfId="9771" xr:uid="{00000000-0005-0000-0000-000011290000}"/>
    <cellStyle name="Total 2 2 2 2 2" xfId="10565" xr:uid="{00000000-0005-0000-0000-000012290000}"/>
    <cellStyle name="Total 2 2 3" xfId="9757" xr:uid="{00000000-0005-0000-0000-000013290000}"/>
    <cellStyle name="Total 2 2 3 2" xfId="10551" xr:uid="{00000000-0005-0000-0000-000014290000}"/>
    <cellStyle name="Total 2 3" xfId="83" xr:uid="{00000000-0005-0000-0000-000015290000}"/>
    <cellStyle name="Total 2 3 2" xfId="9765" xr:uid="{00000000-0005-0000-0000-000016290000}"/>
    <cellStyle name="Total 2 3 2 2" xfId="10559" xr:uid="{00000000-0005-0000-0000-000017290000}"/>
    <cellStyle name="Total 2 4" xfId="5071" xr:uid="{00000000-0005-0000-0000-000018290000}"/>
    <cellStyle name="Total 2 5" xfId="5072" xr:uid="{00000000-0005-0000-0000-000019290000}"/>
    <cellStyle name="Total 2 6" xfId="5073" xr:uid="{00000000-0005-0000-0000-00001A290000}"/>
    <cellStyle name="Total 2 7" xfId="5074" xr:uid="{00000000-0005-0000-0000-00001B290000}"/>
    <cellStyle name="Total 2 8" xfId="5075" xr:uid="{00000000-0005-0000-0000-00001C290000}"/>
    <cellStyle name="Total 2 9" xfId="5076" xr:uid="{00000000-0005-0000-0000-00001D290000}"/>
    <cellStyle name="Total 3" xfId="5077" xr:uid="{00000000-0005-0000-0000-00001E290000}"/>
    <cellStyle name="Total Bold" xfId="5078" xr:uid="{00000000-0005-0000-0000-00001F290000}"/>
    <cellStyle name="Total Bold 2" xfId="10527" xr:uid="{00000000-0005-0000-0000-000020290000}"/>
    <cellStyle name="Totals" xfId="5079" xr:uid="{00000000-0005-0000-0000-000021290000}"/>
    <cellStyle name="Totals 2" xfId="8567" xr:uid="{00000000-0005-0000-0000-000022290000}"/>
    <cellStyle name="Totals 2 2" xfId="10539" xr:uid="{00000000-0005-0000-0000-000023290000}"/>
    <cellStyle name="Totals 3" xfId="10528" xr:uid="{00000000-0005-0000-0000-000024290000}"/>
    <cellStyle name="Underline_Single" xfId="5080" xr:uid="{00000000-0005-0000-0000-000025290000}"/>
    <cellStyle name="UnProtectedCalc" xfId="5081" xr:uid="{00000000-0005-0000-0000-000026290000}"/>
    <cellStyle name="UnProtectedCalc 2" xfId="6213" xr:uid="{00000000-0005-0000-0000-000027290000}"/>
    <cellStyle name="Valuta (0)_Sheet1" xfId="5082" xr:uid="{00000000-0005-0000-0000-000028290000}"/>
    <cellStyle name="Valuta_piv_polio" xfId="5083" xr:uid="{00000000-0005-0000-0000-000029290000}"/>
    <cellStyle name="Währung [0]_A17 - 31.03.1998" xfId="5084" xr:uid="{00000000-0005-0000-0000-00002A290000}"/>
    <cellStyle name="Währung_A17 - 31.03.1998" xfId="5085" xr:uid="{00000000-0005-0000-0000-00002B290000}"/>
    <cellStyle name="Warburg" xfId="5086" xr:uid="{00000000-0005-0000-0000-00002C290000}"/>
    <cellStyle name="Warning Text 2" xfId="63" xr:uid="{00000000-0005-0000-0000-00002D290000}"/>
    <cellStyle name="Warning Text 2 2" xfId="5087" xr:uid="{00000000-0005-0000-0000-00002E290000}"/>
    <cellStyle name="Warning Text 2 3" xfId="5088" xr:uid="{00000000-0005-0000-0000-00002F290000}"/>
    <cellStyle name="Warning Text 2 4" xfId="5089" xr:uid="{00000000-0005-0000-0000-000030290000}"/>
    <cellStyle name="Warning Text 2 5" xfId="5090" xr:uid="{00000000-0005-0000-0000-000031290000}"/>
    <cellStyle name="Warning Text 2 6" xfId="5091" xr:uid="{00000000-0005-0000-0000-000032290000}"/>
    <cellStyle name="Warning Text 2 7" xfId="5092" xr:uid="{00000000-0005-0000-0000-000033290000}"/>
    <cellStyle name="Warning Text 2 8" xfId="5093" xr:uid="{00000000-0005-0000-0000-000034290000}"/>
    <cellStyle name="Warning Text 2 9" xfId="5094" xr:uid="{00000000-0005-0000-0000-000035290000}"/>
    <cellStyle name="Warning Text 3" xfId="5095" xr:uid="{00000000-0005-0000-0000-000036290000}"/>
    <cellStyle name="wild guess" xfId="5096" xr:uid="{00000000-0005-0000-0000-000037290000}"/>
    <cellStyle name="Wildguess" xfId="5097" xr:uid="{00000000-0005-0000-0000-000038290000}"/>
    <cellStyle name="Year" xfId="5098" xr:uid="{00000000-0005-0000-0000-000039290000}"/>
    <cellStyle name="Year Estimate" xfId="5099" xr:uid="{00000000-0005-0000-0000-00003A290000}"/>
    <cellStyle name="Year, Actual" xfId="5100" xr:uid="{00000000-0005-0000-0000-00003B290000}"/>
    <cellStyle name="YearE_ Pies " xfId="5101" xr:uid="{00000000-0005-0000-0000-00003C290000}"/>
    <cellStyle name="YearFormat" xfId="5102" xr:uid="{00000000-0005-0000-0000-00003D290000}"/>
    <cellStyle name="YearFormat 2" xfId="6214" xr:uid="{00000000-0005-0000-0000-00003E290000}"/>
    <cellStyle name="Yen" xfId="5103" xr:uid="{00000000-0005-0000-0000-00003F290000}"/>
    <cellStyle name="YesNo" xfId="5104" xr:uid="{00000000-0005-0000-0000-000040290000}"/>
    <cellStyle name="쬞\?1@" xfId="5105" xr:uid="{00000000-0005-0000-0000-000041290000}"/>
    <cellStyle name="千位分隔 2" xfId="5106" xr:uid="{00000000-0005-0000-0000-000042290000}"/>
    <cellStyle name="千位分隔 2 2" xfId="10529" xr:uid="{00000000-0005-0000-0000-000043290000}"/>
    <cellStyle name="常规 2" xfId="5107" xr:uid="{00000000-0005-0000-0000-000044290000}"/>
    <cellStyle name="標準_car_JP" xfId="5108" xr:uid="{00000000-0005-0000-0000-00004529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66FFFF"/>
      <color rgb="FFEBF1DE"/>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42459"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5526"/>
          <a:ext cx="17045126" cy="214704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65144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88393"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12841" cy="205978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73563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160" y="281441"/>
          <a:ext cx="16406562"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1</xdr:col>
      <xdr:colOff>43543</xdr:colOff>
      <xdr:row>21</xdr:row>
      <xdr:rowOff>1110343</xdr:rowOff>
    </xdr:from>
    <xdr:to>
      <xdr:col>18</xdr:col>
      <xdr:colOff>561953</xdr:colOff>
      <xdr:row>49</xdr:row>
      <xdr:rowOff>116353</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a:stretch>
          <a:fillRect/>
        </a:stretch>
      </xdr:blipFill>
      <xdr:spPr>
        <a:xfrm>
          <a:off x="664029" y="6291943"/>
          <a:ext cx="11066667" cy="5352381"/>
        </a:xfrm>
        <a:prstGeom prst="rect">
          <a:avLst/>
        </a:prstGeom>
      </xdr:spPr>
    </xdr:pic>
    <xdr:clientData/>
  </xdr:twoCellAnchor>
  <xdr:twoCellAnchor editAs="oneCell">
    <xdr:from>
      <xdr:col>1</xdr:col>
      <xdr:colOff>54429</xdr:colOff>
      <xdr:row>49</xdr:row>
      <xdr:rowOff>108858</xdr:rowOff>
    </xdr:from>
    <xdr:to>
      <xdr:col>18</xdr:col>
      <xdr:colOff>572839</xdr:colOff>
      <xdr:row>82</xdr:row>
      <xdr:rowOff>68639</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674915" y="11636829"/>
          <a:ext cx="11066667" cy="6066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814587" y="216648"/>
          <a:ext cx="19393498"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50877" y="134471"/>
          <a:ext cx="21658790" cy="198170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828000" cy="1984376"/>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0061959"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J11" sqref="J11"/>
    </sheetView>
  </sheetViews>
  <sheetFormatPr defaultColWidth="9.1328125" defaultRowHeight="14.25"/>
  <cols>
    <col min="1" max="1" width="9.1328125" style="9"/>
    <col min="2" max="2" width="32.1328125" style="27" customWidth="1"/>
    <col min="3" max="3" width="114.3984375" style="9" customWidth="1"/>
    <col min="4" max="4" width="8.1328125" style="9" customWidth="1"/>
    <col min="5" max="16384" width="9.1328125" style="9"/>
  </cols>
  <sheetData>
    <row r="1" spans="1:3" ht="174" customHeight="1"/>
    <row r="3" spans="1:3" ht="20.25">
      <c r="B3" s="784" t="s">
        <v>174</v>
      </c>
      <c r="C3" s="784"/>
    </row>
    <row r="4" spans="1:3" ht="11.25" customHeight="1"/>
    <row r="5" spans="1:3" s="30" customFormat="1" ht="25.5" customHeight="1">
      <c r="B5" s="60" t="s">
        <v>420</v>
      </c>
      <c r="C5" s="60" t="s">
        <v>173</v>
      </c>
    </row>
    <row r="6" spans="1:3" s="176" customFormat="1" ht="48" customHeight="1">
      <c r="A6" s="241"/>
      <c r="B6" s="616" t="s">
        <v>170</v>
      </c>
      <c r="C6" s="669" t="s">
        <v>596</v>
      </c>
    </row>
    <row r="7" spans="1:3" s="176" customFormat="1" ht="21" customHeight="1">
      <c r="A7" s="241"/>
      <c r="B7" s="610" t="s">
        <v>552</v>
      </c>
      <c r="C7" s="670" t="s">
        <v>609</v>
      </c>
    </row>
    <row r="8" spans="1:3" s="176" customFormat="1" ht="32.25" customHeight="1">
      <c r="B8" s="610" t="s">
        <v>367</v>
      </c>
      <c r="C8" s="671" t="s">
        <v>597</v>
      </c>
    </row>
    <row r="9" spans="1:3" s="176" customFormat="1" ht="27.75" customHeight="1">
      <c r="B9" s="610" t="s">
        <v>169</v>
      </c>
      <c r="C9" s="671" t="s">
        <v>598</v>
      </c>
    </row>
    <row r="10" spans="1:3" s="176" customFormat="1" ht="33" customHeight="1">
      <c r="B10" s="610" t="s">
        <v>594</v>
      </c>
      <c r="C10" s="670" t="s">
        <v>602</v>
      </c>
    </row>
    <row r="11" spans="1:3" s="176" customFormat="1" ht="26.25" customHeight="1">
      <c r="B11" s="625" t="s">
        <v>368</v>
      </c>
      <c r="C11" s="673" t="s">
        <v>599</v>
      </c>
    </row>
    <row r="12" spans="1:3" s="176" customFormat="1" ht="39.75" customHeight="1">
      <c r="B12" s="610" t="s">
        <v>369</v>
      </c>
      <c r="C12" s="671" t="s">
        <v>600</v>
      </c>
    </row>
    <row r="13" spans="1:3" s="176" customFormat="1" ht="18" customHeight="1">
      <c r="B13" s="610" t="s">
        <v>370</v>
      </c>
      <c r="C13" s="671" t="s">
        <v>601</v>
      </c>
    </row>
    <row r="14" spans="1:3" s="176" customFormat="1" ht="13.5" customHeight="1">
      <c r="B14" s="610"/>
      <c r="C14" s="672"/>
    </row>
    <row r="15" spans="1:3" s="176" customFormat="1" ht="18" customHeight="1">
      <c r="B15" s="610" t="s">
        <v>665</v>
      </c>
      <c r="C15" s="670" t="s">
        <v>663</v>
      </c>
    </row>
    <row r="16" spans="1:3" s="176" customFormat="1" ht="8.25" customHeight="1">
      <c r="B16" s="610"/>
      <c r="C16" s="672"/>
    </row>
    <row r="17" spans="2:3" s="176" customFormat="1" ht="33" customHeight="1">
      <c r="B17" s="674" t="s">
        <v>595</v>
      </c>
      <c r="C17" s="675" t="s">
        <v>664</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1328125" defaultRowHeight="14.25"/>
  <cols>
    <col min="1" max="1" width="9.1328125" style="12"/>
    <col min="2" max="2" width="36.86328125" style="702" customWidth="1"/>
    <col min="3" max="3" width="9.1328125" style="10"/>
    <col min="4" max="16384" width="9.1328125" style="12"/>
  </cols>
  <sheetData>
    <row r="16" spans="2:21" ht="26.25" customHeight="1">
      <c r="B16" s="703" t="s">
        <v>561</v>
      </c>
      <c r="C16" s="788" t="s">
        <v>505</v>
      </c>
      <c r="D16" s="789"/>
      <c r="E16" s="789"/>
      <c r="F16" s="789"/>
      <c r="G16" s="789"/>
      <c r="H16" s="789"/>
      <c r="I16" s="789"/>
      <c r="J16" s="789"/>
      <c r="K16" s="789"/>
      <c r="L16" s="789"/>
      <c r="M16" s="789"/>
      <c r="N16" s="789"/>
      <c r="O16" s="789"/>
      <c r="P16" s="789"/>
      <c r="Q16" s="789"/>
      <c r="R16" s="789"/>
      <c r="S16" s="789"/>
      <c r="T16" s="789"/>
      <c r="U16" s="789"/>
    </row>
    <row r="17" spans="2:21" ht="55.5" customHeight="1">
      <c r="B17" s="704" t="s">
        <v>632</v>
      </c>
      <c r="C17" s="790" t="s">
        <v>738</v>
      </c>
      <c r="D17" s="790"/>
      <c r="E17" s="790"/>
      <c r="F17" s="790"/>
      <c r="G17" s="790"/>
      <c r="H17" s="790"/>
      <c r="I17" s="790"/>
      <c r="J17" s="790"/>
      <c r="K17" s="790"/>
      <c r="L17" s="790"/>
      <c r="M17" s="790"/>
      <c r="N17" s="790"/>
      <c r="O17" s="790"/>
      <c r="P17" s="790"/>
      <c r="Q17" s="790"/>
      <c r="R17" s="790"/>
      <c r="S17" s="790"/>
      <c r="T17" s="790"/>
      <c r="U17" s="791"/>
    </row>
    <row r="18" spans="2:21" ht="15.4">
      <c r="B18" s="705"/>
      <c r="C18" s="706"/>
      <c r="D18" s="707"/>
      <c r="E18" s="707"/>
      <c r="F18" s="707"/>
      <c r="G18" s="707"/>
      <c r="H18" s="707"/>
      <c r="I18" s="707"/>
      <c r="J18" s="707"/>
      <c r="K18" s="707"/>
      <c r="L18" s="707"/>
      <c r="M18" s="707"/>
      <c r="N18" s="707"/>
      <c r="O18" s="707"/>
      <c r="P18" s="707"/>
      <c r="Q18" s="707"/>
      <c r="R18" s="707"/>
      <c r="S18" s="707"/>
      <c r="T18" s="707"/>
      <c r="U18" s="708"/>
    </row>
    <row r="19" spans="2:21" ht="15.4">
      <c r="B19" s="705"/>
      <c r="C19" s="706" t="s">
        <v>636</v>
      </c>
      <c r="D19" s="707"/>
      <c r="E19" s="707"/>
      <c r="F19" s="707"/>
      <c r="G19" s="707"/>
      <c r="H19" s="707"/>
      <c r="I19" s="707"/>
      <c r="J19" s="707"/>
      <c r="K19" s="707"/>
      <c r="L19" s="707"/>
      <c r="M19" s="707"/>
      <c r="N19" s="707"/>
      <c r="O19" s="707"/>
      <c r="P19" s="707"/>
      <c r="Q19" s="707"/>
      <c r="R19" s="707"/>
      <c r="S19" s="707"/>
      <c r="T19" s="707"/>
      <c r="U19" s="708"/>
    </row>
    <row r="20" spans="2:21" ht="15.4">
      <c r="B20" s="705"/>
      <c r="C20" s="706"/>
      <c r="D20" s="707"/>
      <c r="E20" s="707"/>
      <c r="F20" s="707"/>
      <c r="G20" s="707"/>
      <c r="H20" s="707"/>
      <c r="I20" s="707"/>
      <c r="J20" s="707"/>
      <c r="K20" s="707"/>
      <c r="L20" s="707"/>
      <c r="M20" s="707"/>
      <c r="N20" s="707"/>
      <c r="O20" s="707"/>
      <c r="P20" s="707"/>
      <c r="Q20" s="707"/>
      <c r="R20" s="707"/>
      <c r="S20" s="707"/>
      <c r="T20" s="707"/>
      <c r="U20" s="708"/>
    </row>
    <row r="21" spans="2:21" ht="15.4">
      <c r="B21" s="705"/>
      <c r="C21" s="706" t="s">
        <v>633</v>
      </c>
      <c r="D21" s="707"/>
      <c r="E21" s="707"/>
      <c r="F21" s="707"/>
      <c r="G21" s="707"/>
      <c r="H21" s="707"/>
      <c r="I21" s="707"/>
      <c r="J21" s="707"/>
      <c r="K21" s="707"/>
      <c r="L21" s="707"/>
      <c r="M21" s="707"/>
      <c r="N21" s="707"/>
      <c r="O21" s="707"/>
      <c r="P21" s="707"/>
      <c r="Q21" s="707"/>
      <c r="R21" s="707"/>
      <c r="S21" s="707"/>
      <c r="T21" s="707"/>
      <c r="U21" s="708"/>
    </row>
    <row r="22" spans="2:21" ht="15.4">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87" t="s">
        <v>634</v>
      </c>
      <c r="D23" s="787"/>
      <c r="E23" s="787"/>
      <c r="F23" s="787"/>
      <c r="G23" s="787"/>
      <c r="H23" s="787"/>
      <c r="I23" s="787"/>
      <c r="J23" s="787"/>
      <c r="K23" s="787"/>
      <c r="L23" s="787"/>
      <c r="M23" s="787"/>
      <c r="N23" s="787"/>
      <c r="O23" s="787"/>
      <c r="P23" s="787"/>
      <c r="Q23" s="787"/>
      <c r="R23" s="787"/>
      <c r="S23" s="787"/>
      <c r="T23" s="707"/>
      <c r="U23" s="708"/>
    </row>
    <row r="24" spans="2:21" ht="15.4">
      <c r="B24" s="705"/>
      <c r="C24" s="706"/>
      <c r="D24" s="707"/>
      <c r="E24" s="707"/>
      <c r="F24" s="707"/>
      <c r="G24" s="707"/>
      <c r="H24" s="707"/>
      <c r="I24" s="707"/>
      <c r="J24" s="707"/>
      <c r="K24" s="707"/>
      <c r="L24" s="707"/>
      <c r="M24" s="707"/>
      <c r="N24" s="707"/>
      <c r="O24" s="707"/>
      <c r="P24" s="707"/>
      <c r="Q24" s="707"/>
      <c r="R24" s="707"/>
      <c r="S24" s="707"/>
      <c r="T24" s="707"/>
      <c r="U24" s="708"/>
    </row>
    <row r="25" spans="2:21" ht="15.4">
      <c r="B25" s="705"/>
      <c r="C25" s="706" t="s">
        <v>637</v>
      </c>
      <c r="D25" s="707"/>
      <c r="E25" s="707"/>
      <c r="F25" s="707"/>
      <c r="G25" s="707"/>
      <c r="H25" s="707"/>
      <c r="I25" s="707"/>
      <c r="J25" s="707"/>
      <c r="K25" s="707"/>
      <c r="L25" s="707"/>
      <c r="M25" s="707"/>
      <c r="N25" s="707"/>
      <c r="O25" s="707"/>
      <c r="P25" s="707"/>
      <c r="Q25" s="707"/>
      <c r="R25" s="707"/>
      <c r="S25" s="707"/>
      <c r="T25" s="707"/>
      <c r="U25" s="708"/>
    </row>
    <row r="26" spans="2:21" ht="15.4">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87" t="s">
        <v>635</v>
      </c>
      <c r="D27" s="787"/>
      <c r="E27" s="787"/>
      <c r="F27" s="787"/>
      <c r="G27" s="787"/>
      <c r="H27" s="787"/>
      <c r="I27" s="787"/>
      <c r="J27" s="787"/>
      <c r="K27" s="787"/>
      <c r="L27" s="787"/>
      <c r="M27" s="787"/>
      <c r="N27" s="787"/>
      <c r="O27" s="787"/>
      <c r="P27" s="787"/>
      <c r="Q27" s="787"/>
      <c r="R27" s="787"/>
      <c r="S27" s="787"/>
      <c r="T27" s="787"/>
      <c r="U27" s="792"/>
    </row>
    <row r="28" spans="2:21" ht="15.4">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87" t="s">
        <v>638</v>
      </c>
      <c r="D29" s="787"/>
      <c r="E29" s="787"/>
      <c r="F29" s="787"/>
      <c r="G29" s="787"/>
      <c r="H29" s="787"/>
      <c r="I29" s="787"/>
      <c r="J29" s="787"/>
      <c r="K29" s="787"/>
      <c r="L29" s="787"/>
      <c r="M29" s="787"/>
      <c r="N29" s="787"/>
      <c r="O29" s="787"/>
      <c r="P29" s="787"/>
      <c r="Q29" s="787"/>
      <c r="R29" s="787"/>
      <c r="S29" s="787"/>
      <c r="T29" s="787"/>
      <c r="U29" s="792"/>
    </row>
    <row r="30" spans="2:21" ht="15.4">
      <c r="B30" s="705"/>
      <c r="C30" s="706"/>
      <c r="D30" s="707"/>
      <c r="E30" s="707"/>
      <c r="F30" s="707"/>
      <c r="G30" s="707"/>
      <c r="H30" s="707"/>
      <c r="I30" s="707"/>
      <c r="J30" s="707"/>
      <c r="K30" s="707"/>
      <c r="L30" s="707"/>
      <c r="M30" s="707"/>
      <c r="N30" s="707"/>
      <c r="O30" s="707"/>
      <c r="P30" s="707"/>
      <c r="Q30" s="707"/>
      <c r="R30" s="707"/>
      <c r="S30" s="707"/>
      <c r="T30" s="707"/>
      <c r="U30" s="708"/>
    </row>
    <row r="31" spans="2:21" ht="15.4">
      <c r="B31" s="705"/>
      <c r="C31" s="706" t="s">
        <v>639</v>
      </c>
      <c r="D31" s="707"/>
      <c r="E31" s="707"/>
      <c r="F31" s="707"/>
      <c r="G31" s="707"/>
      <c r="H31" s="707"/>
      <c r="I31" s="707"/>
      <c r="J31" s="707"/>
      <c r="K31" s="707"/>
      <c r="L31" s="707"/>
      <c r="M31" s="707"/>
      <c r="N31" s="707"/>
      <c r="O31" s="707"/>
      <c r="P31" s="707"/>
      <c r="Q31" s="707"/>
      <c r="R31" s="707"/>
      <c r="S31" s="707"/>
      <c r="T31" s="707"/>
      <c r="U31" s="708"/>
    </row>
    <row r="32" spans="2:21" ht="15.4">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640</v>
      </c>
      <c r="C33" s="793" t="s">
        <v>641</v>
      </c>
      <c r="D33" s="793"/>
      <c r="E33" s="793"/>
      <c r="F33" s="793"/>
      <c r="G33" s="793"/>
      <c r="H33" s="793"/>
      <c r="I33" s="793"/>
      <c r="J33" s="793"/>
      <c r="K33" s="793"/>
      <c r="L33" s="793"/>
      <c r="M33" s="793"/>
      <c r="N33" s="793"/>
      <c r="O33" s="793"/>
      <c r="P33" s="793"/>
      <c r="Q33" s="793"/>
      <c r="R33" s="793"/>
      <c r="S33" s="793"/>
      <c r="T33" s="793"/>
      <c r="U33" s="794"/>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4">
      <c r="B35" s="717" t="s">
        <v>642</v>
      </c>
      <c r="C35" s="718" t="s">
        <v>643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644</v>
      </c>
      <c r="C37" s="795" t="s">
        <v>645</v>
      </c>
      <c r="D37" s="795"/>
      <c r="E37" s="795"/>
      <c r="F37" s="795"/>
      <c r="G37" s="795"/>
      <c r="H37" s="795"/>
      <c r="I37" s="795"/>
      <c r="J37" s="795"/>
      <c r="K37" s="795"/>
      <c r="L37" s="795"/>
      <c r="M37" s="795"/>
      <c r="N37" s="795"/>
      <c r="O37" s="795"/>
      <c r="P37" s="795"/>
      <c r="Q37" s="795"/>
      <c r="R37" s="795"/>
      <c r="S37" s="795"/>
      <c r="T37" s="795"/>
      <c r="U37" s="796"/>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4">
      <c r="B39" s="704" t="s">
        <v>646</v>
      </c>
      <c r="C39" s="720" t="s">
        <v>647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648</v>
      </c>
      <c r="C41" s="797" t="s">
        <v>649</v>
      </c>
      <c r="D41" s="797"/>
      <c r="E41" s="797"/>
      <c r="F41" s="797"/>
      <c r="G41" s="797"/>
      <c r="H41" s="797"/>
      <c r="I41" s="797"/>
      <c r="J41" s="797"/>
      <c r="K41" s="797"/>
      <c r="L41" s="797"/>
      <c r="M41" s="797"/>
      <c r="N41" s="797"/>
      <c r="O41" s="797"/>
      <c r="P41" s="797"/>
      <c r="Q41" s="797"/>
      <c r="R41" s="797"/>
      <c r="S41" s="797"/>
      <c r="T41" s="797"/>
      <c r="U41" s="798"/>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4">
      <c r="B43" s="717" t="s">
        <v>650</v>
      </c>
      <c r="C43" s="718" t="s">
        <v>651</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85" t="s">
        <v>667</v>
      </c>
      <c r="D45" s="785"/>
      <c r="E45" s="785"/>
      <c r="F45" s="785"/>
      <c r="G45" s="785"/>
      <c r="H45" s="785"/>
      <c r="I45" s="785"/>
      <c r="J45" s="785"/>
      <c r="K45" s="785"/>
      <c r="L45" s="785"/>
      <c r="M45" s="785"/>
      <c r="N45" s="785"/>
      <c r="O45" s="785"/>
      <c r="P45" s="785"/>
      <c r="Q45" s="785"/>
      <c r="R45" s="785"/>
      <c r="S45" s="785"/>
      <c r="T45" s="785"/>
      <c r="U45" s="786"/>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85" t="s">
        <v>652</v>
      </c>
      <c r="D47" s="785"/>
      <c r="E47" s="785"/>
      <c r="F47" s="785"/>
      <c r="G47" s="785"/>
      <c r="H47" s="785"/>
      <c r="I47" s="785"/>
      <c r="J47" s="785"/>
      <c r="K47" s="785"/>
      <c r="L47" s="785"/>
      <c r="M47" s="785"/>
      <c r="N47" s="785"/>
      <c r="O47" s="785"/>
      <c r="P47" s="785"/>
      <c r="Q47" s="785"/>
      <c r="R47" s="785"/>
      <c r="S47" s="785"/>
      <c r="T47" s="785"/>
      <c r="U47" s="786"/>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85" t="s">
        <v>653</v>
      </c>
      <c r="D49" s="785"/>
      <c r="E49" s="785"/>
      <c r="F49" s="785"/>
      <c r="G49" s="785"/>
      <c r="H49" s="785"/>
      <c r="I49" s="785"/>
      <c r="J49" s="785"/>
      <c r="K49" s="785"/>
      <c r="L49" s="785"/>
      <c r="M49" s="785"/>
      <c r="N49" s="785"/>
      <c r="O49" s="785"/>
      <c r="P49" s="785"/>
      <c r="Q49" s="785"/>
      <c r="R49" s="785"/>
      <c r="S49" s="785"/>
      <c r="T49" s="785"/>
      <c r="U49" s="786"/>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85" t="s">
        <v>654</v>
      </c>
      <c r="D51" s="785"/>
      <c r="E51" s="785"/>
      <c r="F51" s="785"/>
      <c r="G51" s="785"/>
      <c r="H51" s="785"/>
      <c r="I51" s="785"/>
      <c r="J51" s="785"/>
      <c r="K51" s="785"/>
      <c r="L51" s="785"/>
      <c r="M51" s="785"/>
      <c r="N51" s="785"/>
      <c r="O51" s="785"/>
      <c r="P51" s="785"/>
      <c r="Q51" s="785"/>
      <c r="R51" s="785"/>
      <c r="S51" s="785"/>
      <c r="T51" s="785"/>
      <c r="U51" s="786"/>
    </row>
    <row r="52" spans="2:21" ht="15.4">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87" t="s">
        <v>666</v>
      </c>
      <c r="D53" s="787"/>
      <c r="E53" s="787"/>
      <c r="F53" s="787"/>
      <c r="G53" s="787"/>
      <c r="H53" s="787"/>
      <c r="I53" s="787"/>
      <c r="J53" s="787"/>
      <c r="K53" s="787"/>
      <c r="L53" s="787"/>
      <c r="M53" s="787"/>
      <c r="N53" s="787"/>
      <c r="O53" s="787"/>
      <c r="P53" s="787"/>
      <c r="Q53" s="787"/>
      <c r="R53" s="787"/>
      <c r="S53" s="787"/>
      <c r="T53" s="787"/>
      <c r="U53" s="792"/>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655</v>
      </c>
      <c r="C55" s="795" t="s">
        <v>656</v>
      </c>
      <c r="D55" s="795"/>
      <c r="E55" s="795"/>
      <c r="F55" s="795"/>
      <c r="G55" s="795"/>
      <c r="H55" s="795"/>
      <c r="I55" s="795"/>
      <c r="J55" s="795"/>
      <c r="K55" s="795"/>
      <c r="L55" s="795"/>
      <c r="M55" s="795"/>
      <c r="N55" s="795"/>
      <c r="O55" s="795"/>
      <c r="P55" s="795"/>
      <c r="Q55" s="795"/>
      <c r="R55" s="795"/>
      <c r="S55" s="795"/>
      <c r="T55" s="795"/>
      <c r="U55" s="796"/>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657</v>
      </c>
      <c r="C57" s="795" t="s">
        <v>658</v>
      </c>
      <c r="D57" s="795"/>
      <c r="E57" s="795"/>
      <c r="F57" s="795"/>
      <c r="G57" s="795"/>
      <c r="H57" s="795"/>
      <c r="I57" s="795"/>
      <c r="J57" s="795"/>
      <c r="K57" s="795"/>
      <c r="L57" s="795"/>
      <c r="M57" s="795"/>
      <c r="N57" s="795"/>
      <c r="O57" s="795"/>
      <c r="P57" s="795"/>
      <c r="Q57" s="795"/>
      <c r="R57" s="795"/>
      <c r="S57" s="795"/>
      <c r="T57" s="795"/>
      <c r="U57" s="796"/>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659</v>
      </c>
      <c r="C59" s="725" t="s">
        <v>660</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25" zoomScale="85" zoomScaleNormal="85" workbookViewId="0">
      <selection activeCell="E11" sqref="E11"/>
    </sheetView>
  </sheetViews>
  <sheetFormatPr defaultColWidth="9.1328125" defaultRowHeight="15.75"/>
  <cols>
    <col min="1" max="1" width="3.1328125" style="12" customWidth="1"/>
    <col min="2" max="2" width="61.59765625" style="10" customWidth="1"/>
    <col min="3" max="3" width="58.59765625" style="12" customWidth="1"/>
    <col min="4" max="4" width="62.59765625" style="12" customWidth="1"/>
    <col min="5" max="5" width="42" style="12" customWidth="1"/>
    <col min="6" max="6" width="44.1328125" style="12" customWidth="1"/>
    <col min="7" max="7" width="9.1328125" style="16"/>
    <col min="8" max="10" width="9.1328125" style="12"/>
    <col min="11" max="11" width="26.1328125" style="12" customWidth="1"/>
    <col min="12" max="12" width="59.86328125" style="17" customWidth="1"/>
    <col min="13" max="13" width="14.59765625" style="25" customWidth="1"/>
    <col min="14" max="14" width="29.59765625" style="17" customWidth="1"/>
    <col min="15" max="16384" width="9.1328125" style="12"/>
  </cols>
  <sheetData>
    <row r="1" spans="2:20" ht="146.25" customHeight="1"/>
    <row r="3" spans="2:20" ht="25.5" customHeight="1">
      <c r="B3" s="800" t="s">
        <v>733</v>
      </c>
      <c r="C3" s="801"/>
      <c r="D3" s="801"/>
      <c r="E3" s="801"/>
      <c r="F3" s="802"/>
      <c r="G3" s="122"/>
    </row>
    <row r="4" spans="2:20" ht="16.5" customHeight="1">
      <c r="B4" s="803"/>
      <c r="C4" s="804"/>
      <c r="D4" s="804"/>
      <c r="E4" s="804"/>
      <c r="F4" s="805"/>
      <c r="G4" s="122"/>
    </row>
    <row r="5" spans="2:20" ht="71.25" customHeight="1">
      <c r="B5" s="803"/>
      <c r="C5" s="804"/>
      <c r="D5" s="804"/>
      <c r="E5" s="804"/>
      <c r="F5" s="805"/>
      <c r="G5" s="122"/>
    </row>
    <row r="6" spans="2:20" ht="21.6" customHeight="1">
      <c r="B6" s="806"/>
      <c r="C6" s="807"/>
      <c r="D6" s="807"/>
      <c r="E6" s="807"/>
      <c r="F6" s="808"/>
      <c r="G6" s="122"/>
    </row>
    <row r="8" spans="2:20" ht="20.65">
      <c r="B8" s="799" t="s">
        <v>481</v>
      </c>
      <c r="C8" s="799"/>
      <c r="D8" s="799"/>
      <c r="E8" s="799"/>
      <c r="F8" s="799"/>
      <c r="G8" s="79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418</v>
      </c>
      <c r="C15" s="172" t="s">
        <v>621</v>
      </c>
      <c r="G15" s="123"/>
      <c r="L15" s="33"/>
      <c r="M15" s="33"/>
      <c r="N15" s="33"/>
      <c r="O15" s="33"/>
      <c r="P15" s="33"/>
      <c r="Q15" s="68"/>
      <c r="S15" s="8"/>
      <c r="T15" s="8"/>
    </row>
    <row r="16" spans="2:20" s="9" customFormat="1" ht="26.25" customHeight="1" thickBot="1">
      <c r="B16" s="102" t="s">
        <v>418</v>
      </c>
      <c r="C16" s="172" t="s">
        <v>622</v>
      </c>
      <c r="G16" s="123"/>
      <c r="L16" s="33"/>
      <c r="M16" s="33"/>
      <c r="N16" s="33"/>
      <c r="O16" s="33"/>
      <c r="P16" s="33"/>
      <c r="Q16" s="68"/>
      <c r="S16" s="8"/>
      <c r="T16" s="8"/>
    </row>
    <row r="17" spans="2:20" s="9" customFormat="1" ht="26.25" customHeight="1" thickBot="1">
      <c r="B17" s="102" t="s">
        <v>418</v>
      </c>
      <c r="C17" s="124" t="s">
        <v>623</v>
      </c>
      <c r="G17" s="109"/>
      <c r="L17" s="33"/>
      <c r="M17" s="33"/>
      <c r="N17" s="33"/>
      <c r="O17" s="33"/>
      <c r="P17" s="33"/>
      <c r="Q17" s="68"/>
      <c r="S17" s="8"/>
      <c r="T17" s="8"/>
    </row>
    <row r="18" spans="2:20" s="9" customFormat="1" ht="26.25" customHeight="1" thickBot="1">
      <c r="B18" s="102" t="s">
        <v>418</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5" t="s">
        <v>543</v>
      </c>
      <c r="C22" s="651" t="s">
        <v>437</v>
      </c>
      <c r="D22" s="654" t="s">
        <v>443</v>
      </c>
      <c r="E22" s="658" t="s">
        <v>585</v>
      </c>
      <c r="F22" s="654" t="s">
        <v>448</v>
      </c>
      <c r="G22" s="174"/>
      <c r="M22" s="643"/>
      <c r="T22" s="643"/>
    </row>
    <row r="23" spans="2:20" s="103" customFormat="1" ht="35.25" customHeight="1">
      <c r="B23" s="646" t="s">
        <v>458</v>
      </c>
      <c r="C23" s="652" t="s">
        <v>438</v>
      </c>
      <c r="D23" s="655" t="s">
        <v>444</v>
      </c>
      <c r="E23" s="659" t="s">
        <v>585</v>
      </c>
      <c r="F23" s="655" t="s">
        <v>448</v>
      </c>
      <c r="G23" s="174"/>
      <c r="M23" s="643"/>
      <c r="T23" s="643"/>
    </row>
    <row r="24" spans="2:20" s="103" customFormat="1" ht="34.5" customHeight="1">
      <c r="B24" s="646" t="s">
        <v>455</v>
      </c>
      <c r="C24" s="652" t="s">
        <v>438</v>
      </c>
      <c r="D24" s="655" t="s">
        <v>445</v>
      </c>
      <c r="E24" s="659" t="s">
        <v>585</v>
      </c>
      <c r="F24" s="655" t="s">
        <v>448</v>
      </c>
      <c r="G24" s="174"/>
      <c r="M24" s="643"/>
      <c r="T24" s="643"/>
    </row>
    <row r="25" spans="2:20" s="103" customFormat="1" ht="32.25" customHeight="1">
      <c r="B25" s="647" t="s">
        <v>456</v>
      </c>
      <c r="C25" s="652" t="s">
        <v>437</v>
      </c>
      <c r="D25" s="655" t="s">
        <v>446</v>
      </c>
      <c r="E25" s="660" t="s">
        <v>604</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328125" defaultRowHeight="14.25"/>
  <cols>
    <col min="1" max="1" width="61.1328125" style="12" bestFit="1" customWidth="1"/>
    <col min="2" max="2" width="13.59765625" style="12" customWidth="1"/>
    <col min="3" max="3" width="9.1328125" style="10"/>
    <col min="4" max="4" width="15" style="12" customWidth="1"/>
    <col min="5" max="5" width="11.59765625" style="10" customWidth="1"/>
    <col min="6" max="6" width="24.1328125" style="12" customWidth="1"/>
    <col min="7" max="7" width="32" style="12" customWidth="1"/>
    <col min="8" max="8" width="14.59765625" style="12" customWidth="1"/>
    <col min="9" max="16384" width="9.1328125"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0</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25" zoomScale="85" zoomScaleNormal="85" workbookViewId="0">
      <selection activeCell="D4" sqref="D4"/>
    </sheetView>
  </sheetViews>
  <sheetFormatPr defaultColWidth="9.1328125" defaultRowHeight="15.75"/>
  <cols>
    <col min="1" max="1" width="2.59765625" style="9" customWidth="1"/>
    <col min="2" max="2" width="33.59765625" style="9" customWidth="1"/>
    <col min="3" max="4" width="29.59765625" style="9" customWidth="1"/>
    <col min="5" max="5" width="24.3984375" style="17" customWidth="1"/>
    <col min="6" max="6" width="34.3984375" style="9" customWidth="1"/>
    <col min="7" max="7" width="27.59765625" style="9" customWidth="1"/>
    <col min="8" max="8" width="28.86328125" style="9" customWidth="1"/>
    <col min="9" max="9" width="23.1328125" style="9" customWidth="1"/>
    <col min="10" max="10" width="22" style="9" customWidth="1"/>
    <col min="11" max="11" width="19.59765625" style="9" customWidth="1"/>
    <col min="12" max="12" width="21.59765625" style="9" customWidth="1"/>
    <col min="13" max="13" width="24" style="9" customWidth="1"/>
    <col min="14" max="14" width="24.1328125" style="9" customWidth="1"/>
    <col min="15" max="15" width="21.3984375" style="9" customWidth="1"/>
    <col min="16" max="16" width="22.1328125" style="9" customWidth="1"/>
    <col min="17" max="17" width="16.3984375" style="9" customWidth="1"/>
    <col min="18" max="18" width="15.59765625" style="9" customWidth="1"/>
    <col min="19" max="19" width="17.1328125" style="9" customWidth="1"/>
    <col min="20" max="20" width="13.59765625" style="8" customWidth="1"/>
    <col min="21" max="21" width="6.3984375" style="8" customWidth="1"/>
    <col min="22" max="22" width="13.59765625" style="9" customWidth="1"/>
    <col min="23" max="23" width="15.3984375" style="9" customWidth="1"/>
    <col min="24" max="16384" width="9.13281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754</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758</v>
      </c>
      <c r="E14" s="130"/>
      <c r="F14" s="124" t="s">
        <v>548</v>
      </c>
      <c r="H14" s="541" t="s">
        <v>797</v>
      </c>
      <c r="J14" s="124" t="s">
        <v>515</v>
      </c>
      <c r="L14" s="132"/>
      <c r="N14" s="103"/>
      <c r="Q14" s="99"/>
      <c r="R14" s="96"/>
    </row>
    <row r="15" spans="2:22" ht="26.25" customHeight="1" thickBot="1">
      <c r="B15" s="124" t="s">
        <v>424</v>
      </c>
      <c r="C15" s="106"/>
      <c r="D15" s="540" t="s">
        <v>755</v>
      </c>
      <c r="F15" s="124" t="s">
        <v>414</v>
      </c>
      <c r="G15" s="127"/>
      <c r="H15" s="540" t="s">
        <v>757</v>
      </c>
      <c r="I15" s="17"/>
      <c r="J15" s="124" t="s">
        <v>516</v>
      </c>
      <c r="L15" s="132"/>
      <c r="M15" s="103"/>
      <c r="Q15" s="108"/>
      <c r="R15" s="96"/>
    </row>
    <row r="16" spans="2:22" ht="28.5" customHeight="1" thickBot="1">
      <c r="B16" s="124" t="s">
        <v>454</v>
      </c>
      <c r="C16" s="106"/>
      <c r="D16" s="753" t="s">
        <v>756</v>
      </c>
      <c r="E16" s="103"/>
      <c r="F16" s="124" t="s">
        <v>434</v>
      </c>
      <c r="G16" s="125"/>
      <c r="H16" s="541">
        <v>2019</v>
      </c>
      <c r="I16" s="103"/>
      <c r="K16" s="195"/>
      <c r="L16" s="195"/>
      <c r="M16" s="195"/>
      <c r="N16" s="195"/>
      <c r="Q16" s="115"/>
      <c r="R16" s="96"/>
    </row>
    <row r="17" spans="1:21" ht="29.25" customHeight="1">
      <c r="B17" s="124" t="s">
        <v>421</v>
      </c>
      <c r="C17" s="106"/>
      <c r="D17" s="783">
        <v>2771982</v>
      </c>
      <c r="E17" s="121"/>
      <c r="F17" s="736" t="s">
        <v>670</v>
      </c>
      <c r="G17" s="195"/>
      <c r="H17" s="541">
        <v>1</v>
      </c>
      <c r="I17" s="17"/>
      <c r="M17" s="195"/>
      <c r="N17" s="195"/>
      <c r="P17" s="99"/>
      <c r="Q17" s="99"/>
      <c r="R17" s="96"/>
    </row>
    <row r="18" spans="1:21" s="28" customFormat="1" ht="29.25" customHeight="1">
      <c r="B18" s="124"/>
      <c r="C18" s="731"/>
      <c r="D18" s="730"/>
      <c r="E18" s="732"/>
      <c r="F18" s="729"/>
      <c r="G18" s="733"/>
      <c r="H18" s="734"/>
      <c r="I18" s="163"/>
      <c r="M18" s="733"/>
      <c r="N18" s="733"/>
      <c r="P18" s="733"/>
      <c r="Q18" s="733"/>
      <c r="R18" s="735"/>
      <c r="T18" s="37"/>
      <c r="U18" s="37"/>
    </row>
    <row r="19" spans="1:21" ht="27.75" customHeight="1" thickBot="1">
      <c r="E19" s="9"/>
      <c r="F19" s="124" t="s">
        <v>435</v>
      </c>
      <c r="G19" s="601" t="s">
        <v>363</v>
      </c>
      <c r="H19" s="242">
        <f>SUM(R54,R57,R60,R63,R66,R69,R72,R75,R78)</f>
        <v>1183328.4195041587</v>
      </c>
      <c r="I19" s="17"/>
      <c r="J19" s="115"/>
      <c r="K19" s="115"/>
      <c r="L19" s="115"/>
      <c r="M19" s="115"/>
      <c r="N19" s="115"/>
      <c r="P19" s="115"/>
      <c r="Q19" s="115"/>
      <c r="R19" s="96"/>
    </row>
    <row r="20" spans="1:21" ht="27.75" customHeight="1" thickBot="1">
      <c r="E20" s="9"/>
      <c r="F20" s="124" t="s">
        <v>436</v>
      </c>
      <c r="G20" s="601" t="s">
        <v>364</v>
      </c>
      <c r="H20" s="131">
        <f>-SUM(R55,R58,R61,R64,R67,R70,R73,R76,R79)</f>
        <v>0</v>
      </c>
      <c r="I20" s="17"/>
      <c r="J20" s="115"/>
      <c r="P20" s="115"/>
      <c r="Q20" s="115"/>
      <c r="R20" s="96"/>
    </row>
    <row r="21" spans="1:21" ht="27.75" customHeight="1" thickBot="1">
      <c r="C21" s="32"/>
      <c r="D21" s="32"/>
      <c r="E21" s="32"/>
      <c r="F21" s="124" t="s">
        <v>408</v>
      </c>
      <c r="G21" s="601" t="s">
        <v>365</v>
      </c>
      <c r="H21" s="188">
        <f>R84</f>
        <v>28160.75111665835</v>
      </c>
      <c r="I21" s="103"/>
      <c r="P21" s="115"/>
      <c r="Q21" s="115"/>
      <c r="R21" s="96"/>
    </row>
    <row r="22" spans="1:21" ht="27.75" customHeight="1">
      <c r="C22" s="32"/>
      <c r="D22" s="32"/>
      <c r="E22" s="32"/>
      <c r="F22" s="124" t="s">
        <v>510</v>
      </c>
      <c r="G22" s="601" t="s">
        <v>449</v>
      </c>
      <c r="H22" s="188">
        <f>H19-H20+H21</f>
        <v>1211489.170620817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11" t="s">
        <v>677</v>
      </c>
      <c r="C26" s="811"/>
      <c r="D26" s="811"/>
      <c r="E26" s="811"/>
      <c r="F26" s="811"/>
      <c r="G26" s="811"/>
    </row>
    <row r="27" spans="1:21" ht="14.25" customHeight="1">
      <c r="A27" s="28"/>
      <c r="B27" s="546"/>
      <c r="C27" s="546"/>
      <c r="D27" s="536"/>
      <c r="E27" s="536"/>
      <c r="F27" s="536"/>
      <c r="G27" s="546"/>
    </row>
    <row r="28" spans="1:21" s="17" customFormat="1" ht="27" customHeight="1">
      <c r="B28" s="812" t="s">
        <v>507</v>
      </c>
      <c r="C28" s="813"/>
      <c r="D28" s="133" t="s">
        <v>41</v>
      </c>
      <c r="E28" s="134" t="s">
        <v>668</v>
      </c>
      <c r="F28" s="134" t="s">
        <v>408</v>
      </c>
      <c r="G28" s="135" t="s">
        <v>409</v>
      </c>
      <c r="T28" s="136"/>
      <c r="U28" s="136"/>
    </row>
    <row r="29" spans="1:21" ht="20.25" customHeight="1">
      <c r="B29" s="809" t="s">
        <v>29</v>
      </c>
      <c r="C29" s="810"/>
      <c r="D29" s="636" t="s">
        <v>27</v>
      </c>
      <c r="E29" s="138">
        <f>SUM(D54:D80)</f>
        <v>56388.249885683086</v>
      </c>
      <c r="F29" s="139">
        <f>D84</f>
        <v>1341.9228717586625</v>
      </c>
      <c r="G29" s="138">
        <f>E29+F29</f>
        <v>57730.172757441745</v>
      </c>
    </row>
    <row r="30" spans="1:21" ht="20.25" customHeight="1">
      <c r="B30" s="809" t="s">
        <v>759</v>
      </c>
      <c r="C30" s="810"/>
      <c r="D30" s="636" t="s">
        <v>27</v>
      </c>
      <c r="E30" s="140">
        <f>SUM(E54:E80)</f>
        <v>174396.68118927674</v>
      </c>
      <c r="F30" s="141">
        <f>E84</f>
        <v>4150.2776858856414</v>
      </c>
      <c r="G30" s="140">
        <f>E30+F30</f>
        <v>178546.95887516238</v>
      </c>
    </row>
    <row r="31" spans="1:21" ht="20.25" customHeight="1">
      <c r="B31" s="809" t="s">
        <v>760</v>
      </c>
      <c r="C31" s="810"/>
      <c r="D31" s="636" t="s">
        <v>28</v>
      </c>
      <c r="E31" s="140">
        <f>SUM(F54:F80)</f>
        <v>749875.08311292192</v>
      </c>
      <c r="F31" s="141">
        <f>F84</f>
        <v>17845.464738331066</v>
      </c>
      <c r="G31" s="140">
        <f t="shared" ref="G31:G34" si="0">E31+F31</f>
        <v>767720.54785125295</v>
      </c>
    </row>
    <row r="32" spans="1:21" ht="20.25" customHeight="1">
      <c r="B32" s="809" t="s">
        <v>761</v>
      </c>
      <c r="C32" s="810"/>
      <c r="D32" s="636" t="s">
        <v>28</v>
      </c>
      <c r="E32" s="140">
        <f>SUM(G54:G80)</f>
        <v>3378.5109691615085</v>
      </c>
      <c r="F32" s="141">
        <f>G84</f>
        <v>80.401522501524838</v>
      </c>
      <c r="G32" s="140">
        <f t="shared" si="0"/>
        <v>3458.9124916630335</v>
      </c>
    </row>
    <row r="33" spans="2:22" ht="20.25" customHeight="1">
      <c r="B33" s="809" t="s">
        <v>762</v>
      </c>
      <c r="C33" s="810"/>
      <c r="D33" s="636" t="s">
        <v>28</v>
      </c>
      <c r="E33" s="140">
        <f>SUM(H54:H80)</f>
        <v>55194.314523825211</v>
      </c>
      <c r="F33" s="141">
        <f>H84</f>
        <v>1313.509697511782</v>
      </c>
      <c r="G33" s="140">
        <f>E33+F33</f>
        <v>56507.824221336996</v>
      </c>
    </row>
    <row r="34" spans="2:22" ht="20.25" customHeight="1">
      <c r="B34" s="809" t="s">
        <v>763</v>
      </c>
      <c r="C34" s="810"/>
      <c r="D34" s="636" t="s">
        <v>28</v>
      </c>
      <c r="E34" s="140">
        <f>SUM(I54:I80)</f>
        <v>144292.59000544186</v>
      </c>
      <c r="F34" s="141">
        <f>I84</f>
        <v>3433.8630325670033</v>
      </c>
      <c r="G34" s="140">
        <f t="shared" si="0"/>
        <v>147726.45303800885</v>
      </c>
    </row>
    <row r="35" spans="2:22" ht="20.25" customHeight="1">
      <c r="B35" s="809" t="s">
        <v>764</v>
      </c>
      <c r="C35" s="810"/>
      <c r="D35" s="636" t="s">
        <v>28</v>
      </c>
      <c r="E35" s="140">
        <f>SUM(J54:J80)</f>
        <v>-197.01018215162944</v>
      </c>
      <c r="F35" s="141">
        <f>J84</f>
        <v>-4.6884318973292984</v>
      </c>
      <c r="G35" s="140">
        <f>E35+F35</f>
        <v>-201.69861404895875</v>
      </c>
    </row>
    <row r="36" spans="2:22" ht="20.25" customHeight="1">
      <c r="B36" s="809" t="s">
        <v>490</v>
      </c>
      <c r="C36" s="810"/>
      <c r="D36" s="636" t="s">
        <v>28</v>
      </c>
      <c r="E36" s="140">
        <f>SUM(K54:K80)</f>
        <v>0</v>
      </c>
      <c r="F36" s="141">
        <f>K84</f>
        <v>0</v>
      </c>
      <c r="G36" s="140">
        <f t="shared" ref="G36:G42" si="1">E36+F36</f>
        <v>0</v>
      </c>
    </row>
    <row r="37" spans="2:22" ht="20.25" customHeight="1">
      <c r="B37" s="809"/>
      <c r="C37" s="810"/>
      <c r="D37" s="636"/>
      <c r="E37" s="140">
        <f>SUM(L54:L80)</f>
        <v>0</v>
      </c>
      <c r="F37" s="141">
        <f>L84</f>
        <v>0</v>
      </c>
      <c r="G37" s="140">
        <f t="shared" si="1"/>
        <v>0</v>
      </c>
    </row>
    <row r="38" spans="2:22" ht="20.25" customHeight="1">
      <c r="B38" s="809"/>
      <c r="C38" s="810"/>
      <c r="D38" s="636"/>
      <c r="E38" s="140">
        <f>SUM(M54:M80)</f>
        <v>0</v>
      </c>
      <c r="F38" s="141">
        <f>M84</f>
        <v>0</v>
      </c>
      <c r="G38" s="140">
        <f t="shared" si="1"/>
        <v>0</v>
      </c>
    </row>
    <row r="39" spans="2:22" ht="20.25" customHeight="1">
      <c r="B39" s="809"/>
      <c r="C39" s="810"/>
      <c r="D39" s="636"/>
      <c r="E39" s="140">
        <f>SUM(N54:N80)</f>
        <v>0</v>
      </c>
      <c r="F39" s="141">
        <f>N84</f>
        <v>0</v>
      </c>
      <c r="G39" s="140">
        <f t="shared" si="1"/>
        <v>0</v>
      </c>
    </row>
    <row r="40" spans="2:22" ht="20.25" customHeight="1">
      <c r="B40" s="809"/>
      <c r="C40" s="810"/>
      <c r="D40" s="636"/>
      <c r="E40" s="140">
        <f>SUM(O54:O80)</f>
        <v>0</v>
      </c>
      <c r="F40" s="141">
        <f>O84</f>
        <v>0</v>
      </c>
      <c r="G40" s="140">
        <f t="shared" si="1"/>
        <v>0</v>
      </c>
    </row>
    <row r="41" spans="2:22" ht="20.25" customHeight="1">
      <c r="B41" s="809"/>
      <c r="C41" s="810"/>
      <c r="D41" s="636"/>
      <c r="E41" s="140">
        <f>SUM(P54:P80)</f>
        <v>0</v>
      </c>
      <c r="F41" s="141">
        <f>P84</f>
        <v>0</v>
      </c>
      <c r="G41" s="140">
        <f t="shared" si="1"/>
        <v>0</v>
      </c>
    </row>
    <row r="42" spans="2:22" ht="20.25" customHeight="1">
      <c r="B42" s="809"/>
      <c r="C42" s="810"/>
      <c r="D42" s="637"/>
      <c r="E42" s="142">
        <f>SUM(Q54:Q80)</f>
        <v>0</v>
      </c>
      <c r="F42" s="143">
        <f>Q84</f>
        <v>0</v>
      </c>
      <c r="G42" s="142">
        <f t="shared" si="1"/>
        <v>0</v>
      </c>
    </row>
    <row r="43" spans="2:22" s="8" customFormat="1" ht="21" customHeight="1">
      <c r="B43" s="814" t="s">
        <v>26</v>
      </c>
      <c r="C43" s="815"/>
      <c r="D43" s="137"/>
      <c r="E43" s="144">
        <f>SUM(E29:E42)</f>
        <v>1183328.4195041587</v>
      </c>
      <c r="F43" s="144">
        <f>SUM(F29:F42)</f>
        <v>28160.75111665835</v>
      </c>
      <c r="G43" s="144">
        <f>SUM(G29:G42)</f>
        <v>1211489.170620817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1" t="s">
        <v>607</v>
      </c>
      <c r="C48" s="811"/>
      <c r="D48" s="811"/>
      <c r="E48" s="811"/>
      <c r="F48" s="811"/>
      <c r="G48" s="811"/>
      <c r="H48" s="811"/>
      <c r="I48" s="811"/>
      <c r="J48" s="811"/>
      <c r="K48" s="811"/>
      <c r="L48" s="811"/>
      <c r="M48" s="615"/>
      <c r="N48" s="105"/>
      <c r="O48" s="105"/>
      <c r="P48" s="105"/>
      <c r="Q48" s="105"/>
      <c r="R48" s="105"/>
      <c r="T48" s="37"/>
      <c r="U48" s="19"/>
      <c r="V48" s="38"/>
    </row>
    <row r="49" spans="2:22" s="28" customFormat="1" ht="41.1" customHeight="1">
      <c r="B49" s="811" t="s">
        <v>562</v>
      </c>
      <c r="C49" s="811"/>
      <c r="D49" s="811"/>
      <c r="E49" s="811"/>
      <c r="F49" s="811"/>
      <c r="G49" s="811"/>
      <c r="H49" s="811"/>
      <c r="I49" s="811"/>
      <c r="J49" s="811"/>
      <c r="K49" s="811"/>
      <c r="L49" s="811"/>
      <c r="M49" s="615"/>
      <c r="N49" s="105"/>
      <c r="O49" s="105"/>
      <c r="P49" s="105"/>
      <c r="Q49" s="105"/>
      <c r="R49" s="105"/>
      <c r="T49" s="37"/>
      <c r="U49" s="19"/>
      <c r="V49" s="38"/>
    </row>
    <row r="50" spans="2:22" s="28" customFormat="1" ht="18" customHeight="1">
      <c r="B50" s="811" t="s">
        <v>676</v>
      </c>
      <c r="C50" s="811"/>
      <c r="D50" s="811"/>
      <c r="E50" s="811"/>
      <c r="F50" s="811"/>
      <c r="G50" s="811"/>
      <c r="H50" s="811"/>
      <c r="I50" s="811"/>
      <c r="J50" s="811"/>
      <c r="K50" s="811"/>
      <c r="L50" s="811"/>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General Service &lt; 50 kW</v>
      </c>
      <c r="F52" s="135" t="str">
        <f>IF($B31&lt;&gt;"",$B31,"")</f>
        <v>General Service 50 - 4,999 kW</v>
      </c>
      <c r="G52" s="135" t="str">
        <f>IF($B32&lt;&gt;"",$B32,"")</f>
        <v>General Service 3,000 - 4,999 kW</v>
      </c>
      <c r="H52" s="135" t="str">
        <f>IF($B33&lt;&gt;"",$B33,"")</f>
        <v>Large Use - Regular</v>
      </c>
      <c r="I52" s="135" t="str">
        <f>IF($B34&lt;&gt;"",$B34,"")</f>
        <v>Large Use - 3TS</v>
      </c>
      <c r="J52" s="135" t="str">
        <f>IF($B35&lt;&gt;"",$B35,"")</f>
        <v>Large Use - Ford Annex</v>
      </c>
      <c r="K52" s="135" t="str">
        <f>IF($B36&lt;&gt;"",$B36,"")</f>
        <v>Other</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t="str">
        <f>D34</f>
        <v>kW</v>
      </c>
      <c r="J53" s="574" t="str">
        <f>D35</f>
        <v>kW</v>
      </c>
      <c r="K53" s="574" t="str">
        <f>D36</f>
        <v>kW</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LRAM'!Y395</f>
        <v>0</v>
      </c>
      <c r="E69" s="156">
        <f>'5.  2015-2020 LRAM'!Z395</f>
        <v>0</v>
      </c>
      <c r="F69" s="156">
        <f>'5.  2015-2020 LRAM'!AA395</f>
        <v>0</v>
      </c>
      <c r="G69" s="156">
        <f>'5.  2015-2020 LRAM'!AB395</f>
        <v>0</v>
      </c>
      <c r="H69" s="156">
        <f>'5.  2015-2020 LRAM'!AC395</f>
        <v>0</v>
      </c>
      <c r="I69" s="156">
        <f>'5.  2015-2020 LRAM'!AD395</f>
        <v>0</v>
      </c>
      <c r="J69" s="156">
        <f>'5.  2015-2020 LRAM'!AE395</f>
        <v>0</v>
      </c>
      <c r="K69" s="156">
        <f>'5.  2015-2020 LRAM'!AF395</f>
        <v>0</v>
      </c>
      <c r="L69" s="156">
        <f>'5.  2015-2020 LRAM'!AG395</f>
        <v>0</v>
      </c>
      <c r="M69" s="156">
        <f>'5.  2015-2020 LRAM'!AH395</f>
        <v>0</v>
      </c>
      <c r="N69" s="156">
        <f>'5.  2015-2020 LRAM'!AI395</f>
        <v>0</v>
      </c>
      <c r="O69" s="156">
        <f>'5.  2015-2020 LRAM'!AJ395</f>
        <v>0</v>
      </c>
      <c r="P69" s="156">
        <f>'5.  2015-2020 LRAM'!AK395</f>
        <v>0</v>
      </c>
      <c r="Q69" s="156">
        <f>'5.  2015-2020 LRAM'!AL395</f>
        <v>0</v>
      </c>
      <c r="R69" s="157">
        <f>SUM(D69:Q69)</f>
        <v>0</v>
      </c>
      <c r="U69" s="152"/>
      <c r="V69" s="153"/>
    </row>
    <row r="70" spans="2:22" s="163" customFormat="1">
      <c r="B70" s="154" t="s">
        <v>224</v>
      </c>
      <c r="C70" s="155"/>
      <c r="D70" s="156">
        <f>-'5.  2015-2020 LRAM'!Y396</f>
        <v>0</v>
      </c>
      <c r="E70" s="156">
        <f>-'5.  2015-2020 LRAM'!Z396</f>
        <v>0</v>
      </c>
      <c r="F70" s="156">
        <f>-'5.  2015-2020 LRAM'!AA396</f>
        <v>0</v>
      </c>
      <c r="G70" s="156">
        <f>-'5.  2015-2020 LRAM'!AB396</f>
        <v>0</v>
      </c>
      <c r="H70" s="156">
        <f>-'5.  2015-2020 LRAM'!AC396</f>
        <v>0</v>
      </c>
      <c r="I70" s="156">
        <f>-'5.  2015-2020 LRAM'!AD396</f>
        <v>0</v>
      </c>
      <c r="J70" s="156">
        <f>-'5.  2015-2020 LRAM'!AE396</f>
        <v>0</v>
      </c>
      <c r="K70" s="156">
        <f>-'5.  2015-2020 LRAM'!AF396</f>
        <v>0</v>
      </c>
      <c r="L70" s="156">
        <f>-'5.  2015-2020 LRAM'!AG396</f>
        <v>0</v>
      </c>
      <c r="M70" s="156">
        <f>-'5.  2015-2020 LRAM'!AH396</f>
        <v>0</v>
      </c>
      <c r="N70" s="156">
        <f>-'5.  2015-2020 LRAM'!AI396</f>
        <v>0</v>
      </c>
      <c r="O70" s="156">
        <f>-'5.  2015-2020 LRAM'!AJ396</f>
        <v>0</v>
      </c>
      <c r="P70" s="156">
        <f>-'5.  2015-2020 LRAM'!AK396</f>
        <v>0</v>
      </c>
      <c r="Q70" s="156">
        <f>-'5.  2015-2020 LRAM'!AL396</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LRAM'!Y579</f>
        <v>0</v>
      </c>
      <c r="E72" s="156">
        <f>'5.  2015-2020 LRAM'!Z579</f>
        <v>0</v>
      </c>
      <c r="F72" s="156">
        <f>'5.  2015-2020 LRAM'!AA579</f>
        <v>0</v>
      </c>
      <c r="G72" s="156">
        <f>'5.  2015-2020 LRAM'!AB579</f>
        <v>0</v>
      </c>
      <c r="H72" s="156">
        <f>'5.  2015-2020 LRAM'!AC579</f>
        <v>0</v>
      </c>
      <c r="I72" s="156">
        <f>'5.  2015-2020 LRAM'!AD579</f>
        <v>0</v>
      </c>
      <c r="J72" s="156">
        <f>'5.  2015-2020 LRAM'!AE579</f>
        <v>0</v>
      </c>
      <c r="K72" s="156">
        <f>'5.  2015-2020 LRAM'!AF579</f>
        <v>0</v>
      </c>
      <c r="L72" s="156">
        <f>'5.  2015-2020 LRAM'!AG579</f>
        <v>0</v>
      </c>
      <c r="M72" s="156">
        <f>'5.  2015-2020 LRAM'!AH579</f>
        <v>0</v>
      </c>
      <c r="N72" s="156">
        <f>'5.  2015-2020 LRAM'!AI579</f>
        <v>0</v>
      </c>
      <c r="O72" s="156">
        <f>'5.  2015-2020 LRAM'!AJ579</f>
        <v>0</v>
      </c>
      <c r="P72" s="156">
        <f>'5.  2015-2020 LRAM'!AK579</f>
        <v>0</v>
      </c>
      <c r="Q72" s="156">
        <f>'5.  2015-2020 LRAM'!AL579</f>
        <v>0</v>
      </c>
      <c r="R72" s="157">
        <f>SUM(D72:Q72)</f>
        <v>0</v>
      </c>
      <c r="U72" s="152"/>
      <c r="V72" s="153"/>
    </row>
    <row r="73" spans="2:22" s="163" customFormat="1">
      <c r="B73" s="154" t="s">
        <v>226</v>
      </c>
      <c r="C73" s="155"/>
      <c r="D73" s="156">
        <f>-'5.  2015-2020 LRAM'!Y580</f>
        <v>0</v>
      </c>
      <c r="E73" s="156">
        <f>-'5.  2015-2020 LRAM'!Z580</f>
        <v>0</v>
      </c>
      <c r="F73" s="156">
        <f>-'5.  2015-2020 LRAM'!AA580</f>
        <v>0</v>
      </c>
      <c r="G73" s="156">
        <f>-'5.  2015-2020 LRAM'!AB580</f>
        <v>0</v>
      </c>
      <c r="H73" s="156">
        <f>-'5.  2015-2020 LRAM'!AC580</f>
        <v>0</v>
      </c>
      <c r="I73" s="156">
        <f>-'5.  2015-2020 LRAM'!AD580</f>
        <v>0</v>
      </c>
      <c r="J73" s="156">
        <f>-'5.  2015-2020 LRAM'!AE580</f>
        <v>0</v>
      </c>
      <c r="K73" s="156">
        <f>-'5.  2015-2020 LRAM'!AF580</f>
        <v>0</v>
      </c>
      <c r="L73" s="156">
        <f>-'5.  2015-2020 LRAM'!AG580</f>
        <v>0</v>
      </c>
      <c r="M73" s="156">
        <f>-'5.  2015-2020 LRAM'!AH580</f>
        <v>0</v>
      </c>
      <c r="N73" s="156">
        <f>-'5.  2015-2020 LRAM'!AI580</f>
        <v>0</v>
      </c>
      <c r="O73" s="156">
        <f>-'5.  2015-2020 LRAM'!AJ580</f>
        <v>0</v>
      </c>
      <c r="P73" s="156">
        <f>-'5.  2015-2020 LRAM'!AK580</f>
        <v>0</v>
      </c>
      <c r="Q73" s="156">
        <f>-'5.  2015-2020 LRAM'!AL580</f>
        <v>0</v>
      </c>
      <c r="R73" s="157">
        <f>SUM(D73:Q73)</f>
        <v>0</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f>'5.  2015-2020 LRAM'!Y763</f>
        <v>0</v>
      </c>
      <c r="E75" s="156">
        <f>'5.  2015-2020 LRAM'!Z763</f>
        <v>0</v>
      </c>
      <c r="F75" s="156">
        <f>'5.  2015-2020 LRAM'!AA763</f>
        <v>0</v>
      </c>
      <c r="G75" s="156">
        <f>'5.  2015-2020 LRAM'!AB763</f>
        <v>0</v>
      </c>
      <c r="H75" s="156">
        <f>'5.  2015-2020 LRAM'!AC763</f>
        <v>0</v>
      </c>
      <c r="I75" s="156">
        <f>'5.  2015-2020 LRAM'!AD763</f>
        <v>0</v>
      </c>
      <c r="J75" s="156">
        <f>'5.  2015-2020 LRAM'!AE763</f>
        <v>0</v>
      </c>
      <c r="K75" s="156">
        <f>'5.  2015-2020 LRAM'!AF763</f>
        <v>0</v>
      </c>
      <c r="L75" s="156">
        <f>'5.  2015-2020 LRAM'!AG763</f>
        <v>0</v>
      </c>
      <c r="M75" s="156">
        <f>'5.  2015-2020 LRAM'!AH763</f>
        <v>0</v>
      </c>
      <c r="N75" s="156">
        <f>'5.  2015-2020 LRAM'!AI763</f>
        <v>0</v>
      </c>
      <c r="O75" s="156">
        <f>'5.  2015-2020 LRAM'!AJ763</f>
        <v>0</v>
      </c>
      <c r="P75" s="156">
        <f>'5.  2015-2020 LRAM'!AK763</f>
        <v>0</v>
      </c>
      <c r="Q75" s="156">
        <f>'5.  2015-2020 LRAM'!AL763</f>
        <v>0</v>
      </c>
      <c r="R75" s="157">
        <f>SUM(D75:Q75)</f>
        <v>0</v>
      </c>
      <c r="U75" s="152"/>
      <c r="V75" s="153"/>
    </row>
    <row r="76" spans="2:22" s="163" customFormat="1" ht="16.5" customHeight="1">
      <c r="B76" s="154" t="s">
        <v>228</v>
      </c>
      <c r="C76" s="155"/>
      <c r="D76" s="156">
        <f>-'5.  2015-2020 LRAM'!Y764</f>
        <v>0</v>
      </c>
      <c r="E76" s="156">
        <f>-'5.  2015-2020 LRAM'!Z764</f>
        <v>0</v>
      </c>
      <c r="F76" s="156">
        <f>-'5.  2015-2020 LRAM'!AA764</f>
        <v>0</v>
      </c>
      <c r="G76" s="156">
        <f>-'5.  2015-2020 LRAM'!AB764</f>
        <v>0</v>
      </c>
      <c r="H76" s="156">
        <f>-'5.  2015-2020 LRAM'!AC764</f>
        <v>0</v>
      </c>
      <c r="I76" s="156">
        <f>-'5.  2015-2020 LRAM'!AD764</f>
        <v>0</v>
      </c>
      <c r="J76" s="156">
        <f>-'5.  2015-2020 LRAM'!AE764</f>
        <v>0</v>
      </c>
      <c r="K76" s="156">
        <f>-'5.  2015-2020 LRAM'!AF764</f>
        <v>0</v>
      </c>
      <c r="L76" s="156">
        <f>-'5.  2015-2020 LRAM'!AG764</f>
        <v>0</v>
      </c>
      <c r="M76" s="156">
        <f>-'5.  2015-2020 LRAM'!AH764</f>
        <v>0</v>
      </c>
      <c r="N76" s="156">
        <f>-'5.  2015-2020 LRAM'!AI764</f>
        <v>0</v>
      </c>
      <c r="O76" s="156">
        <f>-'5.  2015-2020 LRAM'!AJ764</f>
        <v>0</v>
      </c>
      <c r="P76" s="156">
        <f>-'5.  2015-2020 LRAM'!AK764</f>
        <v>0</v>
      </c>
      <c r="Q76" s="156">
        <f>-'5.  2015-2020 LRAM'!AL764</f>
        <v>0</v>
      </c>
      <c r="R76" s="157">
        <f>SUM(D76:Q76)</f>
        <v>0</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LRAM'!Y947</f>
        <v>56388.249885683086</v>
      </c>
      <c r="E78" s="156">
        <f>'5.  2015-2020 LRAM'!Z947</f>
        <v>174396.68118927674</v>
      </c>
      <c r="F78" s="156">
        <f>'5.  2015-2020 LRAM'!AA947</f>
        <v>749875.08311292192</v>
      </c>
      <c r="G78" s="156">
        <f>'5.  2015-2020 LRAM'!AB947</f>
        <v>3378.5109691615085</v>
      </c>
      <c r="H78" s="156">
        <f>'5.  2015-2020 LRAM'!AC947</f>
        <v>55194.314523825211</v>
      </c>
      <c r="I78" s="156">
        <f>'5.  2015-2020 LRAM'!AD947</f>
        <v>144292.59000544186</v>
      </c>
      <c r="J78" s="156">
        <f>'5.  2015-2020 LRAM'!AE947</f>
        <v>-197.01018215162944</v>
      </c>
      <c r="K78" s="156">
        <f>'5.  2015-2020 LRAM'!AF947</f>
        <v>0</v>
      </c>
      <c r="L78" s="156">
        <f>'5.  2015-2020 LRAM'!AG947</f>
        <v>0</v>
      </c>
      <c r="M78" s="156">
        <f>'5.  2015-2020 LRAM'!AH947</f>
        <v>0</v>
      </c>
      <c r="N78" s="156">
        <f>'5.  2015-2020 LRAM'!AI947</f>
        <v>0</v>
      </c>
      <c r="O78" s="156">
        <f>'5.  2015-2020 LRAM'!AJ947</f>
        <v>0</v>
      </c>
      <c r="P78" s="156">
        <f>'5.  2015-2020 LRAM'!AK947</f>
        <v>0</v>
      </c>
      <c r="Q78" s="156">
        <f>'5.  2015-2020 LRAM'!AL947</f>
        <v>0</v>
      </c>
      <c r="R78" s="157">
        <f>SUM(D78:Q78)</f>
        <v>1183328.4195041587</v>
      </c>
      <c r="U78" s="152"/>
      <c r="V78" s="153"/>
    </row>
    <row r="79" spans="2:22" s="163" customFormat="1">
      <c r="B79" s="154" t="s">
        <v>230</v>
      </c>
      <c r="C79" s="155"/>
      <c r="D79" s="156">
        <f>-'5.  2015-2020 LRAM'!Y948</f>
        <v>0</v>
      </c>
      <c r="E79" s="156">
        <f>-'5.  2015-2020 LRAM'!Z948</f>
        <v>0</v>
      </c>
      <c r="F79" s="156">
        <f>-'5.  2015-2020 LRAM'!AA948</f>
        <v>0</v>
      </c>
      <c r="G79" s="156">
        <f>-'5.  2015-2020 LRAM'!AB948</f>
        <v>0</v>
      </c>
      <c r="H79" s="156">
        <f>-'5.  2015-2020 LRAM'!AC948</f>
        <v>0</v>
      </c>
      <c r="I79" s="156">
        <f>-'5.  2015-2020 LRAM'!AD948</f>
        <v>0</v>
      </c>
      <c r="J79" s="156">
        <f>-'5.  2015-2020 LRAM'!AE948</f>
        <v>0</v>
      </c>
      <c r="K79" s="156">
        <f>-'5.  2015-2020 LRAM'!AF948</f>
        <v>0</v>
      </c>
      <c r="L79" s="156">
        <f>-'5.  2015-2020 LRAM'!AG948</f>
        <v>0</v>
      </c>
      <c r="M79" s="156">
        <f>-'5.  2015-2020 LRAM'!AH948</f>
        <v>0</v>
      </c>
      <c r="N79" s="156">
        <f>-'5.  2015-2020 LRAM'!AI948</f>
        <v>0</v>
      </c>
      <c r="O79" s="156">
        <f>-'5.  2015-2020 LRAM'!AJ948</f>
        <v>0</v>
      </c>
      <c r="P79" s="156">
        <f>-'5.  2015-2020 LRAM'!AK948</f>
        <v>0</v>
      </c>
      <c r="Q79" s="156">
        <f>-'5.  2015-2020 LRAM'!AL948</f>
        <v>0</v>
      </c>
      <c r="R79" s="157">
        <f>SUM(D79:Q79)</f>
        <v>0</v>
      </c>
      <c r="S79" s="158"/>
      <c r="U79" s="152"/>
      <c r="V79" s="153"/>
    </row>
    <row r="80" spans="2:22" s="136" customFormat="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LRAM'!Y1131</f>
        <v>0</v>
      </c>
      <c r="E81" s="156">
        <f>'5.  2015-2020 LRAM'!Z1131</f>
        <v>0</v>
      </c>
      <c r="F81" s="156">
        <f>'5.  2015-2020 LRAM'!AA1131</f>
        <v>0</v>
      </c>
      <c r="G81" s="156">
        <f>'5.  2015-2020 LRAM'!AB1131</f>
        <v>0</v>
      </c>
      <c r="H81" s="156">
        <f>'5.  2015-2020 LRAM'!AC1131</f>
        <v>0</v>
      </c>
      <c r="I81" s="156">
        <f>'5.  2015-2020 LRAM'!AD1131</f>
        <v>0</v>
      </c>
      <c r="J81" s="156">
        <f>'5.  2015-2020 LRAM'!AE1131</f>
        <v>0</v>
      </c>
      <c r="K81" s="156">
        <f>'5.  2015-2020 LRAM'!AF1131</f>
        <v>0</v>
      </c>
      <c r="L81" s="156">
        <f>'5.  2015-2020 LRAM'!AG1131</f>
        <v>0</v>
      </c>
      <c r="M81" s="156">
        <f>'5.  2015-2020 LRAM'!AH1131</f>
        <v>0</v>
      </c>
      <c r="N81" s="156">
        <f>'5.  2015-2020 LRAM'!AI1131</f>
        <v>0</v>
      </c>
      <c r="O81" s="156">
        <f>'5.  2015-2020 LRAM'!AJ1131</f>
        <v>0</v>
      </c>
      <c r="P81" s="156">
        <f>'5.  2015-2020 LRAM'!AK1131</f>
        <v>0</v>
      </c>
      <c r="Q81" s="156">
        <f>'5.  2015-2020 LRAM'!AL1131</f>
        <v>0</v>
      </c>
      <c r="R81" s="157">
        <f>SUM(D81:Q81)</f>
        <v>0</v>
      </c>
      <c r="U81" s="152"/>
      <c r="V81" s="153"/>
    </row>
    <row r="82" spans="2:22" s="163" customFormat="1" hidden="1">
      <c r="B82" s="154" t="s">
        <v>232</v>
      </c>
      <c r="C82" s="155"/>
      <c r="D82" s="156">
        <f>-'5.  2015-2020 LRAM'!Y1132</f>
        <v>0</v>
      </c>
      <c r="E82" s="156">
        <f>-'5.  2015-2020 LRAM'!Z1132</f>
        <v>0</v>
      </c>
      <c r="F82" s="156">
        <f>-'5.  2015-2020 LRAM'!AA1132</f>
        <v>0</v>
      </c>
      <c r="G82" s="156">
        <f>-'5.  2015-2020 LRAM'!AB1132</f>
        <v>0</v>
      </c>
      <c r="H82" s="156">
        <f>-'5.  2015-2020 LRAM'!AC1132</f>
        <v>0</v>
      </c>
      <c r="I82" s="156">
        <f>-'5.  2015-2020 LRAM'!AD1132</f>
        <v>0</v>
      </c>
      <c r="J82" s="156">
        <f>-'5.  2015-2020 LRAM'!AE1132</f>
        <v>0</v>
      </c>
      <c r="K82" s="156">
        <f>-'5.  2015-2020 LRAM'!AF1132</f>
        <v>0</v>
      </c>
      <c r="L82" s="156">
        <f>-'5.  2015-2020 LRAM'!AG1132</f>
        <v>0</v>
      </c>
      <c r="M82" s="156">
        <f>-'5.  2015-2020 LRAM'!AH1132</f>
        <v>0</v>
      </c>
      <c r="N82" s="156">
        <f>-'5.  2015-2020 LRAM'!AI1132</f>
        <v>0</v>
      </c>
      <c r="O82" s="156">
        <f>-'5.  2015-2020 LRAM'!AJ1132</f>
        <v>0</v>
      </c>
      <c r="P82" s="156">
        <f>-'5.  2015-2020 LRAM'!AK1132</f>
        <v>0</v>
      </c>
      <c r="Q82" s="156">
        <f>-'5.  2015-2020 LRAM'!AL1132</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Charges'!I237</f>
        <v>1341.9228717586625</v>
      </c>
      <c r="E84" s="677">
        <f>'6.  Carrying Charges'!J237</f>
        <v>4150.2776858856414</v>
      </c>
      <c r="F84" s="677">
        <f>'6.  Carrying Charges'!K237</f>
        <v>17845.464738331066</v>
      </c>
      <c r="G84" s="677">
        <f>'6.  Carrying Charges'!L237</f>
        <v>80.401522501524838</v>
      </c>
      <c r="H84" s="677">
        <f>'6.  Carrying Charges'!M237</f>
        <v>1313.509697511782</v>
      </c>
      <c r="I84" s="677">
        <f>'6.  Carrying Charges'!N237</f>
        <v>3433.8630325670033</v>
      </c>
      <c r="J84" s="677">
        <f>'6.  Carrying Charges'!O237</f>
        <v>-4.6884318973292984</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28160.75111665835</v>
      </c>
      <c r="U84" s="152"/>
      <c r="V84" s="153"/>
    </row>
    <row r="85" spans="2:22" s="163" customFormat="1" ht="21.75" customHeight="1">
      <c r="B85" s="621" t="s">
        <v>240</v>
      </c>
      <c r="C85" s="622"/>
      <c r="D85" s="621">
        <f>SUM(D54:D80)+D84</f>
        <v>57730.172757441745</v>
      </c>
      <c r="E85" s="621">
        <f t="shared" ref="E85:Q85" si="2">SUM(E54:E80)+E84</f>
        <v>178546.95887516238</v>
      </c>
      <c r="F85" s="621">
        <f t="shared" si="2"/>
        <v>767720.54785125295</v>
      </c>
      <c r="G85" s="621">
        <f t="shared" si="2"/>
        <v>3458.9124916630335</v>
      </c>
      <c r="H85" s="621">
        <f t="shared" si="2"/>
        <v>56507.824221336996</v>
      </c>
      <c r="I85" s="621">
        <f t="shared" si="2"/>
        <v>147726.45303800885</v>
      </c>
      <c r="J85" s="621">
        <f t="shared" si="2"/>
        <v>-201.69861404895875</v>
      </c>
      <c r="K85" s="621">
        <f t="shared" si="2"/>
        <v>0</v>
      </c>
      <c r="L85" s="621">
        <f t="shared" si="2"/>
        <v>0</v>
      </c>
      <c r="M85" s="621">
        <f t="shared" si="2"/>
        <v>0</v>
      </c>
      <c r="N85" s="621">
        <f t="shared" si="2"/>
        <v>0</v>
      </c>
      <c r="O85" s="621">
        <f t="shared" si="2"/>
        <v>0</v>
      </c>
      <c r="P85" s="621">
        <f t="shared" si="2"/>
        <v>0</v>
      </c>
      <c r="Q85" s="621">
        <f t="shared" si="2"/>
        <v>0</v>
      </c>
      <c r="R85" s="621">
        <f>SUM(R54:R80)+R84</f>
        <v>1211489.170620817</v>
      </c>
      <c r="U85" s="152"/>
      <c r="V85" s="153"/>
    </row>
    <row r="86" spans="2:22" ht="20.25" customHeight="1">
      <c r="B86" s="453"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4.2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LRAM'!Y389:AL389)</f>
        <v>0</v>
      </c>
      <c r="I93" s="555">
        <f>SUM('5.  2015-2020 LRAM'!Y572:AL572)</f>
        <v>0</v>
      </c>
      <c r="J93" s="554">
        <f>SUM('5.  2015-2020 LRAM'!Y755:AL755)</f>
        <v>0</v>
      </c>
      <c r="K93" s="554">
        <f>SUM('5.  2015-2020 LRAM'!Y938:AL938)</f>
        <v>54930.909080405319</v>
      </c>
      <c r="L93" s="554">
        <f>SUM('5.  2015-2020 LRAM'!Y1121:AL1121)</f>
        <v>0</v>
      </c>
      <c r="M93" s="554">
        <f>SUM(C93:L93)</f>
        <v>54930.909080405319</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LRAM'!Y390:AL390)</f>
        <v>0</v>
      </c>
      <c r="I94" s="555">
        <f>SUM('5.  2015-2020 LRAM'!Y573:AL573)</f>
        <v>0</v>
      </c>
      <c r="J94" s="554">
        <f>SUM('5.  2015-2020 LRAM'!Y756:AL756)</f>
        <v>0</v>
      </c>
      <c r="K94" s="554">
        <f>SUM('5.  2015-2020 LRAM'!Y939:AL939)</f>
        <v>108788.3649704344</v>
      </c>
      <c r="L94" s="554">
        <f>SUM('5.  2015-2020 LRAM'!Y1122:AL1122)</f>
        <v>0</v>
      </c>
      <c r="M94" s="554">
        <f>SUM(D94:L94)</f>
        <v>108788.3649704344</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0</v>
      </c>
      <c r="H95" s="554">
        <f>SUM('5.  2015-2020 LRAM'!Y391:AL391)</f>
        <v>0</v>
      </c>
      <c r="I95" s="555">
        <f>SUM('5.  2015-2020 LRAM'!Y574:AL574)</f>
        <v>0</v>
      </c>
      <c r="J95" s="554">
        <f>SUM('5.  2015-2020 LRAM'!Y757:AL757)</f>
        <v>0</v>
      </c>
      <c r="K95" s="554">
        <f>SUM('5.  2015-2020 LRAM'!Y940:AL940)</f>
        <v>131954.76687734117</v>
      </c>
      <c r="L95" s="554">
        <f>SUM('5.  2015-2020 LRAM'!Y1123:AL1123)</f>
        <v>0</v>
      </c>
      <c r="M95" s="554">
        <f>SUM(C95:L95)</f>
        <v>131954.76687734117</v>
      </c>
      <c r="T95" s="197"/>
      <c r="U95" s="197"/>
    </row>
    <row r="96" spans="2:22" s="90" customFormat="1" ht="23.25" hidden="1" customHeight="1">
      <c r="B96" s="198">
        <v>2014</v>
      </c>
      <c r="C96" s="557"/>
      <c r="D96" s="557"/>
      <c r="E96" s="557"/>
      <c r="F96" s="555">
        <f>SUM('4.  2011-2014 LRAM'!Y520:AL520)</f>
        <v>0</v>
      </c>
      <c r="G96" s="555">
        <f>SUM('5.  2015-2020 LRAM'!Y202:AL202)</f>
        <v>0</v>
      </c>
      <c r="H96" s="554">
        <f>SUM('5.  2015-2020 LRAM'!Y392:AL392)</f>
        <v>0</v>
      </c>
      <c r="I96" s="555">
        <f>SUM('5.  2015-2020 LRAM'!Y575:AL575)</f>
        <v>0</v>
      </c>
      <c r="J96" s="554">
        <f>SUM('5.  2015-2020 LRAM'!Y758:AL758)</f>
        <v>0</v>
      </c>
      <c r="K96" s="554">
        <f>SUM('5.  2015-2020 LRAM'!Y941:AL941)</f>
        <v>111630.18827830258</v>
      </c>
      <c r="L96" s="554">
        <f>SUM('5.  2015-2020 LRAM'!Y1124:AL1124)</f>
        <v>0</v>
      </c>
      <c r="M96" s="554">
        <f>SUM(F96:L96)</f>
        <v>111630.18827830258</v>
      </c>
      <c r="T96" s="197"/>
      <c r="U96" s="197"/>
    </row>
    <row r="97" spans="2:21" s="90" customFormat="1" ht="23.25" hidden="1" customHeight="1">
      <c r="B97" s="198">
        <v>2015</v>
      </c>
      <c r="C97" s="557"/>
      <c r="D97" s="557"/>
      <c r="E97" s="557"/>
      <c r="F97" s="557"/>
      <c r="G97" s="555">
        <f>SUM('5.  2015-2020 LRAM'!Y203:AL203)</f>
        <v>0</v>
      </c>
      <c r="H97" s="554">
        <f>SUM('5.  2015-2020 LRAM'!Y393:AL393)</f>
        <v>0</v>
      </c>
      <c r="I97" s="555">
        <f>SUM('5.  2015-2020 LRAM'!Y576:AL576)</f>
        <v>0</v>
      </c>
      <c r="J97" s="554">
        <f>SUM('5.  2015-2020 LRAM'!Y759:AL759)</f>
        <v>0</v>
      </c>
      <c r="K97" s="554">
        <f>SUM('5.  2015-2020 LRAM'!Y942:AL942)</f>
        <v>154842.13580438754</v>
      </c>
      <c r="L97" s="554">
        <f>SUM('5.  2015-2020 LRAM'!Y1125:AL1125)</f>
        <v>0</v>
      </c>
      <c r="M97" s="554">
        <f>SUM(G97:L97)</f>
        <v>154842.13580438754</v>
      </c>
      <c r="T97" s="197"/>
      <c r="U97" s="197"/>
    </row>
    <row r="98" spans="2:21" s="90" customFormat="1" ht="23.25" hidden="1" customHeight="1">
      <c r="B98" s="198">
        <v>2016</v>
      </c>
      <c r="C98" s="557"/>
      <c r="D98" s="557"/>
      <c r="E98" s="557"/>
      <c r="F98" s="557"/>
      <c r="G98" s="557"/>
      <c r="H98" s="554">
        <f>SUM('5.  2015-2020 LRAM'!Y394:AL394)</f>
        <v>0</v>
      </c>
      <c r="I98" s="555">
        <f>SUM('5.  2015-2020 LRAM'!Y577:AL577)</f>
        <v>0</v>
      </c>
      <c r="J98" s="554">
        <f>SUM('5.  2015-2020 LRAM'!Y760:AL760)</f>
        <v>0</v>
      </c>
      <c r="K98" s="554">
        <f>SUM('5.  2015-2020 LRAM'!Y943:AL943)</f>
        <v>170274.64620873035</v>
      </c>
      <c r="L98" s="554">
        <f>SUM('5.  2015-2020 LRAM'!Y1126:AL1126)</f>
        <v>0</v>
      </c>
      <c r="M98" s="554">
        <f>SUM(H98:L98)</f>
        <v>170274.64620873035</v>
      </c>
      <c r="T98" s="197"/>
      <c r="U98" s="197"/>
    </row>
    <row r="99" spans="2:21" s="90" customFormat="1" ht="23.25" hidden="1" customHeight="1">
      <c r="B99" s="198">
        <v>2017</v>
      </c>
      <c r="C99" s="557"/>
      <c r="D99" s="557"/>
      <c r="E99" s="557"/>
      <c r="F99" s="557"/>
      <c r="G99" s="557"/>
      <c r="H99" s="557"/>
      <c r="I99" s="554">
        <f>SUM('5.  2015-2020 LRAM'!Y578:AL578)</f>
        <v>0</v>
      </c>
      <c r="J99" s="554">
        <f>SUM('5.  2015-2020 LRAM'!Y761:AL761)</f>
        <v>0</v>
      </c>
      <c r="K99" s="554">
        <f>SUM('5.  2015-2020 LRAM'!Y944:AL944)</f>
        <v>262045.39658176916</v>
      </c>
      <c r="L99" s="554">
        <f>SUM('5.  2015-2020 LRAM'!Y1127:AL1127)</f>
        <v>0</v>
      </c>
      <c r="M99" s="554">
        <f>SUM(I99:L99)</f>
        <v>262045.39658176916</v>
      </c>
      <c r="T99" s="197"/>
      <c r="U99" s="197"/>
    </row>
    <row r="100" spans="2:21" s="90" customFormat="1" ht="23.25" hidden="1" customHeight="1">
      <c r="B100" s="198">
        <v>2018</v>
      </c>
      <c r="C100" s="557"/>
      <c r="D100" s="557"/>
      <c r="E100" s="557"/>
      <c r="F100" s="557"/>
      <c r="G100" s="557"/>
      <c r="H100" s="557"/>
      <c r="I100" s="557"/>
      <c r="J100" s="554">
        <f>SUM('5.  2015-2020 LRAM'!Y762:AL762)</f>
        <v>0</v>
      </c>
      <c r="K100" s="554">
        <f>SUM('5.  2015-2020 LRAM'!Y945:AL945)</f>
        <v>174944.3260615785</v>
      </c>
      <c r="L100" s="554">
        <f>SUM('5.  2015-2020 LRAM'!Y1128:AL1128)</f>
        <v>0</v>
      </c>
      <c r="M100" s="554">
        <f>SUM(J100:L100)</f>
        <v>174944.3260615785</v>
      </c>
      <c r="T100" s="197"/>
      <c r="U100" s="197"/>
    </row>
    <row r="101" spans="2:21" s="90" customFormat="1" ht="23.25" hidden="1" customHeight="1">
      <c r="B101" s="198">
        <v>2019</v>
      </c>
      <c r="C101" s="557"/>
      <c r="D101" s="557"/>
      <c r="E101" s="557"/>
      <c r="F101" s="557"/>
      <c r="G101" s="557"/>
      <c r="H101" s="557"/>
      <c r="I101" s="557"/>
      <c r="J101" s="557"/>
      <c r="K101" s="554">
        <f>SUM('5.  2015-2020 LRAM'!Y946:AL946)</f>
        <v>13917.685641209808</v>
      </c>
      <c r="L101" s="554">
        <f>SUM('5.  2015-2020 LRAM'!Y1129:AL1129)</f>
        <v>0</v>
      </c>
      <c r="M101" s="554">
        <f>SUM(K101:L101)</f>
        <v>13917.685641209808</v>
      </c>
      <c r="T101" s="197"/>
      <c r="U101" s="197"/>
    </row>
    <row r="102" spans="2:21" s="90" customFormat="1" ht="23.25" hidden="1" customHeight="1">
      <c r="B102" s="198">
        <v>2020</v>
      </c>
      <c r="C102" s="557"/>
      <c r="D102" s="557"/>
      <c r="E102" s="557"/>
      <c r="F102" s="557"/>
      <c r="G102" s="557"/>
      <c r="H102" s="557"/>
      <c r="I102" s="557"/>
      <c r="J102" s="557"/>
      <c r="K102" s="557"/>
      <c r="L102" s="556">
        <f>SUM('5.  2015-2020 LRAM'!Y1130:AL1130)</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0</v>
      </c>
      <c r="H103" s="554">
        <f>H93+H94+H95+H96+H97+H98</f>
        <v>0</v>
      </c>
      <c r="I103" s="554">
        <f>I93+I94+I95+I96+I97+I98+I99</f>
        <v>0</v>
      </c>
      <c r="J103" s="554">
        <f>J93+J94+J95+J96+J97+J98+J99+J100</f>
        <v>0</v>
      </c>
      <c r="K103" s="554">
        <f>K93+K94+K95+K96+K97+K98+K99+K100+K101</f>
        <v>1183328.4195041589</v>
      </c>
      <c r="L103" s="554">
        <f>SUM(L93:L102)</f>
        <v>0</v>
      </c>
      <c r="M103" s="554">
        <f>SUM(M93:M102)</f>
        <v>1183328.4195041589</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LRAM'!AM396</f>
        <v>0</v>
      </c>
      <c r="I104" s="552">
        <f>'5.  2015-2020 LRAM'!AM580</f>
        <v>0</v>
      </c>
      <c r="J104" s="552">
        <f>'5.  2015-2020 LRAM'!AM764</f>
        <v>0</v>
      </c>
      <c r="K104" s="552">
        <f>'5.  2015-2020 LRAM'!AM948</f>
        <v>0</v>
      </c>
      <c r="L104" s="552">
        <f>'5.  2015-2020 LRAM'!AM1132</f>
        <v>0</v>
      </c>
      <c r="M104" s="554">
        <f>SUM(C104:L104)</f>
        <v>0</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11889.985348476161</v>
      </c>
      <c r="L105" s="552">
        <f>'6.  Carrying Charges'!W162</f>
        <v>28160.75111665835</v>
      </c>
      <c r="M105" s="554">
        <f>SUM(C105:L105)</f>
        <v>40050.736465134512</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0</v>
      </c>
      <c r="I106" s="552">
        <f t="shared" si="3"/>
        <v>0</v>
      </c>
      <c r="J106" s="552">
        <f t="shared" si="3"/>
        <v>0</v>
      </c>
      <c r="K106" s="552">
        <f>K103-K104+K105</f>
        <v>1195218.404852635</v>
      </c>
      <c r="L106" s="552">
        <f>L103-L104+L105</f>
        <v>28160.75111665835</v>
      </c>
      <c r="M106" s="552">
        <f>M103-M104+M105</f>
        <v>1223379.1559692933</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M27" sqref="M27"/>
    </sheetView>
  </sheetViews>
  <sheetFormatPr defaultColWidth="9.1328125" defaultRowHeight="14.25"/>
  <cols>
    <col min="1" max="1" width="5.3984375" style="12" customWidth="1"/>
    <col min="2" max="2" width="27" style="12" customWidth="1"/>
    <col min="3" max="3" width="24.3984375" style="12" customWidth="1"/>
    <col min="4" max="4" width="23.3984375" style="12" customWidth="1"/>
    <col min="5" max="5" width="28.59765625" style="12" customWidth="1"/>
    <col min="6" max="6" width="43.86328125" style="12" customWidth="1"/>
    <col min="7" max="7" width="72.59765625" style="12" customWidth="1"/>
    <col min="8" max="16384" width="9.1328125" style="12"/>
  </cols>
  <sheetData>
    <row r="13" spans="2:3" ht="14.65" thickBot="1"/>
    <row r="14" spans="2:3" ht="26.25" customHeight="1" thickBot="1">
      <c r="B14" s="535" t="s">
        <v>171</v>
      </c>
      <c r="C14" s="126" t="s">
        <v>175</v>
      </c>
    </row>
    <row r="15" spans="2:3" ht="26.25" customHeight="1" thickBot="1">
      <c r="C15" s="128" t="s">
        <v>406</v>
      </c>
    </row>
    <row r="16" spans="2:3" ht="27" customHeight="1" thickBot="1">
      <c r="C16" s="567" t="s">
        <v>551</v>
      </c>
    </row>
    <row r="19" spans="2:8" ht="15">
      <c r="B19" s="535" t="s">
        <v>612</v>
      </c>
    </row>
    <row r="20" spans="2:8" ht="13.5" customHeight="1"/>
    <row r="21" spans="2:8" ht="41.1" customHeight="1">
      <c r="B21" s="811" t="s">
        <v>675</v>
      </c>
      <c r="C21" s="811"/>
      <c r="D21" s="811"/>
      <c r="E21" s="811"/>
      <c r="F21" s="811"/>
      <c r="G21" s="811"/>
      <c r="H21" s="811"/>
    </row>
    <row r="23" spans="2:8" s="607" customFormat="1" ht="15">
      <c r="B23" s="617" t="s">
        <v>546</v>
      </c>
      <c r="C23" s="617" t="s">
        <v>561</v>
      </c>
      <c r="D23" s="617" t="s">
        <v>545</v>
      </c>
      <c r="E23" s="818" t="s">
        <v>34</v>
      </c>
      <c r="F23" s="819"/>
      <c r="G23" s="818" t="s">
        <v>544</v>
      </c>
      <c r="H23" s="819"/>
    </row>
    <row r="24" spans="2:8">
      <c r="B24" s="606">
        <v>1</v>
      </c>
      <c r="C24" s="642" t="s">
        <v>369</v>
      </c>
      <c r="D24" s="605" t="s">
        <v>783</v>
      </c>
      <c r="E24" s="816" t="s">
        <v>784</v>
      </c>
      <c r="F24" s="817"/>
      <c r="G24" s="822" t="s">
        <v>785</v>
      </c>
      <c r="H24" s="823"/>
    </row>
    <row r="25" spans="2:8">
      <c r="B25" s="606">
        <v>2</v>
      </c>
      <c r="C25" s="642" t="s">
        <v>169</v>
      </c>
      <c r="D25" s="605" t="s">
        <v>1087</v>
      </c>
      <c r="E25" s="816" t="s">
        <v>786</v>
      </c>
      <c r="F25" s="817"/>
      <c r="G25" s="822" t="s">
        <v>787</v>
      </c>
      <c r="H25" s="823"/>
    </row>
    <row r="26" spans="2:8">
      <c r="B26" s="606">
        <v>3</v>
      </c>
      <c r="C26" s="642" t="s">
        <v>369</v>
      </c>
      <c r="D26" s="605" t="s">
        <v>790</v>
      </c>
      <c r="E26" s="816" t="s">
        <v>791</v>
      </c>
      <c r="F26" s="817"/>
      <c r="G26" s="822" t="s">
        <v>792</v>
      </c>
      <c r="H26" s="823"/>
    </row>
    <row r="27" spans="2:8">
      <c r="B27" s="606">
        <v>4</v>
      </c>
      <c r="C27" s="642" t="s">
        <v>369</v>
      </c>
      <c r="D27" s="605" t="s">
        <v>1090</v>
      </c>
      <c r="E27" s="816" t="s">
        <v>1091</v>
      </c>
      <c r="F27" s="817"/>
      <c r="G27" s="822" t="s">
        <v>785</v>
      </c>
      <c r="H27" s="823"/>
    </row>
    <row r="28" spans="2:8" ht="15" customHeight="1">
      <c r="B28" s="606">
        <v>5</v>
      </c>
      <c r="C28" s="642" t="s">
        <v>369</v>
      </c>
      <c r="D28" s="605" t="s">
        <v>1088</v>
      </c>
      <c r="E28" s="820" t="s">
        <v>793</v>
      </c>
      <c r="F28" s="821"/>
      <c r="G28" s="824" t="s">
        <v>795</v>
      </c>
      <c r="H28" s="825"/>
    </row>
    <row r="29" spans="2:8" ht="15" customHeight="1">
      <c r="B29" s="606">
        <v>6</v>
      </c>
      <c r="C29" s="642" t="s">
        <v>369</v>
      </c>
      <c r="D29" s="605" t="s">
        <v>1089</v>
      </c>
      <c r="E29" s="820" t="s">
        <v>794</v>
      </c>
      <c r="F29" s="821"/>
      <c r="G29" s="824" t="s">
        <v>796</v>
      </c>
      <c r="H29" s="825"/>
    </row>
    <row r="30" spans="2:8" ht="15" customHeight="1">
      <c r="B30" s="606">
        <v>7</v>
      </c>
      <c r="C30" s="642" t="s">
        <v>368</v>
      </c>
      <c r="D30" s="605" t="s">
        <v>783</v>
      </c>
      <c r="E30" s="816" t="s">
        <v>784</v>
      </c>
      <c r="F30" s="817"/>
      <c r="G30" s="822" t="s">
        <v>785</v>
      </c>
      <c r="H30" s="823"/>
    </row>
    <row r="31" spans="2:8" ht="15" customHeight="1">
      <c r="B31" s="606">
        <v>8</v>
      </c>
      <c r="C31" s="642" t="s">
        <v>369</v>
      </c>
      <c r="D31" s="605" t="s">
        <v>1083</v>
      </c>
      <c r="E31" s="816" t="s">
        <v>1084</v>
      </c>
      <c r="F31" s="817"/>
      <c r="G31" s="822" t="s">
        <v>1085</v>
      </c>
      <c r="H31" s="823"/>
    </row>
    <row r="32" spans="2:8" ht="14.45" customHeight="1">
      <c r="B32" s="606">
        <v>9</v>
      </c>
      <c r="C32" s="642"/>
      <c r="D32" s="605"/>
      <c r="E32" s="816"/>
      <c r="F32" s="817"/>
      <c r="G32" s="822"/>
      <c r="H32" s="823"/>
    </row>
    <row r="33" spans="2:8">
      <c r="B33" s="606">
        <v>10</v>
      </c>
      <c r="C33" s="642"/>
      <c r="D33" s="605"/>
      <c r="E33" s="816"/>
      <c r="F33" s="817"/>
      <c r="G33" s="822"/>
      <c r="H33" s="823"/>
    </row>
    <row r="34" spans="2:8">
      <c r="B34" s="606" t="s">
        <v>480</v>
      </c>
      <c r="C34" s="642"/>
      <c r="D34" s="605"/>
      <c r="E34" s="816"/>
      <c r="F34" s="817"/>
      <c r="G34" s="822"/>
      <c r="H34" s="823"/>
    </row>
    <row r="36" spans="2:8" ht="30.75" customHeight="1">
      <c r="B36" s="535" t="s">
        <v>608</v>
      </c>
    </row>
    <row r="37" spans="2:8" ht="23.25" customHeight="1">
      <c r="B37" s="566" t="s">
        <v>613</v>
      </c>
      <c r="C37" s="603"/>
      <c r="D37" s="603"/>
      <c r="E37" s="603"/>
      <c r="F37" s="603"/>
      <c r="G37" s="603"/>
      <c r="H37" s="603"/>
    </row>
    <row r="39" spans="2:8" s="90" customFormat="1" ht="15">
      <c r="B39" s="617" t="s">
        <v>546</v>
      </c>
      <c r="C39" s="617" t="s">
        <v>561</v>
      </c>
      <c r="D39" s="617" t="s">
        <v>545</v>
      </c>
      <c r="E39" s="818" t="s">
        <v>34</v>
      </c>
      <c r="F39" s="819"/>
      <c r="G39" s="818" t="s">
        <v>544</v>
      </c>
      <c r="H39" s="819"/>
    </row>
    <row r="40" spans="2:8">
      <c r="B40" s="606">
        <v>1</v>
      </c>
      <c r="C40" s="642"/>
      <c r="D40" s="605"/>
      <c r="E40" s="816"/>
      <c r="F40" s="817"/>
      <c r="G40" s="822"/>
      <c r="H40" s="823"/>
    </row>
    <row r="41" spans="2:8">
      <c r="B41" s="606">
        <v>2</v>
      </c>
      <c r="C41" s="642"/>
      <c r="D41" s="605"/>
      <c r="E41" s="816"/>
      <c r="F41" s="817"/>
      <c r="G41" s="822"/>
      <c r="H41" s="823"/>
    </row>
    <row r="42" spans="2:8">
      <c r="B42" s="606">
        <v>3</v>
      </c>
      <c r="C42" s="642"/>
      <c r="D42" s="605"/>
      <c r="E42" s="816"/>
      <c r="F42" s="817"/>
      <c r="G42" s="822"/>
      <c r="H42" s="823"/>
    </row>
    <row r="43" spans="2:8">
      <c r="B43" s="606">
        <v>4</v>
      </c>
      <c r="C43" s="642"/>
      <c r="D43" s="605"/>
      <c r="E43" s="816"/>
      <c r="F43" s="817"/>
      <c r="G43" s="822"/>
      <c r="H43" s="823"/>
    </row>
    <row r="44" spans="2:8">
      <c r="B44" s="606">
        <v>5</v>
      </c>
      <c r="C44" s="642"/>
      <c r="D44" s="605"/>
      <c r="E44" s="816"/>
      <c r="F44" s="817"/>
      <c r="G44" s="822"/>
      <c r="H44" s="823"/>
    </row>
    <row r="45" spans="2:8">
      <c r="B45" s="606">
        <v>6</v>
      </c>
      <c r="C45" s="642"/>
      <c r="D45" s="605"/>
      <c r="E45" s="816"/>
      <c r="F45" s="817"/>
      <c r="G45" s="822"/>
      <c r="H45" s="823"/>
    </row>
    <row r="46" spans="2:8">
      <c r="B46" s="606">
        <v>7</v>
      </c>
      <c r="C46" s="642"/>
      <c r="D46" s="605"/>
      <c r="E46" s="816"/>
      <c r="F46" s="817"/>
      <c r="G46" s="822"/>
      <c r="H46" s="823"/>
    </row>
    <row r="47" spans="2:8">
      <c r="B47" s="606">
        <v>8</v>
      </c>
      <c r="C47" s="642"/>
      <c r="D47" s="605"/>
      <c r="E47" s="816"/>
      <c r="F47" s="817"/>
      <c r="G47" s="822"/>
      <c r="H47" s="823"/>
    </row>
    <row r="48" spans="2:8">
      <c r="B48" s="606">
        <v>9</v>
      </c>
      <c r="C48" s="642"/>
      <c r="D48" s="605"/>
      <c r="E48" s="816"/>
      <c r="F48" s="817"/>
      <c r="G48" s="822"/>
      <c r="H48" s="823"/>
    </row>
    <row r="49" spans="2:8">
      <c r="B49" s="606">
        <v>10</v>
      </c>
      <c r="C49" s="642"/>
      <c r="D49" s="605"/>
      <c r="E49" s="816"/>
      <c r="F49" s="817"/>
      <c r="G49" s="822"/>
      <c r="H49" s="823"/>
    </row>
    <row r="50" spans="2:8">
      <c r="B50" s="606" t="s">
        <v>480</v>
      </c>
      <c r="C50" s="642"/>
      <c r="D50" s="605"/>
      <c r="E50" s="816"/>
      <c r="F50" s="817"/>
      <c r="G50" s="822"/>
      <c r="H50" s="82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7" zoomScale="90" zoomScaleNormal="90" workbookViewId="0">
      <selection activeCell="F23" sqref="F23"/>
    </sheetView>
  </sheetViews>
  <sheetFormatPr defaultColWidth="9.1328125" defaultRowHeight="14.25"/>
  <cols>
    <col min="1" max="1" width="5.3984375" style="12" customWidth="1"/>
    <col min="2" max="2" width="27.3984375" style="10" customWidth="1"/>
    <col min="3" max="3" width="23" style="10" customWidth="1"/>
    <col min="4" max="4" width="32.3984375" style="12" customWidth="1"/>
    <col min="5" max="5" width="26.3984375" style="12" customWidth="1"/>
    <col min="6" max="6" width="24" style="12" customWidth="1"/>
    <col min="7" max="7" width="21.3984375" style="12" customWidth="1"/>
    <col min="8" max="8" width="24.1328125" style="12" customWidth="1"/>
    <col min="9" max="13" width="22.1328125" style="12" customWidth="1"/>
    <col min="14" max="14" width="26" style="12" customWidth="1"/>
    <col min="15" max="16" width="22.1328125" style="12" customWidth="1"/>
    <col min="17" max="17" width="16.3984375" style="12" customWidth="1"/>
    <col min="18" max="18" width="13.59765625" style="12" customWidth="1"/>
    <col min="19" max="19" width="13.86328125" style="12" customWidth="1"/>
    <col min="20" max="20" width="20" style="12" customWidth="1"/>
    <col min="21" max="21" width="10.1328125" style="12" customWidth="1"/>
    <col min="22" max="30" width="14" style="12" customWidth="1"/>
    <col min="31" max="16384" width="9.13281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row>
    <row r="10" spans="2:17" s="17" customFormat="1" ht="16.5" customHeight="1"/>
    <row r="11" spans="2:17" s="17" customFormat="1" ht="36.75" customHeight="1">
      <c r="B11" s="826" t="s">
        <v>753</v>
      </c>
      <c r="C11" s="826"/>
      <c r="D11" s="826"/>
      <c r="E11" s="826"/>
      <c r="F11" s="826"/>
      <c r="G11" s="826"/>
      <c r="H11" s="826"/>
      <c r="I11" s="826"/>
      <c r="J11" s="826"/>
      <c r="K11" s="826"/>
      <c r="L11" s="826"/>
      <c r="M11" s="826"/>
      <c r="N11" s="612"/>
      <c r="O11" s="612"/>
      <c r="P11" s="612"/>
      <c r="Q11" s="612"/>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50 - 4,999 kW</v>
      </c>
      <c r="G13" s="243" t="str">
        <f>'1.  LRAMVA Summary'!G52</f>
        <v>General Service 3,000 - 4,999 kW</v>
      </c>
      <c r="H13" s="243" t="str">
        <f>'1.  LRAMVA Summary'!H52</f>
        <v>Large Use - Regular</v>
      </c>
      <c r="I13" s="243" t="str">
        <f>'1.  LRAMVA Summary'!I52</f>
        <v>Large Use - 3TS</v>
      </c>
      <c r="J13" s="243" t="str">
        <f>'1.  LRAMVA Summary'!J52</f>
        <v>Large Use - Ford Annex</v>
      </c>
      <c r="K13" s="243" t="str">
        <f>'1.  LRAMVA Summary'!K52</f>
        <v>Other</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v>
      </c>
      <c r="J14" s="577" t="str">
        <f>'1.  LRAMVA Summary'!J53</f>
        <v>kW</v>
      </c>
      <c r="K14" s="577" t="str">
        <f>'1.  LRAMVA Summary'!K53</f>
        <v>kW</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4">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4">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26" t="s">
        <v>753</v>
      </c>
      <c r="C26" s="826"/>
      <c r="D26" s="826"/>
      <c r="E26" s="826"/>
      <c r="F26" s="826"/>
      <c r="G26" s="826"/>
      <c r="H26" s="826"/>
      <c r="I26" s="826"/>
      <c r="J26" s="826"/>
      <c r="K26" s="826"/>
      <c r="L26" s="826"/>
      <c r="M26" s="826"/>
      <c r="N26" s="612"/>
      <c r="O26" s="612"/>
      <c r="P26" s="612"/>
      <c r="Q26" s="612"/>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50 - 4,999 kW</v>
      </c>
      <c r="G28" s="243" t="str">
        <f>'1.  LRAMVA Summary'!G52</f>
        <v>General Service 3,000 - 4,999 kW</v>
      </c>
      <c r="H28" s="243" t="str">
        <f>'1.  LRAMVA Summary'!H52</f>
        <v>Large Use - Regular</v>
      </c>
      <c r="I28" s="243" t="str">
        <f>'1.  LRAMVA Summary'!I52</f>
        <v>Large Use - 3TS</v>
      </c>
      <c r="J28" s="243" t="str">
        <f>'1.  LRAMVA Summary'!J52</f>
        <v>Large Use - Ford Annex</v>
      </c>
      <c r="K28" s="243" t="str">
        <f>'1.  LRAMVA Summary'!K52</f>
        <v>Other</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v>
      </c>
      <c r="J29" s="577" t="str">
        <f>'1.  LRAMVA Summary'!J53</f>
        <v>kW</v>
      </c>
      <c r="K29" s="577" t="str">
        <f>'1.  LRAMVA Summary'!K53</f>
        <v>kW</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4">
        <f>SUM(D30:Q30)</f>
        <v>0</v>
      </c>
      <c r="D30" s="462"/>
      <c r="E30" s="462"/>
      <c r="F30" s="462"/>
      <c r="G30" s="462"/>
      <c r="H30" s="462"/>
      <c r="I30" s="462"/>
      <c r="J30" s="462"/>
      <c r="K30" s="462"/>
      <c r="L30" s="462"/>
      <c r="M30" s="462"/>
      <c r="N30" s="462"/>
      <c r="O30" s="462"/>
      <c r="P30" s="462"/>
      <c r="Q30" s="452"/>
    </row>
    <row r="31" spans="2:17" s="463" customFormat="1" ht="15" customHeight="1">
      <c r="B31" s="461" t="s">
        <v>28</v>
      </c>
      <c r="C31" s="624">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
      <c r="B39" s="118" t="s">
        <v>453</v>
      </c>
      <c r="C39" s="35"/>
      <c r="D39" s="34"/>
      <c r="E39" s="39"/>
      <c r="F39" s="40"/>
    </row>
    <row r="40" spans="2:32" s="70" customFormat="1" ht="39" customHeight="1">
      <c r="B40" s="826" t="s">
        <v>606</v>
      </c>
      <c r="C40" s="826"/>
      <c r="D40" s="826"/>
      <c r="E40" s="826"/>
      <c r="F40" s="826"/>
      <c r="G40" s="826"/>
      <c r="H40" s="826"/>
      <c r="I40" s="826"/>
      <c r="J40" s="826"/>
      <c r="K40" s="826"/>
      <c r="L40" s="826"/>
      <c r="M40" s="826"/>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General Service &lt; 50 kW</v>
      </c>
      <c r="F42" s="243" t="str">
        <f>'1.  LRAMVA Summary'!F52</f>
        <v>General Service 50 - 4,999 kW</v>
      </c>
      <c r="G42" s="243" t="str">
        <f>'1.  LRAMVA Summary'!G52</f>
        <v>General Service 3,000 - 4,999 kW</v>
      </c>
      <c r="H42" s="243" t="str">
        <f>'1.  LRAMVA Summary'!H52</f>
        <v>Large Use - Regular</v>
      </c>
      <c r="I42" s="243" t="str">
        <f>'1.  LRAMVA Summary'!I52</f>
        <v>Large Use - 3TS</v>
      </c>
      <c r="J42" s="243" t="str">
        <f>'1.  LRAMVA Summary'!J52</f>
        <v>Large Use - Ford Annex</v>
      </c>
      <c r="K42" s="243" t="str">
        <f>'1.  LRAMVA Summary'!K52</f>
        <v>Other</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v>
      </c>
      <c r="J43" s="581" t="str">
        <f>'1.  LRAMVA Summary'!J53</f>
        <v>kW</v>
      </c>
      <c r="K43" s="581" t="str">
        <f>'1.  LRAMVA Summary'!K53</f>
        <v>kW</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2"/>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2"/>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54" activePane="bottomLeft" state="frozen"/>
      <selection pane="bottomLeft" activeCell="S115" sqref="S115"/>
    </sheetView>
  </sheetViews>
  <sheetFormatPr defaultColWidth="9.1328125" defaultRowHeight="14.25" outlineLevelRow="1"/>
  <cols>
    <col min="1" max="1" width="6.59765625" style="4" customWidth="1"/>
    <col min="2" max="2" width="36.59765625" style="5" customWidth="1"/>
    <col min="3" max="3" width="16.86328125" style="78" customWidth="1"/>
    <col min="4" max="5" width="17.86328125" style="5" customWidth="1"/>
    <col min="6" max="6" width="18.59765625" style="5" customWidth="1"/>
    <col min="7" max="8" width="15.3984375" style="5" customWidth="1"/>
    <col min="9" max="9" width="17.3984375" style="5" customWidth="1"/>
    <col min="10" max="13" width="15.86328125" style="5" customWidth="1"/>
    <col min="14" max="14" width="18.86328125" style="5" customWidth="1"/>
    <col min="15" max="15" width="16.59765625" style="5" customWidth="1"/>
    <col min="16" max="16" width="17.1328125" style="5" customWidth="1"/>
    <col min="17" max="16384" width="9.13281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7" t="s">
        <v>171</v>
      </c>
      <c r="C4" s="85" t="s">
        <v>175</v>
      </c>
      <c r="D4" s="85"/>
      <c r="E4" s="49"/>
    </row>
    <row r="5" spans="1:26" s="18" customFormat="1" ht="26.25" hidden="1" customHeight="1" outlineLevel="1" thickBot="1">
      <c r="A5" s="4"/>
      <c r="B5" s="827"/>
      <c r="C5" s="86" t="s">
        <v>172</v>
      </c>
      <c r="D5" s="86"/>
      <c r="E5" s="49"/>
    </row>
    <row r="6" spans="1:26" ht="26.25" hidden="1" customHeight="1" outlineLevel="1" thickBot="1">
      <c r="B6" s="827"/>
      <c r="C6" s="833" t="s">
        <v>551</v>
      </c>
      <c r="D6" s="834"/>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35" t="s">
        <v>614</v>
      </c>
      <c r="C12" s="835"/>
      <c r="D12" s="835"/>
      <c r="E12" s="835"/>
      <c r="F12" s="835"/>
      <c r="G12" s="835"/>
      <c r="H12" s="835"/>
      <c r="I12" s="835"/>
      <c r="J12" s="835"/>
      <c r="K12" s="835"/>
      <c r="L12" s="835"/>
      <c r="M12" s="835"/>
      <c r="N12" s="835"/>
      <c r="O12" s="83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1" t="s">
        <v>41</v>
      </c>
      <c r="D14" s="472" t="s">
        <v>765</v>
      </c>
      <c r="E14" s="472" t="s">
        <v>766</v>
      </c>
      <c r="F14" s="472" t="s">
        <v>767</v>
      </c>
      <c r="G14" s="472" t="s">
        <v>768</v>
      </c>
      <c r="H14" s="472" t="s">
        <v>769</v>
      </c>
      <c r="I14" s="472" t="s">
        <v>770</v>
      </c>
      <c r="J14" s="472" t="s">
        <v>771</v>
      </c>
      <c r="K14" s="472" t="s">
        <v>772</v>
      </c>
      <c r="L14" s="472" t="s">
        <v>773</v>
      </c>
      <c r="M14" s="472" t="s">
        <v>1086</v>
      </c>
      <c r="N14" s="472" t="s">
        <v>563</v>
      </c>
      <c r="O14" s="472" t="s">
        <v>564</v>
      </c>
      <c r="P14" s="7"/>
    </row>
    <row r="15" spans="1:26" s="7" customFormat="1" ht="18.75" customHeight="1">
      <c r="B15" s="473" t="s">
        <v>188</v>
      </c>
      <c r="C15" s="82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29"/>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30"/>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31" t="str">
        <f>'2. LRAMVA Threshold'!D43</f>
        <v>kWh</v>
      </c>
      <c r="D18" s="46">
        <v>1.9900000000000001E-2</v>
      </c>
      <c r="E18" s="46">
        <v>0.02</v>
      </c>
      <c r="F18" s="46">
        <v>2.01E-2</v>
      </c>
      <c r="G18" s="46">
        <v>2.0199999999999999E-2</v>
      </c>
      <c r="H18" s="46">
        <v>2.0400000000000001E-2</v>
      </c>
      <c r="I18" s="46">
        <v>2.06E-2</v>
      </c>
      <c r="J18" s="46">
        <v>1.5699999999999999E-2</v>
      </c>
      <c r="K18" s="46">
        <v>1.06E-2</v>
      </c>
      <c r="L18" s="46">
        <v>5.3E-3</v>
      </c>
      <c r="M18" s="46">
        <v>0</v>
      </c>
      <c r="N18" s="46"/>
      <c r="O18" s="69"/>
    </row>
    <row r="19" spans="1:15" s="7" customFormat="1" ht="15" customHeight="1" outlineLevel="1">
      <c r="B19" s="534" t="s">
        <v>511</v>
      </c>
      <c r="C19" s="829"/>
      <c r="D19" s="46"/>
      <c r="E19" s="46">
        <v>-2.9999999999999997E-4</v>
      </c>
      <c r="F19" s="46">
        <v>-2.9999999999999997E-4</v>
      </c>
      <c r="G19" s="46">
        <v>-2.9999999999999997E-4</v>
      </c>
      <c r="H19" s="46">
        <v>-2.9999999999999997E-4</v>
      </c>
      <c r="I19" s="46">
        <v>-2.9999999999999997E-4</v>
      </c>
      <c r="J19" s="46">
        <v>0</v>
      </c>
      <c r="K19" s="46">
        <v>0</v>
      </c>
      <c r="L19" s="46">
        <v>0</v>
      </c>
      <c r="M19" s="46">
        <v>0</v>
      </c>
      <c r="N19" s="46"/>
      <c r="O19" s="69"/>
    </row>
    <row r="20" spans="1:15" s="7" customFormat="1" ht="15" customHeight="1" outlineLevel="1">
      <c r="B20" s="534" t="s">
        <v>512</v>
      </c>
      <c r="C20" s="829"/>
      <c r="D20" s="46"/>
      <c r="E20" s="46"/>
      <c r="F20" s="46"/>
      <c r="G20" s="46"/>
      <c r="H20" s="46"/>
      <c r="I20" s="46"/>
      <c r="J20" s="46"/>
      <c r="K20" s="46"/>
      <c r="L20" s="46"/>
      <c r="M20" s="46"/>
      <c r="N20" s="46"/>
      <c r="O20" s="69"/>
    </row>
    <row r="21" spans="1:15" s="7" customFormat="1" ht="15" customHeight="1" outlineLevel="1">
      <c r="B21" s="534" t="s">
        <v>490</v>
      </c>
      <c r="C21" s="829"/>
      <c r="D21" s="46"/>
      <c r="E21" s="46"/>
      <c r="F21" s="46"/>
      <c r="G21" s="46"/>
      <c r="H21" s="46"/>
      <c r="I21" s="46"/>
      <c r="J21" s="46"/>
      <c r="K21" s="46"/>
      <c r="L21" s="46"/>
      <c r="M21" s="46"/>
      <c r="N21" s="46"/>
      <c r="O21" s="69"/>
    </row>
    <row r="22" spans="1:15" s="7" customFormat="1" ht="14.25" customHeight="1">
      <c r="B22" s="534" t="s">
        <v>513</v>
      </c>
      <c r="C22" s="832"/>
      <c r="D22" s="65">
        <f>SUM(D18:D21)</f>
        <v>1.9900000000000001E-2</v>
      </c>
      <c r="E22" s="65">
        <f>SUM(E18:E21)</f>
        <v>1.9699999999999999E-2</v>
      </c>
      <c r="F22" s="65">
        <f>SUM(F18:F21)</f>
        <v>1.9799999999999998E-2</v>
      </c>
      <c r="G22" s="65">
        <f t="shared" ref="G22:N22" si="2">SUM(G18:G21)</f>
        <v>1.9899999999999998E-2</v>
      </c>
      <c r="H22" s="65">
        <f t="shared" si="2"/>
        <v>2.01E-2</v>
      </c>
      <c r="I22" s="65">
        <f t="shared" si="2"/>
        <v>2.0299999999999999E-2</v>
      </c>
      <c r="J22" s="65">
        <f t="shared" si="2"/>
        <v>1.5699999999999999E-2</v>
      </c>
      <c r="K22" s="65">
        <f t="shared" si="2"/>
        <v>1.06E-2</v>
      </c>
      <c r="L22" s="65">
        <f t="shared" si="2"/>
        <v>5.3E-3</v>
      </c>
      <c r="M22" s="65">
        <f t="shared" si="2"/>
        <v>0</v>
      </c>
      <c r="N22" s="65">
        <f t="shared" si="2"/>
        <v>0</v>
      </c>
      <c r="O22" s="76"/>
    </row>
    <row r="23" spans="1:15" s="63" customFormat="1">
      <c r="A23" s="62"/>
      <c r="B23" s="492" t="s">
        <v>514</v>
      </c>
      <c r="C23" s="482"/>
      <c r="D23" s="483"/>
      <c r="E23" s="754">
        <f>SUM(D22*E16+E22*E17)/12</f>
        <v>1.9766666666666665E-2</v>
      </c>
      <c r="F23" s="754">
        <f t="shared" ref="F23:M23" si="3">SUM(E22*F16+F22*F17)/12</f>
        <v>1.9766666666666665E-2</v>
      </c>
      <c r="G23" s="754">
        <f t="shared" si="3"/>
        <v>1.9866666666666664E-2</v>
      </c>
      <c r="H23" s="754">
        <f t="shared" si="3"/>
        <v>2.0033333333333334E-2</v>
      </c>
      <c r="I23" s="754">
        <f t="shared" si="3"/>
        <v>2.0233333333333332E-2</v>
      </c>
      <c r="J23" s="754">
        <f t="shared" si="3"/>
        <v>1.7233333333333333E-2</v>
      </c>
      <c r="K23" s="754">
        <f t="shared" si="3"/>
        <v>1.23E-2</v>
      </c>
      <c r="L23" s="754">
        <f t="shared" si="3"/>
        <v>7.0666666666666664E-3</v>
      </c>
      <c r="M23" s="754">
        <f t="shared" si="3"/>
        <v>1.7666666666666666E-3</v>
      </c>
      <c r="N23" s="755">
        <f>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2" t="str">
        <f>'1.  LRAMVA Summary'!B30</f>
        <v>General Service &lt; 50 kW</v>
      </c>
      <c r="C25" s="831" t="str">
        <f>'2. LRAMVA Threshold'!E43</f>
        <v>kWh</v>
      </c>
      <c r="D25" s="46">
        <v>1.6199999999999999E-2</v>
      </c>
      <c r="E25" s="46">
        <v>1.6199999999999999E-2</v>
      </c>
      <c r="F25" s="46">
        <v>1.6299999999999999E-2</v>
      </c>
      <c r="G25" s="46">
        <v>1.6400000000000001E-2</v>
      </c>
      <c r="H25" s="46">
        <v>1.66E-2</v>
      </c>
      <c r="I25" s="46">
        <v>1.6799999999999999E-2</v>
      </c>
      <c r="J25" s="46">
        <v>1.7100000000000001E-2</v>
      </c>
      <c r="K25" s="46">
        <v>1.7299999999999999E-2</v>
      </c>
      <c r="L25" s="46">
        <v>1.7399999999999999E-2</v>
      </c>
      <c r="M25" s="46">
        <v>1.7600000000000001E-2</v>
      </c>
      <c r="N25" s="46"/>
      <c r="O25" s="69"/>
    </row>
    <row r="26" spans="1:15" s="18" customFormat="1" outlineLevel="1">
      <c r="A26" s="4"/>
      <c r="B26" s="534" t="s">
        <v>511</v>
      </c>
      <c r="C26" s="829"/>
      <c r="D26" s="46"/>
      <c r="E26" s="46">
        <v>-2.0000000000000001E-4</v>
      </c>
      <c r="F26" s="46">
        <v>-2.0000000000000001E-4</v>
      </c>
      <c r="G26" s="46">
        <v>-2.0000000000000001E-4</v>
      </c>
      <c r="H26" s="46">
        <v>-2.0000000000000001E-4</v>
      </c>
      <c r="I26" s="46">
        <v>-2.0000000000000001E-4</v>
      </c>
      <c r="J26" s="46">
        <v>-2.0000000000000001E-4</v>
      </c>
      <c r="K26" s="46">
        <v>-2.0000000000000001E-4</v>
      </c>
      <c r="L26" s="46">
        <v>-2.0000000000000001E-4</v>
      </c>
      <c r="M26" s="46">
        <v>-2.9999999999999997E-4</v>
      </c>
      <c r="N26" s="46"/>
      <c r="O26" s="69"/>
    </row>
    <row r="27" spans="1:15" s="18" customFormat="1" outlineLevel="1">
      <c r="A27" s="4"/>
      <c r="B27" s="534" t="s">
        <v>512</v>
      </c>
      <c r="C27" s="829"/>
      <c r="D27" s="46"/>
      <c r="E27" s="46"/>
      <c r="F27" s="46"/>
      <c r="G27" s="46"/>
      <c r="H27" s="46"/>
      <c r="I27" s="46"/>
      <c r="J27" s="46"/>
      <c r="K27" s="46"/>
      <c r="L27" s="46"/>
      <c r="M27" s="46"/>
      <c r="N27" s="46"/>
      <c r="O27" s="69"/>
    </row>
    <row r="28" spans="1:15" s="18" customFormat="1" outlineLevel="1">
      <c r="A28" s="4"/>
      <c r="B28" s="534" t="s">
        <v>490</v>
      </c>
      <c r="C28" s="829"/>
      <c r="D28" s="46"/>
      <c r="E28" s="46"/>
      <c r="F28" s="46"/>
      <c r="G28" s="46"/>
      <c r="H28" s="46"/>
      <c r="I28" s="46"/>
      <c r="J28" s="46"/>
      <c r="K28" s="46"/>
      <c r="L28" s="46"/>
      <c r="M28" s="46"/>
      <c r="N28" s="46"/>
      <c r="O28" s="69"/>
    </row>
    <row r="29" spans="1:15" s="18" customFormat="1">
      <c r="A29" s="4"/>
      <c r="B29" s="534" t="s">
        <v>513</v>
      </c>
      <c r="C29" s="832"/>
      <c r="D29" s="65">
        <f>SUM(D25:D28)</f>
        <v>1.6199999999999999E-2</v>
      </c>
      <c r="E29" s="65">
        <f t="shared" ref="E29:N29" si="4">SUM(E25:E28)</f>
        <v>1.6E-2</v>
      </c>
      <c r="F29" s="65">
        <f t="shared" si="4"/>
        <v>1.61E-2</v>
      </c>
      <c r="G29" s="65">
        <f t="shared" si="4"/>
        <v>1.6200000000000003E-2</v>
      </c>
      <c r="H29" s="65">
        <f t="shared" si="4"/>
        <v>1.6400000000000001E-2</v>
      </c>
      <c r="I29" s="65">
        <f t="shared" si="4"/>
        <v>1.66E-2</v>
      </c>
      <c r="J29" s="65">
        <f t="shared" si="4"/>
        <v>1.6900000000000002E-2</v>
      </c>
      <c r="K29" s="65">
        <f t="shared" si="4"/>
        <v>1.7100000000000001E-2</v>
      </c>
      <c r="L29" s="65">
        <f t="shared" si="4"/>
        <v>1.72E-2</v>
      </c>
      <c r="M29" s="65">
        <f t="shared" si="4"/>
        <v>1.7299999999999999E-2</v>
      </c>
      <c r="N29" s="65">
        <f t="shared" si="4"/>
        <v>0</v>
      </c>
      <c r="O29" s="76"/>
    </row>
    <row r="30" spans="1:15" s="18" customFormat="1">
      <c r="A30" s="4"/>
      <c r="B30" s="492" t="s">
        <v>514</v>
      </c>
      <c r="C30" s="488"/>
      <c r="D30" s="71"/>
      <c r="E30" s="754">
        <f>SUM(D29*E16+E29*E17)/12</f>
        <v>1.6066666666666667E-2</v>
      </c>
      <c r="F30" s="754">
        <f t="shared" ref="F30:M30" si="5">SUM(E29*F16+F29*F17)/12</f>
        <v>1.6066666666666667E-2</v>
      </c>
      <c r="G30" s="754">
        <f t="shared" si="5"/>
        <v>1.6166666666666666E-2</v>
      </c>
      <c r="H30" s="754">
        <f t="shared" si="5"/>
        <v>1.6333333333333335E-2</v>
      </c>
      <c r="I30" s="754">
        <f t="shared" si="5"/>
        <v>1.6533333333333334E-2</v>
      </c>
      <c r="J30" s="754">
        <f t="shared" si="5"/>
        <v>1.6799999999999999E-2</v>
      </c>
      <c r="K30" s="754">
        <f t="shared" si="5"/>
        <v>1.7033333333333334E-2</v>
      </c>
      <c r="L30" s="754">
        <f t="shared" si="5"/>
        <v>1.7166666666666667E-2</v>
      </c>
      <c r="M30" s="754">
        <f t="shared" si="5"/>
        <v>1.7266666666666666E-2</v>
      </c>
      <c r="N30" s="755">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ht="13.9">
      <c r="B32" s="602" t="str">
        <f>'1.  LRAMVA Summary'!B31</f>
        <v>General Service 50 - 4,999 kW</v>
      </c>
      <c r="C32" s="831" t="str">
        <f>'2. LRAMVA Threshold'!F43</f>
        <v>kW</v>
      </c>
      <c r="D32" s="46">
        <v>4.7074999999999996</v>
      </c>
      <c r="E32" s="46">
        <v>4.6228999999999996</v>
      </c>
      <c r="F32" s="46">
        <v>4.6543000000000001</v>
      </c>
      <c r="G32" s="46">
        <v>4.6765999999999996</v>
      </c>
      <c r="H32" s="46">
        <v>4.7279999999999998</v>
      </c>
      <c r="I32" s="46">
        <v>4.7752999999999997</v>
      </c>
      <c r="J32" s="46">
        <v>4.8468999999999998</v>
      </c>
      <c r="K32" s="46">
        <v>4.9099000000000004</v>
      </c>
      <c r="L32" s="46">
        <v>4.9394</v>
      </c>
      <c r="M32" s="46">
        <v>4.9839000000000002</v>
      </c>
      <c r="N32" s="46"/>
      <c r="O32" s="69"/>
    </row>
    <row r="33" spans="1:15" s="18" customFormat="1" outlineLevel="1">
      <c r="A33" s="4"/>
      <c r="B33" s="534" t="s">
        <v>511</v>
      </c>
      <c r="C33" s="829"/>
      <c r="D33" s="46"/>
      <c r="E33" s="46">
        <v>-3.9399999999999998E-2</v>
      </c>
      <c r="F33" s="46">
        <v>-4.8500000000000001E-2</v>
      </c>
      <c r="G33" s="46">
        <v>-4.53E-2</v>
      </c>
      <c r="H33" s="46">
        <v>-4.53E-2</v>
      </c>
      <c r="I33" s="46">
        <v>-0.05</v>
      </c>
      <c r="J33" s="46">
        <v>-3.4700000000000002E-2</v>
      </c>
      <c r="K33" s="46">
        <v>-3.56E-2</v>
      </c>
      <c r="L33" s="46">
        <v>-3.5200000000000002E-2</v>
      </c>
      <c r="M33" s="46">
        <v>-5.3800000000000001E-2</v>
      </c>
      <c r="N33" s="46"/>
      <c r="O33" s="69"/>
    </row>
    <row r="34" spans="1:15" s="18" customFormat="1" outlineLevel="1">
      <c r="A34" s="4"/>
      <c r="B34" s="534" t="s">
        <v>512</v>
      </c>
      <c r="C34" s="829"/>
      <c r="D34" s="46"/>
      <c r="E34" s="46"/>
      <c r="F34" s="46"/>
      <c r="G34" s="46"/>
      <c r="H34" s="46"/>
      <c r="I34" s="46"/>
      <c r="J34" s="46"/>
      <c r="K34" s="46"/>
      <c r="L34" s="46"/>
      <c r="M34" s="46"/>
      <c r="N34" s="46"/>
      <c r="O34" s="69"/>
    </row>
    <row r="35" spans="1:15" s="18" customFormat="1" outlineLevel="1">
      <c r="A35" s="4"/>
      <c r="B35" s="534" t="s">
        <v>490</v>
      </c>
      <c r="C35" s="829"/>
      <c r="D35" s="46"/>
      <c r="E35" s="46"/>
      <c r="F35" s="46"/>
      <c r="G35" s="46"/>
      <c r="H35" s="46"/>
      <c r="I35" s="46"/>
      <c r="J35" s="46"/>
      <c r="K35" s="46"/>
      <c r="L35" s="46"/>
      <c r="M35" s="46"/>
      <c r="N35" s="46"/>
      <c r="O35" s="69"/>
    </row>
    <row r="36" spans="1:15" s="18" customFormat="1">
      <c r="A36" s="4"/>
      <c r="B36" s="534" t="s">
        <v>513</v>
      </c>
      <c r="C36" s="832"/>
      <c r="D36" s="65">
        <f>SUM(D32:D35)</f>
        <v>4.7074999999999996</v>
      </c>
      <c r="E36" s="65">
        <f>SUM(E32:E35)</f>
        <v>4.5834999999999999</v>
      </c>
      <c r="F36" s="65">
        <f t="shared" ref="F36:M36" si="6">SUM(F32:F35)</f>
        <v>4.6058000000000003</v>
      </c>
      <c r="G36" s="65">
        <f t="shared" si="6"/>
        <v>4.6312999999999995</v>
      </c>
      <c r="H36" s="65">
        <f t="shared" si="6"/>
        <v>4.6826999999999996</v>
      </c>
      <c r="I36" s="65">
        <f t="shared" si="6"/>
        <v>4.7252999999999998</v>
      </c>
      <c r="J36" s="65">
        <f t="shared" si="6"/>
        <v>4.8121999999999998</v>
      </c>
      <c r="K36" s="65">
        <f t="shared" si="6"/>
        <v>4.8743000000000007</v>
      </c>
      <c r="L36" s="65">
        <f t="shared" si="6"/>
        <v>4.9042000000000003</v>
      </c>
      <c r="M36" s="65">
        <f t="shared" si="6"/>
        <v>4.9301000000000004</v>
      </c>
      <c r="N36" s="65">
        <f>SUM(N32:N35)</f>
        <v>0</v>
      </c>
      <c r="O36" s="76"/>
    </row>
    <row r="37" spans="1:15" s="18" customFormat="1">
      <c r="A37" s="4"/>
      <c r="B37" s="492" t="s">
        <v>514</v>
      </c>
      <c r="C37" s="488"/>
      <c r="D37" s="71"/>
      <c r="E37" s="754">
        <f>SUM(D36*E16+E36*E17)/12</f>
        <v>4.6248333333333331</v>
      </c>
      <c r="F37" s="754">
        <f t="shared" ref="F37:M37" si="7">SUM(E36*F16+F36*F17)/12</f>
        <v>4.5983666666666672</v>
      </c>
      <c r="G37" s="754">
        <f t="shared" si="7"/>
        <v>4.6227999999999998</v>
      </c>
      <c r="H37" s="754">
        <f t="shared" si="7"/>
        <v>4.665566666666666</v>
      </c>
      <c r="I37" s="754">
        <f t="shared" si="7"/>
        <v>4.7110999999999992</v>
      </c>
      <c r="J37" s="754">
        <f t="shared" si="7"/>
        <v>4.7832333333333326</v>
      </c>
      <c r="K37" s="754">
        <f t="shared" si="7"/>
        <v>4.8536000000000001</v>
      </c>
      <c r="L37" s="754">
        <f t="shared" si="7"/>
        <v>4.8942333333333332</v>
      </c>
      <c r="M37" s="754">
        <f t="shared" si="7"/>
        <v>4.9214666666666673</v>
      </c>
      <c r="N37" s="755">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3.9">
      <c r="A39" s="62"/>
      <c r="B39" s="602" t="str">
        <f>'1.  LRAMVA Summary'!B32</f>
        <v>General Service 3,000 - 4,999 kW</v>
      </c>
      <c r="C39" s="831" t="str">
        <f>'2. LRAMVA Threshold'!G43</f>
        <v>kW</v>
      </c>
      <c r="D39" s="46">
        <v>1.9306000000000001</v>
      </c>
      <c r="E39" s="46">
        <v>1.9340999999999999</v>
      </c>
      <c r="F39" s="46">
        <v>1.9473</v>
      </c>
      <c r="G39" s="46">
        <v>1.9565999999999999</v>
      </c>
      <c r="H39" s="46">
        <v>1.9781</v>
      </c>
      <c r="I39" s="46">
        <v>1.9979</v>
      </c>
      <c r="J39" s="46">
        <v>2.0278999999999998</v>
      </c>
      <c r="K39" s="46">
        <v>2.0543</v>
      </c>
      <c r="L39" s="46">
        <v>2.0666000000000002</v>
      </c>
      <c r="M39" s="46">
        <v>2.0851999999999999</v>
      </c>
      <c r="N39" s="46"/>
      <c r="O39" s="69"/>
    </row>
    <row r="40" spans="1:15" s="18" customFormat="1" outlineLevel="1">
      <c r="A40" s="4"/>
      <c r="B40" s="534" t="s">
        <v>511</v>
      </c>
      <c r="C40" s="829"/>
      <c r="D40" s="46"/>
      <c r="E40" s="46">
        <v>-1.8700000000000001E-2</v>
      </c>
      <c r="F40" s="46">
        <v>-2.29E-2</v>
      </c>
      <c r="G40" s="46">
        <v>-2.1399999999999999E-2</v>
      </c>
      <c r="H40" s="46">
        <v>-2.1399999999999999E-2</v>
      </c>
      <c r="I40" s="46">
        <v>-2.2700000000000001E-2</v>
      </c>
      <c r="J40" s="46">
        <v>-1.7299999999999999E-2</v>
      </c>
      <c r="K40" s="46">
        <v>-1.77E-2</v>
      </c>
      <c r="L40" s="46">
        <v>-1.7399999999999999E-2</v>
      </c>
      <c r="M40" s="46">
        <v>-2.5600000000000001E-2</v>
      </c>
      <c r="N40" s="46"/>
      <c r="O40" s="69"/>
    </row>
    <row r="41" spans="1:15" s="18" customFormat="1" outlineLevel="1">
      <c r="A41" s="4"/>
      <c r="B41" s="534" t="s">
        <v>512</v>
      </c>
      <c r="C41" s="829"/>
      <c r="D41" s="46"/>
      <c r="E41" s="46"/>
      <c r="F41" s="46"/>
      <c r="G41" s="46"/>
      <c r="H41" s="46"/>
      <c r="I41" s="46"/>
      <c r="J41" s="46"/>
      <c r="K41" s="46"/>
      <c r="L41" s="46"/>
      <c r="M41" s="46"/>
      <c r="N41" s="46"/>
      <c r="O41" s="69"/>
    </row>
    <row r="42" spans="1:15" s="18" customFormat="1" outlineLevel="1">
      <c r="A42" s="4"/>
      <c r="B42" s="534" t="s">
        <v>490</v>
      </c>
      <c r="C42" s="829"/>
      <c r="D42" s="46"/>
      <c r="E42" s="46"/>
      <c r="F42" s="46"/>
      <c r="G42" s="46"/>
      <c r="H42" s="46"/>
      <c r="I42" s="46"/>
      <c r="J42" s="46"/>
      <c r="K42" s="46"/>
      <c r="L42" s="46"/>
      <c r="M42" s="46"/>
      <c r="N42" s="46"/>
      <c r="O42" s="69"/>
    </row>
    <row r="43" spans="1:15" s="18" customFormat="1">
      <c r="A43" s="4"/>
      <c r="B43" s="534" t="s">
        <v>513</v>
      </c>
      <c r="C43" s="832"/>
      <c r="D43" s="65">
        <f>SUM(D39:D42)</f>
        <v>1.9306000000000001</v>
      </c>
      <c r="E43" s="65">
        <f t="shared" ref="E43:N43" si="8">SUM(E39:E42)</f>
        <v>1.9154</v>
      </c>
      <c r="F43" s="65">
        <f t="shared" si="8"/>
        <v>1.9244000000000001</v>
      </c>
      <c r="G43" s="65">
        <f t="shared" si="8"/>
        <v>1.9351999999999998</v>
      </c>
      <c r="H43" s="65">
        <f t="shared" si="8"/>
        <v>1.9566999999999999</v>
      </c>
      <c r="I43" s="65">
        <f t="shared" si="8"/>
        <v>1.9752000000000001</v>
      </c>
      <c r="J43" s="65">
        <f t="shared" si="8"/>
        <v>2.0105999999999997</v>
      </c>
      <c r="K43" s="65">
        <f t="shared" si="8"/>
        <v>2.0366</v>
      </c>
      <c r="L43" s="65">
        <f t="shared" si="8"/>
        <v>2.0492000000000004</v>
      </c>
      <c r="M43" s="65">
        <f t="shared" si="8"/>
        <v>2.0596000000000001</v>
      </c>
      <c r="N43" s="65">
        <f t="shared" si="8"/>
        <v>0</v>
      </c>
      <c r="O43" s="76"/>
    </row>
    <row r="44" spans="1:15" s="14" customFormat="1">
      <c r="A44" s="72"/>
      <c r="B44" s="492" t="s">
        <v>514</v>
      </c>
      <c r="C44" s="488"/>
      <c r="D44" s="71"/>
      <c r="E44" s="754">
        <f>SUM(D43*E16+E43*E17)/12</f>
        <v>1.9204666666666668</v>
      </c>
      <c r="F44" s="754">
        <f t="shared" ref="F44:M44" si="9">SUM(E43*F16+F43*F17)/12</f>
        <v>1.9214000000000002</v>
      </c>
      <c r="G44" s="754">
        <f t="shared" si="9"/>
        <v>1.9315999999999998</v>
      </c>
      <c r="H44" s="754">
        <f t="shared" si="9"/>
        <v>1.9495333333333331</v>
      </c>
      <c r="I44" s="754">
        <f t="shared" si="9"/>
        <v>1.9690333333333332</v>
      </c>
      <c r="J44" s="754">
        <f t="shared" si="9"/>
        <v>1.9987999999999999</v>
      </c>
      <c r="K44" s="754">
        <f t="shared" si="9"/>
        <v>2.0279333333333334</v>
      </c>
      <c r="L44" s="754">
        <f t="shared" si="9"/>
        <v>2.0450000000000004</v>
      </c>
      <c r="M44" s="754">
        <f t="shared" si="9"/>
        <v>2.0561333333333334</v>
      </c>
      <c r="N44" s="755">
        <f>ROUND(SUM(M43*N16+N43*N17)/12,4)</f>
        <v>0</v>
      </c>
      <c r="O44" s="489"/>
    </row>
    <row r="45" spans="1:15" s="70" customFormat="1" ht="13.9">
      <c r="A45" s="72"/>
      <c r="B45" s="492"/>
      <c r="C45" s="488"/>
      <c r="D45" s="71"/>
      <c r="E45" s="71"/>
      <c r="F45" s="71"/>
      <c r="G45" s="71"/>
      <c r="H45" s="71"/>
      <c r="I45" s="71"/>
      <c r="J45" s="71"/>
      <c r="K45" s="71"/>
      <c r="L45" s="487"/>
      <c r="M45" s="487"/>
      <c r="N45" s="487"/>
      <c r="O45" s="493"/>
    </row>
    <row r="46" spans="1:15" s="64" customFormat="1" ht="13.9">
      <c r="A46" s="62"/>
      <c r="B46" s="602" t="str">
        <f>'1.  LRAMVA Summary'!B33</f>
        <v>Large Use - Regular</v>
      </c>
      <c r="C46" s="831" t="str">
        <f>'2. LRAMVA Threshold'!H43</f>
        <v>kW</v>
      </c>
      <c r="D46" s="46">
        <v>2.1823999999999999</v>
      </c>
      <c r="E46" s="46">
        <v>2.1863000000000001</v>
      </c>
      <c r="F46" s="46">
        <v>2.2012</v>
      </c>
      <c r="G46" s="46">
        <v>2.2118000000000002</v>
      </c>
      <c r="H46" s="46">
        <v>2.2361</v>
      </c>
      <c r="I46" s="46">
        <v>2.2585000000000002</v>
      </c>
      <c r="J46" s="46">
        <v>2.2924000000000002</v>
      </c>
      <c r="K46" s="46">
        <v>2.3222</v>
      </c>
      <c r="L46" s="46">
        <v>2.3361000000000001</v>
      </c>
      <c r="M46" s="46">
        <v>2.3571</v>
      </c>
      <c r="N46" s="46"/>
      <c r="O46" s="69"/>
    </row>
    <row r="47" spans="1:15" s="18" customFormat="1" outlineLevel="1">
      <c r="A47" s="4"/>
      <c r="B47" s="534" t="s">
        <v>511</v>
      </c>
      <c r="C47" s="829"/>
      <c r="D47" s="46"/>
      <c r="E47" s="46">
        <v>-2.4199999999999999E-2</v>
      </c>
      <c r="F47" s="46">
        <v>-2.98E-2</v>
      </c>
      <c r="G47" s="46">
        <v>-2.7799999999999998E-2</v>
      </c>
      <c r="H47" s="46">
        <v>-2.7799999999999998E-2</v>
      </c>
      <c r="I47" s="46">
        <v>-2.9399999999999999E-2</v>
      </c>
      <c r="J47" s="46">
        <v>-2.01E-2</v>
      </c>
      <c r="K47" s="46">
        <v>-0.02</v>
      </c>
      <c r="L47" s="46">
        <v>-1.9400000000000001E-2</v>
      </c>
      <c r="M47" s="46">
        <v>-3.0700000000000002E-2</v>
      </c>
      <c r="N47" s="46"/>
      <c r="O47" s="69"/>
    </row>
    <row r="48" spans="1:15" s="18" customFormat="1" outlineLevel="1">
      <c r="A48" s="4"/>
      <c r="B48" s="534" t="s">
        <v>512</v>
      </c>
      <c r="C48" s="829"/>
      <c r="D48" s="46"/>
      <c r="E48" s="46"/>
      <c r="F48" s="46"/>
      <c r="G48" s="46"/>
      <c r="H48" s="46"/>
      <c r="I48" s="46"/>
      <c r="J48" s="46"/>
      <c r="K48" s="46"/>
      <c r="L48" s="46"/>
      <c r="M48" s="46"/>
      <c r="N48" s="46"/>
      <c r="O48" s="69"/>
    </row>
    <row r="49" spans="1:15" s="18" customFormat="1" outlineLevel="1">
      <c r="A49" s="4"/>
      <c r="B49" s="534" t="s">
        <v>490</v>
      </c>
      <c r="C49" s="829"/>
      <c r="D49" s="46"/>
      <c r="E49" s="46"/>
      <c r="F49" s="46"/>
      <c r="G49" s="46"/>
      <c r="H49" s="46"/>
      <c r="I49" s="46"/>
      <c r="J49" s="46"/>
      <c r="K49" s="46"/>
      <c r="L49" s="46"/>
      <c r="M49" s="46"/>
      <c r="N49" s="46"/>
      <c r="O49" s="69"/>
    </row>
    <row r="50" spans="1:15" s="18" customFormat="1">
      <c r="A50" s="4"/>
      <c r="B50" s="534" t="s">
        <v>513</v>
      </c>
      <c r="C50" s="832"/>
      <c r="D50" s="65">
        <f>SUM(D46:D49)</f>
        <v>2.1823999999999999</v>
      </c>
      <c r="E50" s="65">
        <f t="shared" ref="E50:N50" si="10">SUM(E46:E49)</f>
        <v>2.1621000000000001</v>
      </c>
      <c r="F50" s="65">
        <f t="shared" si="10"/>
        <v>2.1714000000000002</v>
      </c>
      <c r="G50" s="65">
        <f t="shared" si="10"/>
        <v>2.1840000000000002</v>
      </c>
      <c r="H50" s="65">
        <f t="shared" si="10"/>
        <v>2.2082999999999999</v>
      </c>
      <c r="I50" s="65">
        <f t="shared" si="10"/>
        <v>2.2291000000000003</v>
      </c>
      <c r="J50" s="65">
        <f t="shared" si="10"/>
        <v>2.2723000000000004</v>
      </c>
      <c r="K50" s="65">
        <f t="shared" si="10"/>
        <v>2.3022</v>
      </c>
      <c r="L50" s="65">
        <f t="shared" si="10"/>
        <v>2.3167</v>
      </c>
      <c r="M50" s="65">
        <f t="shared" si="10"/>
        <v>2.3264</v>
      </c>
      <c r="N50" s="65">
        <f t="shared" si="10"/>
        <v>0</v>
      </c>
      <c r="O50" s="76"/>
    </row>
    <row r="51" spans="1:15" s="14" customFormat="1">
      <c r="A51" s="72"/>
      <c r="B51" s="492" t="s">
        <v>514</v>
      </c>
      <c r="C51" s="488"/>
      <c r="D51" s="71"/>
      <c r="E51" s="754">
        <f>SUM(D50*E16+E50*E17)/12</f>
        <v>2.1688666666666667</v>
      </c>
      <c r="F51" s="754">
        <f t="shared" ref="F51:M51" si="11">SUM(E50*F16+F50*F17)/12</f>
        <v>2.1683000000000003</v>
      </c>
      <c r="G51" s="754">
        <f t="shared" si="11"/>
        <v>2.1798000000000002</v>
      </c>
      <c r="H51" s="754">
        <f t="shared" si="11"/>
        <v>2.2002000000000002</v>
      </c>
      <c r="I51" s="754">
        <f t="shared" si="11"/>
        <v>2.2221666666666668</v>
      </c>
      <c r="J51" s="754">
        <f t="shared" si="11"/>
        <v>2.2579000000000007</v>
      </c>
      <c r="K51" s="754">
        <f t="shared" si="11"/>
        <v>2.2922333333333333</v>
      </c>
      <c r="L51" s="754">
        <f t="shared" si="11"/>
        <v>2.3118666666666665</v>
      </c>
      <c r="M51" s="754">
        <f t="shared" si="11"/>
        <v>2.3231666666666668</v>
      </c>
      <c r="N51" s="755">
        <f>ROUND(SUM(M50*N16+N50*N17)/12,4)</f>
        <v>0</v>
      </c>
      <c r="O51" s="489"/>
    </row>
    <row r="52" spans="1:15" s="70" customFormat="1" ht="13.9">
      <c r="A52" s="72"/>
      <c r="B52" s="492"/>
      <c r="C52" s="488"/>
      <c r="D52" s="71"/>
      <c r="E52" s="71"/>
      <c r="F52" s="71"/>
      <c r="G52" s="71"/>
      <c r="H52" s="71"/>
      <c r="I52" s="71"/>
      <c r="J52" s="71"/>
      <c r="K52" s="71"/>
      <c r="L52" s="494"/>
      <c r="M52" s="494"/>
      <c r="N52" s="494"/>
      <c r="O52" s="493"/>
    </row>
    <row r="53" spans="1:15" s="64" customFormat="1" ht="13.9">
      <c r="A53" s="62"/>
      <c r="B53" s="602" t="str">
        <f>'1.  LRAMVA Summary'!B34</f>
        <v>Large Use - 3TS</v>
      </c>
      <c r="C53" s="831" t="str">
        <f>'2. LRAMVA Threshold'!I43</f>
        <v>kW</v>
      </c>
      <c r="D53" s="46">
        <v>2.7235</v>
      </c>
      <c r="E53" s="46">
        <v>2.7284000000000002</v>
      </c>
      <c r="F53" s="46">
        <v>2.7469999999999999</v>
      </c>
      <c r="G53" s="46">
        <v>2.7602000000000002</v>
      </c>
      <c r="H53" s="46">
        <v>2.7906</v>
      </c>
      <c r="I53" s="46">
        <v>2.8184999999999998</v>
      </c>
      <c r="J53" s="46">
        <v>2.8607999999999998</v>
      </c>
      <c r="K53" s="46">
        <v>2.8980000000000001</v>
      </c>
      <c r="L53" s="46">
        <v>2.9154</v>
      </c>
      <c r="M53" s="46">
        <v>2.9416000000000002</v>
      </c>
      <c r="N53" s="46"/>
      <c r="O53" s="69"/>
    </row>
    <row r="54" spans="1:15" s="18" customFormat="1" outlineLevel="1">
      <c r="A54" s="4"/>
      <c r="B54" s="534" t="s">
        <v>511</v>
      </c>
      <c r="C54" s="829"/>
      <c r="D54" s="46"/>
      <c r="E54" s="46">
        <v>-0.32100000000000001</v>
      </c>
      <c r="F54" s="46">
        <v>-3.95E-2</v>
      </c>
      <c r="G54" s="46">
        <v>-3.6900000000000002E-2</v>
      </c>
      <c r="H54" s="46">
        <v>-3.6900000000000002E-2</v>
      </c>
      <c r="I54" s="46">
        <v>-3.9E-2</v>
      </c>
      <c r="J54" s="46">
        <v>-3.3500000000000002E-2</v>
      </c>
      <c r="K54" s="46">
        <v>-3.61E-2</v>
      </c>
      <c r="L54" s="46">
        <v>-3.4099999999999998E-2</v>
      </c>
      <c r="M54" s="46">
        <v>-5.3199999999999997E-2</v>
      </c>
      <c r="N54" s="46"/>
      <c r="O54" s="69"/>
    </row>
    <row r="55" spans="1:15" s="18" customFormat="1" outlineLevel="1">
      <c r="A55" s="4"/>
      <c r="B55" s="534" t="s">
        <v>512</v>
      </c>
      <c r="C55" s="829"/>
      <c r="D55" s="46"/>
      <c r="E55" s="46"/>
      <c r="F55" s="46"/>
      <c r="G55" s="46"/>
      <c r="H55" s="46"/>
      <c r="I55" s="46"/>
      <c r="J55" s="46"/>
      <c r="K55" s="46"/>
      <c r="L55" s="46"/>
      <c r="M55" s="46"/>
      <c r="N55" s="46"/>
      <c r="O55" s="69"/>
    </row>
    <row r="56" spans="1:15" s="18" customFormat="1" outlineLevel="1">
      <c r="A56" s="4"/>
      <c r="B56" s="534" t="s">
        <v>490</v>
      </c>
      <c r="C56" s="829"/>
      <c r="D56" s="46"/>
      <c r="E56" s="46"/>
      <c r="F56" s="46"/>
      <c r="G56" s="46"/>
      <c r="H56" s="46"/>
      <c r="I56" s="46"/>
      <c r="J56" s="46"/>
      <c r="K56" s="46"/>
      <c r="L56" s="46"/>
      <c r="M56" s="46"/>
      <c r="N56" s="46"/>
      <c r="O56" s="69"/>
    </row>
    <row r="57" spans="1:15" s="18" customFormat="1">
      <c r="A57" s="4"/>
      <c r="B57" s="534" t="s">
        <v>513</v>
      </c>
      <c r="C57" s="832"/>
      <c r="D57" s="65">
        <f>SUM(D53:D56)</f>
        <v>2.7235</v>
      </c>
      <c r="E57" s="65">
        <f t="shared" ref="E57:N57" si="12">SUM(E53:E56)</f>
        <v>2.4074</v>
      </c>
      <c r="F57" s="65">
        <f t="shared" si="12"/>
        <v>2.7075</v>
      </c>
      <c r="G57" s="65">
        <f t="shared" si="12"/>
        <v>2.7233000000000001</v>
      </c>
      <c r="H57" s="65">
        <f t="shared" si="12"/>
        <v>2.7536999999999998</v>
      </c>
      <c r="I57" s="65">
        <f t="shared" si="12"/>
        <v>2.7794999999999996</v>
      </c>
      <c r="J57" s="65">
        <f t="shared" si="12"/>
        <v>2.8272999999999997</v>
      </c>
      <c r="K57" s="65">
        <f t="shared" si="12"/>
        <v>2.8619000000000003</v>
      </c>
      <c r="L57" s="65">
        <f t="shared" si="12"/>
        <v>2.8813</v>
      </c>
      <c r="M57" s="65">
        <f t="shared" si="12"/>
        <v>2.8884000000000003</v>
      </c>
      <c r="N57" s="65">
        <f t="shared" si="12"/>
        <v>0</v>
      </c>
      <c r="O57" s="77"/>
    </row>
    <row r="58" spans="1:15" s="14" customFormat="1">
      <c r="A58" s="72"/>
      <c r="B58" s="492" t="s">
        <v>514</v>
      </c>
      <c r="C58" s="488"/>
      <c r="D58" s="71"/>
      <c r="E58" s="754">
        <f>SUM(D57*E16+E57*E17)/12</f>
        <v>2.5127666666666664</v>
      </c>
      <c r="F58" s="754">
        <f t="shared" ref="F58:M58" si="13">SUM(E57*F16+F57*F17)/12</f>
        <v>2.6074666666666668</v>
      </c>
      <c r="G58" s="754">
        <f t="shared" si="13"/>
        <v>2.7180333333333331</v>
      </c>
      <c r="H58" s="754">
        <f t="shared" si="13"/>
        <v>2.7435666666666663</v>
      </c>
      <c r="I58" s="754">
        <f t="shared" si="13"/>
        <v>2.7708999999999997</v>
      </c>
      <c r="J58" s="754">
        <f t="shared" si="13"/>
        <v>2.8113666666666663</v>
      </c>
      <c r="K58" s="754">
        <f t="shared" si="13"/>
        <v>2.8503666666666665</v>
      </c>
      <c r="L58" s="754">
        <f t="shared" si="13"/>
        <v>2.8748333333333336</v>
      </c>
      <c r="M58" s="754">
        <f t="shared" si="13"/>
        <v>2.8860333333333337</v>
      </c>
      <c r="N58" s="755">
        <f>ROUND(SUM(M57*N16+N57*N17)/12,4)</f>
        <v>0</v>
      </c>
      <c r="O58" s="489"/>
    </row>
    <row r="59" spans="1:15" s="70" customFormat="1" ht="13.9">
      <c r="A59" s="72"/>
      <c r="B59" s="492"/>
      <c r="C59" s="488"/>
      <c r="D59" s="71"/>
      <c r="E59" s="71"/>
      <c r="F59" s="71"/>
      <c r="G59" s="71"/>
      <c r="H59" s="71"/>
      <c r="I59" s="71"/>
      <c r="J59" s="71"/>
      <c r="K59" s="71"/>
      <c r="L59" s="494"/>
      <c r="M59" s="494"/>
      <c r="N59" s="494"/>
      <c r="O59" s="493"/>
    </row>
    <row r="60" spans="1:15" s="64" customFormat="1" ht="13.9">
      <c r="A60" s="62"/>
      <c r="B60" s="602" t="str">
        <f>'1.  LRAMVA Summary'!B35</f>
        <v>Large Use - Ford Annex</v>
      </c>
      <c r="C60" s="831" t="str">
        <f>'2. LRAMVA Threshold'!J43</f>
        <v>kW</v>
      </c>
      <c r="D60" s="46">
        <v>0</v>
      </c>
      <c r="E60" s="46">
        <v>0</v>
      </c>
      <c r="F60" s="46">
        <v>0</v>
      </c>
      <c r="G60" s="46">
        <v>0</v>
      </c>
      <c r="H60" s="46">
        <v>0</v>
      </c>
      <c r="I60" s="46">
        <v>0</v>
      </c>
      <c r="J60" s="46">
        <v>0</v>
      </c>
      <c r="K60" s="46">
        <v>0</v>
      </c>
      <c r="L60" s="46">
        <v>0</v>
      </c>
      <c r="M60" s="46">
        <v>0</v>
      </c>
      <c r="N60" s="46"/>
      <c r="O60" s="69"/>
    </row>
    <row r="61" spans="1:15" s="18" customFormat="1" outlineLevel="1">
      <c r="A61" s="4"/>
      <c r="B61" s="534" t="s">
        <v>511</v>
      </c>
      <c r="C61" s="829"/>
      <c r="D61" s="46"/>
      <c r="E61" s="46">
        <v>-6.93E-2</v>
      </c>
      <c r="F61" s="46">
        <v>-8.5199999999999998E-2</v>
      </c>
      <c r="G61" s="46">
        <v>-7.9600000000000004E-2</v>
      </c>
      <c r="H61" s="46">
        <v>-7.9600000000000004E-2</v>
      </c>
      <c r="I61" s="46">
        <v>-8.4199999999999997E-2</v>
      </c>
      <c r="J61" s="46">
        <v>-9.1399999999999995E-2</v>
      </c>
      <c r="K61" s="46">
        <v>-9.5699999999999993E-2</v>
      </c>
      <c r="L61" s="46">
        <v>-0.106</v>
      </c>
      <c r="M61" s="46">
        <v>-0.16789999999999999</v>
      </c>
      <c r="N61" s="46"/>
      <c r="O61" s="69"/>
    </row>
    <row r="62" spans="1:15" s="18" customFormat="1" outlineLevel="1">
      <c r="A62" s="4"/>
      <c r="B62" s="534" t="s">
        <v>512</v>
      </c>
      <c r="C62" s="829"/>
      <c r="D62" s="46"/>
      <c r="E62" s="46"/>
      <c r="F62" s="46"/>
      <c r="G62" s="46"/>
      <c r="H62" s="46"/>
      <c r="I62" s="46"/>
      <c r="J62" s="46"/>
      <c r="K62" s="46"/>
      <c r="L62" s="46"/>
      <c r="M62" s="46"/>
      <c r="N62" s="46"/>
      <c r="O62" s="69"/>
    </row>
    <row r="63" spans="1:15" s="18" customFormat="1" outlineLevel="1">
      <c r="A63" s="4"/>
      <c r="B63" s="534" t="s">
        <v>490</v>
      </c>
      <c r="C63" s="829"/>
      <c r="D63" s="46"/>
      <c r="E63" s="46"/>
      <c r="F63" s="46"/>
      <c r="G63" s="46"/>
      <c r="H63" s="46"/>
      <c r="I63" s="46"/>
      <c r="J63" s="46"/>
      <c r="K63" s="46"/>
      <c r="L63" s="46"/>
      <c r="M63" s="46"/>
      <c r="N63" s="46"/>
      <c r="O63" s="69"/>
    </row>
    <row r="64" spans="1:15" s="18" customFormat="1">
      <c r="A64" s="4"/>
      <c r="B64" s="534" t="s">
        <v>513</v>
      </c>
      <c r="C64" s="832"/>
      <c r="D64" s="65">
        <f>SUM(D60:D63)</f>
        <v>0</v>
      </c>
      <c r="E64" s="65">
        <f t="shared" ref="E64:N64" si="14">SUM(E60:E63)</f>
        <v>-6.93E-2</v>
      </c>
      <c r="F64" s="65">
        <f t="shared" si="14"/>
        <v>-8.5199999999999998E-2</v>
      </c>
      <c r="G64" s="65">
        <f t="shared" si="14"/>
        <v>-7.9600000000000004E-2</v>
      </c>
      <c r="H64" s="65">
        <f t="shared" si="14"/>
        <v>-7.9600000000000004E-2</v>
      </c>
      <c r="I64" s="65">
        <f t="shared" si="14"/>
        <v>-8.4199999999999997E-2</v>
      </c>
      <c r="J64" s="65">
        <f t="shared" si="14"/>
        <v>-9.1399999999999995E-2</v>
      </c>
      <c r="K64" s="65">
        <f t="shared" si="14"/>
        <v>-9.5699999999999993E-2</v>
      </c>
      <c r="L64" s="65">
        <f t="shared" si="14"/>
        <v>-0.106</v>
      </c>
      <c r="M64" s="65">
        <f t="shared" si="14"/>
        <v>-0.16789999999999999</v>
      </c>
      <c r="N64" s="65">
        <f t="shared" si="14"/>
        <v>0</v>
      </c>
      <c r="O64" s="77"/>
    </row>
    <row r="65" spans="1:15" s="14" customFormat="1">
      <c r="A65" s="72"/>
      <c r="B65" s="492" t="s">
        <v>514</v>
      </c>
      <c r="C65" s="488"/>
      <c r="D65" s="71"/>
      <c r="E65" s="754">
        <f>SUM(D64*E16+E64*E17)/12</f>
        <v>-4.6199999999999998E-2</v>
      </c>
      <c r="F65" s="754">
        <f t="shared" ref="F65:M65" si="15">SUM(E64*F16+F64*F17)/12</f>
        <v>-7.9899999999999999E-2</v>
      </c>
      <c r="G65" s="754">
        <f t="shared" si="15"/>
        <v>-8.1466666666666673E-2</v>
      </c>
      <c r="H65" s="754">
        <f t="shared" si="15"/>
        <v>-7.9600000000000004E-2</v>
      </c>
      <c r="I65" s="754">
        <f t="shared" si="15"/>
        <v>-8.2666666666666666E-2</v>
      </c>
      <c r="J65" s="754">
        <f t="shared" si="15"/>
        <v>-8.900000000000001E-2</v>
      </c>
      <c r="K65" s="754">
        <f t="shared" si="15"/>
        <v>-9.4266666666666665E-2</v>
      </c>
      <c r="L65" s="754">
        <f t="shared" si="15"/>
        <v>-0.10256666666666665</v>
      </c>
      <c r="M65" s="754">
        <f t="shared" si="15"/>
        <v>-0.14726666666666666</v>
      </c>
      <c r="N65" s="755">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ht="13.9">
      <c r="A67" s="62"/>
      <c r="B67" s="602" t="str">
        <f>'1.  LRAMVA Summary'!B36</f>
        <v>Other</v>
      </c>
      <c r="C67" s="831" t="str">
        <f>'2. LRAMVA Threshold'!K43</f>
        <v>kW</v>
      </c>
      <c r="D67" s="46"/>
      <c r="E67" s="46"/>
      <c r="F67" s="46"/>
      <c r="G67" s="46"/>
      <c r="H67" s="46"/>
      <c r="I67" s="46"/>
      <c r="J67" s="46"/>
      <c r="K67" s="46"/>
      <c r="L67" s="46"/>
      <c r="M67" s="46"/>
      <c r="N67" s="46"/>
      <c r="O67" s="69"/>
    </row>
    <row r="68" spans="1:15" s="18" customFormat="1" outlineLevel="1">
      <c r="A68" s="4"/>
      <c r="B68" s="534" t="s">
        <v>511</v>
      </c>
      <c r="C68" s="829"/>
      <c r="D68" s="46"/>
      <c r="E68" s="46"/>
      <c r="F68" s="46"/>
      <c r="G68" s="46"/>
      <c r="H68" s="46"/>
      <c r="I68" s="46"/>
      <c r="J68" s="46"/>
      <c r="K68" s="46"/>
      <c r="L68" s="46"/>
      <c r="M68" s="46"/>
      <c r="N68" s="46"/>
      <c r="O68" s="69"/>
    </row>
    <row r="69" spans="1:15" s="18" customFormat="1" outlineLevel="1">
      <c r="A69" s="4"/>
      <c r="B69" s="534" t="s">
        <v>512</v>
      </c>
      <c r="C69" s="829"/>
      <c r="D69" s="46"/>
      <c r="E69" s="46"/>
      <c r="F69" s="46"/>
      <c r="G69" s="46"/>
      <c r="H69" s="46"/>
      <c r="I69" s="46"/>
      <c r="J69" s="46"/>
      <c r="K69" s="46"/>
      <c r="L69" s="46"/>
      <c r="M69" s="46"/>
      <c r="N69" s="46"/>
      <c r="O69" s="69"/>
    </row>
    <row r="70" spans="1:15" s="18" customFormat="1" outlineLevel="1">
      <c r="A70" s="4"/>
      <c r="B70" s="534" t="s">
        <v>490</v>
      </c>
      <c r="C70" s="829"/>
      <c r="D70" s="46"/>
      <c r="E70" s="46"/>
      <c r="F70" s="46"/>
      <c r="G70" s="46"/>
      <c r="H70" s="46"/>
      <c r="I70" s="46"/>
      <c r="J70" s="46"/>
      <c r="K70" s="46"/>
      <c r="L70" s="46"/>
      <c r="M70" s="46"/>
      <c r="N70" s="46"/>
      <c r="O70" s="69"/>
    </row>
    <row r="71" spans="1:15" s="18" customFormat="1">
      <c r="A71" s="4"/>
      <c r="B71" s="534" t="s">
        <v>513</v>
      </c>
      <c r="C71" s="83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3.9">
      <c r="A74" s="62"/>
      <c r="B74" s="602">
        <f>'1.  LRAMVA Summary'!B37</f>
        <v>0</v>
      </c>
      <c r="C74" s="831">
        <f>'2. LRAMVA Threshold'!L43</f>
        <v>0</v>
      </c>
      <c r="D74" s="46"/>
      <c r="E74" s="46"/>
      <c r="F74" s="46"/>
      <c r="G74" s="46"/>
      <c r="H74" s="46"/>
      <c r="I74" s="46"/>
      <c r="J74" s="46"/>
      <c r="K74" s="46"/>
      <c r="L74" s="46"/>
      <c r="M74" s="46"/>
      <c r="N74" s="46"/>
      <c r="O74" s="69"/>
    </row>
    <row r="75" spans="1:15" s="18" customFormat="1" outlineLevel="1">
      <c r="A75" s="4"/>
      <c r="B75" s="534" t="s">
        <v>511</v>
      </c>
      <c r="C75" s="829"/>
      <c r="D75" s="46"/>
      <c r="E75" s="46"/>
      <c r="F75" s="46"/>
      <c r="G75" s="46"/>
      <c r="H75" s="46"/>
      <c r="I75" s="46"/>
      <c r="J75" s="46"/>
      <c r="K75" s="46"/>
      <c r="L75" s="46"/>
      <c r="M75" s="46"/>
      <c r="N75" s="46"/>
      <c r="O75" s="69"/>
    </row>
    <row r="76" spans="1:15" s="18" customFormat="1" outlineLevel="1">
      <c r="A76" s="4"/>
      <c r="B76" s="534" t="s">
        <v>512</v>
      </c>
      <c r="C76" s="829"/>
      <c r="D76" s="46"/>
      <c r="E76" s="46"/>
      <c r="F76" s="46"/>
      <c r="G76" s="46"/>
      <c r="H76" s="46"/>
      <c r="I76" s="46"/>
      <c r="J76" s="46"/>
      <c r="K76" s="46"/>
      <c r="L76" s="46"/>
      <c r="M76" s="46"/>
      <c r="N76" s="46"/>
      <c r="O76" s="69"/>
    </row>
    <row r="77" spans="1:15" s="18" customFormat="1" outlineLevel="1">
      <c r="A77" s="4"/>
      <c r="B77" s="534" t="s">
        <v>490</v>
      </c>
      <c r="C77" s="829"/>
      <c r="D77" s="46"/>
      <c r="E77" s="46"/>
      <c r="F77" s="46"/>
      <c r="G77" s="46"/>
      <c r="H77" s="46"/>
      <c r="I77" s="46"/>
      <c r="J77" s="46"/>
      <c r="K77" s="46"/>
      <c r="L77" s="46"/>
      <c r="M77" s="46"/>
      <c r="N77" s="46"/>
      <c r="O77" s="69"/>
    </row>
    <row r="78" spans="1:15" s="18" customFormat="1">
      <c r="A78" s="4"/>
      <c r="B78" s="534" t="s">
        <v>513</v>
      </c>
      <c r="C78" s="83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3.9">
      <c r="A81" s="62"/>
      <c r="B81" s="602">
        <f>'1.  LRAMVA Summary'!B38</f>
        <v>0</v>
      </c>
      <c r="C81" s="831">
        <f>'2. LRAMVA Threshold'!M43</f>
        <v>0</v>
      </c>
      <c r="D81" s="46"/>
      <c r="E81" s="46"/>
      <c r="F81" s="46"/>
      <c r="G81" s="46"/>
      <c r="H81" s="46"/>
      <c r="I81" s="46"/>
      <c r="J81" s="46"/>
      <c r="K81" s="46"/>
      <c r="L81" s="46"/>
      <c r="M81" s="46"/>
      <c r="N81" s="46"/>
      <c r="O81" s="69"/>
    </row>
    <row r="82" spans="1:15" s="18" customFormat="1" outlineLevel="1">
      <c r="A82" s="4"/>
      <c r="B82" s="534" t="s">
        <v>511</v>
      </c>
      <c r="C82" s="829"/>
      <c r="D82" s="46"/>
      <c r="E82" s="46"/>
      <c r="F82" s="46"/>
      <c r="G82" s="46"/>
      <c r="H82" s="46"/>
      <c r="I82" s="46"/>
      <c r="J82" s="46"/>
      <c r="K82" s="46"/>
      <c r="L82" s="46"/>
      <c r="M82" s="46"/>
      <c r="N82" s="46"/>
      <c r="O82" s="69"/>
    </row>
    <row r="83" spans="1:15" s="18" customFormat="1" outlineLevel="1">
      <c r="A83" s="4"/>
      <c r="B83" s="534" t="s">
        <v>512</v>
      </c>
      <c r="C83" s="829"/>
      <c r="D83" s="46"/>
      <c r="E83" s="46"/>
      <c r="F83" s="46"/>
      <c r="G83" s="46"/>
      <c r="H83" s="46"/>
      <c r="I83" s="46"/>
      <c r="J83" s="46"/>
      <c r="K83" s="46"/>
      <c r="L83" s="46"/>
      <c r="M83" s="46"/>
      <c r="N83" s="46"/>
      <c r="O83" s="69"/>
    </row>
    <row r="84" spans="1:15" s="18" customFormat="1" outlineLevel="1">
      <c r="A84" s="4"/>
      <c r="B84" s="534" t="s">
        <v>490</v>
      </c>
      <c r="C84" s="829"/>
      <c r="D84" s="46"/>
      <c r="E84" s="46"/>
      <c r="F84" s="46"/>
      <c r="G84" s="46"/>
      <c r="H84" s="46"/>
      <c r="I84" s="46"/>
      <c r="J84" s="46"/>
      <c r="K84" s="46"/>
      <c r="L84" s="46"/>
      <c r="M84" s="46"/>
      <c r="N84" s="46"/>
      <c r="O84" s="69"/>
    </row>
    <row r="85" spans="1:15" s="18" customFormat="1">
      <c r="A85" s="4"/>
      <c r="B85" s="534" t="s">
        <v>513</v>
      </c>
      <c r="C85" s="83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3.9">
      <c r="A88" s="62"/>
      <c r="B88" s="602">
        <f>'1.  LRAMVA Summary'!B39</f>
        <v>0</v>
      </c>
      <c r="C88" s="831">
        <f>'2. LRAMVA Threshold'!N43</f>
        <v>0</v>
      </c>
      <c r="D88" s="46"/>
      <c r="E88" s="46"/>
      <c r="F88" s="46"/>
      <c r="G88" s="46"/>
      <c r="H88" s="46"/>
      <c r="I88" s="46"/>
      <c r="J88" s="46"/>
      <c r="K88" s="46"/>
      <c r="L88" s="46"/>
      <c r="M88" s="46"/>
      <c r="N88" s="46"/>
      <c r="O88" s="69"/>
    </row>
    <row r="89" spans="1:15" s="18" customFormat="1" outlineLevel="1">
      <c r="A89" s="4"/>
      <c r="B89" s="534" t="s">
        <v>511</v>
      </c>
      <c r="C89" s="829"/>
      <c r="D89" s="46"/>
      <c r="E89" s="46"/>
      <c r="F89" s="46"/>
      <c r="G89" s="46"/>
      <c r="H89" s="46"/>
      <c r="I89" s="46"/>
      <c r="J89" s="46"/>
      <c r="K89" s="46"/>
      <c r="L89" s="46"/>
      <c r="M89" s="46"/>
      <c r="N89" s="46"/>
      <c r="O89" s="69"/>
    </row>
    <row r="90" spans="1:15" s="18" customFormat="1" outlineLevel="1">
      <c r="A90" s="4"/>
      <c r="B90" s="534" t="s">
        <v>512</v>
      </c>
      <c r="C90" s="829"/>
      <c r="D90" s="46"/>
      <c r="E90" s="46"/>
      <c r="F90" s="46"/>
      <c r="G90" s="46"/>
      <c r="H90" s="46"/>
      <c r="I90" s="46"/>
      <c r="J90" s="46"/>
      <c r="K90" s="46"/>
      <c r="L90" s="46"/>
      <c r="M90" s="46"/>
      <c r="N90" s="46"/>
      <c r="O90" s="69"/>
    </row>
    <row r="91" spans="1:15" s="18" customFormat="1" outlineLevel="1">
      <c r="A91" s="4"/>
      <c r="B91" s="534" t="s">
        <v>490</v>
      </c>
      <c r="C91" s="829"/>
      <c r="D91" s="46"/>
      <c r="E91" s="46"/>
      <c r="F91" s="46"/>
      <c r="G91" s="46"/>
      <c r="H91" s="46"/>
      <c r="I91" s="46"/>
      <c r="J91" s="46"/>
      <c r="K91" s="46"/>
      <c r="L91" s="46"/>
      <c r="M91" s="46"/>
      <c r="N91" s="46"/>
      <c r="O91" s="69"/>
    </row>
    <row r="92" spans="1:15" s="18" customFormat="1">
      <c r="A92" s="4"/>
      <c r="B92" s="534" t="s">
        <v>513</v>
      </c>
      <c r="C92" s="83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3.9">
      <c r="A95" s="62"/>
      <c r="B95" s="602">
        <f>'1.  LRAMVA Summary'!B40</f>
        <v>0</v>
      </c>
      <c r="C95" s="831">
        <f>'2. LRAMVA Threshold'!O43</f>
        <v>0</v>
      </c>
      <c r="D95" s="46"/>
      <c r="E95" s="46"/>
      <c r="F95" s="46"/>
      <c r="G95" s="46"/>
      <c r="H95" s="46"/>
      <c r="I95" s="46"/>
      <c r="J95" s="46"/>
      <c r="K95" s="46"/>
      <c r="L95" s="46"/>
      <c r="M95" s="46"/>
      <c r="N95" s="46"/>
      <c r="O95" s="69"/>
    </row>
    <row r="96" spans="1:15" s="18" customFormat="1" outlineLevel="1">
      <c r="A96" s="4"/>
      <c r="B96" s="534" t="s">
        <v>511</v>
      </c>
      <c r="C96" s="829"/>
      <c r="D96" s="46"/>
      <c r="E96" s="46"/>
      <c r="F96" s="46"/>
      <c r="G96" s="46"/>
      <c r="H96" s="46"/>
      <c r="I96" s="46"/>
      <c r="J96" s="46"/>
      <c r="K96" s="46"/>
      <c r="L96" s="46"/>
      <c r="M96" s="46"/>
      <c r="N96" s="46"/>
      <c r="O96" s="69"/>
    </row>
    <row r="97" spans="1:15" s="18" customFormat="1" outlineLevel="1">
      <c r="A97" s="4"/>
      <c r="B97" s="534" t="s">
        <v>512</v>
      </c>
      <c r="C97" s="829"/>
      <c r="D97" s="46"/>
      <c r="E97" s="46"/>
      <c r="F97" s="46"/>
      <c r="G97" s="46"/>
      <c r="H97" s="46"/>
      <c r="I97" s="46"/>
      <c r="J97" s="46"/>
      <c r="K97" s="46"/>
      <c r="L97" s="46"/>
      <c r="M97" s="46"/>
      <c r="N97" s="46"/>
      <c r="O97" s="69"/>
    </row>
    <row r="98" spans="1:15" s="18" customFormat="1" outlineLevel="1">
      <c r="A98" s="4"/>
      <c r="B98" s="534" t="s">
        <v>490</v>
      </c>
      <c r="C98" s="829"/>
      <c r="D98" s="46"/>
      <c r="E98" s="46"/>
      <c r="F98" s="46"/>
      <c r="G98" s="46"/>
      <c r="H98" s="46"/>
      <c r="I98" s="46"/>
      <c r="J98" s="46"/>
      <c r="K98" s="46"/>
      <c r="L98" s="46"/>
      <c r="M98" s="46"/>
      <c r="N98" s="46"/>
      <c r="O98" s="69"/>
    </row>
    <row r="99" spans="1:15" s="18" customFormat="1">
      <c r="A99" s="4"/>
      <c r="B99" s="534" t="s">
        <v>513</v>
      </c>
      <c r="C99" s="83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3.9">
      <c r="A102" s="62"/>
      <c r="B102" s="602">
        <f>'1.  LRAMVA Summary'!B41</f>
        <v>0</v>
      </c>
      <c r="C102" s="831">
        <f>'2. LRAMVA Threshold'!P43</f>
        <v>0</v>
      </c>
      <c r="D102" s="46"/>
      <c r="E102" s="46"/>
      <c r="F102" s="46"/>
      <c r="G102" s="46"/>
      <c r="H102" s="46"/>
      <c r="I102" s="46"/>
      <c r="J102" s="46"/>
      <c r="K102" s="46"/>
      <c r="L102" s="46"/>
      <c r="M102" s="46"/>
      <c r="N102" s="46"/>
      <c r="O102" s="69"/>
    </row>
    <row r="103" spans="1:15" s="18" customFormat="1" outlineLevel="1">
      <c r="A103" s="4"/>
      <c r="B103" s="534" t="s">
        <v>511</v>
      </c>
      <c r="C103" s="829"/>
      <c r="D103" s="46"/>
      <c r="E103" s="46"/>
      <c r="F103" s="46"/>
      <c r="G103" s="46"/>
      <c r="H103" s="46"/>
      <c r="I103" s="46"/>
      <c r="J103" s="46"/>
      <c r="K103" s="46"/>
      <c r="L103" s="46"/>
      <c r="M103" s="46"/>
      <c r="N103" s="46"/>
      <c r="O103" s="69"/>
    </row>
    <row r="104" spans="1:15" s="18" customFormat="1" outlineLevel="1">
      <c r="A104" s="4"/>
      <c r="B104" s="534" t="s">
        <v>512</v>
      </c>
      <c r="C104" s="829"/>
      <c r="D104" s="46"/>
      <c r="E104" s="46"/>
      <c r="F104" s="46"/>
      <c r="G104" s="46"/>
      <c r="H104" s="46"/>
      <c r="I104" s="46"/>
      <c r="J104" s="46"/>
      <c r="K104" s="46"/>
      <c r="L104" s="46"/>
      <c r="M104" s="46"/>
      <c r="N104" s="46"/>
      <c r="O104" s="69"/>
    </row>
    <row r="105" spans="1:15" s="18" customFormat="1" outlineLevel="1">
      <c r="A105" s="4"/>
      <c r="B105" s="534" t="s">
        <v>490</v>
      </c>
      <c r="C105" s="829"/>
      <c r="D105" s="46"/>
      <c r="E105" s="46"/>
      <c r="F105" s="46"/>
      <c r="G105" s="46"/>
      <c r="H105" s="46"/>
      <c r="I105" s="46"/>
      <c r="J105" s="46"/>
      <c r="K105" s="46"/>
      <c r="L105" s="46"/>
      <c r="M105" s="46"/>
      <c r="N105" s="46"/>
      <c r="O105" s="69"/>
    </row>
    <row r="106" spans="1:15" s="18" customFormat="1">
      <c r="A106" s="4"/>
      <c r="B106" s="534" t="s">
        <v>513</v>
      </c>
      <c r="C106" s="83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3.9">
      <c r="A109" s="62"/>
      <c r="B109" s="602">
        <f>'1.  LRAMVA Summary'!B42</f>
        <v>0</v>
      </c>
      <c r="C109" s="831">
        <f>'2. LRAMVA Threshold'!Q43</f>
        <v>0</v>
      </c>
      <c r="D109" s="46"/>
      <c r="E109" s="46"/>
      <c r="F109" s="46"/>
      <c r="G109" s="46"/>
      <c r="H109" s="46"/>
      <c r="I109" s="46"/>
      <c r="J109" s="46"/>
      <c r="K109" s="46"/>
      <c r="L109" s="46"/>
      <c r="M109" s="46"/>
      <c r="N109" s="46"/>
      <c r="O109" s="69"/>
    </row>
    <row r="110" spans="1:15" s="18" customFormat="1" outlineLevel="1">
      <c r="A110" s="4"/>
      <c r="B110" s="534" t="s">
        <v>511</v>
      </c>
      <c r="C110" s="829"/>
      <c r="D110" s="46"/>
      <c r="E110" s="46"/>
      <c r="F110" s="46"/>
      <c r="G110" s="46"/>
      <c r="H110" s="46"/>
      <c r="I110" s="46"/>
      <c r="J110" s="46"/>
      <c r="K110" s="46"/>
      <c r="L110" s="46"/>
      <c r="M110" s="46"/>
      <c r="N110" s="46"/>
      <c r="O110" s="69"/>
    </row>
    <row r="111" spans="1:15" s="18" customFormat="1" outlineLevel="1">
      <c r="A111" s="4"/>
      <c r="B111" s="534" t="s">
        <v>512</v>
      </c>
      <c r="C111" s="829"/>
      <c r="D111" s="46"/>
      <c r="E111" s="46"/>
      <c r="F111" s="46"/>
      <c r="G111" s="46"/>
      <c r="H111" s="46"/>
      <c r="I111" s="46"/>
      <c r="J111" s="46"/>
      <c r="K111" s="46"/>
      <c r="L111" s="46"/>
      <c r="M111" s="46"/>
      <c r="N111" s="46"/>
      <c r="O111" s="69"/>
    </row>
    <row r="112" spans="1:15" s="18" customFormat="1" outlineLevel="1">
      <c r="A112" s="4"/>
      <c r="B112" s="534" t="s">
        <v>490</v>
      </c>
      <c r="C112" s="829"/>
      <c r="D112" s="46"/>
      <c r="E112" s="46"/>
      <c r="F112" s="46"/>
      <c r="G112" s="46"/>
      <c r="H112" s="46"/>
      <c r="I112" s="46"/>
      <c r="J112" s="46"/>
      <c r="K112" s="46"/>
      <c r="L112" s="46"/>
      <c r="M112" s="46"/>
      <c r="N112" s="46"/>
      <c r="O112" s="69"/>
    </row>
    <row r="113" spans="1:17" s="18" customFormat="1">
      <c r="A113" s="4"/>
      <c r="B113" s="534" t="s">
        <v>513</v>
      </c>
      <c r="C113" s="83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3.9">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
      <c r="B119" s="118" t="s">
        <v>484</v>
      </c>
      <c r="J119" s="18"/>
    </row>
    <row r="120" spans="1:17" s="14" customFormat="1" ht="75.599999999999994" customHeight="1">
      <c r="A120" s="72"/>
      <c r="B120" s="836" t="s">
        <v>671</v>
      </c>
      <c r="C120" s="836"/>
      <c r="D120" s="836"/>
      <c r="E120" s="836"/>
      <c r="F120" s="836"/>
      <c r="G120" s="836"/>
      <c r="H120" s="836"/>
      <c r="I120" s="836"/>
      <c r="J120" s="836"/>
      <c r="K120" s="836"/>
      <c r="L120" s="836"/>
      <c r="M120" s="836"/>
      <c r="N120" s="836"/>
      <c r="O120" s="836"/>
      <c r="P120" s="836"/>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50 - 4,999 kW</v>
      </c>
      <c r="F122" s="244" t="str">
        <f>'1.  LRAMVA Summary'!G52</f>
        <v>General Service 3,000 - 4,999 kW</v>
      </c>
      <c r="G122" s="244" t="str">
        <f>'1.  LRAMVA Summary'!H52</f>
        <v>Large Use - Regular</v>
      </c>
      <c r="H122" s="244" t="str">
        <f>'1.  LRAMVA Summary'!I52</f>
        <v>Large Use - 3TS</v>
      </c>
      <c r="I122" s="244" t="str">
        <f>'1.  LRAMVA Summary'!J52</f>
        <v>Large Use - Ford Annex</v>
      </c>
      <c r="J122" s="244" t="str">
        <f>'1.  LRAMVA Summary'!K52</f>
        <v>Other</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v>
      </c>
      <c r="I123" s="584" t="str">
        <f>'1.  LRAMVA Summary'!J53</f>
        <v>kW</v>
      </c>
      <c r="J123" s="584" t="str">
        <f>'1.  LRAMVA Summary'!K53</f>
        <v>kW</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500">
        <v>2011</v>
      </c>
      <c r="C124" s="679">
        <f t="shared" ref="C124:C129" si="30">HLOOKUP(B124,$E$15:$O$114,9,FALSE)</f>
        <v>1.9766666666666665E-2</v>
      </c>
      <c r="D124" s="680">
        <f>HLOOKUP(B124,$E$15:$O$114,16,FALSE)</f>
        <v>1.6066666666666667E-2</v>
      </c>
      <c r="E124" s="681">
        <f>HLOOKUP(B124,$E$15:$O$114,23,FALSE)</f>
        <v>4.6248333333333331</v>
      </c>
      <c r="F124" s="680">
        <f>HLOOKUP(B124,$E$15:$O$114,30,FALSE)</f>
        <v>1.9204666666666668</v>
      </c>
      <c r="G124" s="681">
        <f>HLOOKUP(B124,$E$15:$O$114,37,FALSE)</f>
        <v>2.1688666666666667</v>
      </c>
      <c r="H124" s="680">
        <f>HLOOKUP(B124,$E$15:$O$114,44,FALSE)</f>
        <v>2.5127666666666664</v>
      </c>
      <c r="I124" s="681">
        <f>HLOOKUP(B124,$E$15:$O$114,51,FALSE)</f>
        <v>-4.6199999999999998E-2</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1.9766666666666665E-2</v>
      </c>
      <c r="D125" s="683">
        <f>HLOOKUP(B125,$E$15:$O$114,16,FALSE)</f>
        <v>1.6066666666666667E-2</v>
      </c>
      <c r="E125" s="684">
        <f>HLOOKUP(B125,$E$15:$O$114,23,FALSE)</f>
        <v>4.5983666666666672</v>
      </c>
      <c r="F125" s="683">
        <f>HLOOKUP(B125,$E$15:$O$114,30,FALSE)</f>
        <v>1.9214000000000002</v>
      </c>
      <c r="G125" s="684">
        <f>HLOOKUP(B125,$E$15:$O$114,37,FALSE)</f>
        <v>2.1683000000000003</v>
      </c>
      <c r="H125" s="683">
        <f>HLOOKUP(B125,$E$15:$O$114,44,FALSE)</f>
        <v>2.6074666666666668</v>
      </c>
      <c r="I125" s="684">
        <f>HLOOKUP(B125,$E$15:$O$114,51,FALSE)</f>
        <v>-7.9899999999999999E-2</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1.9866666666666664E-2</v>
      </c>
      <c r="D126" s="683">
        <f t="shared" ref="D126:D133" si="32">HLOOKUP(B126,$E$15:$O$114,16,FALSE)</f>
        <v>1.6166666666666666E-2</v>
      </c>
      <c r="E126" s="684">
        <f t="shared" ref="E126:E133" si="33">HLOOKUP(B126,$E$15:$O$114,23,FALSE)</f>
        <v>4.6227999999999998</v>
      </c>
      <c r="F126" s="683">
        <f t="shared" ref="F126:F133" si="34">HLOOKUP(B126,$E$15:$O$114,30,FALSE)</f>
        <v>1.9315999999999998</v>
      </c>
      <c r="G126" s="684">
        <f t="shared" ref="G126:G132" si="35">HLOOKUP(B126,$E$15:$O$114,37,FALSE)</f>
        <v>2.1798000000000002</v>
      </c>
      <c r="H126" s="683">
        <f t="shared" ref="H126:H133" si="36">HLOOKUP(B126,$E$15:$O$114,44,FALSE)</f>
        <v>2.7180333333333331</v>
      </c>
      <c r="I126" s="684">
        <f t="shared" ref="I126:I133" si="37">HLOOKUP(B126,$E$15:$O$114,51,FALSE)</f>
        <v>-8.1466666666666673E-2</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2.0033333333333334E-2</v>
      </c>
      <c r="D127" s="683">
        <f>HLOOKUP(B127,$E$15:$O$114,16,FALSE)</f>
        <v>1.6333333333333335E-2</v>
      </c>
      <c r="E127" s="684">
        <f>HLOOKUP(B127,$E$15:$O$114,23,FALSE)</f>
        <v>4.665566666666666</v>
      </c>
      <c r="F127" s="683">
        <f>HLOOKUP(B127,$E$15:$O$114,30,FALSE)</f>
        <v>1.9495333333333331</v>
      </c>
      <c r="G127" s="684">
        <f>HLOOKUP(B127,$E$15:$O$114,37,FALSE)</f>
        <v>2.2002000000000002</v>
      </c>
      <c r="H127" s="683">
        <f>HLOOKUP(B127,$E$15:$O$114,44,FALSE)</f>
        <v>2.7435666666666663</v>
      </c>
      <c r="I127" s="684">
        <f>HLOOKUP(B127,$E$15:$O$114,51,FALSE)</f>
        <v>-7.9600000000000004E-2</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2.0233333333333332E-2</v>
      </c>
      <c r="D128" s="683">
        <f t="shared" si="32"/>
        <v>1.6533333333333334E-2</v>
      </c>
      <c r="E128" s="684">
        <f t="shared" si="33"/>
        <v>4.7110999999999992</v>
      </c>
      <c r="F128" s="683">
        <f t="shared" si="34"/>
        <v>1.9690333333333332</v>
      </c>
      <c r="G128" s="684">
        <f t="shared" si="35"/>
        <v>2.2221666666666668</v>
      </c>
      <c r="H128" s="683">
        <f t="shared" si="36"/>
        <v>2.7708999999999997</v>
      </c>
      <c r="I128" s="684">
        <f t="shared" si="37"/>
        <v>-8.2666666666666666E-2</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1.7233333333333333E-2</v>
      </c>
      <c r="D129" s="683">
        <f t="shared" si="32"/>
        <v>1.6799999999999999E-2</v>
      </c>
      <c r="E129" s="684">
        <f t="shared" si="33"/>
        <v>4.7832333333333326</v>
      </c>
      <c r="F129" s="683">
        <f t="shared" si="34"/>
        <v>1.9987999999999999</v>
      </c>
      <c r="G129" s="684">
        <f t="shared" si="35"/>
        <v>2.2579000000000007</v>
      </c>
      <c r="H129" s="683">
        <f t="shared" si="36"/>
        <v>2.8113666666666663</v>
      </c>
      <c r="I129" s="684">
        <f t="shared" si="37"/>
        <v>-8.900000000000001E-2</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1.23E-2</v>
      </c>
      <c r="D130" s="683">
        <f t="shared" si="32"/>
        <v>1.7033333333333334E-2</v>
      </c>
      <c r="E130" s="684">
        <f t="shared" si="33"/>
        <v>4.8536000000000001</v>
      </c>
      <c r="F130" s="683">
        <f t="shared" si="34"/>
        <v>2.0279333333333334</v>
      </c>
      <c r="G130" s="684">
        <f t="shared" si="35"/>
        <v>2.2922333333333333</v>
      </c>
      <c r="H130" s="683">
        <f t="shared" si="36"/>
        <v>2.8503666666666665</v>
      </c>
      <c r="I130" s="684">
        <f t="shared" si="37"/>
        <v>-9.4266666666666665E-2</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7.0666666666666664E-3</v>
      </c>
      <c r="D131" s="683">
        <f t="shared" si="32"/>
        <v>1.7166666666666667E-2</v>
      </c>
      <c r="E131" s="684">
        <f t="shared" si="33"/>
        <v>4.8942333333333332</v>
      </c>
      <c r="F131" s="683">
        <f t="shared" si="34"/>
        <v>2.0450000000000004</v>
      </c>
      <c r="G131" s="684">
        <f t="shared" si="35"/>
        <v>2.3118666666666665</v>
      </c>
      <c r="H131" s="683">
        <f t="shared" si="36"/>
        <v>2.8748333333333336</v>
      </c>
      <c r="I131" s="684">
        <f t="shared" si="37"/>
        <v>-0.10256666666666665</v>
      </c>
      <c r="J131" s="684">
        <f t="shared" si="38"/>
        <v>0</v>
      </c>
      <c r="K131" s="684">
        <f t="shared" si="39"/>
        <v>0</v>
      </c>
      <c r="L131" s="684">
        <f t="shared" si="43"/>
        <v>0</v>
      </c>
      <c r="M131" s="684">
        <f t="shared" si="40"/>
        <v>0</v>
      </c>
      <c r="N131" s="684">
        <f t="shared" si="41"/>
        <v>0</v>
      </c>
      <c r="O131" s="684">
        <f t="shared" si="42"/>
        <v>0</v>
      </c>
      <c r="P131" s="684">
        <f t="shared" si="31"/>
        <v>0</v>
      </c>
    </row>
    <row r="132" spans="2:16">
      <c r="B132" s="501">
        <v>2019</v>
      </c>
      <c r="C132" s="682">
        <f t="shared" si="44"/>
        <v>1.7666666666666666E-3</v>
      </c>
      <c r="D132" s="683">
        <f t="shared" si="32"/>
        <v>1.7266666666666666E-2</v>
      </c>
      <c r="E132" s="684">
        <f t="shared" si="33"/>
        <v>4.9214666666666673</v>
      </c>
      <c r="F132" s="683">
        <f t="shared" si="34"/>
        <v>2.0561333333333334</v>
      </c>
      <c r="G132" s="684">
        <f t="shared" si="35"/>
        <v>2.3231666666666668</v>
      </c>
      <c r="H132" s="683">
        <f t="shared" si="36"/>
        <v>2.8860333333333337</v>
      </c>
      <c r="I132" s="684">
        <f t="shared" si="37"/>
        <v>-0.14726666666666666</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627</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40"/>
  <sheetViews>
    <sheetView zoomScale="70" zoomScaleNormal="70" workbookViewId="0">
      <selection activeCell="AA16" sqref="AA16"/>
    </sheetView>
  </sheetViews>
  <sheetFormatPr defaultColWidth="9.1328125" defaultRowHeight="14.25"/>
  <cols>
    <col min="1" max="16384" width="9.1328125" style="12"/>
  </cols>
  <sheetData>
    <row r="14" spans="2:24" ht="15">
      <c r="B14" s="586" t="s">
        <v>505</v>
      </c>
    </row>
    <row r="15" spans="2:24" ht="15">
      <c r="B15" s="586"/>
    </row>
    <row r="16" spans="2:24" s="666" customFormat="1" ht="28.5" customHeight="1">
      <c r="B16" s="837" t="s">
        <v>630</v>
      </c>
      <c r="C16" s="837"/>
      <c r="D16" s="837"/>
      <c r="E16" s="837"/>
      <c r="F16" s="837"/>
      <c r="G16" s="837"/>
      <c r="H16" s="837"/>
      <c r="I16" s="837"/>
      <c r="J16" s="837"/>
      <c r="K16" s="837"/>
      <c r="L16" s="837"/>
      <c r="M16" s="837"/>
      <c r="N16" s="837"/>
      <c r="O16" s="837"/>
      <c r="P16" s="837"/>
      <c r="Q16" s="837"/>
      <c r="R16" s="837"/>
      <c r="S16" s="837"/>
      <c r="T16" s="837"/>
      <c r="U16" s="837"/>
      <c r="V16" s="837"/>
      <c r="W16" s="837"/>
      <c r="X16" s="837"/>
    </row>
    <row r="18" spans="2:24">
      <c r="B18" s="757" t="s">
        <v>780</v>
      </c>
      <c r="C18" s="757"/>
      <c r="D18" s="757"/>
      <c r="E18" s="757"/>
      <c r="F18" s="757"/>
      <c r="G18" s="757"/>
      <c r="H18" s="757"/>
      <c r="I18" s="757"/>
      <c r="J18" s="757"/>
      <c r="K18" s="757"/>
      <c r="L18" s="757"/>
      <c r="M18" s="757"/>
      <c r="N18" s="757"/>
      <c r="O18" s="757"/>
      <c r="P18" s="757"/>
      <c r="Q18" s="757"/>
      <c r="R18" s="757"/>
    </row>
    <row r="19" spans="2:24">
      <c r="B19" s="757"/>
      <c r="C19" s="757"/>
      <c r="D19" s="757"/>
      <c r="E19" s="757"/>
      <c r="F19" s="757"/>
      <c r="G19" s="757"/>
      <c r="H19" s="757"/>
      <c r="I19" s="757"/>
      <c r="J19" s="757"/>
      <c r="K19" s="757"/>
      <c r="L19" s="757"/>
      <c r="M19" s="757"/>
      <c r="N19" s="757"/>
      <c r="O19" s="757"/>
      <c r="P19" s="757"/>
      <c r="Q19" s="757"/>
      <c r="R19" s="757"/>
    </row>
    <row r="20" spans="2:24" ht="101.45" customHeight="1">
      <c r="B20" s="838" t="s">
        <v>781</v>
      </c>
      <c r="C20" s="838"/>
      <c r="D20" s="838"/>
      <c r="E20" s="838"/>
      <c r="F20" s="838"/>
      <c r="G20" s="838"/>
      <c r="H20" s="838"/>
      <c r="I20" s="838"/>
      <c r="J20" s="838"/>
      <c r="K20" s="838"/>
      <c r="L20" s="838"/>
      <c r="M20" s="838"/>
      <c r="N20" s="838"/>
      <c r="O20" s="838"/>
      <c r="P20" s="838"/>
      <c r="Q20" s="838"/>
      <c r="R20" s="838"/>
      <c r="S20" s="838"/>
      <c r="T20" s="838"/>
      <c r="U20" s="838"/>
      <c r="V20" s="838"/>
      <c r="W20" s="838"/>
      <c r="X20" s="838"/>
    </row>
    <row r="21" spans="2:24">
      <c r="B21" s="757"/>
      <c r="C21" s="757"/>
      <c r="D21" s="757"/>
      <c r="E21" s="757"/>
      <c r="F21" s="757"/>
      <c r="G21" s="757"/>
      <c r="H21" s="757"/>
      <c r="I21" s="757"/>
      <c r="J21" s="757"/>
      <c r="K21" s="757"/>
      <c r="L21" s="757"/>
      <c r="M21" s="757"/>
      <c r="N21" s="757"/>
      <c r="O21" s="757"/>
      <c r="P21" s="757"/>
      <c r="Q21" s="757"/>
      <c r="R21" s="757"/>
    </row>
    <row r="22" spans="2:24" ht="106.15" customHeight="1">
      <c r="B22" s="838" t="s">
        <v>782</v>
      </c>
      <c r="C22" s="838"/>
      <c r="D22" s="838"/>
      <c r="E22" s="838"/>
      <c r="F22" s="838"/>
      <c r="G22" s="838"/>
      <c r="H22" s="838"/>
      <c r="I22" s="838"/>
      <c r="J22" s="838"/>
      <c r="K22" s="838"/>
      <c r="L22" s="838"/>
      <c r="M22" s="838"/>
      <c r="N22" s="838"/>
      <c r="O22" s="838"/>
      <c r="P22" s="838"/>
      <c r="Q22" s="838"/>
      <c r="R22" s="838"/>
      <c r="S22" s="838"/>
      <c r="T22" s="838"/>
      <c r="U22" s="838"/>
      <c r="V22" s="838"/>
      <c r="W22" s="838"/>
      <c r="X22" s="838"/>
    </row>
    <row r="40" spans="2:2">
      <c r="B40" s="758"/>
    </row>
  </sheetData>
  <mergeCells count="3">
    <mergeCell ref="B16:X16"/>
    <mergeCell ref="B20:X20"/>
    <mergeCell ref="B22:X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52" zoomScale="90" zoomScaleNormal="90" zoomScaleSheetLayoutView="80" zoomScalePageLayoutView="85" workbookViewId="0">
      <selection activeCell="D553" sqref="D553"/>
    </sheetView>
  </sheetViews>
  <sheetFormatPr defaultColWidth="9.1328125" defaultRowHeight="13.5" outlineLevelRow="1" outlineLevelCol="1"/>
  <cols>
    <col min="1" max="1" width="10" style="509" bestFit="1" customWidth="1"/>
    <col min="2" max="2" width="43.59765625" style="254" customWidth="1"/>
    <col min="3" max="3" width="14" style="254" customWidth="1"/>
    <col min="4" max="4" width="18.1328125" style="253" customWidth="1"/>
    <col min="5" max="8" width="10.3984375" style="253" customWidth="1" outlineLevel="1"/>
    <col min="9" max="9" width="10.1328125" style="253" bestFit="1" customWidth="1" outlineLevel="1"/>
    <col min="10" max="13" width="11.265625" style="253" bestFit="1" customWidth="1" outlineLevel="1"/>
    <col min="14" max="14" width="12.3984375" style="253" customWidth="1" outlineLevel="1"/>
    <col min="15" max="15" width="17.59765625" style="253" customWidth="1"/>
    <col min="16" max="24" width="9.3984375" style="253" customWidth="1" outlineLevel="1"/>
    <col min="25" max="25" width="14.1328125" style="255" customWidth="1"/>
    <col min="26" max="26" width="14.59765625" style="255" customWidth="1"/>
    <col min="27" max="27" width="16.86328125" style="255" customWidth="1"/>
    <col min="28" max="28" width="17.59765625" style="255" customWidth="1"/>
    <col min="29" max="35" width="14.59765625" style="255" customWidth="1"/>
    <col min="36" max="38" width="15" style="255" customWidth="1"/>
    <col min="39" max="39" width="14.3984375" style="256" customWidth="1"/>
    <col min="40" max="40" width="14.59765625" style="253" customWidth="1"/>
    <col min="41" max="41" width="14.86328125" style="253" customWidth="1"/>
    <col min="42" max="42" width="14" style="253" customWidth="1"/>
    <col min="43" max="43" width="9.59765625" style="253" customWidth="1"/>
    <col min="44" max="44" width="11.1328125" style="253" customWidth="1"/>
    <col min="45" max="45" width="12.1328125" style="253" customWidth="1"/>
    <col min="46" max="46" width="6.3984375" style="253" bestFit="1" customWidth="1"/>
    <col min="47" max="51" width="9.1328125" style="253"/>
    <col min="52" max="52" width="6.3984375" style="253" bestFit="1" customWidth="1"/>
    <col min="53" max="16384" width="9.1328125" style="253"/>
  </cols>
  <sheetData>
    <row r="1" spans="1:39" ht="164.25" customHeight="1"/>
    <row r="2" spans="1:39" ht="23.25" customHeight="1" thickBot="1"/>
    <row r="3" spans="1:39" ht="25.5" customHeight="1" thickBot="1">
      <c r="B3" s="85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33" t="s">
        <v>551</v>
      </c>
      <c r="D5" s="83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2" t="s">
        <v>505</v>
      </c>
      <c r="C7" s="851" t="s">
        <v>628</v>
      </c>
      <c r="D7" s="851"/>
      <c r="E7" s="851"/>
      <c r="F7" s="851"/>
      <c r="G7" s="851"/>
      <c r="H7" s="851"/>
      <c r="I7" s="851"/>
      <c r="J7" s="851"/>
      <c r="K7" s="851"/>
      <c r="L7" s="851"/>
      <c r="M7" s="851"/>
      <c r="N7" s="851"/>
      <c r="O7" s="851"/>
      <c r="P7" s="851"/>
      <c r="Q7" s="851"/>
      <c r="R7" s="851"/>
      <c r="S7" s="851"/>
      <c r="T7" s="851"/>
      <c r="U7" s="851"/>
      <c r="V7" s="851"/>
      <c r="W7" s="851"/>
      <c r="X7" s="851"/>
      <c r="Y7" s="604"/>
      <c r="Z7" s="604"/>
      <c r="AA7" s="604"/>
      <c r="AB7" s="604"/>
      <c r="AC7" s="604"/>
      <c r="AD7" s="604"/>
      <c r="AE7" s="270"/>
      <c r="AF7" s="270"/>
      <c r="AG7" s="270"/>
      <c r="AH7" s="270"/>
      <c r="AI7" s="270"/>
      <c r="AJ7" s="270"/>
      <c r="AK7" s="270"/>
      <c r="AL7" s="270"/>
    </row>
    <row r="8" spans="1:39" s="271" customFormat="1" ht="58.5" customHeight="1">
      <c r="A8" s="509"/>
      <c r="B8" s="852"/>
      <c r="C8" s="851" t="s">
        <v>566</v>
      </c>
      <c r="D8" s="851"/>
      <c r="E8" s="851"/>
      <c r="F8" s="851"/>
      <c r="G8" s="851"/>
      <c r="H8" s="851"/>
      <c r="I8" s="851"/>
      <c r="J8" s="851"/>
      <c r="K8" s="851"/>
      <c r="L8" s="851"/>
      <c r="M8" s="851"/>
      <c r="N8" s="851"/>
      <c r="O8" s="851"/>
      <c r="P8" s="851"/>
      <c r="Q8" s="851"/>
      <c r="R8" s="851"/>
      <c r="S8" s="851"/>
      <c r="T8" s="851"/>
      <c r="U8" s="851"/>
      <c r="V8" s="851"/>
      <c r="W8" s="851"/>
      <c r="X8" s="851"/>
      <c r="Y8" s="604"/>
      <c r="Z8" s="604"/>
      <c r="AA8" s="604"/>
      <c r="AB8" s="604"/>
      <c r="AC8" s="604"/>
      <c r="AD8" s="604"/>
      <c r="AE8" s="272"/>
      <c r="AF8" s="255"/>
      <c r="AG8" s="255"/>
      <c r="AH8" s="255"/>
      <c r="AI8" s="255"/>
      <c r="AJ8" s="255"/>
      <c r="AK8" s="255"/>
      <c r="AL8" s="255"/>
      <c r="AM8" s="256"/>
    </row>
    <row r="9" spans="1:39" s="271" customFormat="1" ht="57.75" customHeight="1">
      <c r="A9" s="509"/>
      <c r="B9" s="273"/>
      <c r="C9" s="851" t="s">
        <v>565</v>
      </c>
      <c r="D9" s="851"/>
      <c r="E9" s="851"/>
      <c r="F9" s="851"/>
      <c r="G9" s="851"/>
      <c r="H9" s="851"/>
      <c r="I9" s="851"/>
      <c r="J9" s="851"/>
      <c r="K9" s="851"/>
      <c r="L9" s="851"/>
      <c r="M9" s="851"/>
      <c r="N9" s="851"/>
      <c r="O9" s="851"/>
      <c r="P9" s="851"/>
      <c r="Q9" s="851"/>
      <c r="R9" s="851"/>
      <c r="S9" s="851"/>
      <c r="T9" s="851"/>
      <c r="U9" s="851"/>
      <c r="V9" s="851"/>
      <c r="W9" s="851"/>
      <c r="X9" s="851"/>
      <c r="Y9" s="604"/>
      <c r="Z9" s="604"/>
      <c r="AA9" s="604"/>
      <c r="AB9" s="604"/>
      <c r="AC9" s="604"/>
      <c r="AD9" s="604"/>
      <c r="AE9" s="272"/>
      <c r="AF9" s="255"/>
      <c r="AG9" s="255"/>
      <c r="AH9" s="255"/>
      <c r="AI9" s="255"/>
      <c r="AJ9" s="255"/>
      <c r="AK9" s="255"/>
      <c r="AL9" s="255"/>
      <c r="AM9" s="256"/>
    </row>
    <row r="10" spans="1:39" ht="41.25" customHeight="1">
      <c r="B10" s="275"/>
      <c r="C10" s="851" t="s">
        <v>631</v>
      </c>
      <c r="D10" s="851"/>
      <c r="E10" s="851"/>
      <c r="F10" s="851"/>
      <c r="G10" s="851"/>
      <c r="H10" s="851"/>
      <c r="I10" s="851"/>
      <c r="J10" s="851"/>
      <c r="K10" s="851"/>
      <c r="L10" s="851"/>
      <c r="M10" s="851"/>
      <c r="N10" s="851"/>
      <c r="O10" s="851"/>
      <c r="P10" s="851"/>
      <c r="Q10" s="851"/>
      <c r="R10" s="851"/>
      <c r="S10" s="851"/>
      <c r="T10" s="851"/>
      <c r="U10" s="851"/>
      <c r="V10" s="851"/>
      <c r="W10" s="851"/>
      <c r="X10" s="851"/>
      <c r="Y10" s="604"/>
      <c r="Z10" s="604"/>
      <c r="AA10" s="604"/>
      <c r="AB10" s="604"/>
      <c r="AC10" s="604"/>
      <c r="AD10" s="604"/>
      <c r="AE10" s="272"/>
      <c r="AF10" s="276"/>
      <c r="AG10" s="276"/>
      <c r="AH10" s="276"/>
      <c r="AI10" s="276"/>
      <c r="AJ10" s="276"/>
      <c r="AK10" s="276"/>
      <c r="AL10" s="276"/>
    </row>
    <row r="11" spans="1:39" ht="53.25" customHeight="1">
      <c r="C11" s="851" t="s">
        <v>616</v>
      </c>
      <c r="D11" s="851"/>
      <c r="E11" s="851"/>
      <c r="F11" s="851"/>
      <c r="G11" s="851"/>
      <c r="H11" s="851"/>
      <c r="I11" s="851"/>
      <c r="J11" s="851"/>
      <c r="K11" s="851"/>
      <c r="L11" s="851"/>
      <c r="M11" s="851"/>
      <c r="N11" s="851"/>
      <c r="O11" s="851"/>
      <c r="P11" s="851"/>
      <c r="Q11" s="851"/>
      <c r="R11" s="851"/>
      <c r="S11" s="851"/>
      <c r="T11" s="851"/>
      <c r="U11" s="851"/>
      <c r="V11" s="851"/>
      <c r="W11" s="851"/>
      <c r="X11" s="851"/>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2"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52"/>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2" t="s">
        <v>211</v>
      </c>
      <c r="C19" s="844" t="s">
        <v>33</v>
      </c>
      <c r="D19" s="284" t="s">
        <v>422</v>
      </c>
      <c r="E19" s="846" t="s">
        <v>209</v>
      </c>
      <c r="F19" s="847"/>
      <c r="G19" s="847"/>
      <c r="H19" s="847"/>
      <c r="I19" s="847"/>
      <c r="J19" s="847"/>
      <c r="K19" s="847"/>
      <c r="L19" s="847"/>
      <c r="M19" s="848"/>
      <c r="N19" s="849" t="s">
        <v>213</v>
      </c>
      <c r="O19" s="284" t="s">
        <v>423</v>
      </c>
      <c r="P19" s="846" t="s">
        <v>212</v>
      </c>
      <c r="Q19" s="847"/>
      <c r="R19" s="847"/>
      <c r="S19" s="847"/>
      <c r="T19" s="847"/>
      <c r="U19" s="847"/>
      <c r="V19" s="847"/>
      <c r="W19" s="847"/>
      <c r="X19" s="848"/>
      <c r="Y19" s="839" t="s">
        <v>243</v>
      </c>
      <c r="Z19" s="840"/>
      <c r="AA19" s="840"/>
      <c r="AB19" s="840"/>
      <c r="AC19" s="840"/>
      <c r="AD19" s="840"/>
      <c r="AE19" s="840"/>
      <c r="AF19" s="840"/>
      <c r="AG19" s="840"/>
      <c r="AH19" s="840"/>
      <c r="AI19" s="840"/>
      <c r="AJ19" s="840"/>
      <c r="AK19" s="840"/>
      <c r="AL19" s="840"/>
      <c r="AM19" s="841"/>
    </row>
    <row r="20" spans="1:39" s="283" customFormat="1" ht="59.25" customHeight="1">
      <c r="A20" s="509"/>
      <c r="B20" s="843"/>
      <c r="C20" s="845"/>
      <c r="D20" s="285">
        <v>2011</v>
      </c>
      <c r="E20" s="285">
        <v>2012</v>
      </c>
      <c r="F20" s="285">
        <v>2013</v>
      </c>
      <c r="G20" s="285">
        <v>2014</v>
      </c>
      <c r="H20" s="285">
        <v>2015</v>
      </c>
      <c r="I20" s="285">
        <v>2016</v>
      </c>
      <c r="J20" s="285">
        <v>2017</v>
      </c>
      <c r="K20" s="285">
        <v>2018</v>
      </c>
      <c r="L20" s="285">
        <v>2019</v>
      </c>
      <c r="M20" s="285">
        <v>2020</v>
      </c>
      <c r="N20" s="85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50 - 4,999 kW</v>
      </c>
      <c r="AB20" s="286" t="str">
        <f>'1.  LRAMVA Summary'!G52</f>
        <v>General Service 3,000 - 4,999 kW</v>
      </c>
      <c r="AC20" s="286" t="str">
        <f>'1.  LRAMVA Summary'!H52</f>
        <v>Large Use - Regular</v>
      </c>
      <c r="AD20" s="286" t="str">
        <f>'1.  LRAMVA Summary'!I52</f>
        <v>Large Use - 3TS</v>
      </c>
      <c r="AE20" s="286" t="str">
        <f>'1.  LRAMVA Summary'!J52</f>
        <v>Large Use - Ford Annex</v>
      </c>
      <c r="AF20" s="286" t="str">
        <f>'1.  LRAMVA Summary'!K52</f>
        <v>Other</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761" t="s">
        <v>798</v>
      </c>
      <c r="B22" s="294" t="s">
        <v>1</v>
      </c>
      <c r="C22" s="291" t="s">
        <v>25</v>
      </c>
      <c r="D22" s="295"/>
      <c r="E22" s="295"/>
      <c r="F22" s="295"/>
      <c r="G22" s="295"/>
      <c r="H22" s="295"/>
      <c r="I22" s="295"/>
      <c r="J22" s="295"/>
      <c r="K22" s="295"/>
      <c r="L22" s="295">
        <v>0</v>
      </c>
      <c r="M22" s="295">
        <v>0</v>
      </c>
      <c r="N22" s="291"/>
      <c r="O22" s="295"/>
      <c r="P22" s="295"/>
      <c r="Q22" s="295"/>
      <c r="R22" s="295"/>
      <c r="S22" s="295"/>
      <c r="T22" s="295"/>
      <c r="U22" s="295"/>
      <c r="V22" s="295"/>
      <c r="W22" s="295">
        <v>0</v>
      </c>
      <c r="X22" s="295">
        <v>0</v>
      </c>
      <c r="Y22" s="410">
        <v>1</v>
      </c>
      <c r="Z22" s="410">
        <v>0</v>
      </c>
      <c r="AA22" s="410">
        <v>0</v>
      </c>
      <c r="AB22" s="410">
        <v>0</v>
      </c>
      <c r="AC22" s="410">
        <v>0</v>
      </c>
      <c r="AD22" s="410">
        <v>0</v>
      </c>
      <c r="AE22" s="410">
        <v>0</v>
      </c>
      <c r="AF22" s="410">
        <v>0</v>
      </c>
      <c r="AG22" s="410"/>
      <c r="AH22" s="410"/>
      <c r="AI22" s="410"/>
      <c r="AJ22" s="410"/>
      <c r="AK22" s="410"/>
      <c r="AL22" s="410"/>
      <c r="AM22" s="296">
        <f>SUM(Y22:AL22)</f>
        <v>1</v>
      </c>
    </row>
    <row r="23" spans="1:39" s="283" customFormat="1" ht="15" outlineLevel="1">
      <c r="A23" s="761"/>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F23" si="0">AA22</f>
        <v>0</v>
      </c>
      <c r="AB23" s="411">
        <f t="shared" si="0"/>
        <v>0</v>
      </c>
      <c r="AC23" s="411">
        <f t="shared" si="0"/>
        <v>0</v>
      </c>
      <c r="AD23" s="411">
        <f t="shared" si="0"/>
        <v>0</v>
      </c>
      <c r="AE23" s="411">
        <f t="shared" si="0"/>
        <v>0</v>
      </c>
      <c r="AF23" s="411">
        <f t="shared" si="0"/>
        <v>0</v>
      </c>
      <c r="AG23" s="411">
        <f t="shared" ref="AG23:AL23" si="1">AG22</f>
        <v>0</v>
      </c>
      <c r="AH23" s="411">
        <f t="shared" si="1"/>
        <v>0</v>
      </c>
      <c r="AI23" s="411">
        <f t="shared" si="1"/>
        <v>0</v>
      </c>
      <c r="AJ23" s="411">
        <f t="shared" si="1"/>
        <v>0</v>
      </c>
      <c r="AK23" s="411">
        <f t="shared" si="1"/>
        <v>0</v>
      </c>
      <c r="AL23" s="411">
        <f t="shared" si="1"/>
        <v>0</v>
      </c>
      <c r="AM23" s="297"/>
    </row>
    <row r="24" spans="1:39" s="303" customFormat="1" ht="15" outlineLevel="1">
      <c r="A24" s="762"/>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761" t="s">
        <v>799</v>
      </c>
      <c r="B25" s="294" t="s">
        <v>2</v>
      </c>
      <c r="C25" s="291" t="s">
        <v>25</v>
      </c>
      <c r="D25" s="295"/>
      <c r="E25" s="295"/>
      <c r="F25" s="295"/>
      <c r="G25" s="295"/>
      <c r="H25" s="295"/>
      <c r="I25" s="295"/>
      <c r="J25" s="295"/>
      <c r="K25" s="295"/>
      <c r="L25" s="295">
        <v>0</v>
      </c>
      <c r="M25" s="295">
        <v>0</v>
      </c>
      <c r="N25" s="291"/>
      <c r="O25" s="295"/>
      <c r="P25" s="295"/>
      <c r="Q25" s="295"/>
      <c r="R25" s="295"/>
      <c r="S25" s="295"/>
      <c r="T25" s="295"/>
      <c r="U25" s="295"/>
      <c r="V25" s="295"/>
      <c r="W25" s="295">
        <v>0</v>
      </c>
      <c r="X25" s="295">
        <v>0</v>
      </c>
      <c r="Y25" s="410">
        <v>1</v>
      </c>
      <c r="Z25" s="410">
        <v>0</v>
      </c>
      <c r="AA25" s="410">
        <v>0</v>
      </c>
      <c r="AB25" s="410">
        <v>0</v>
      </c>
      <c r="AC25" s="410">
        <v>0</v>
      </c>
      <c r="AD25" s="410">
        <v>0</v>
      </c>
      <c r="AE25" s="410">
        <v>0</v>
      </c>
      <c r="AF25" s="410">
        <v>0</v>
      </c>
      <c r="AG25" s="410"/>
      <c r="AH25" s="410"/>
      <c r="AI25" s="410"/>
      <c r="AJ25" s="410"/>
      <c r="AK25" s="410"/>
      <c r="AL25" s="410"/>
      <c r="AM25" s="296">
        <f>SUM(Y25:AL25)</f>
        <v>1</v>
      </c>
    </row>
    <row r="26" spans="1:39" s="283" customFormat="1" ht="15" outlineLevel="1">
      <c r="A26" s="761"/>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F26" si="2">AA25</f>
        <v>0</v>
      </c>
      <c r="AB26" s="411">
        <f t="shared" si="2"/>
        <v>0</v>
      </c>
      <c r="AC26" s="411">
        <f t="shared" si="2"/>
        <v>0</v>
      </c>
      <c r="AD26" s="411">
        <f t="shared" si="2"/>
        <v>0</v>
      </c>
      <c r="AE26" s="411">
        <f t="shared" si="2"/>
        <v>0</v>
      </c>
      <c r="AF26" s="411">
        <f t="shared" si="2"/>
        <v>0</v>
      </c>
      <c r="AG26" s="411">
        <f t="shared" ref="AG26:AL26" si="3">AG25</f>
        <v>0</v>
      </c>
      <c r="AH26" s="411">
        <f t="shared" si="3"/>
        <v>0</v>
      </c>
      <c r="AI26" s="411">
        <f t="shared" si="3"/>
        <v>0</v>
      </c>
      <c r="AJ26" s="411">
        <f t="shared" si="3"/>
        <v>0</v>
      </c>
      <c r="AK26" s="411">
        <f t="shared" si="3"/>
        <v>0</v>
      </c>
      <c r="AL26" s="411">
        <f t="shared" si="3"/>
        <v>0</v>
      </c>
      <c r="AM26" s="297"/>
    </row>
    <row r="27" spans="1:39" s="303" customFormat="1" ht="15" outlineLevel="1">
      <c r="A27" s="762"/>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761" t="s">
        <v>800</v>
      </c>
      <c r="B28" s="294" t="s">
        <v>3</v>
      </c>
      <c r="C28" s="291" t="s">
        <v>25</v>
      </c>
      <c r="D28" s="295"/>
      <c r="E28" s="295"/>
      <c r="F28" s="295"/>
      <c r="G28" s="295"/>
      <c r="H28" s="295"/>
      <c r="I28" s="295"/>
      <c r="J28" s="295"/>
      <c r="K28" s="295"/>
      <c r="L28" s="295">
        <v>1305397.4168605858</v>
      </c>
      <c r="M28" s="295">
        <v>1305397.4168605858</v>
      </c>
      <c r="N28" s="291"/>
      <c r="O28" s="295"/>
      <c r="P28" s="295"/>
      <c r="Q28" s="295"/>
      <c r="R28" s="295"/>
      <c r="S28" s="295"/>
      <c r="T28" s="295"/>
      <c r="U28" s="295"/>
      <c r="V28" s="295"/>
      <c r="W28" s="295">
        <v>698.42693946413306</v>
      </c>
      <c r="X28" s="295">
        <v>698.42693946413306</v>
      </c>
      <c r="Y28" s="410">
        <v>1</v>
      </c>
      <c r="Z28" s="410">
        <v>0</v>
      </c>
      <c r="AA28" s="410">
        <v>0</v>
      </c>
      <c r="AB28" s="410">
        <v>0</v>
      </c>
      <c r="AC28" s="410">
        <v>0</v>
      </c>
      <c r="AD28" s="410">
        <v>0</v>
      </c>
      <c r="AE28" s="410">
        <v>0</v>
      </c>
      <c r="AF28" s="410">
        <v>0</v>
      </c>
      <c r="AG28" s="410"/>
      <c r="AH28" s="410"/>
      <c r="AI28" s="410"/>
      <c r="AJ28" s="410"/>
      <c r="AK28" s="410"/>
      <c r="AL28" s="410"/>
      <c r="AM28" s="296">
        <f>SUM(Y28:AL28)</f>
        <v>1</v>
      </c>
    </row>
    <row r="29" spans="1:39" s="283" customFormat="1" ht="15" outlineLevel="1">
      <c r="A29" s="761" t="s">
        <v>801</v>
      </c>
      <c r="B29" s="294" t="s">
        <v>214</v>
      </c>
      <c r="C29" s="291" t="s">
        <v>163</v>
      </c>
      <c r="D29" s="295"/>
      <c r="E29" s="295"/>
      <c r="F29" s="295"/>
      <c r="G29" s="295"/>
      <c r="H29" s="295"/>
      <c r="I29" s="295"/>
      <c r="J29" s="295"/>
      <c r="K29" s="295"/>
      <c r="L29" s="295">
        <v>-156939.24819679483</v>
      </c>
      <c r="M29" s="295">
        <v>-156939.24819679483</v>
      </c>
      <c r="N29" s="468"/>
      <c r="O29" s="295"/>
      <c r="P29" s="295"/>
      <c r="Q29" s="295"/>
      <c r="R29" s="295"/>
      <c r="S29" s="295"/>
      <c r="T29" s="295"/>
      <c r="U29" s="295"/>
      <c r="V29" s="295"/>
      <c r="W29" s="295">
        <v>-88.036110922204287</v>
      </c>
      <c r="X29" s="295">
        <v>-88.036110922204287</v>
      </c>
      <c r="Y29" s="411">
        <f>Y28</f>
        <v>1</v>
      </c>
      <c r="Z29" s="411">
        <f>Z28</f>
        <v>0</v>
      </c>
      <c r="AA29" s="411">
        <f t="shared" ref="AA29:AF29" si="4">AA28</f>
        <v>0</v>
      </c>
      <c r="AB29" s="411">
        <f t="shared" si="4"/>
        <v>0</v>
      </c>
      <c r="AC29" s="411">
        <f t="shared" si="4"/>
        <v>0</v>
      </c>
      <c r="AD29" s="411">
        <f t="shared" si="4"/>
        <v>0</v>
      </c>
      <c r="AE29" s="411">
        <f t="shared" si="4"/>
        <v>0</v>
      </c>
      <c r="AF29" s="411">
        <f t="shared" si="4"/>
        <v>0</v>
      </c>
      <c r="AG29" s="411">
        <f t="shared" ref="AG29:AL29" si="5">AG28</f>
        <v>0</v>
      </c>
      <c r="AH29" s="411">
        <f t="shared" si="5"/>
        <v>0</v>
      </c>
      <c r="AI29" s="411">
        <f t="shared" si="5"/>
        <v>0</v>
      </c>
      <c r="AJ29" s="411">
        <f t="shared" si="5"/>
        <v>0</v>
      </c>
      <c r="AK29" s="411">
        <f t="shared" si="5"/>
        <v>0</v>
      </c>
      <c r="AL29" s="411">
        <f t="shared" si="5"/>
        <v>0</v>
      </c>
      <c r="AM29" s="297"/>
    </row>
    <row r="30" spans="1:39" s="283" customFormat="1" ht="15" outlineLevel="1">
      <c r="A30" s="761"/>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761" t="s">
        <v>802</v>
      </c>
      <c r="B31" s="294" t="s">
        <v>4</v>
      </c>
      <c r="C31" s="291" t="s">
        <v>25</v>
      </c>
      <c r="D31" s="295"/>
      <c r="E31" s="295"/>
      <c r="F31" s="295"/>
      <c r="G31" s="295"/>
      <c r="H31" s="295"/>
      <c r="I31" s="295"/>
      <c r="J31" s="295"/>
      <c r="K31" s="295"/>
      <c r="L31" s="295">
        <v>238278.94047947315</v>
      </c>
      <c r="M31" s="295">
        <v>91608.06977747081</v>
      </c>
      <c r="N31" s="291"/>
      <c r="O31" s="295"/>
      <c r="P31" s="295"/>
      <c r="Q31" s="295"/>
      <c r="R31" s="295"/>
      <c r="S31" s="295"/>
      <c r="T31" s="295"/>
      <c r="U31" s="295"/>
      <c r="V31" s="295"/>
      <c r="W31" s="295">
        <v>15.515133210106434</v>
      </c>
      <c r="X31" s="295">
        <v>8.7238392024303</v>
      </c>
      <c r="Y31" s="410">
        <v>1</v>
      </c>
      <c r="Z31" s="410">
        <v>0</v>
      </c>
      <c r="AA31" s="410">
        <v>0</v>
      </c>
      <c r="AB31" s="410">
        <v>0</v>
      </c>
      <c r="AC31" s="410">
        <v>0</v>
      </c>
      <c r="AD31" s="410">
        <v>0</v>
      </c>
      <c r="AE31" s="410">
        <v>0</v>
      </c>
      <c r="AF31" s="410">
        <v>0</v>
      </c>
      <c r="AG31" s="410"/>
      <c r="AH31" s="410"/>
      <c r="AI31" s="410"/>
      <c r="AJ31" s="410"/>
      <c r="AK31" s="410"/>
      <c r="AL31" s="410"/>
      <c r="AM31" s="296">
        <f>SUM(Y31:AL31)</f>
        <v>1</v>
      </c>
    </row>
    <row r="32" spans="1:39" s="283" customFormat="1" ht="15" outlineLevel="1">
      <c r="A32" s="761" t="s">
        <v>803</v>
      </c>
      <c r="B32" s="294" t="s">
        <v>214</v>
      </c>
      <c r="C32" s="291" t="s">
        <v>163</v>
      </c>
      <c r="D32" s="295"/>
      <c r="E32" s="295"/>
      <c r="F32" s="295"/>
      <c r="G32" s="295"/>
      <c r="H32" s="295"/>
      <c r="I32" s="295"/>
      <c r="J32" s="295"/>
      <c r="K32" s="295"/>
      <c r="L32" s="295">
        <v>2398.2340366373155</v>
      </c>
      <c r="M32" s="295">
        <v>849.48958656816978</v>
      </c>
      <c r="N32" s="468"/>
      <c r="O32" s="295"/>
      <c r="P32" s="295"/>
      <c r="Q32" s="295"/>
      <c r="R32" s="295"/>
      <c r="S32" s="295"/>
      <c r="T32" s="295"/>
      <c r="U32" s="295"/>
      <c r="V32" s="295"/>
      <c r="W32" s="295">
        <v>0.16266227285549892</v>
      </c>
      <c r="X32" s="295">
        <v>9.0950835861672782E-2</v>
      </c>
      <c r="Y32" s="411">
        <f>Y31</f>
        <v>1</v>
      </c>
      <c r="Z32" s="411">
        <f>Z31</f>
        <v>0</v>
      </c>
      <c r="AA32" s="411">
        <f t="shared" ref="AA32:AF32" si="6">AA31</f>
        <v>0</v>
      </c>
      <c r="AB32" s="411">
        <f t="shared" si="6"/>
        <v>0</v>
      </c>
      <c r="AC32" s="411">
        <f t="shared" si="6"/>
        <v>0</v>
      </c>
      <c r="AD32" s="411">
        <f t="shared" si="6"/>
        <v>0</v>
      </c>
      <c r="AE32" s="411">
        <f t="shared" si="6"/>
        <v>0</v>
      </c>
      <c r="AF32" s="411">
        <f t="shared" si="6"/>
        <v>0</v>
      </c>
      <c r="AG32" s="411">
        <f t="shared" ref="AG32:AL32" si="7">AG31</f>
        <v>0</v>
      </c>
      <c r="AH32" s="411">
        <f t="shared" si="7"/>
        <v>0</v>
      </c>
      <c r="AI32" s="411">
        <f t="shared" si="7"/>
        <v>0</v>
      </c>
      <c r="AJ32" s="411">
        <f t="shared" si="7"/>
        <v>0</v>
      </c>
      <c r="AK32" s="411">
        <f t="shared" si="7"/>
        <v>0</v>
      </c>
      <c r="AL32" s="411">
        <f t="shared" si="7"/>
        <v>0</v>
      </c>
      <c r="AM32" s="297"/>
    </row>
    <row r="33" spans="1:39" s="283" customFormat="1" ht="15" outlineLevel="1">
      <c r="A33" s="761"/>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761" t="s">
        <v>804</v>
      </c>
      <c r="B34" s="294" t="s">
        <v>5</v>
      </c>
      <c r="C34" s="291" t="s">
        <v>25</v>
      </c>
      <c r="D34" s="295"/>
      <c r="E34" s="295"/>
      <c r="F34" s="295"/>
      <c r="G34" s="295"/>
      <c r="H34" s="295"/>
      <c r="I34" s="295"/>
      <c r="J34" s="295"/>
      <c r="K34" s="295"/>
      <c r="L34" s="295">
        <v>363570.61710010417</v>
      </c>
      <c r="M34" s="295">
        <v>116666.64244173105</v>
      </c>
      <c r="N34" s="291"/>
      <c r="O34" s="295"/>
      <c r="P34" s="295"/>
      <c r="Q34" s="295"/>
      <c r="R34" s="295"/>
      <c r="S34" s="295"/>
      <c r="T34" s="295"/>
      <c r="U34" s="295"/>
      <c r="V34" s="295"/>
      <c r="W34" s="295">
        <v>21.749712944037917</v>
      </c>
      <c r="X34" s="295">
        <v>10.317330525202669</v>
      </c>
      <c r="Y34" s="410">
        <v>1</v>
      </c>
      <c r="Z34" s="410">
        <v>0</v>
      </c>
      <c r="AA34" s="410">
        <v>0</v>
      </c>
      <c r="AB34" s="410">
        <v>0</v>
      </c>
      <c r="AC34" s="410">
        <v>0</v>
      </c>
      <c r="AD34" s="410">
        <v>0</v>
      </c>
      <c r="AE34" s="410">
        <v>0</v>
      </c>
      <c r="AF34" s="410">
        <v>0</v>
      </c>
      <c r="AG34" s="410"/>
      <c r="AH34" s="410"/>
      <c r="AI34" s="410"/>
      <c r="AJ34" s="410"/>
      <c r="AK34" s="410"/>
      <c r="AL34" s="410"/>
      <c r="AM34" s="296">
        <f>SUM(Y34:AL34)</f>
        <v>1</v>
      </c>
    </row>
    <row r="35" spans="1:39" s="283" customFormat="1" ht="15" outlineLevel="1">
      <c r="A35" s="761" t="s">
        <v>805</v>
      </c>
      <c r="B35" s="294" t="s">
        <v>214</v>
      </c>
      <c r="C35" s="291" t="s">
        <v>163</v>
      </c>
      <c r="D35" s="295"/>
      <c r="E35" s="295"/>
      <c r="F35" s="295"/>
      <c r="G35" s="295"/>
      <c r="H35" s="295"/>
      <c r="I35" s="295"/>
      <c r="J35" s="295"/>
      <c r="K35" s="295"/>
      <c r="L35" s="295">
        <v>16645.189611935864</v>
      </c>
      <c r="M35" s="295">
        <v>3672.0576555045322</v>
      </c>
      <c r="N35" s="468"/>
      <c r="O35" s="295"/>
      <c r="P35" s="295"/>
      <c r="Q35" s="295"/>
      <c r="R35" s="295"/>
      <c r="S35" s="295"/>
      <c r="T35" s="295"/>
      <c r="U35" s="295"/>
      <c r="V35" s="295"/>
      <c r="W35" s="295">
        <v>0.87566010116807413</v>
      </c>
      <c r="X35" s="295">
        <v>0.27496581950999771</v>
      </c>
      <c r="Y35" s="411">
        <f>Y34</f>
        <v>1</v>
      </c>
      <c r="Z35" s="411">
        <f>Z34</f>
        <v>0</v>
      </c>
      <c r="AA35" s="411">
        <f t="shared" ref="AA35:AF35" si="8">AA34</f>
        <v>0</v>
      </c>
      <c r="AB35" s="411">
        <f t="shared" si="8"/>
        <v>0</v>
      </c>
      <c r="AC35" s="411">
        <f t="shared" si="8"/>
        <v>0</v>
      </c>
      <c r="AD35" s="411">
        <f t="shared" si="8"/>
        <v>0</v>
      </c>
      <c r="AE35" s="411">
        <f t="shared" si="8"/>
        <v>0</v>
      </c>
      <c r="AF35" s="411">
        <f t="shared" si="8"/>
        <v>0</v>
      </c>
      <c r="AG35" s="411">
        <f t="shared" ref="AG35:AL35" si="9">AG34</f>
        <v>0</v>
      </c>
      <c r="AH35" s="411">
        <f t="shared" si="9"/>
        <v>0</v>
      </c>
      <c r="AI35" s="411">
        <f t="shared" si="9"/>
        <v>0</v>
      </c>
      <c r="AJ35" s="411">
        <f t="shared" si="9"/>
        <v>0</v>
      </c>
      <c r="AK35" s="411">
        <f t="shared" si="9"/>
        <v>0</v>
      </c>
      <c r="AL35" s="411">
        <f t="shared" si="9"/>
        <v>0</v>
      </c>
      <c r="AM35" s="297"/>
    </row>
    <row r="36" spans="1:39" s="283" customFormat="1" ht="15" outlineLevel="1">
      <c r="A36" s="761"/>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761" t="s">
        <v>806</v>
      </c>
      <c r="B37" s="294" t="s">
        <v>6</v>
      </c>
      <c r="C37" s="291" t="s">
        <v>25</v>
      </c>
      <c r="D37" s="295"/>
      <c r="E37" s="295"/>
      <c r="F37" s="295"/>
      <c r="G37" s="295"/>
      <c r="H37" s="295"/>
      <c r="I37" s="295"/>
      <c r="J37" s="295"/>
      <c r="K37" s="295"/>
      <c r="L37" s="295">
        <v>0</v>
      </c>
      <c r="M37" s="295">
        <v>0</v>
      </c>
      <c r="N37" s="291"/>
      <c r="O37" s="295"/>
      <c r="P37" s="295"/>
      <c r="Q37" s="295"/>
      <c r="R37" s="295"/>
      <c r="S37" s="295"/>
      <c r="T37" s="295"/>
      <c r="U37" s="295"/>
      <c r="V37" s="295"/>
      <c r="W37" s="295">
        <v>0</v>
      </c>
      <c r="X37" s="295">
        <v>0</v>
      </c>
      <c r="Y37" s="410">
        <v>0</v>
      </c>
      <c r="Z37" s="410">
        <v>0</v>
      </c>
      <c r="AA37" s="410">
        <v>0</v>
      </c>
      <c r="AB37" s="410">
        <v>0</v>
      </c>
      <c r="AC37" s="410">
        <v>0</v>
      </c>
      <c r="AD37" s="410">
        <v>0</v>
      </c>
      <c r="AE37" s="410">
        <v>0</v>
      </c>
      <c r="AF37" s="410">
        <v>0</v>
      </c>
      <c r="AG37" s="410"/>
      <c r="AH37" s="410"/>
      <c r="AI37" s="410"/>
      <c r="AJ37" s="410"/>
      <c r="AK37" s="410"/>
      <c r="AL37" s="410"/>
      <c r="AM37" s="296">
        <f>SUM(Y37:AL37)</f>
        <v>0</v>
      </c>
    </row>
    <row r="38" spans="1:39" s="283" customFormat="1" ht="15" outlineLevel="1">
      <c r="A38" s="761"/>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F38" si="10">AA37</f>
        <v>0</v>
      </c>
      <c r="AB38" s="411">
        <f t="shared" si="10"/>
        <v>0</v>
      </c>
      <c r="AC38" s="411">
        <f t="shared" si="10"/>
        <v>0</v>
      </c>
      <c r="AD38" s="411">
        <f t="shared" si="10"/>
        <v>0</v>
      </c>
      <c r="AE38" s="411">
        <f t="shared" si="10"/>
        <v>0</v>
      </c>
      <c r="AF38" s="411">
        <f t="shared" si="10"/>
        <v>0</v>
      </c>
      <c r="AG38" s="411">
        <f t="shared" ref="AG38:AL38" si="11">AG37</f>
        <v>0</v>
      </c>
      <c r="AH38" s="411">
        <f t="shared" si="11"/>
        <v>0</v>
      </c>
      <c r="AI38" s="411">
        <f t="shared" si="11"/>
        <v>0</v>
      </c>
      <c r="AJ38" s="411">
        <f t="shared" si="11"/>
        <v>0</v>
      </c>
      <c r="AK38" s="411">
        <f t="shared" si="11"/>
        <v>0</v>
      </c>
      <c r="AL38" s="411">
        <f t="shared" si="11"/>
        <v>0</v>
      </c>
      <c r="AM38" s="297"/>
    </row>
    <row r="39" spans="1:39" s="283" customFormat="1" ht="15" outlineLevel="1">
      <c r="A39" s="761"/>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761" t="s">
        <v>807</v>
      </c>
      <c r="B40" s="294" t="s">
        <v>42</v>
      </c>
      <c r="C40" s="291" t="s">
        <v>25</v>
      </c>
      <c r="D40" s="295"/>
      <c r="E40" s="295"/>
      <c r="F40" s="295"/>
      <c r="G40" s="295"/>
      <c r="H40" s="295"/>
      <c r="I40" s="295"/>
      <c r="J40" s="295"/>
      <c r="K40" s="295"/>
      <c r="L40" s="295">
        <v>0</v>
      </c>
      <c r="M40" s="295">
        <v>0</v>
      </c>
      <c r="N40" s="291"/>
      <c r="O40" s="295"/>
      <c r="P40" s="295"/>
      <c r="Q40" s="295"/>
      <c r="R40" s="295"/>
      <c r="S40" s="295"/>
      <c r="T40" s="295"/>
      <c r="U40" s="295"/>
      <c r="V40" s="295"/>
      <c r="W40" s="295">
        <v>0</v>
      </c>
      <c r="X40" s="295">
        <v>0</v>
      </c>
      <c r="Y40" s="410">
        <v>0</v>
      </c>
      <c r="Z40" s="410">
        <v>0</v>
      </c>
      <c r="AA40" s="410">
        <v>0</v>
      </c>
      <c r="AB40" s="410">
        <v>0</v>
      </c>
      <c r="AC40" s="410">
        <v>0</v>
      </c>
      <c r="AD40" s="410">
        <v>0</v>
      </c>
      <c r="AE40" s="410">
        <v>0</v>
      </c>
      <c r="AF40" s="410">
        <v>0</v>
      </c>
      <c r="AG40" s="410"/>
      <c r="AH40" s="410"/>
      <c r="AI40" s="410"/>
      <c r="AJ40" s="410"/>
      <c r="AK40" s="410"/>
      <c r="AL40" s="410"/>
      <c r="AM40" s="296">
        <f>SUM(Y40:AL40)</f>
        <v>0</v>
      </c>
    </row>
    <row r="41" spans="1:39" s="283" customFormat="1" ht="15" outlineLevel="1">
      <c r="A41" s="761"/>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F41" si="12">AA40</f>
        <v>0</v>
      </c>
      <c r="AB41" s="411">
        <f t="shared" si="12"/>
        <v>0</v>
      </c>
      <c r="AC41" s="411">
        <f t="shared" si="12"/>
        <v>0</v>
      </c>
      <c r="AD41" s="411">
        <f t="shared" si="12"/>
        <v>0</v>
      </c>
      <c r="AE41" s="411">
        <f t="shared" si="12"/>
        <v>0</v>
      </c>
      <c r="AF41" s="411">
        <f t="shared" si="12"/>
        <v>0</v>
      </c>
      <c r="AG41" s="411">
        <f t="shared" ref="AG41:AL41" si="13">AG40</f>
        <v>0</v>
      </c>
      <c r="AH41" s="411">
        <f t="shared" si="13"/>
        <v>0</v>
      </c>
      <c r="AI41" s="411">
        <f t="shared" si="13"/>
        <v>0</v>
      </c>
      <c r="AJ41" s="411">
        <f t="shared" si="13"/>
        <v>0</v>
      </c>
      <c r="AK41" s="411">
        <f t="shared" si="13"/>
        <v>0</v>
      </c>
      <c r="AL41" s="411">
        <f t="shared" si="13"/>
        <v>0</v>
      </c>
      <c r="AM41" s="297"/>
    </row>
    <row r="42" spans="1:39" s="283" customFormat="1" ht="15" outlineLevel="1">
      <c r="A42" s="761"/>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761" t="s">
        <v>808</v>
      </c>
      <c r="B43" s="294" t="s">
        <v>485</v>
      </c>
      <c r="C43" s="291" t="s">
        <v>25</v>
      </c>
      <c r="D43" s="295"/>
      <c r="E43" s="295"/>
      <c r="F43" s="295"/>
      <c r="G43" s="295"/>
      <c r="H43" s="295"/>
      <c r="I43" s="295"/>
      <c r="J43" s="295"/>
      <c r="K43" s="295"/>
      <c r="L43" s="295">
        <v>0</v>
      </c>
      <c r="M43" s="295">
        <v>0</v>
      </c>
      <c r="N43" s="291"/>
      <c r="O43" s="295"/>
      <c r="P43" s="295"/>
      <c r="Q43" s="295"/>
      <c r="R43" s="295"/>
      <c r="S43" s="295"/>
      <c r="T43" s="295"/>
      <c r="U43" s="295"/>
      <c r="V43" s="295"/>
      <c r="W43" s="295">
        <v>0</v>
      </c>
      <c r="X43" s="295">
        <v>0</v>
      </c>
      <c r="Y43" s="410">
        <v>0</v>
      </c>
      <c r="Z43" s="410">
        <v>0</v>
      </c>
      <c r="AA43" s="410">
        <v>0</v>
      </c>
      <c r="AB43" s="410">
        <v>0</v>
      </c>
      <c r="AC43" s="410">
        <v>0</v>
      </c>
      <c r="AD43" s="410">
        <v>0</v>
      </c>
      <c r="AE43" s="410">
        <v>0</v>
      </c>
      <c r="AF43" s="410">
        <v>0</v>
      </c>
      <c r="AG43" s="410"/>
      <c r="AH43" s="410"/>
      <c r="AI43" s="410"/>
      <c r="AJ43" s="410"/>
      <c r="AK43" s="410"/>
      <c r="AL43" s="410"/>
      <c r="AM43" s="296">
        <f>SUM(Y43:AL43)</f>
        <v>0</v>
      </c>
    </row>
    <row r="44" spans="1:39" s="283" customFormat="1" ht="15" outlineLevel="1">
      <c r="A44" s="761"/>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F44" si="14">AA43</f>
        <v>0</v>
      </c>
      <c r="AB44" s="411">
        <f t="shared" si="14"/>
        <v>0</v>
      </c>
      <c r="AC44" s="411">
        <f t="shared" si="14"/>
        <v>0</v>
      </c>
      <c r="AD44" s="411">
        <f t="shared" si="14"/>
        <v>0</v>
      </c>
      <c r="AE44" s="411">
        <f t="shared" si="14"/>
        <v>0</v>
      </c>
      <c r="AF44" s="411">
        <f t="shared" si="14"/>
        <v>0</v>
      </c>
      <c r="AG44" s="411">
        <f t="shared" ref="AG44:AL44" si="15">AG43</f>
        <v>0</v>
      </c>
      <c r="AH44" s="411">
        <f t="shared" si="15"/>
        <v>0</v>
      </c>
      <c r="AI44" s="411">
        <f t="shared" si="15"/>
        <v>0</v>
      </c>
      <c r="AJ44" s="411">
        <f t="shared" si="15"/>
        <v>0</v>
      </c>
      <c r="AK44" s="411">
        <f t="shared" si="15"/>
        <v>0</v>
      </c>
      <c r="AL44" s="411">
        <f t="shared" si="15"/>
        <v>0</v>
      </c>
      <c r="AM44" s="297"/>
    </row>
    <row r="45" spans="1:39" s="283" customFormat="1" ht="15" outlineLevel="1">
      <c r="A45" s="761"/>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761" t="s">
        <v>809</v>
      </c>
      <c r="B46" s="294" t="s">
        <v>7</v>
      </c>
      <c r="C46" s="291" t="s">
        <v>25</v>
      </c>
      <c r="D46" s="295"/>
      <c r="E46" s="295"/>
      <c r="F46" s="295"/>
      <c r="G46" s="295"/>
      <c r="H46" s="295"/>
      <c r="I46" s="295"/>
      <c r="J46" s="295"/>
      <c r="K46" s="295"/>
      <c r="L46" s="295">
        <v>0</v>
      </c>
      <c r="M46" s="295">
        <v>0</v>
      </c>
      <c r="N46" s="291"/>
      <c r="O46" s="295"/>
      <c r="P46" s="295"/>
      <c r="Q46" s="295"/>
      <c r="R46" s="295"/>
      <c r="S46" s="295"/>
      <c r="T46" s="295"/>
      <c r="U46" s="295"/>
      <c r="V46" s="295"/>
      <c r="W46" s="295">
        <v>0</v>
      </c>
      <c r="X46" s="295">
        <v>0</v>
      </c>
      <c r="Y46" s="410">
        <v>0</v>
      </c>
      <c r="Z46" s="410">
        <v>0</v>
      </c>
      <c r="AA46" s="410">
        <v>0</v>
      </c>
      <c r="AB46" s="410">
        <v>0</v>
      </c>
      <c r="AC46" s="410">
        <v>0</v>
      </c>
      <c r="AD46" s="410">
        <v>0</v>
      </c>
      <c r="AE46" s="410">
        <v>0</v>
      </c>
      <c r="AF46" s="410">
        <v>0</v>
      </c>
      <c r="AG46" s="410"/>
      <c r="AH46" s="410"/>
      <c r="AI46" s="410"/>
      <c r="AJ46" s="410"/>
      <c r="AK46" s="410"/>
      <c r="AL46" s="410"/>
      <c r="AM46" s="296">
        <f>SUM(Y46:AL46)</f>
        <v>0</v>
      </c>
    </row>
    <row r="47" spans="1:39" s="283" customFormat="1" ht="15" outlineLevel="1">
      <c r="A47" s="761"/>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F47" si="16">AA46</f>
        <v>0</v>
      </c>
      <c r="AB47" s="411">
        <f t="shared" si="16"/>
        <v>0</v>
      </c>
      <c r="AC47" s="411">
        <f t="shared" si="16"/>
        <v>0</v>
      </c>
      <c r="AD47" s="411">
        <f t="shared" si="16"/>
        <v>0</v>
      </c>
      <c r="AE47" s="411">
        <f t="shared" si="16"/>
        <v>0</v>
      </c>
      <c r="AF47" s="411">
        <f t="shared" si="16"/>
        <v>0</v>
      </c>
      <c r="AG47" s="411">
        <f t="shared" ref="AG47:AL47" si="17">AG46</f>
        <v>0</v>
      </c>
      <c r="AH47" s="411">
        <f t="shared" si="17"/>
        <v>0</v>
      </c>
      <c r="AI47" s="411">
        <f t="shared" si="17"/>
        <v>0</v>
      </c>
      <c r="AJ47" s="411">
        <f t="shared" si="17"/>
        <v>0</v>
      </c>
      <c r="AK47" s="411">
        <f t="shared" si="17"/>
        <v>0</v>
      </c>
      <c r="AL47" s="411">
        <f t="shared" si="17"/>
        <v>0</v>
      </c>
      <c r="AM47" s="297"/>
    </row>
    <row r="48" spans="1:39" s="283" customFormat="1" ht="15" outlineLevel="1">
      <c r="A48" s="761"/>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 outlineLevel="1">
      <c r="A49" s="763"/>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761" t="s">
        <v>810</v>
      </c>
      <c r="B50" s="310" t="s">
        <v>22</v>
      </c>
      <c r="C50" s="291" t="s">
        <v>25</v>
      </c>
      <c r="D50" s="295"/>
      <c r="E50" s="295"/>
      <c r="F50" s="295"/>
      <c r="G50" s="295"/>
      <c r="H50" s="295"/>
      <c r="I50" s="295"/>
      <c r="J50" s="295"/>
      <c r="K50" s="295"/>
      <c r="L50" s="295">
        <v>1153089.3569503853</v>
      </c>
      <c r="M50" s="295">
        <v>84325.085665835883</v>
      </c>
      <c r="N50" s="295">
        <v>12</v>
      </c>
      <c r="O50" s="295"/>
      <c r="P50" s="295"/>
      <c r="Q50" s="295"/>
      <c r="R50" s="295"/>
      <c r="S50" s="295"/>
      <c r="T50" s="295"/>
      <c r="U50" s="295"/>
      <c r="V50" s="295"/>
      <c r="W50" s="295">
        <v>203.52772765421929</v>
      </c>
      <c r="X50" s="295">
        <v>0.90723886031244916</v>
      </c>
      <c r="Y50" s="415">
        <v>0</v>
      </c>
      <c r="Z50" s="415">
        <v>0.19700000000000001</v>
      </c>
      <c r="AA50" s="415">
        <v>0.86799999999999999</v>
      </c>
      <c r="AB50" s="415">
        <v>0</v>
      </c>
      <c r="AC50" s="415">
        <v>0</v>
      </c>
      <c r="AD50" s="415">
        <v>0</v>
      </c>
      <c r="AE50" s="415">
        <v>0</v>
      </c>
      <c r="AF50" s="415">
        <v>0</v>
      </c>
      <c r="AG50" s="415"/>
      <c r="AH50" s="415"/>
      <c r="AI50" s="415"/>
      <c r="AJ50" s="415"/>
      <c r="AK50" s="415"/>
      <c r="AL50" s="415"/>
      <c r="AM50" s="296">
        <f>SUM(Y50:AL50)</f>
        <v>1.0649999999999999</v>
      </c>
    </row>
    <row r="51" spans="1:42" s="283" customFormat="1" ht="15" outlineLevel="1">
      <c r="A51" s="761" t="s">
        <v>811</v>
      </c>
      <c r="B51" s="294" t="s">
        <v>214</v>
      </c>
      <c r="C51" s="291" t="s">
        <v>163</v>
      </c>
      <c r="D51" s="295"/>
      <c r="E51" s="295"/>
      <c r="F51" s="295"/>
      <c r="G51" s="295"/>
      <c r="H51" s="295"/>
      <c r="I51" s="295"/>
      <c r="J51" s="295"/>
      <c r="K51" s="295"/>
      <c r="L51" s="295">
        <v>10216.366548542948</v>
      </c>
      <c r="M51" s="295">
        <v>10216.366548542948</v>
      </c>
      <c r="N51" s="295">
        <f>N50</f>
        <v>12</v>
      </c>
      <c r="O51" s="295"/>
      <c r="P51" s="295"/>
      <c r="Q51" s="295"/>
      <c r="R51" s="295"/>
      <c r="S51" s="295"/>
      <c r="T51" s="295"/>
      <c r="U51" s="295"/>
      <c r="V51" s="295"/>
      <c r="W51" s="295">
        <v>1.4288205637623483</v>
      </c>
      <c r="X51" s="295">
        <v>1.4288205637623483</v>
      </c>
      <c r="Y51" s="411">
        <f>Y50</f>
        <v>0</v>
      </c>
      <c r="Z51" s="411">
        <f>Z50</f>
        <v>0.19700000000000001</v>
      </c>
      <c r="AA51" s="411">
        <f t="shared" ref="AA51:AF51" si="18">AA50</f>
        <v>0.86799999999999999</v>
      </c>
      <c r="AB51" s="411">
        <f t="shared" si="18"/>
        <v>0</v>
      </c>
      <c r="AC51" s="411">
        <f t="shared" si="18"/>
        <v>0</v>
      </c>
      <c r="AD51" s="411">
        <f t="shared" si="18"/>
        <v>0</v>
      </c>
      <c r="AE51" s="411">
        <f t="shared" si="18"/>
        <v>0</v>
      </c>
      <c r="AF51" s="411">
        <f t="shared" si="18"/>
        <v>0</v>
      </c>
      <c r="AG51" s="411">
        <f t="shared" ref="AG51:AL51" si="19">AG50</f>
        <v>0</v>
      </c>
      <c r="AH51" s="411">
        <f t="shared" si="19"/>
        <v>0</v>
      </c>
      <c r="AI51" s="411">
        <f t="shared" si="19"/>
        <v>0</v>
      </c>
      <c r="AJ51" s="411">
        <f t="shared" si="19"/>
        <v>0</v>
      </c>
      <c r="AK51" s="411">
        <f t="shared" si="19"/>
        <v>0</v>
      </c>
      <c r="AL51" s="411">
        <f t="shared" si="19"/>
        <v>0</v>
      </c>
      <c r="AM51" s="311"/>
    </row>
    <row r="52" spans="1:42" s="283" customFormat="1" ht="15" outlineLevel="1">
      <c r="A52" s="761"/>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761" t="s">
        <v>812</v>
      </c>
      <c r="B53" s="314" t="s">
        <v>21</v>
      </c>
      <c r="C53" s="291" t="s">
        <v>25</v>
      </c>
      <c r="D53" s="295"/>
      <c r="E53" s="295"/>
      <c r="F53" s="295"/>
      <c r="G53" s="295"/>
      <c r="H53" s="295"/>
      <c r="I53" s="295"/>
      <c r="J53" s="295"/>
      <c r="K53" s="295"/>
      <c r="L53" s="295">
        <v>188691.55576836006</v>
      </c>
      <c r="M53" s="295">
        <v>188691.55576836006</v>
      </c>
      <c r="N53" s="295">
        <v>12</v>
      </c>
      <c r="O53" s="295"/>
      <c r="P53" s="295"/>
      <c r="Q53" s="295"/>
      <c r="R53" s="295"/>
      <c r="S53" s="295"/>
      <c r="T53" s="295"/>
      <c r="U53" s="295"/>
      <c r="V53" s="295"/>
      <c r="W53" s="295">
        <v>65.360615134644689</v>
      </c>
      <c r="X53" s="295">
        <v>65.360615134644689</v>
      </c>
      <c r="Y53" s="415">
        <v>0</v>
      </c>
      <c r="Z53" s="415">
        <v>1</v>
      </c>
      <c r="AA53" s="415">
        <v>0</v>
      </c>
      <c r="AB53" s="415">
        <v>0</v>
      </c>
      <c r="AC53" s="415">
        <v>0</v>
      </c>
      <c r="AD53" s="415">
        <v>0</v>
      </c>
      <c r="AE53" s="415">
        <v>0</v>
      </c>
      <c r="AF53" s="415">
        <v>0</v>
      </c>
      <c r="AG53" s="415"/>
      <c r="AH53" s="415"/>
      <c r="AI53" s="415"/>
      <c r="AJ53" s="415"/>
      <c r="AK53" s="415"/>
      <c r="AL53" s="415"/>
      <c r="AM53" s="296">
        <f>SUM(Y53:AL53)</f>
        <v>1</v>
      </c>
    </row>
    <row r="54" spans="1:42" s="283" customFormat="1" ht="15" outlineLevel="1">
      <c r="A54" s="761" t="s">
        <v>813</v>
      </c>
      <c r="B54" s="315" t="s">
        <v>214</v>
      </c>
      <c r="C54" s="291" t="s">
        <v>163</v>
      </c>
      <c r="D54" s="295"/>
      <c r="E54" s="295"/>
      <c r="F54" s="295"/>
      <c r="G54" s="295"/>
      <c r="H54" s="295"/>
      <c r="I54" s="295"/>
      <c r="J54" s="295"/>
      <c r="K54" s="295"/>
      <c r="L54" s="295">
        <v>21237.651148440054</v>
      </c>
      <c r="M54" s="295">
        <v>21237.651148440054</v>
      </c>
      <c r="N54" s="295">
        <f>N53</f>
        <v>12</v>
      </c>
      <c r="O54" s="295"/>
      <c r="P54" s="295"/>
      <c r="Q54" s="295"/>
      <c r="R54" s="295"/>
      <c r="S54" s="295"/>
      <c r="T54" s="295"/>
      <c r="U54" s="295"/>
      <c r="V54" s="295"/>
      <c r="W54" s="295">
        <v>9.0282947414773798</v>
      </c>
      <c r="X54" s="295">
        <v>9.0282947414773798</v>
      </c>
      <c r="Y54" s="411">
        <f>Y53</f>
        <v>0</v>
      </c>
      <c r="Z54" s="411">
        <f>Z53</f>
        <v>1</v>
      </c>
      <c r="AA54" s="411">
        <f t="shared" ref="AA54:AF54" si="20">AA53</f>
        <v>0</v>
      </c>
      <c r="AB54" s="411">
        <f t="shared" si="20"/>
        <v>0</v>
      </c>
      <c r="AC54" s="411">
        <f t="shared" si="20"/>
        <v>0</v>
      </c>
      <c r="AD54" s="411">
        <f t="shared" si="20"/>
        <v>0</v>
      </c>
      <c r="AE54" s="411">
        <f t="shared" si="20"/>
        <v>0</v>
      </c>
      <c r="AF54" s="411">
        <f t="shared" si="20"/>
        <v>0</v>
      </c>
      <c r="AG54" s="411">
        <f t="shared" ref="AG54:AL54" si="21">AG53</f>
        <v>0</v>
      </c>
      <c r="AH54" s="411">
        <f t="shared" si="21"/>
        <v>0</v>
      </c>
      <c r="AI54" s="411">
        <f t="shared" si="21"/>
        <v>0</v>
      </c>
      <c r="AJ54" s="411">
        <f t="shared" si="21"/>
        <v>0</v>
      </c>
      <c r="AK54" s="411">
        <f t="shared" si="21"/>
        <v>0</v>
      </c>
      <c r="AL54" s="411">
        <f t="shared" si="21"/>
        <v>0</v>
      </c>
      <c r="AM54" s="311"/>
    </row>
    <row r="55" spans="1:42" s="283" customFormat="1" ht="15" outlineLevel="1">
      <c r="A55" s="761"/>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761" t="s">
        <v>814</v>
      </c>
      <c r="B56" s="314" t="s">
        <v>23</v>
      </c>
      <c r="C56" s="291" t="s">
        <v>25</v>
      </c>
      <c r="D56" s="295"/>
      <c r="E56" s="295"/>
      <c r="F56" s="295"/>
      <c r="G56" s="295"/>
      <c r="H56" s="295"/>
      <c r="I56" s="295"/>
      <c r="J56" s="295"/>
      <c r="K56" s="295"/>
      <c r="L56" s="295">
        <v>0</v>
      </c>
      <c r="M56" s="295">
        <v>0</v>
      </c>
      <c r="N56" s="295">
        <v>3</v>
      </c>
      <c r="O56" s="295"/>
      <c r="P56" s="295"/>
      <c r="Q56" s="295"/>
      <c r="R56" s="295"/>
      <c r="S56" s="295"/>
      <c r="T56" s="295"/>
      <c r="U56" s="295"/>
      <c r="V56" s="295"/>
      <c r="W56" s="295">
        <v>0</v>
      </c>
      <c r="X56" s="295">
        <v>0</v>
      </c>
      <c r="Y56" s="415">
        <v>0</v>
      </c>
      <c r="Z56" s="415">
        <v>0</v>
      </c>
      <c r="AA56" s="415">
        <v>0</v>
      </c>
      <c r="AB56" s="415">
        <v>0</v>
      </c>
      <c r="AC56" s="415">
        <v>0</v>
      </c>
      <c r="AD56" s="415">
        <v>0</v>
      </c>
      <c r="AE56" s="415">
        <v>0</v>
      </c>
      <c r="AF56" s="415">
        <v>0</v>
      </c>
      <c r="AG56" s="415"/>
      <c r="AH56" s="415"/>
      <c r="AI56" s="415"/>
      <c r="AJ56" s="415"/>
      <c r="AK56" s="415"/>
      <c r="AL56" s="415"/>
      <c r="AM56" s="296">
        <f>SUM(Y56:AL56)</f>
        <v>0</v>
      </c>
    </row>
    <row r="57" spans="1:42" s="283" customFormat="1" ht="15" outlineLevel="1">
      <c r="A57" s="761"/>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F57" si="22">AA56</f>
        <v>0</v>
      </c>
      <c r="AB57" s="411">
        <f t="shared" si="22"/>
        <v>0</v>
      </c>
      <c r="AC57" s="411">
        <f t="shared" si="22"/>
        <v>0</v>
      </c>
      <c r="AD57" s="411">
        <f t="shared" si="22"/>
        <v>0</v>
      </c>
      <c r="AE57" s="411">
        <f t="shared" si="22"/>
        <v>0</v>
      </c>
      <c r="AF57" s="411">
        <f t="shared" si="22"/>
        <v>0</v>
      </c>
      <c r="AG57" s="411">
        <f t="shared" ref="AG57:AL57" si="23">AG56</f>
        <v>0</v>
      </c>
      <c r="AH57" s="411">
        <f t="shared" si="23"/>
        <v>0</v>
      </c>
      <c r="AI57" s="411">
        <f t="shared" si="23"/>
        <v>0</v>
      </c>
      <c r="AJ57" s="411">
        <f t="shared" si="23"/>
        <v>0</v>
      </c>
      <c r="AK57" s="411">
        <f t="shared" si="23"/>
        <v>0</v>
      </c>
      <c r="AL57" s="411">
        <f t="shared" si="23"/>
        <v>0</v>
      </c>
      <c r="AM57" s="311"/>
    </row>
    <row r="58" spans="1:42" s="283" customFormat="1" ht="15" outlineLevel="1">
      <c r="A58" s="761"/>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761" t="s">
        <v>815</v>
      </c>
      <c r="B59" s="314" t="s">
        <v>24</v>
      </c>
      <c r="C59" s="291" t="s">
        <v>25</v>
      </c>
      <c r="D59" s="295"/>
      <c r="E59" s="295"/>
      <c r="F59" s="295"/>
      <c r="G59" s="295"/>
      <c r="H59" s="295"/>
      <c r="I59" s="295"/>
      <c r="J59" s="295"/>
      <c r="K59" s="295"/>
      <c r="L59" s="295">
        <v>0</v>
      </c>
      <c r="M59" s="295">
        <v>0</v>
      </c>
      <c r="N59" s="295">
        <v>12</v>
      </c>
      <c r="O59" s="295"/>
      <c r="P59" s="295"/>
      <c r="Q59" s="295"/>
      <c r="R59" s="295"/>
      <c r="S59" s="295"/>
      <c r="T59" s="295"/>
      <c r="U59" s="295"/>
      <c r="V59" s="295"/>
      <c r="W59" s="295">
        <v>0</v>
      </c>
      <c r="X59" s="295">
        <v>0</v>
      </c>
      <c r="Y59" s="415">
        <v>0</v>
      </c>
      <c r="Z59" s="415">
        <v>0</v>
      </c>
      <c r="AA59" s="415">
        <v>0</v>
      </c>
      <c r="AB59" s="415">
        <v>0</v>
      </c>
      <c r="AC59" s="415">
        <v>0</v>
      </c>
      <c r="AD59" s="415">
        <v>0</v>
      </c>
      <c r="AE59" s="415">
        <v>0</v>
      </c>
      <c r="AF59" s="415">
        <v>0</v>
      </c>
      <c r="AG59" s="415"/>
      <c r="AH59" s="415"/>
      <c r="AI59" s="415"/>
      <c r="AJ59" s="415"/>
      <c r="AK59" s="415"/>
      <c r="AL59" s="415"/>
      <c r="AM59" s="296">
        <f>SUM(Y59:AL59)</f>
        <v>0</v>
      </c>
    </row>
    <row r="60" spans="1:42" s="283" customFormat="1" ht="15" outlineLevel="1">
      <c r="A60" s="761"/>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F60" si="24">AA59</f>
        <v>0</v>
      </c>
      <c r="AB60" s="411">
        <f t="shared" si="24"/>
        <v>0</v>
      </c>
      <c r="AC60" s="411">
        <f t="shared" si="24"/>
        <v>0</v>
      </c>
      <c r="AD60" s="411">
        <f t="shared" si="24"/>
        <v>0</v>
      </c>
      <c r="AE60" s="411">
        <f t="shared" si="24"/>
        <v>0</v>
      </c>
      <c r="AF60" s="411">
        <f t="shared" si="24"/>
        <v>0</v>
      </c>
      <c r="AG60" s="411">
        <f t="shared" ref="AG60:AL60" si="25">AG59</f>
        <v>0</v>
      </c>
      <c r="AH60" s="411">
        <f t="shared" si="25"/>
        <v>0</v>
      </c>
      <c r="AI60" s="411">
        <f t="shared" si="25"/>
        <v>0</v>
      </c>
      <c r="AJ60" s="411">
        <f t="shared" si="25"/>
        <v>0</v>
      </c>
      <c r="AK60" s="411">
        <f t="shared" si="25"/>
        <v>0</v>
      </c>
      <c r="AL60" s="411">
        <f t="shared" si="25"/>
        <v>0</v>
      </c>
      <c r="AM60" s="311"/>
    </row>
    <row r="61" spans="1:42" s="283" customFormat="1" ht="15" outlineLevel="1">
      <c r="A61" s="761"/>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761" t="s">
        <v>816</v>
      </c>
      <c r="B62" s="314" t="s">
        <v>20</v>
      </c>
      <c r="C62" s="291" t="s">
        <v>25</v>
      </c>
      <c r="D62" s="295"/>
      <c r="E62" s="295"/>
      <c r="F62" s="295"/>
      <c r="G62" s="295"/>
      <c r="H62" s="295"/>
      <c r="I62" s="295"/>
      <c r="J62" s="295"/>
      <c r="K62" s="295"/>
      <c r="L62" s="295">
        <v>0</v>
      </c>
      <c r="M62" s="295">
        <v>0</v>
      </c>
      <c r="N62" s="295">
        <v>12</v>
      </c>
      <c r="O62" s="295"/>
      <c r="P62" s="295"/>
      <c r="Q62" s="295"/>
      <c r="R62" s="295"/>
      <c r="S62" s="295"/>
      <c r="T62" s="295"/>
      <c r="U62" s="295"/>
      <c r="V62" s="295"/>
      <c r="W62" s="295">
        <v>0</v>
      </c>
      <c r="X62" s="295">
        <v>0</v>
      </c>
      <c r="Y62" s="415">
        <v>0</v>
      </c>
      <c r="Z62" s="415">
        <v>0</v>
      </c>
      <c r="AA62" s="415">
        <v>0</v>
      </c>
      <c r="AB62" s="415">
        <v>0</v>
      </c>
      <c r="AC62" s="415">
        <v>0</v>
      </c>
      <c r="AD62" s="415">
        <v>0</v>
      </c>
      <c r="AE62" s="415">
        <v>0</v>
      </c>
      <c r="AF62" s="415">
        <v>0</v>
      </c>
      <c r="AG62" s="415"/>
      <c r="AH62" s="415"/>
      <c r="AI62" s="415"/>
      <c r="AJ62" s="415"/>
      <c r="AK62" s="415"/>
      <c r="AL62" s="415"/>
      <c r="AM62" s="296">
        <f>SUM(Y62:AL62)</f>
        <v>0</v>
      </c>
    </row>
    <row r="63" spans="1:42" s="283" customFormat="1" ht="15" outlineLevel="1">
      <c r="A63" s="761" t="s">
        <v>817</v>
      </c>
      <c r="B63" s="315" t="s">
        <v>214</v>
      </c>
      <c r="C63" s="291" t="s">
        <v>163</v>
      </c>
      <c r="D63" s="295"/>
      <c r="E63" s="295"/>
      <c r="F63" s="295"/>
      <c r="G63" s="295"/>
      <c r="H63" s="295"/>
      <c r="I63" s="295"/>
      <c r="J63" s="295"/>
      <c r="K63" s="295"/>
      <c r="L63" s="295">
        <v>0</v>
      </c>
      <c r="M63" s="295">
        <v>0</v>
      </c>
      <c r="N63" s="295">
        <f>N62</f>
        <v>12</v>
      </c>
      <c r="O63" s="295"/>
      <c r="P63" s="295"/>
      <c r="Q63" s="295"/>
      <c r="R63" s="295"/>
      <c r="S63" s="295"/>
      <c r="T63" s="295"/>
      <c r="U63" s="295"/>
      <c r="V63" s="295"/>
      <c r="W63" s="295">
        <v>0</v>
      </c>
      <c r="X63" s="295">
        <v>0</v>
      </c>
      <c r="Y63" s="765">
        <f>Y62</f>
        <v>0</v>
      </c>
      <c r="Z63" s="765">
        <f>Z62</f>
        <v>0</v>
      </c>
      <c r="AA63" s="765">
        <v>1</v>
      </c>
      <c r="AB63" s="765">
        <f t="shared" ref="AB63:AF63" si="26">AB62</f>
        <v>0</v>
      </c>
      <c r="AC63" s="765">
        <f t="shared" si="26"/>
        <v>0</v>
      </c>
      <c r="AD63" s="765">
        <f t="shared" si="26"/>
        <v>0</v>
      </c>
      <c r="AE63" s="765">
        <f t="shared" si="26"/>
        <v>0</v>
      </c>
      <c r="AF63" s="765">
        <f t="shared" si="26"/>
        <v>0</v>
      </c>
      <c r="AG63" s="411">
        <f t="shared" ref="AG63:AL63" si="27">AG62</f>
        <v>0</v>
      </c>
      <c r="AH63" s="411">
        <f t="shared" si="27"/>
        <v>0</v>
      </c>
      <c r="AI63" s="411">
        <f t="shared" si="27"/>
        <v>0</v>
      </c>
      <c r="AJ63" s="411">
        <f t="shared" si="27"/>
        <v>0</v>
      </c>
      <c r="AK63" s="411">
        <f t="shared" si="27"/>
        <v>0</v>
      </c>
      <c r="AL63" s="411">
        <f t="shared" si="27"/>
        <v>0</v>
      </c>
      <c r="AM63" s="311"/>
    </row>
    <row r="64" spans="1:42" s="283" customFormat="1" ht="15" outlineLevel="1">
      <c r="A64" s="76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761" t="s">
        <v>818</v>
      </c>
      <c r="B65" s="314" t="s">
        <v>486</v>
      </c>
      <c r="C65" s="291" t="s">
        <v>25</v>
      </c>
      <c r="D65" s="295"/>
      <c r="E65" s="295"/>
      <c r="F65" s="295"/>
      <c r="G65" s="295"/>
      <c r="H65" s="295"/>
      <c r="I65" s="295"/>
      <c r="J65" s="295"/>
      <c r="K65" s="295"/>
      <c r="L65" s="295">
        <v>0</v>
      </c>
      <c r="M65" s="295">
        <v>0</v>
      </c>
      <c r="N65" s="291"/>
      <c r="O65" s="295"/>
      <c r="P65" s="295"/>
      <c r="Q65" s="295"/>
      <c r="R65" s="295"/>
      <c r="S65" s="295"/>
      <c r="T65" s="295"/>
      <c r="U65" s="295"/>
      <c r="V65" s="295"/>
      <c r="W65" s="295">
        <v>0</v>
      </c>
      <c r="X65" s="295">
        <v>0</v>
      </c>
      <c r="Y65" s="415">
        <v>0</v>
      </c>
      <c r="Z65" s="415">
        <v>0</v>
      </c>
      <c r="AA65" s="415">
        <v>0</v>
      </c>
      <c r="AB65" s="415">
        <v>0</v>
      </c>
      <c r="AC65" s="415">
        <v>0</v>
      </c>
      <c r="AD65" s="415">
        <v>0</v>
      </c>
      <c r="AE65" s="415">
        <v>0</v>
      </c>
      <c r="AF65" s="415">
        <v>0</v>
      </c>
      <c r="AG65" s="415"/>
      <c r="AH65" s="415"/>
      <c r="AI65" s="415"/>
      <c r="AJ65" s="415"/>
      <c r="AK65" s="415"/>
      <c r="AL65" s="415"/>
      <c r="AM65" s="296">
        <f>SUM(Y65:AL65)</f>
        <v>0</v>
      </c>
    </row>
    <row r="66" spans="1:39" s="283" customFormat="1" ht="15" outlineLevel="1">
      <c r="A66" s="761"/>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F66" si="28">AA65</f>
        <v>0</v>
      </c>
      <c r="AB66" s="411">
        <f t="shared" si="28"/>
        <v>0</v>
      </c>
      <c r="AC66" s="411">
        <f t="shared" si="28"/>
        <v>0</v>
      </c>
      <c r="AD66" s="411">
        <f t="shared" si="28"/>
        <v>0</v>
      </c>
      <c r="AE66" s="411">
        <f t="shared" si="28"/>
        <v>0</v>
      </c>
      <c r="AF66" s="411">
        <f t="shared" si="28"/>
        <v>0</v>
      </c>
      <c r="AG66" s="411">
        <f t="shared" ref="AG66:AL66" si="29">AG65</f>
        <v>0</v>
      </c>
      <c r="AH66" s="411">
        <f t="shared" si="29"/>
        <v>0</v>
      </c>
      <c r="AI66" s="411">
        <f t="shared" si="29"/>
        <v>0</v>
      </c>
      <c r="AJ66" s="411">
        <f t="shared" si="29"/>
        <v>0</v>
      </c>
      <c r="AK66" s="411">
        <f t="shared" si="29"/>
        <v>0</v>
      </c>
      <c r="AL66" s="411">
        <f t="shared" si="29"/>
        <v>0</v>
      </c>
      <c r="AM66" s="311"/>
    </row>
    <row r="67" spans="1:39" s="283" customFormat="1" ht="15" outlineLevel="1">
      <c r="A67" s="76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outlineLevel="1">
      <c r="A68" s="761" t="s">
        <v>819</v>
      </c>
      <c r="B68" s="314" t="s">
        <v>487</v>
      </c>
      <c r="C68" s="291" t="s">
        <v>25</v>
      </c>
      <c r="D68" s="295"/>
      <c r="E68" s="295"/>
      <c r="F68" s="295"/>
      <c r="G68" s="295"/>
      <c r="H68" s="295"/>
      <c r="I68" s="295"/>
      <c r="J68" s="295"/>
      <c r="K68" s="295"/>
      <c r="L68" s="295">
        <v>0</v>
      </c>
      <c r="M68" s="295">
        <v>0</v>
      </c>
      <c r="N68" s="291"/>
      <c r="O68" s="295"/>
      <c r="P68" s="295"/>
      <c r="Q68" s="295"/>
      <c r="R68" s="295"/>
      <c r="S68" s="295"/>
      <c r="T68" s="295"/>
      <c r="U68" s="295"/>
      <c r="V68" s="295"/>
      <c r="W68" s="295">
        <v>0</v>
      </c>
      <c r="X68" s="295">
        <v>0</v>
      </c>
      <c r="Y68" s="415">
        <v>0</v>
      </c>
      <c r="Z68" s="415">
        <v>0</v>
      </c>
      <c r="AA68" s="415">
        <v>0</v>
      </c>
      <c r="AB68" s="415">
        <v>0</v>
      </c>
      <c r="AC68" s="415">
        <v>0</v>
      </c>
      <c r="AD68" s="415">
        <v>0</v>
      </c>
      <c r="AE68" s="415">
        <v>0</v>
      </c>
      <c r="AF68" s="415">
        <v>0</v>
      </c>
      <c r="AG68" s="415"/>
      <c r="AH68" s="415"/>
      <c r="AI68" s="415"/>
      <c r="AJ68" s="415"/>
      <c r="AK68" s="415"/>
      <c r="AL68" s="415"/>
      <c r="AM68" s="296">
        <f>SUM(Y68:AL68)</f>
        <v>0</v>
      </c>
    </row>
    <row r="69" spans="1:39" s="283" customFormat="1" ht="15" outlineLevel="1">
      <c r="A69" s="761"/>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F69" si="30">AA68</f>
        <v>0</v>
      </c>
      <c r="AB69" s="411">
        <f t="shared" si="30"/>
        <v>0</v>
      </c>
      <c r="AC69" s="411">
        <f t="shared" si="30"/>
        <v>0</v>
      </c>
      <c r="AD69" s="411">
        <f t="shared" si="30"/>
        <v>0</v>
      </c>
      <c r="AE69" s="411">
        <f t="shared" si="30"/>
        <v>0</v>
      </c>
      <c r="AF69" s="411">
        <f t="shared" si="30"/>
        <v>0</v>
      </c>
      <c r="AG69" s="411">
        <f t="shared" ref="AG69:AL69" si="31">AG68</f>
        <v>0</v>
      </c>
      <c r="AH69" s="411">
        <f t="shared" si="31"/>
        <v>0</v>
      </c>
      <c r="AI69" s="411">
        <f t="shared" si="31"/>
        <v>0</v>
      </c>
      <c r="AJ69" s="411">
        <f t="shared" si="31"/>
        <v>0</v>
      </c>
      <c r="AK69" s="411">
        <f t="shared" si="31"/>
        <v>0</v>
      </c>
      <c r="AL69" s="411">
        <f t="shared" si="31"/>
        <v>0</v>
      </c>
      <c r="AM69" s="311"/>
    </row>
    <row r="70" spans="1:39" s="283" customFormat="1" ht="15" outlineLevel="1">
      <c r="A70" s="76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761" t="s">
        <v>820</v>
      </c>
      <c r="B71" s="314" t="s">
        <v>9</v>
      </c>
      <c r="C71" s="291" t="s">
        <v>25</v>
      </c>
      <c r="D71" s="295"/>
      <c r="E71" s="295"/>
      <c r="F71" s="295"/>
      <c r="G71" s="295"/>
      <c r="H71" s="295"/>
      <c r="I71" s="295"/>
      <c r="J71" s="295"/>
      <c r="K71" s="295"/>
      <c r="L71" s="295">
        <v>0</v>
      </c>
      <c r="M71" s="295">
        <v>0</v>
      </c>
      <c r="N71" s="291"/>
      <c r="O71" s="295"/>
      <c r="P71" s="295"/>
      <c r="Q71" s="295"/>
      <c r="R71" s="295"/>
      <c r="S71" s="295"/>
      <c r="T71" s="295"/>
      <c r="U71" s="295"/>
      <c r="V71" s="295"/>
      <c r="W71" s="295">
        <v>0</v>
      </c>
      <c r="X71" s="295">
        <v>0</v>
      </c>
      <c r="Y71" s="415">
        <v>0</v>
      </c>
      <c r="Z71" s="415">
        <v>0</v>
      </c>
      <c r="AA71" s="415">
        <v>0</v>
      </c>
      <c r="AB71" s="415">
        <v>0</v>
      </c>
      <c r="AC71" s="415">
        <v>0</v>
      </c>
      <c r="AD71" s="415">
        <v>0</v>
      </c>
      <c r="AE71" s="415">
        <v>0</v>
      </c>
      <c r="AF71" s="415">
        <v>0</v>
      </c>
      <c r="AG71" s="415"/>
      <c r="AH71" s="415"/>
      <c r="AI71" s="415"/>
      <c r="AJ71" s="415"/>
      <c r="AK71" s="415"/>
      <c r="AL71" s="415"/>
      <c r="AM71" s="296">
        <f>SUM(Y71:AL71)</f>
        <v>0</v>
      </c>
    </row>
    <row r="72" spans="1:39" s="283" customFormat="1" ht="15" outlineLevel="1">
      <c r="A72" s="761"/>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F72" si="32">AA71</f>
        <v>0</v>
      </c>
      <c r="AB72" s="411">
        <f t="shared" si="32"/>
        <v>0</v>
      </c>
      <c r="AC72" s="411">
        <f t="shared" si="32"/>
        <v>0</v>
      </c>
      <c r="AD72" s="411">
        <f t="shared" si="32"/>
        <v>0</v>
      </c>
      <c r="AE72" s="411">
        <f t="shared" si="32"/>
        <v>0</v>
      </c>
      <c r="AF72" s="411">
        <f t="shared" si="32"/>
        <v>0</v>
      </c>
      <c r="AG72" s="411">
        <f t="shared" ref="AG72:AL72" si="33">AG71</f>
        <v>0</v>
      </c>
      <c r="AH72" s="411">
        <f t="shared" si="33"/>
        <v>0</v>
      </c>
      <c r="AI72" s="411">
        <f t="shared" si="33"/>
        <v>0</v>
      </c>
      <c r="AJ72" s="411">
        <f t="shared" si="33"/>
        <v>0</v>
      </c>
      <c r="AK72" s="411">
        <f t="shared" si="33"/>
        <v>0</v>
      </c>
      <c r="AL72" s="411">
        <f t="shared" si="33"/>
        <v>0</v>
      </c>
      <c r="AM72" s="311"/>
    </row>
    <row r="73" spans="1:39" s="283" customFormat="1" ht="15" outlineLevel="1">
      <c r="A73" s="76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 outlineLevel="1">
      <c r="A74" s="763"/>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761" t="s">
        <v>821</v>
      </c>
      <c r="B75" s="315" t="s">
        <v>11</v>
      </c>
      <c r="C75" s="291" t="s">
        <v>25</v>
      </c>
      <c r="D75" s="295"/>
      <c r="E75" s="295"/>
      <c r="F75" s="295"/>
      <c r="G75" s="295"/>
      <c r="H75" s="295"/>
      <c r="I75" s="295"/>
      <c r="J75" s="295"/>
      <c r="K75" s="295"/>
      <c r="L75" s="295">
        <v>0</v>
      </c>
      <c r="M75" s="295">
        <v>0</v>
      </c>
      <c r="N75" s="295">
        <v>12</v>
      </c>
      <c r="O75" s="295"/>
      <c r="P75" s="295"/>
      <c r="Q75" s="295"/>
      <c r="R75" s="295"/>
      <c r="S75" s="295"/>
      <c r="T75" s="295"/>
      <c r="U75" s="295"/>
      <c r="V75" s="295"/>
      <c r="W75" s="295">
        <v>0</v>
      </c>
      <c r="X75" s="295">
        <v>0</v>
      </c>
      <c r="Y75" s="415">
        <v>0</v>
      </c>
      <c r="Z75" s="415">
        <v>0</v>
      </c>
      <c r="AA75" s="415">
        <v>0</v>
      </c>
      <c r="AB75" s="415">
        <v>0</v>
      </c>
      <c r="AC75" s="415">
        <v>0</v>
      </c>
      <c r="AD75" s="415">
        <v>0</v>
      </c>
      <c r="AE75" s="415">
        <v>0</v>
      </c>
      <c r="AF75" s="415">
        <v>0</v>
      </c>
      <c r="AG75" s="415"/>
      <c r="AH75" s="415"/>
      <c r="AI75" s="415"/>
      <c r="AJ75" s="415"/>
      <c r="AK75" s="415"/>
      <c r="AL75" s="415"/>
      <c r="AM75" s="296">
        <f>SUM(Y75:AL75)</f>
        <v>0</v>
      </c>
    </row>
    <row r="76" spans="1:39" s="283" customFormat="1" ht="15" outlineLevel="1">
      <c r="A76" s="761"/>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F76" si="34">AA75</f>
        <v>0</v>
      </c>
      <c r="AB76" s="411">
        <f t="shared" si="34"/>
        <v>0</v>
      </c>
      <c r="AC76" s="411">
        <f t="shared" si="34"/>
        <v>0</v>
      </c>
      <c r="AD76" s="411">
        <f t="shared" si="34"/>
        <v>0</v>
      </c>
      <c r="AE76" s="411">
        <f t="shared" si="34"/>
        <v>0</v>
      </c>
      <c r="AF76" s="411">
        <f t="shared" si="34"/>
        <v>0</v>
      </c>
      <c r="AG76" s="411">
        <f t="shared" ref="AG76:AL76" si="35">AG75</f>
        <v>0</v>
      </c>
      <c r="AH76" s="411">
        <f t="shared" si="35"/>
        <v>0</v>
      </c>
      <c r="AI76" s="411">
        <f t="shared" si="35"/>
        <v>0</v>
      </c>
      <c r="AJ76" s="411">
        <f t="shared" si="35"/>
        <v>0</v>
      </c>
      <c r="AK76" s="411">
        <f t="shared" si="35"/>
        <v>0</v>
      </c>
      <c r="AL76" s="411">
        <f t="shared" si="35"/>
        <v>0</v>
      </c>
      <c r="AM76" s="297"/>
    </row>
    <row r="77" spans="1:39" s="309" customFormat="1" ht="15" outlineLevel="1">
      <c r="A77" s="764"/>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761" t="s">
        <v>822</v>
      </c>
      <c r="B78" s="315" t="s">
        <v>12</v>
      </c>
      <c r="C78" s="291" t="s">
        <v>25</v>
      </c>
      <c r="D78" s="295"/>
      <c r="E78" s="295"/>
      <c r="F78" s="295"/>
      <c r="G78" s="295"/>
      <c r="H78" s="295"/>
      <c r="I78" s="295"/>
      <c r="J78" s="295"/>
      <c r="K78" s="295"/>
      <c r="L78" s="295">
        <v>0</v>
      </c>
      <c r="M78" s="295">
        <v>0</v>
      </c>
      <c r="N78" s="295">
        <v>12</v>
      </c>
      <c r="O78" s="295"/>
      <c r="P78" s="295"/>
      <c r="Q78" s="295"/>
      <c r="R78" s="295"/>
      <c r="S78" s="295"/>
      <c r="T78" s="295"/>
      <c r="U78" s="295"/>
      <c r="V78" s="295"/>
      <c r="W78" s="295">
        <v>0</v>
      </c>
      <c r="X78" s="295">
        <v>0</v>
      </c>
      <c r="Y78" s="410">
        <v>0</v>
      </c>
      <c r="Z78" s="415">
        <v>0</v>
      </c>
      <c r="AA78" s="415">
        <v>0</v>
      </c>
      <c r="AB78" s="415">
        <v>0</v>
      </c>
      <c r="AC78" s="415">
        <v>0</v>
      </c>
      <c r="AD78" s="415">
        <v>0</v>
      </c>
      <c r="AE78" s="415">
        <v>0</v>
      </c>
      <c r="AF78" s="415">
        <v>0</v>
      </c>
      <c r="AG78" s="415"/>
      <c r="AH78" s="415"/>
      <c r="AI78" s="415"/>
      <c r="AJ78" s="415"/>
      <c r="AK78" s="415"/>
      <c r="AL78" s="415"/>
      <c r="AM78" s="296">
        <f>SUM(Y78:AL78)</f>
        <v>0</v>
      </c>
    </row>
    <row r="79" spans="1:39" s="283" customFormat="1" ht="15" outlineLevel="1">
      <c r="A79" s="761"/>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F79" si="36">AA78</f>
        <v>0</v>
      </c>
      <c r="AB79" s="411">
        <f t="shared" si="36"/>
        <v>0</v>
      </c>
      <c r="AC79" s="411">
        <f t="shared" si="36"/>
        <v>0</v>
      </c>
      <c r="AD79" s="411">
        <f t="shared" si="36"/>
        <v>0</v>
      </c>
      <c r="AE79" s="411">
        <f t="shared" si="36"/>
        <v>0</v>
      </c>
      <c r="AF79" s="411">
        <f t="shared" si="36"/>
        <v>0</v>
      </c>
      <c r="AG79" s="411">
        <f t="shared" ref="AG79:AL79" si="37">AG78</f>
        <v>0</v>
      </c>
      <c r="AH79" s="411">
        <f t="shared" si="37"/>
        <v>0</v>
      </c>
      <c r="AI79" s="411">
        <f t="shared" si="37"/>
        <v>0</v>
      </c>
      <c r="AJ79" s="411">
        <f t="shared" si="37"/>
        <v>0</v>
      </c>
      <c r="AK79" s="411">
        <f t="shared" si="37"/>
        <v>0</v>
      </c>
      <c r="AL79" s="411">
        <f t="shared" si="37"/>
        <v>0</v>
      </c>
      <c r="AM79" s="297"/>
    </row>
    <row r="80" spans="1:39" s="283" customFormat="1" ht="15" outlineLevel="1">
      <c r="A80" s="761"/>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761" t="s">
        <v>823</v>
      </c>
      <c r="B81" s="315" t="s">
        <v>13</v>
      </c>
      <c r="C81" s="291" t="s">
        <v>25</v>
      </c>
      <c r="D81" s="295"/>
      <c r="E81" s="295"/>
      <c r="F81" s="295"/>
      <c r="G81" s="295"/>
      <c r="H81" s="295"/>
      <c r="I81" s="295"/>
      <c r="J81" s="295"/>
      <c r="K81" s="295"/>
      <c r="L81" s="295">
        <v>0</v>
      </c>
      <c r="M81" s="295">
        <v>0</v>
      </c>
      <c r="N81" s="295">
        <v>12</v>
      </c>
      <c r="O81" s="295"/>
      <c r="P81" s="295"/>
      <c r="Q81" s="295"/>
      <c r="R81" s="295"/>
      <c r="S81" s="295"/>
      <c r="T81" s="295"/>
      <c r="U81" s="295"/>
      <c r="V81" s="295"/>
      <c r="W81" s="295">
        <v>0</v>
      </c>
      <c r="X81" s="295">
        <v>0</v>
      </c>
      <c r="Y81" s="410">
        <v>0</v>
      </c>
      <c r="Z81" s="415">
        <v>0</v>
      </c>
      <c r="AA81" s="415">
        <v>0</v>
      </c>
      <c r="AB81" s="415">
        <v>0</v>
      </c>
      <c r="AC81" s="415">
        <v>0</v>
      </c>
      <c r="AD81" s="415">
        <v>0</v>
      </c>
      <c r="AE81" s="415">
        <v>0</v>
      </c>
      <c r="AF81" s="415">
        <v>0</v>
      </c>
      <c r="AG81" s="415"/>
      <c r="AH81" s="415"/>
      <c r="AI81" s="415"/>
      <c r="AJ81" s="415"/>
      <c r="AK81" s="415"/>
      <c r="AL81" s="415"/>
      <c r="AM81" s="296">
        <f>SUM(Y81:AL81)</f>
        <v>0</v>
      </c>
    </row>
    <row r="82" spans="1:39" s="283" customFormat="1" ht="15" outlineLevel="1">
      <c r="A82" s="761"/>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F82" si="38">AA81</f>
        <v>0</v>
      </c>
      <c r="AB82" s="411">
        <f t="shared" si="38"/>
        <v>0</v>
      </c>
      <c r="AC82" s="411">
        <f t="shared" si="38"/>
        <v>0</v>
      </c>
      <c r="AD82" s="411">
        <f t="shared" si="38"/>
        <v>0</v>
      </c>
      <c r="AE82" s="411">
        <f t="shared" si="38"/>
        <v>0</v>
      </c>
      <c r="AF82" s="411">
        <f t="shared" si="38"/>
        <v>0</v>
      </c>
      <c r="AG82" s="411">
        <f t="shared" ref="AG82:AL82" si="39">AG81</f>
        <v>0</v>
      </c>
      <c r="AH82" s="411">
        <f t="shared" si="39"/>
        <v>0</v>
      </c>
      <c r="AI82" s="411">
        <f t="shared" si="39"/>
        <v>0</v>
      </c>
      <c r="AJ82" s="411">
        <f t="shared" si="39"/>
        <v>0</v>
      </c>
      <c r="AK82" s="411">
        <f t="shared" si="39"/>
        <v>0</v>
      </c>
      <c r="AL82" s="411">
        <f t="shared" si="39"/>
        <v>0</v>
      </c>
      <c r="AM82" s="306"/>
    </row>
    <row r="83" spans="1:39" s="283" customFormat="1" ht="15" outlineLevel="1">
      <c r="A83" s="761"/>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761" t="s">
        <v>824</v>
      </c>
      <c r="B84" s="315" t="s">
        <v>22</v>
      </c>
      <c r="C84" s="291" t="s">
        <v>25</v>
      </c>
      <c r="D84" s="295"/>
      <c r="E84" s="295"/>
      <c r="F84" s="295"/>
      <c r="G84" s="295"/>
      <c r="H84" s="295"/>
      <c r="I84" s="295"/>
      <c r="J84" s="295"/>
      <c r="K84" s="295"/>
      <c r="L84" s="295">
        <v>414514.58629483444</v>
      </c>
      <c r="M84" s="295">
        <v>32403.105282486657</v>
      </c>
      <c r="N84" s="295">
        <v>12</v>
      </c>
      <c r="O84" s="295"/>
      <c r="P84" s="295"/>
      <c r="Q84" s="295"/>
      <c r="R84" s="295"/>
      <c r="S84" s="295"/>
      <c r="T84" s="295"/>
      <c r="U84" s="295"/>
      <c r="V84" s="295"/>
      <c r="W84" s="295">
        <v>62.004411813169177</v>
      </c>
      <c r="X84" s="295">
        <v>3.6110571579451993</v>
      </c>
      <c r="Y84" s="410">
        <v>0</v>
      </c>
      <c r="Z84" s="415">
        <v>1.6E-2</v>
      </c>
      <c r="AA84" s="415">
        <v>0.98399999999999999</v>
      </c>
      <c r="AB84" s="415">
        <v>0</v>
      </c>
      <c r="AC84" s="415">
        <v>0</v>
      </c>
      <c r="AD84" s="415">
        <v>0</v>
      </c>
      <c r="AE84" s="415">
        <v>0</v>
      </c>
      <c r="AF84" s="415">
        <v>0</v>
      </c>
      <c r="AG84" s="415"/>
      <c r="AH84" s="415"/>
      <c r="AI84" s="415"/>
      <c r="AJ84" s="415"/>
      <c r="AK84" s="415"/>
      <c r="AL84" s="415"/>
      <c r="AM84" s="296">
        <f>SUM(Y84:AL84)</f>
        <v>1</v>
      </c>
    </row>
    <row r="85" spans="1:39" s="283" customFormat="1" ht="15" outlineLevel="1">
      <c r="A85" s="761"/>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1.6E-2</v>
      </c>
      <c r="AA85" s="411">
        <f t="shared" ref="AA85:AF85" si="40">AA84</f>
        <v>0.98399999999999999</v>
      </c>
      <c r="AB85" s="411">
        <f t="shared" si="40"/>
        <v>0</v>
      </c>
      <c r="AC85" s="411">
        <f t="shared" si="40"/>
        <v>0</v>
      </c>
      <c r="AD85" s="411">
        <f t="shared" si="40"/>
        <v>0</v>
      </c>
      <c r="AE85" s="411">
        <f t="shared" si="40"/>
        <v>0</v>
      </c>
      <c r="AF85" s="411">
        <f t="shared" si="40"/>
        <v>0</v>
      </c>
      <c r="AG85" s="411">
        <f t="shared" ref="AG85:AL85" si="41">AG84</f>
        <v>0</v>
      </c>
      <c r="AH85" s="411">
        <f t="shared" si="41"/>
        <v>0</v>
      </c>
      <c r="AI85" s="411">
        <f t="shared" si="41"/>
        <v>0</v>
      </c>
      <c r="AJ85" s="411">
        <f t="shared" si="41"/>
        <v>0</v>
      </c>
      <c r="AK85" s="411">
        <f t="shared" si="41"/>
        <v>0</v>
      </c>
      <c r="AL85" s="411">
        <f t="shared" si="41"/>
        <v>0</v>
      </c>
      <c r="AM85" s="297"/>
    </row>
    <row r="86" spans="1:39" s="283" customFormat="1" ht="15" outlineLevel="1">
      <c r="A86" s="76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761" t="s">
        <v>825</v>
      </c>
      <c r="B87" s="315" t="s">
        <v>9</v>
      </c>
      <c r="C87" s="291" t="s">
        <v>25</v>
      </c>
      <c r="D87" s="295"/>
      <c r="E87" s="295"/>
      <c r="F87" s="295"/>
      <c r="G87" s="295"/>
      <c r="H87" s="295"/>
      <c r="I87" s="295"/>
      <c r="J87" s="295"/>
      <c r="K87" s="295"/>
      <c r="L87" s="295">
        <v>0</v>
      </c>
      <c r="M87" s="295">
        <v>0</v>
      </c>
      <c r="N87" s="291"/>
      <c r="O87" s="295"/>
      <c r="P87" s="295"/>
      <c r="Q87" s="295"/>
      <c r="R87" s="295"/>
      <c r="S87" s="295"/>
      <c r="T87" s="295"/>
      <c r="U87" s="295"/>
      <c r="V87" s="295"/>
      <c r="W87" s="295">
        <v>0</v>
      </c>
      <c r="X87" s="295">
        <v>0</v>
      </c>
      <c r="Y87" s="410">
        <v>0</v>
      </c>
      <c r="Z87" s="415">
        <v>0</v>
      </c>
      <c r="AA87" s="415">
        <v>0</v>
      </c>
      <c r="AB87" s="415">
        <v>0</v>
      </c>
      <c r="AC87" s="415">
        <v>0</v>
      </c>
      <c r="AD87" s="415">
        <v>0</v>
      </c>
      <c r="AE87" s="415">
        <v>0</v>
      </c>
      <c r="AF87" s="415">
        <v>0</v>
      </c>
      <c r="AG87" s="415"/>
      <c r="AH87" s="415"/>
      <c r="AI87" s="415"/>
      <c r="AJ87" s="415"/>
      <c r="AK87" s="415"/>
      <c r="AL87" s="415"/>
      <c r="AM87" s="296">
        <f>SUM(Y87:AL87)</f>
        <v>0</v>
      </c>
    </row>
    <row r="88" spans="1:39" s="283" customFormat="1" ht="15" outlineLevel="1">
      <c r="A88" s="761"/>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F88" si="42">AA87</f>
        <v>0</v>
      </c>
      <c r="AB88" s="411">
        <f t="shared" si="42"/>
        <v>0</v>
      </c>
      <c r="AC88" s="411">
        <f t="shared" si="42"/>
        <v>0</v>
      </c>
      <c r="AD88" s="411">
        <f t="shared" si="42"/>
        <v>0</v>
      </c>
      <c r="AE88" s="411">
        <f t="shared" si="42"/>
        <v>0</v>
      </c>
      <c r="AF88" s="411">
        <f t="shared" si="42"/>
        <v>0</v>
      </c>
      <c r="AG88" s="411">
        <f t="shared" ref="AG88:AL88" si="43">AG87</f>
        <v>0</v>
      </c>
      <c r="AH88" s="411">
        <f t="shared" si="43"/>
        <v>0</v>
      </c>
      <c r="AI88" s="411">
        <f t="shared" si="43"/>
        <v>0</v>
      </c>
      <c r="AJ88" s="411">
        <f t="shared" si="43"/>
        <v>0</v>
      </c>
      <c r="AK88" s="411">
        <f t="shared" si="43"/>
        <v>0</v>
      </c>
      <c r="AL88" s="411">
        <f t="shared" si="43"/>
        <v>0</v>
      </c>
      <c r="AM88" s="306"/>
    </row>
    <row r="89" spans="1:39" s="283" customFormat="1" ht="15" outlineLevel="1">
      <c r="A89" s="761"/>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 outlineLevel="1">
      <c r="A90" s="763"/>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761" t="s">
        <v>826</v>
      </c>
      <c r="B91" s="315" t="s">
        <v>14</v>
      </c>
      <c r="C91" s="291" t="s">
        <v>25</v>
      </c>
      <c r="D91" s="295"/>
      <c r="E91" s="295"/>
      <c r="F91" s="295"/>
      <c r="G91" s="295"/>
      <c r="H91" s="295"/>
      <c r="I91" s="295"/>
      <c r="J91" s="295"/>
      <c r="K91" s="295"/>
      <c r="L91" s="295">
        <v>0</v>
      </c>
      <c r="M91" s="295">
        <v>0</v>
      </c>
      <c r="N91" s="291"/>
      <c r="O91" s="295"/>
      <c r="P91" s="295"/>
      <c r="Q91" s="295"/>
      <c r="R91" s="295"/>
      <c r="S91" s="295"/>
      <c r="T91" s="295"/>
      <c r="U91" s="295"/>
      <c r="V91" s="295"/>
      <c r="W91" s="295">
        <v>0</v>
      </c>
      <c r="X91" s="295">
        <v>0</v>
      </c>
      <c r="Y91" s="410">
        <v>0</v>
      </c>
      <c r="Z91" s="410">
        <v>0</v>
      </c>
      <c r="AA91" s="410">
        <v>0</v>
      </c>
      <c r="AB91" s="410">
        <v>0</v>
      </c>
      <c r="AC91" s="410">
        <v>0</v>
      </c>
      <c r="AD91" s="410">
        <v>0</v>
      </c>
      <c r="AE91" s="410">
        <v>0</v>
      </c>
      <c r="AF91" s="410">
        <v>0</v>
      </c>
      <c r="AG91" s="410"/>
      <c r="AH91" s="410"/>
      <c r="AI91" s="410"/>
      <c r="AJ91" s="410"/>
      <c r="AK91" s="410"/>
      <c r="AL91" s="410"/>
      <c r="AM91" s="296">
        <f>SUM(Y91:AL91)</f>
        <v>0</v>
      </c>
    </row>
    <row r="92" spans="1:39" s="283" customFormat="1" ht="15" outlineLevel="1">
      <c r="A92" s="761" t="s">
        <v>827</v>
      </c>
      <c r="B92" s="315" t="s">
        <v>214</v>
      </c>
      <c r="C92" s="291" t="s">
        <v>163</v>
      </c>
      <c r="D92" s="295"/>
      <c r="E92" s="295"/>
      <c r="F92" s="295"/>
      <c r="G92" s="295"/>
      <c r="H92" s="295"/>
      <c r="I92" s="295"/>
      <c r="J92" s="295"/>
      <c r="K92" s="295"/>
      <c r="L92" s="295">
        <v>9196.4722750000001</v>
      </c>
      <c r="M92" s="295">
        <v>9122.4722750000001</v>
      </c>
      <c r="N92" s="468"/>
      <c r="O92" s="295"/>
      <c r="P92" s="295"/>
      <c r="Q92" s="295"/>
      <c r="R92" s="295"/>
      <c r="S92" s="295"/>
      <c r="T92" s="295"/>
      <c r="U92" s="295"/>
      <c r="V92" s="295"/>
      <c r="W92" s="295">
        <v>1.368101478</v>
      </c>
      <c r="X92" s="295">
        <v>1.368101478</v>
      </c>
      <c r="Y92" s="765">
        <v>1</v>
      </c>
      <c r="Z92" s="765">
        <f>Z91</f>
        <v>0</v>
      </c>
      <c r="AA92" s="765">
        <f t="shared" ref="AA92:AF92" si="44">AA91</f>
        <v>0</v>
      </c>
      <c r="AB92" s="765">
        <f t="shared" si="44"/>
        <v>0</v>
      </c>
      <c r="AC92" s="765">
        <f t="shared" si="44"/>
        <v>0</v>
      </c>
      <c r="AD92" s="765">
        <f t="shared" si="44"/>
        <v>0</v>
      </c>
      <c r="AE92" s="765">
        <f t="shared" si="44"/>
        <v>0</v>
      </c>
      <c r="AF92" s="765">
        <f t="shared" si="44"/>
        <v>0</v>
      </c>
      <c r="AG92" s="411">
        <f t="shared" ref="AG92:AL92" si="45">AG91</f>
        <v>0</v>
      </c>
      <c r="AH92" s="411">
        <f t="shared" si="45"/>
        <v>0</v>
      </c>
      <c r="AI92" s="411">
        <f t="shared" si="45"/>
        <v>0</v>
      </c>
      <c r="AJ92" s="411">
        <f t="shared" si="45"/>
        <v>0</v>
      </c>
      <c r="AK92" s="411">
        <f t="shared" si="45"/>
        <v>0</v>
      </c>
      <c r="AL92" s="411">
        <f t="shared" si="45"/>
        <v>0</v>
      </c>
      <c r="AM92" s="297"/>
    </row>
    <row r="93" spans="1:39" s="283" customFormat="1" ht="15" outlineLevel="1">
      <c r="A93" s="761"/>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 outlineLevel="1">
      <c r="A94" s="763"/>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761" t="s">
        <v>828</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761"/>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F96" si="46">AA95</f>
        <v>0</v>
      </c>
      <c r="AB96" s="411">
        <f t="shared" si="46"/>
        <v>0</v>
      </c>
      <c r="AC96" s="411">
        <f t="shared" si="46"/>
        <v>0</v>
      </c>
      <c r="AD96" s="411">
        <f t="shared" si="46"/>
        <v>0</v>
      </c>
      <c r="AE96" s="411">
        <f t="shared" si="46"/>
        <v>0</v>
      </c>
      <c r="AF96" s="411">
        <f t="shared" si="46"/>
        <v>0</v>
      </c>
      <c r="AG96" s="411">
        <f t="shared" ref="AG96:AL96" si="47">AG95</f>
        <v>0</v>
      </c>
      <c r="AH96" s="411">
        <f t="shared" si="47"/>
        <v>0</v>
      </c>
      <c r="AI96" s="411">
        <f t="shared" si="47"/>
        <v>0</v>
      </c>
      <c r="AJ96" s="411">
        <f t="shared" si="47"/>
        <v>0</v>
      </c>
      <c r="AK96" s="411">
        <f t="shared" si="47"/>
        <v>0</v>
      </c>
      <c r="AL96" s="411">
        <f t="shared" si="47"/>
        <v>0</v>
      </c>
      <c r="AM96" s="297"/>
    </row>
    <row r="97" spans="1:39" s="283" customFormat="1" ht="15" outlineLevel="1">
      <c r="A97" s="761"/>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761" t="s">
        <v>829</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761"/>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F99" si="48">AA98</f>
        <v>0</v>
      </c>
      <c r="AB99" s="411">
        <f t="shared" si="48"/>
        <v>0</v>
      </c>
      <c r="AC99" s="411">
        <f t="shared" si="48"/>
        <v>0</v>
      </c>
      <c r="AD99" s="411">
        <f t="shared" si="48"/>
        <v>0</v>
      </c>
      <c r="AE99" s="411">
        <f t="shared" si="48"/>
        <v>0</v>
      </c>
      <c r="AF99" s="411">
        <f t="shared" si="48"/>
        <v>0</v>
      </c>
      <c r="AG99" s="411">
        <f t="shared" ref="AG99:AL99" si="49">AG98</f>
        <v>0</v>
      </c>
      <c r="AH99" s="411">
        <f t="shared" si="49"/>
        <v>0</v>
      </c>
      <c r="AI99" s="411">
        <f t="shared" si="49"/>
        <v>0</v>
      </c>
      <c r="AJ99" s="411">
        <f t="shared" si="49"/>
        <v>0</v>
      </c>
      <c r="AK99" s="411">
        <f t="shared" si="49"/>
        <v>0</v>
      </c>
      <c r="AL99" s="411">
        <f t="shared" si="49"/>
        <v>0</v>
      </c>
      <c r="AM99" s="311"/>
    </row>
    <row r="100" spans="1:39" s="283" customFormat="1" ht="15" outlineLevel="1">
      <c r="A100" s="761"/>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 outlineLevel="1">
      <c r="A101" s="763"/>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761" t="s">
        <v>830</v>
      </c>
      <c r="B102" s="321" t="s">
        <v>16</v>
      </c>
      <c r="C102" s="291" t="s">
        <v>25</v>
      </c>
      <c r="D102" s="295"/>
      <c r="E102" s="295"/>
      <c r="F102" s="295"/>
      <c r="G102" s="295"/>
      <c r="H102" s="295"/>
      <c r="I102" s="295"/>
      <c r="J102" s="295"/>
      <c r="K102" s="295"/>
      <c r="L102" s="295">
        <v>2461077.7855921402</v>
      </c>
      <c r="M102" s="295">
        <v>2461077.7855921402</v>
      </c>
      <c r="N102" s="295">
        <v>12</v>
      </c>
      <c r="O102" s="295"/>
      <c r="P102" s="295"/>
      <c r="Q102" s="295"/>
      <c r="R102" s="295"/>
      <c r="S102" s="295"/>
      <c r="T102" s="295"/>
      <c r="U102" s="295"/>
      <c r="V102" s="295"/>
      <c r="W102" s="295">
        <v>361.12124619999997</v>
      </c>
      <c r="X102" s="295">
        <v>361.12124619999997</v>
      </c>
      <c r="Y102" s="410">
        <v>0</v>
      </c>
      <c r="Z102" s="410">
        <v>8.9999999999999993E-3</v>
      </c>
      <c r="AA102" s="410">
        <v>0.78500000000000003</v>
      </c>
      <c r="AB102" s="410">
        <v>0</v>
      </c>
      <c r="AC102" s="410">
        <v>0.20399999999999999</v>
      </c>
      <c r="AD102" s="410">
        <v>0</v>
      </c>
      <c r="AE102" s="415">
        <v>0</v>
      </c>
      <c r="AF102" s="415">
        <v>0</v>
      </c>
      <c r="AG102" s="415"/>
      <c r="AH102" s="415"/>
      <c r="AI102" s="415"/>
      <c r="AJ102" s="415"/>
      <c r="AK102" s="415"/>
      <c r="AL102" s="415"/>
      <c r="AM102" s="296">
        <f>SUM(Y102:AL102)</f>
        <v>0.998</v>
      </c>
    </row>
    <row r="103" spans="1:39" s="283" customFormat="1" ht="15" outlineLevel="1">
      <c r="A103" s="761"/>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8.9999999999999993E-3</v>
      </c>
      <c r="AA103" s="411">
        <f t="shared" ref="AA103:AF103" si="50">AA102</f>
        <v>0.78500000000000003</v>
      </c>
      <c r="AB103" s="411">
        <f t="shared" si="50"/>
        <v>0</v>
      </c>
      <c r="AC103" s="411">
        <f t="shared" si="50"/>
        <v>0.20399999999999999</v>
      </c>
      <c r="AD103" s="411">
        <f t="shared" si="50"/>
        <v>0</v>
      </c>
      <c r="AE103" s="411">
        <f t="shared" si="50"/>
        <v>0</v>
      </c>
      <c r="AF103" s="411">
        <f t="shared" si="50"/>
        <v>0</v>
      </c>
      <c r="AG103" s="411">
        <f t="shared" ref="AG103:AL103" si="51">AG102</f>
        <v>0</v>
      </c>
      <c r="AH103" s="411">
        <f t="shared" si="51"/>
        <v>0</v>
      </c>
      <c r="AI103" s="411">
        <f t="shared" si="51"/>
        <v>0</v>
      </c>
      <c r="AJ103" s="411">
        <f t="shared" si="51"/>
        <v>0</v>
      </c>
      <c r="AK103" s="411">
        <f t="shared" si="51"/>
        <v>0</v>
      </c>
      <c r="AL103" s="411">
        <f t="shared" si="51"/>
        <v>0</v>
      </c>
      <c r="AM103" s="306"/>
    </row>
    <row r="104" spans="1:39" s="309" customFormat="1" ht="15" outlineLevel="1">
      <c r="A104" s="764"/>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761" t="s">
        <v>831</v>
      </c>
      <c r="B105" s="321" t="s">
        <v>17</v>
      </c>
      <c r="C105" s="291" t="s">
        <v>25</v>
      </c>
      <c r="D105" s="295"/>
      <c r="E105" s="295"/>
      <c r="F105" s="295"/>
      <c r="G105" s="295"/>
      <c r="H105" s="295"/>
      <c r="I105" s="295"/>
      <c r="J105" s="295"/>
      <c r="K105" s="295"/>
      <c r="L105" s="295">
        <v>29977.244958699237</v>
      </c>
      <c r="M105" s="295">
        <v>29977.244958699237</v>
      </c>
      <c r="N105" s="295">
        <v>12</v>
      </c>
      <c r="O105" s="295"/>
      <c r="P105" s="295"/>
      <c r="Q105" s="295"/>
      <c r="R105" s="295"/>
      <c r="S105" s="295"/>
      <c r="T105" s="295"/>
      <c r="U105" s="295"/>
      <c r="V105" s="295"/>
      <c r="W105" s="295">
        <v>5.8366909966314724</v>
      </c>
      <c r="X105" s="295">
        <v>5.8366909966314724</v>
      </c>
      <c r="Y105" s="410">
        <v>0</v>
      </c>
      <c r="Z105" s="410">
        <v>0</v>
      </c>
      <c r="AA105" s="410">
        <v>1</v>
      </c>
      <c r="AB105" s="410">
        <v>0</v>
      </c>
      <c r="AC105" s="410">
        <v>0</v>
      </c>
      <c r="AD105" s="410">
        <v>0</v>
      </c>
      <c r="AE105" s="415">
        <v>0</v>
      </c>
      <c r="AF105" s="415">
        <v>0</v>
      </c>
      <c r="AG105" s="415"/>
      <c r="AH105" s="415"/>
      <c r="AI105" s="415"/>
      <c r="AJ105" s="415"/>
      <c r="AK105" s="415"/>
      <c r="AL105" s="415"/>
      <c r="AM105" s="296">
        <f>SUM(Y105:AL105)</f>
        <v>1</v>
      </c>
    </row>
    <row r="106" spans="1:39" s="283" customFormat="1" ht="15" outlineLevel="1">
      <c r="A106" s="761" t="s">
        <v>832</v>
      </c>
      <c r="B106" s="315" t="s">
        <v>214</v>
      </c>
      <c r="C106" s="291" t="s">
        <v>163</v>
      </c>
      <c r="D106" s="295"/>
      <c r="E106" s="295"/>
      <c r="F106" s="295"/>
      <c r="G106" s="295"/>
      <c r="H106" s="295"/>
      <c r="I106" s="295"/>
      <c r="J106" s="295"/>
      <c r="K106" s="295"/>
      <c r="L106" s="295">
        <v>22680.576000000001</v>
      </c>
      <c r="M106" s="295">
        <v>22680.576000000001</v>
      </c>
      <c r="N106" s="295">
        <f>N105</f>
        <v>12</v>
      </c>
      <c r="O106" s="295"/>
      <c r="P106" s="295"/>
      <c r="Q106" s="295"/>
      <c r="R106" s="295"/>
      <c r="S106" s="295"/>
      <c r="T106" s="295"/>
      <c r="U106" s="295"/>
      <c r="V106" s="295"/>
      <c r="W106" s="295">
        <v>4.4160000000000004</v>
      </c>
      <c r="X106" s="295">
        <v>4.4160000000000004</v>
      </c>
      <c r="Y106" s="411">
        <f>Y105</f>
        <v>0</v>
      </c>
      <c r="Z106" s="411">
        <f>Z105</f>
        <v>0</v>
      </c>
      <c r="AA106" s="411">
        <f>AA105</f>
        <v>1</v>
      </c>
      <c r="AB106" s="411">
        <f>AB105</f>
        <v>0</v>
      </c>
      <c r="AC106" s="411">
        <f t="shared" ref="AC106:AF106" si="52">AC105</f>
        <v>0</v>
      </c>
      <c r="AD106" s="411">
        <f t="shared" si="52"/>
        <v>0</v>
      </c>
      <c r="AE106" s="411">
        <f t="shared" si="52"/>
        <v>0</v>
      </c>
      <c r="AF106" s="411">
        <f t="shared" si="52"/>
        <v>0</v>
      </c>
      <c r="AG106" s="411">
        <f t="shared" ref="AG106:AL106" si="53">AG105</f>
        <v>0</v>
      </c>
      <c r="AH106" s="411">
        <f t="shared" si="53"/>
        <v>0</v>
      </c>
      <c r="AI106" s="411">
        <f t="shared" si="53"/>
        <v>0</v>
      </c>
      <c r="AJ106" s="411">
        <f t="shared" si="53"/>
        <v>0</v>
      </c>
      <c r="AK106" s="411">
        <f t="shared" si="53"/>
        <v>0</v>
      </c>
      <c r="AL106" s="411">
        <f t="shared" si="53"/>
        <v>0</v>
      </c>
      <c r="AM106" s="306"/>
    </row>
    <row r="107" spans="1:39" s="309" customFormat="1" ht="15" outlineLevel="1">
      <c r="A107" s="764"/>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761" t="s">
        <v>833</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761"/>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F109" si="54">AA108</f>
        <v>0</v>
      </c>
      <c r="AB109" s="411">
        <f t="shared" si="54"/>
        <v>0</v>
      </c>
      <c r="AC109" s="411">
        <f t="shared" si="54"/>
        <v>0</v>
      </c>
      <c r="AD109" s="411">
        <f t="shared" si="54"/>
        <v>0</v>
      </c>
      <c r="AE109" s="411">
        <f t="shared" si="54"/>
        <v>0</v>
      </c>
      <c r="AF109" s="411">
        <f t="shared" si="54"/>
        <v>0</v>
      </c>
      <c r="AG109" s="411">
        <f t="shared" ref="AG109:AK109" si="55">AG108</f>
        <v>0</v>
      </c>
      <c r="AH109" s="411">
        <f t="shared" si="55"/>
        <v>0</v>
      </c>
      <c r="AI109" s="411">
        <f t="shared" si="55"/>
        <v>0</v>
      </c>
      <c r="AJ109" s="411">
        <f t="shared" si="55"/>
        <v>0</v>
      </c>
      <c r="AK109" s="411">
        <f t="shared" si="55"/>
        <v>0</v>
      </c>
      <c r="AL109" s="411">
        <f>AL108</f>
        <v>0</v>
      </c>
      <c r="AM109" s="297"/>
    </row>
    <row r="110" spans="1:39" s="309" customFormat="1" ht="15" outlineLevel="1">
      <c r="A110" s="764"/>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761" t="s">
        <v>834</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761"/>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F112" si="56">Z111</f>
        <v>0</v>
      </c>
      <c r="AA112" s="411">
        <f t="shared" si="56"/>
        <v>0</v>
      </c>
      <c r="AB112" s="411">
        <f t="shared" si="56"/>
        <v>0</v>
      </c>
      <c r="AC112" s="411">
        <f t="shared" si="56"/>
        <v>0</v>
      </c>
      <c r="AD112" s="411">
        <f t="shared" si="56"/>
        <v>0</v>
      </c>
      <c r="AE112" s="411">
        <f t="shared" si="56"/>
        <v>0</v>
      </c>
      <c r="AF112" s="411">
        <f t="shared" si="56"/>
        <v>0</v>
      </c>
      <c r="AG112" s="411">
        <f t="shared" ref="AG112:AK112" si="57">AG111</f>
        <v>0</v>
      </c>
      <c r="AH112" s="411">
        <f t="shared" si="57"/>
        <v>0</v>
      </c>
      <c r="AI112" s="411">
        <f t="shared" si="57"/>
        <v>0</v>
      </c>
      <c r="AJ112" s="411">
        <f t="shared" si="57"/>
        <v>0</v>
      </c>
      <c r="AK112" s="411">
        <f t="shared" si="57"/>
        <v>0</v>
      </c>
      <c r="AL112" s="411">
        <f>AL111</f>
        <v>0</v>
      </c>
      <c r="AM112" s="505"/>
    </row>
    <row r="113" spans="1:39" s="283" customFormat="1" ht="15" outlineLevel="1">
      <c r="A113" s="761"/>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761" t="s">
        <v>835</v>
      </c>
      <c r="B114" s="324" t="s">
        <v>489</v>
      </c>
      <c r="C114" s="291" t="s">
        <v>25</v>
      </c>
      <c r="D114" s="295"/>
      <c r="E114" s="295"/>
      <c r="F114" s="295"/>
      <c r="G114" s="295"/>
      <c r="H114" s="295"/>
      <c r="I114" s="295"/>
      <c r="J114" s="295"/>
      <c r="K114" s="295"/>
      <c r="L114" s="295">
        <v>834131.77639999997</v>
      </c>
      <c r="M114" s="295">
        <v>834131.77639999997</v>
      </c>
      <c r="N114" s="295">
        <v>12</v>
      </c>
      <c r="O114" s="295"/>
      <c r="P114" s="295"/>
      <c r="Q114" s="295"/>
      <c r="R114" s="295"/>
      <c r="S114" s="295"/>
      <c r="T114" s="295"/>
      <c r="U114" s="295"/>
      <c r="V114" s="295"/>
      <c r="W114" s="295">
        <v>317.12239999999997</v>
      </c>
      <c r="X114" s="295">
        <v>317.12239999999997</v>
      </c>
      <c r="Y114" s="410">
        <v>0</v>
      </c>
      <c r="Z114" s="410">
        <v>0</v>
      </c>
      <c r="AA114" s="410">
        <v>0.13750000000000001</v>
      </c>
      <c r="AB114" s="410">
        <v>0</v>
      </c>
      <c r="AC114" s="410">
        <v>0.86240000000000006</v>
      </c>
      <c r="AD114" s="410">
        <v>0</v>
      </c>
      <c r="AE114" s="415">
        <v>0</v>
      </c>
      <c r="AF114" s="415">
        <v>0</v>
      </c>
      <c r="AG114" s="415"/>
      <c r="AH114" s="415"/>
      <c r="AI114" s="415"/>
      <c r="AJ114" s="415"/>
      <c r="AK114" s="415"/>
      <c r="AL114" s="415"/>
      <c r="AM114" s="296">
        <f>SUM(Y114:AL114)</f>
        <v>0.99990000000000001</v>
      </c>
    </row>
    <row r="115" spans="1:39" s="283" customFormat="1" ht="15" outlineLevel="1">
      <c r="A115" s="761"/>
      <c r="B115" s="324" t="s">
        <v>214</v>
      </c>
      <c r="C115" s="291" t="s">
        <v>163</v>
      </c>
      <c r="D115" s="295"/>
      <c r="E115" s="295"/>
      <c r="F115" s="295"/>
      <c r="G115" s="295"/>
      <c r="H115" s="295"/>
      <c r="I115" s="295"/>
      <c r="J115" s="295"/>
      <c r="K115" s="295"/>
      <c r="L115" s="295"/>
      <c r="M115" s="295"/>
      <c r="N115" s="295">
        <v>12</v>
      </c>
      <c r="O115" s="295"/>
      <c r="P115" s="295"/>
      <c r="Q115" s="295"/>
      <c r="R115" s="295"/>
      <c r="S115" s="295"/>
      <c r="T115" s="295"/>
      <c r="U115" s="295"/>
      <c r="V115" s="295"/>
      <c r="W115" s="295"/>
      <c r="X115" s="295"/>
      <c r="Y115" s="411">
        <f>Y114</f>
        <v>0</v>
      </c>
      <c r="Z115" s="411">
        <f t="shared" ref="Z115:AF115" si="58">Z114</f>
        <v>0</v>
      </c>
      <c r="AA115" s="411">
        <f t="shared" si="58"/>
        <v>0.13750000000000001</v>
      </c>
      <c r="AB115" s="411">
        <f t="shared" si="58"/>
        <v>0</v>
      </c>
      <c r="AC115" s="411">
        <f t="shared" si="58"/>
        <v>0.86240000000000006</v>
      </c>
      <c r="AD115" s="411">
        <f t="shared" si="58"/>
        <v>0</v>
      </c>
      <c r="AE115" s="411">
        <f t="shared" si="58"/>
        <v>0</v>
      </c>
      <c r="AF115" s="411">
        <f t="shared" si="58"/>
        <v>0</v>
      </c>
      <c r="AG115" s="411">
        <f t="shared" ref="AG115:AL115" si="59">AG114</f>
        <v>0</v>
      </c>
      <c r="AH115" s="411">
        <f t="shared" si="59"/>
        <v>0</v>
      </c>
      <c r="AI115" s="411">
        <f t="shared" si="59"/>
        <v>0</v>
      </c>
      <c r="AJ115" s="411">
        <f t="shared" si="59"/>
        <v>0</v>
      </c>
      <c r="AK115" s="411">
        <f t="shared" si="59"/>
        <v>0</v>
      </c>
      <c r="AL115" s="411">
        <f t="shared" si="59"/>
        <v>0</v>
      </c>
      <c r="AM115" s="505"/>
    </row>
    <row r="116" spans="1:39" s="283" customFormat="1" ht="15" outlineLevel="1">
      <c r="A116" s="761"/>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 outlineLevel="1">
      <c r="A117" s="761"/>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761" t="s">
        <v>836</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761"/>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F119" si="60">Z118</f>
        <v>0</v>
      </c>
      <c r="AA119" s="411">
        <f t="shared" si="60"/>
        <v>0</v>
      </c>
      <c r="AB119" s="411">
        <f t="shared" si="60"/>
        <v>0</v>
      </c>
      <c r="AC119" s="411">
        <f t="shared" si="60"/>
        <v>0</v>
      </c>
      <c r="AD119" s="411">
        <f t="shared" si="60"/>
        <v>0</v>
      </c>
      <c r="AE119" s="411">
        <f t="shared" si="60"/>
        <v>0</v>
      </c>
      <c r="AF119" s="411">
        <f t="shared" si="60"/>
        <v>0</v>
      </c>
      <c r="AG119" s="411">
        <f t="shared" ref="AG119:AL119" si="61">AG118</f>
        <v>0</v>
      </c>
      <c r="AH119" s="411">
        <f t="shared" si="61"/>
        <v>0</v>
      </c>
      <c r="AI119" s="411">
        <f t="shared" si="61"/>
        <v>0</v>
      </c>
      <c r="AJ119" s="411">
        <f t="shared" si="61"/>
        <v>0</v>
      </c>
      <c r="AK119" s="411">
        <f t="shared" si="61"/>
        <v>0</v>
      </c>
      <c r="AL119" s="411">
        <f t="shared" si="61"/>
        <v>0</v>
      </c>
      <c r="AM119" s="505"/>
    </row>
    <row r="120" spans="1:39" s="283" customFormat="1" ht="15" outlineLevel="1">
      <c r="A120" s="761"/>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761" t="s">
        <v>837</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761"/>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F122" si="62">Z121</f>
        <v>0</v>
      </c>
      <c r="AA122" s="411">
        <f t="shared" si="62"/>
        <v>0</v>
      </c>
      <c r="AB122" s="411">
        <f t="shared" si="62"/>
        <v>0</v>
      </c>
      <c r="AC122" s="411">
        <f t="shared" si="62"/>
        <v>0</v>
      </c>
      <c r="AD122" s="411">
        <f t="shared" si="62"/>
        <v>0</v>
      </c>
      <c r="AE122" s="411">
        <f t="shared" si="62"/>
        <v>0</v>
      </c>
      <c r="AF122" s="411">
        <f t="shared" si="62"/>
        <v>0</v>
      </c>
      <c r="AG122" s="411">
        <f t="shared" ref="AG122:AL122" si="63">AG121</f>
        <v>0</v>
      </c>
      <c r="AH122" s="411">
        <f t="shared" si="63"/>
        <v>0</v>
      </c>
      <c r="AI122" s="411">
        <f t="shared" si="63"/>
        <v>0</v>
      </c>
      <c r="AJ122" s="411">
        <f t="shared" si="63"/>
        <v>0</v>
      </c>
      <c r="AK122" s="411">
        <f t="shared" si="63"/>
        <v>0</v>
      </c>
      <c r="AL122" s="411">
        <f t="shared" si="63"/>
        <v>0</v>
      </c>
      <c r="AM122" s="505"/>
    </row>
    <row r="123" spans="1:39" s="283" customFormat="1" ht="15" outlineLevel="1">
      <c r="A123" s="761"/>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761" t="s">
        <v>838</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761"/>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64">Z124</f>
        <v>0</v>
      </c>
      <c r="AA125" s="411">
        <f t="shared" si="64"/>
        <v>0</v>
      </c>
      <c r="AB125" s="411">
        <f t="shared" si="64"/>
        <v>0</v>
      </c>
      <c r="AC125" s="411">
        <f t="shared" si="64"/>
        <v>0</v>
      </c>
      <c r="AD125" s="411">
        <f t="shared" si="64"/>
        <v>0</v>
      </c>
      <c r="AE125" s="411">
        <f t="shared" si="64"/>
        <v>0</v>
      </c>
      <c r="AF125" s="411">
        <f t="shared" si="64"/>
        <v>0</v>
      </c>
      <c r="AG125" s="411">
        <f t="shared" ref="AG125:AL125" si="65">AG124</f>
        <v>0</v>
      </c>
      <c r="AH125" s="411">
        <f t="shared" si="65"/>
        <v>0</v>
      </c>
      <c r="AI125" s="411">
        <f t="shared" si="65"/>
        <v>0</v>
      </c>
      <c r="AJ125" s="411">
        <f t="shared" si="65"/>
        <v>0</v>
      </c>
      <c r="AK125" s="411">
        <f t="shared" si="65"/>
        <v>0</v>
      </c>
      <c r="AL125" s="411">
        <f t="shared" si="65"/>
        <v>0</v>
      </c>
      <c r="AM125" s="505"/>
    </row>
    <row r="126" spans="1:39" s="283" customFormat="1" ht="15" outlineLevel="1">
      <c r="A126" s="761"/>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767">
        <f>IF(AA21="kW",SUMPRODUCT(N22:N125,O22:O125,AA22:AA125),SUMPRODUCT(D22:D125,AA22:AA125))</f>
        <v>0</v>
      </c>
      <c r="AB127" s="329">
        <f>IF(AB21="kW",SUMPRODUCT(N22:N125,O22:O125,AB22:AB125),SUMPRODUCT(D22:D125,AB22:AB125))</f>
        <v>0</v>
      </c>
      <c r="AC127" s="767">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1.9766666666666665E-2</v>
      </c>
      <c r="Z130" s="341">
        <f>HLOOKUP(Z$20,'3.  Distribution Rates'!$C$122:$P$133,3,FALSE)</f>
        <v>1.6066666666666667E-2</v>
      </c>
      <c r="AA130" s="341">
        <f>HLOOKUP(AA$20,'3.  Distribution Rates'!$C$122:$P$133,3,FALSE)</f>
        <v>4.6248333333333331</v>
      </c>
      <c r="AB130" s="341">
        <f>HLOOKUP(AB$20,'3.  Distribution Rates'!$C$122:$P$133,3,FALSE)</f>
        <v>1.9204666666666668</v>
      </c>
      <c r="AC130" s="341">
        <f>HLOOKUP(AC$20,'3.  Distribution Rates'!$C$122:$P$133,3,FALSE)</f>
        <v>2.1688666666666667</v>
      </c>
      <c r="AD130" s="341">
        <f>HLOOKUP(AD$20,'3.  Distribution Rates'!$C$122:$P$133,3,FALSE)</f>
        <v>2.5127666666666664</v>
      </c>
      <c r="AE130" s="341">
        <f>HLOOKUP(AE$20,'3.  Distribution Rates'!$C$122:$P$133,3,FALSE)</f>
        <v>-4.6199999999999998E-2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7">
        <f>Y127*$Y$130</f>
        <v>0</v>
      </c>
      <c r="Z131" s="347">
        <f>Z127*$Z$130</f>
        <v>0</v>
      </c>
      <c r="AA131" s="347">
        <f>AA127*$AA$130</f>
        <v>0</v>
      </c>
      <c r="AB131" s="347">
        <f>AB127*$AB$130</f>
        <v>0</v>
      </c>
      <c r="AC131" s="347">
        <f>AC127*$AC$130</f>
        <v>0</v>
      </c>
      <c r="AD131" s="347">
        <f>AD127*$AD$130</f>
        <v>0</v>
      </c>
      <c r="AE131" s="347">
        <f>AE127*$AE$130</f>
        <v>0</v>
      </c>
      <c r="AF131" s="347">
        <f t="shared" ref="AF131:AL131" si="66">AF127*AF130</f>
        <v>0</v>
      </c>
      <c r="AG131" s="347">
        <f t="shared" si="66"/>
        <v>0</v>
      </c>
      <c r="AH131" s="347">
        <f t="shared" si="66"/>
        <v>0</v>
      </c>
      <c r="AI131" s="347">
        <f t="shared" si="66"/>
        <v>0</v>
      </c>
      <c r="AJ131" s="347">
        <f t="shared" si="66"/>
        <v>0</v>
      </c>
      <c r="AK131" s="347">
        <f t="shared" si="66"/>
        <v>0</v>
      </c>
      <c r="AL131" s="347">
        <f t="shared" si="66"/>
        <v>0</v>
      </c>
      <c r="AM131" s="407">
        <f>SUM(Y131:AL131)</f>
        <v>0</v>
      </c>
    </row>
    <row r="132" spans="1:40" s="303" customFormat="1" ht="1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Y128*$Y$130</f>
        <v>0</v>
      </c>
      <c r="Z132" s="347">
        <f>Z128*$Z$130</f>
        <v>0</v>
      </c>
      <c r="AA132" s="347">
        <f>AA128*$AA$130</f>
        <v>0</v>
      </c>
      <c r="AB132" s="347">
        <f>AB128*$AB$130</f>
        <v>0</v>
      </c>
      <c r="AC132" s="347">
        <f>AC128*$AC$130</f>
        <v>0</v>
      </c>
      <c r="AD132" s="347">
        <f>AD128*$AD$130</f>
        <v>0</v>
      </c>
      <c r="AE132" s="347">
        <f>AE128*$AE$130</f>
        <v>0</v>
      </c>
      <c r="AF132" s="347">
        <f t="shared" ref="AF132:AL132" si="67">AF128*AF130</f>
        <v>0</v>
      </c>
      <c r="AG132" s="347">
        <f t="shared" si="67"/>
        <v>0</v>
      </c>
      <c r="AH132" s="347">
        <f t="shared" si="67"/>
        <v>0</v>
      </c>
      <c r="AI132" s="347">
        <f t="shared" si="67"/>
        <v>0</v>
      </c>
      <c r="AJ132" s="347">
        <f t="shared" si="67"/>
        <v>0</v>
      </c>
      <c r="AK132" s="347">
        <f t="shared" si="67"/>
        <v>0</v>
      </c>
      <c r="AL132" s="347">
        <f t="shared" si="67"/>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1778547.6221669414</v>
      </c>
      <c r="Z142" s="291">
        <f>SUMPRODUCT(L22:L125,Z22:Z125)</f>
        <v>467882.36789713555</v>
      </c>
      <c r="AA142" s="291">
        <f>IF(AA21="kW",SUMPRODUCT(N22:N125,W22:W125,AA22:AA125),SUMPRODUCT(L22:L125,AA22:AA125))</f>
        <v>6915.021892091977</v>
      </c>
      <c r="AB142" s="291">
        <f>IF(AB21="kW",SUMPRODUCT(N22:N125,W22:W125,AB22:AB125),SUMPRODUCT(L22:L125,AB22:AB125))</f>
        <v>0</v>
      </c>
      <c r="AC142" s="291">
        <f>IF(AC21="kW",SUMPRODUCT(N22:N125,W22:W125,AC22:AC125),SUMPRODUCT(L22:L125, AC22:AC125))</f>
        <v>4165.8611038175995</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1370376.9004000654</v>
      </c>
      <c r="Z143" s="326">
        <f>SUMPRODUCT(M22:M125,Z22:Z125)</f>
        <v>251222.02275788182</v>
      </c>
      <c r="AA143" s="326">
        <f>IF(AA21="kW",SUMPRODUCT(N22:N125,X22:X125,AA22:AA125),SUMPRODUCT(M22:M125,AA22:AA125))</f>
        <v>4115.018149045758</v>
      </c>
      <c r="AB143" s="326">
        <f>IF(AB21="kW",SUMPRODUCT(N22:N125,X22:X125,AB22:AB125),SUMPRODUCT(M22:M125, AB22:AB125))</f>
        <v>0</v>
      </c>
      <c r="AC143" s="326">
        <f>IF(AC21="kW",SUMPRODUCT(N22:N125,X22:X125,AC22:AC125),SUMPRODUCT(M22:M125, AC22:AC125))</f>
        <v>4165.8611038175995</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42" t="s">
        <v>211</v>
      </c>
      <c r="C147" s="844" t="s">
        <v>33</v>
      </c>
      <c r="D147" s="284" t="s">
        <v>422</v>
      </c>
      <c r="E147" s="846" t="s">
        <v>209</v>
      </c>
      <c r="F147" s="847"/>
      <c r="G147" s="847"/>
      <c r="H147" s="847"/>
      <c r="I147" s="847"/>
      <c r="J147" s="847"/>
      <c r="K147" s="847"/>
      <c r="L147" s="847"/>
      <c r="M147" s="848"/>
      <c r="N147" s="849" t="s">
        <v>213</v>
      </c>
      <c r="O147" s="284" t="s">
        <v>423</v>
      </c>
      <c r="P147" s="846" t="s">
        <v>212</v>
      </c>
      <c r="Q147" s="847"/>
      <c r="R147" s="847"/>
      <c r="S147" s="847"/>
      <c r="T147" s="847"/>
      <c r="U147" s="847"/>
      <c r="V147" s="847"/>
      <c r="W147" s="847"/>
      <c r="X147" s="848"/>
      <c r="Y147" s="839" t="s">
        <v>243</v>
      </c>
      <c r="Z147" s="840"/>
      <c r="AA147" s="840"/>
      <c r="AB147" s="840"/>
      <c r="AC147" s="840"/>
      <c r="AD147" s="840"/>
      <c r="AE147" s="840"/>
      <c r="AF147" s="840"/>
      <c r="AG147" s="840"/>
      <c r="AH147" s="840"/>
      <c r="AI147" s="840"/>
      <c r="AJ147" s="840"/>
      <c r="AK147" s="840"/>
      <c r="AL147" s="840"/>
      <c r="AM147" s="841"/>
    </row>
    <row r="148" spans="1:39" ht="60.75" customHeight="1">
      <c r="B148" s="843"/>
      <c r="C148" s="845"/>
      <c r="D148" s="285">
        <v>2012</v>
      </c>
      <c r="E148" s="285">
        <v>2013</v>
      </c>
      <c r="F148" s="285">
        <v>2014</v>
      </c>
      <c r="G148" s="285">
        <v>2015</v>
      </c>
      <c r="H148" s="285">
        <v>2016</v>
      </c>
      <c r="I148" s="285">
        <v>2017</v>
      </c>
      <c r="J148" s="285">
        <v>2018</v>
      </c>
      <c r="K148" s="285">
        <v>2019</v>
      </c>
      <c r="L148" s="285">
        <v>2020</v>
      </c>
      <c r="M148" s="285">
        <v>2021</v>
      </c>
      <c r="N148" s="85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50 - 4,999 kW</v>
      </c>
      <c r="AB148" s="285" t="str">
        <f>'1.  LRAMVA Summary'!G52</f>
        <v>General Service 3,000 - 4,999 kW</v>
      </c>
      <c r="AC148" s="285" t="str">
        <f>'1.  LRAMVA Summary'!H52</f>
        <v>Large Use - Regular</v>
      </c>
      <c r="AD148" s="285" t="str">
        <f>'1.  LRAMVA Summary'!I52</f>
        <v>Large Use - 3TS</v>
      </c>
      <c r="AE148" s="285" t="str">
        <f>'1.  LRAMVA Summary'!J52</f>
        <v>Large Use - Ford Annex</v>
      </c>
      <c r="AF148" s="285" t="str">
        <f>'1.  LRAMVA Summary'!K52</f>
        <v>Other</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761" t="s">
        <v>839</v>
      </c>
      <c r="B150" s="294" t="s">
        <v>1</v>
      </c>
      <c r="C150" s="291" t="s">
        <v>25</v>
      </c>
      <c r="D150" s="295"/>
      <c r="E150" s="295"/>
      <c r="F150" s="295"/>
      <c r="G150" s="295"/>
      <c r="H150" s="295"/>
      <c r="I150" s="295"/>
      <c r="J150" s="295"/>
      <c r="K150" s="295">
        <v>0</v>
      </c>
      <c r="L150" s="295">
        <v>0</v>
      </c>
      <c r="M150" s="295">
        <v>0</v>
      </c>
      <c r="N150" s="291"/>
      <c r="O150" s="295"/>
      <c r="P150" s="295"/>
      <c r="Q150" s="295"/>
      <c r="R150" s="295"/>
      <c r="S150" s="295"/>
      <c r="T150" s="295"/>
      <c r="U150" s="295"/>
      <c r="V150" s="295">
        <v>0</v>
      </c>
      <c r="W150" s="295">
        <v>0</v>
      </c>
      <c r="X150" s="295">
        <v>0</v>
      </c>
      <c r="Y150" s="410">
        <v>1</v>
      </c>
      <c r="Z150" s="410">
        <v>0</v>
      </c>
      <c r="AA150" s="410">
        <v>0</v>
      </c>
      <c r="AB150" s="410">
        <v>0</v>
      </c>
      <c r="AC150" s="410">
        <v>0</v>
      </c>
      <c r="AD150" s="410">
        <v>0</v>
      </c>
      <c r="AE150" s="410">
        <v>0</v>
      </c>
      <c r="AF150" s="410">
        <v>0</v>
      </c>
      <c r="AG150" s="410"/>
      <c r="AH150" s="410"/>
      <c r="AI150" s="410"/>
      <c r="AJ150" s="410"/>
      <c r="AK150" s="410"/>
      <c r="AL150" s="410"/>
      <c r="AM150" s="296">
        <f>SUM(Y150:AL150)</f>
        <v>1</v>
      </c>
    </row>
    <row r="151" spans="1:39" ht="15" outlineLevel="1">
      <c r="A151" s="76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F151" si="68">AA150</f>
        <v>0</v>
      </c>
      <c r="AB151" s="411">
        <f t="shared" si="68"/>
        <v>0</v>
      </c>
      <c r="AC151" s="411">
        <f t="shared" si="68"/>
        <v>0</v>
      </c>
      <c r="AD151" s="411">
        <f t="shared" si="68"/>
        <v>0</v>
      </c>
      <c r="AE151" s="411">
        <f t="shared" si="68"/>
        <v>0</v>
      </c>
      <c r="AF151" s="411">
        <f t="shared" si="68"/>
        <v>0</v>
      </c>
      <c r="AG151" s="411">
        <f t="shared" ref="AG151:AL151" si="69">AG150</f>
        <v>0</v>
      </c>
      <c r="AH151" s="411">
        <f t="shared" si="69"/>
        <v>0</v>
      </c>
      <c r="AI151" s="411">
        <f t="shared" si="69"/>
        <v>0</v>
      </c>
      <c r="AJ151" s="411">
        <f t="shared" si="69"/>
        <v>0</v>
      </c>
      <c r="AK151" s="411">
        <f t="shared" si="69"/>
        <v>0</v>
      </c>
      <c r="AL151" s="411">
        <f t="shared" si="69"/>
        <v>0</v>
      </c>
      <c r="AM151" s="505"/>
    </row>
    <row r="152" spans="1:39" ht="15" outlineLevel="1">
      <c r="A152" s="762"/>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761" t="s">
        <v>840</v>
      </c>
      <c r="B153" s="294" t="s">
        <v>2</v>
      </c>
      <c r="C153" s="291" t="s">
        <v>25</v>
      </c>
      <c r="D153" s="295"/>
      <c r="E153" s="295"/>
      <c r="F153" s="295"/>
      <c r="G153" s="295"/>
      <c r="H153" s="295"/>
      <c r="I153" s="295"/>
      <c r="J153" s="295"/>
      <c r="K153" s="295">
        <v>0</v>
      </c>
      <c r="L153" s="295">
        <v>0</v>
      </c>
      <c r="M153" s="295">
        <v>0</v>
      </c>
      <c r="N153" s="291"/>
      <c r="O153" s="295"/>
      <c r="P153" s="295"/>
      <c r="Q153" s="295"/>
      <c r="R153" s="295"/>
      <c r="S153" s="295"/>
      <c r="T153" s="295"/>
      <c r="U153" s="295"/>
      <c r="V153" s="295">
        <v>0</v>
      </c>
      <c r="W153" s="295">
        <v>0</v>
      </c>
      <c r="X153" s="295">
        <v>0</v>
      </c>
      <c r="Y153" s="410">
        <v>1</v>
      </c>
      <c r="Z153" s="410">
        <v>0</v>
      </c>
      <c r="AA153" s="410">
        <v>0</v>
      </c>
      <c r="AB153" s="410">
        <v>0</v>
      </c>
      <c r="AC153" s="410">
        <v>0</v>
      </c>
      <c r="AD153" s="410">
        <v>0</v>
      </c>
      <c r="AE153" s="410">
        <v>0</v>
      </c>
      <c r="AF153" s="410">
        <v>0</v>
      </c>
      <c r="AG153" s="410"/>
      <c r="AH153" s="410"/>
      <c r="AI153" s="410"/>
      <c r="AJ153" s="410"/>
      <c r="AK153" s="410"/>
      <c r="AL153" s="410"/>
      <c r="AM153" s="296">
        <f>SUM(Y153:AL153)</f>
        <v>1</v>
      </c>
    </row>
    <row r="154" spans="1:39" ht="15" outlineLevel="1">
      <c r="A154" s="76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F154" si="70">AA153</f>
        <v>0</v>
      </c>
      <c r="AB154" s="411">
        <f t="shared" si="70"/>
        <v>0</v>
      </c>
      <c r="AC154" s="411">
        <f t="shared" si="70"/>
        <v>0</v>
      </c>
      <c r="AD154" s="411">
        <f t="shared" si="70"/>
        <v>0</v>
      </c>
      <c r="AE154" s="411">
        <f t="shared" si="70"/>
        <v>0</v>
      </c>
      <c r="AF154" s="411">
        <f t="shared" si="70"/>
        <v>0</v>
      </c>
      <c r="AG154" s="411">
        <f t="shared" ref="AG154:AL154" si="71">AG153</f>
        <v>0</v>
      </c>
      <c r="AH154" s="411">
        <f t="shared" si="71"/>
        <v>0</v>
      </c>
      <c r="AI154" s="411">
        <f t="shared" si="71"/>
        <v>0</v>
      </c>
      <c r="AJ154" s="411">
        <f t="shared" si="71"/>
        <v>0</v>
      </c>
      <c r="AK154" s="411">
        <f t="shared" si="71"/>
        <v>0</v>
      </c>
      <c r="AL154" s="411">
        <f t="shared" si="71"/>
        <v>0</v>
      </c>
      <c r="AM154" s="505"/>
    </row>
    <row r="155" spans="1:39" ht="15" outlineLevel="1">
      <c r="A155" s="762"/>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761" t="s">
        <v>841</v>
      </c>
      <c r="B156" s="294" t="s">
        <v>3</v>
      </c>
      <c r="C156" s="291" t="s">
        <v>25</v>
      </c>
      <c r="D156" s="295"/>
      <c r="E156" s="295"/>
      <c r="F156" s="295"/>
      <c r="G156" s="295"/>
      <c r="H156" s="295"/>
      <c r="I156" s="295"/>
      <c r="J156" s="295"/>
      <c r="K156" s="295">
        <v>479899.21153079078</v>
      </c>
      <c r="L156" s="295">
        <v>479899.21153079078</v>
      </c>
      <c r="M156" s="295">
        <v>479899.21153079078</v>
      </c>
      <c r="N156" s="291"/>
      <c r="O156" s="295"/>
      <c r="P156" s="295"/>
      <c r="Q156" s="295"/>
      <c r="R156" s="295"/>
      <c r="S156" s="295"/>
      <c r="T156" s="295"/>
      <c r="U156" s="295"/>
      <c r="V156" s="295">
        <v>288.84731915146324</v>
      </c>
      <c r="W156" s="295">
        <v>288.84731915146324</v>
      </c>
      <c r="X156" s="295">
        <v>288.84731915146324</v>
      </c>
      <c r="Y156" s="410">
        <v>1</v>
      </c>
      <c r="Z156" s="410">
        <v>0</v>
      </c>
      <c r="AA156" s="410">
        <v>0</v>
      </c>
      <c r="AB156" s="410">
        <v>0</v>
      </c>
      <c r="AC156" s="410">
        <v>0</v>
      </c>
      <c r="AD156" s="410">
        <v>0</v>
      </c>
      <c r="AE156" s="410">
        <v>0</v>
      </c>
      <c r="AF156" s="410">
        <v>0</v>
      </c>
      <c r="AG156" s="410"/>
      <c r="AH156" s="410"/>
      <c r="AI156" s="410"/>
      <c r="AJ156" s="410"/>
      <c r="AK156" s="410"/>
      <c r="AL156" s="410"/>
      <c r="AM156" s="296">
        <f>SUM(Y156:AL156)</f>
        <v>1</v>
      </c>
    </row>
    <row r="157" spans="1:39" ht="15" outlineLevel="1">
      <c r="A157" s="761" t="s">
        <v>842</v>
      </c>
      <c r="B157" s="294" t="s">
        <v>244</v>
      </c>
      <c r="C157" s="291" t="s">
        <v>163</v>
      </c>
      <c r="D157" s="295"/>
      <c r="E157" s="295"/>
      <c r="F157" s="295"/>
      <c r="G157" s="295"/>
      <c r="H157" s="295"/>
      <c r="I157" s="295"/>
      <c r="J157" s="295"/>
      <c r="K157" s="295">
        <v>12750.145522285458</v>
      </c>
      <c r="L157" s="295">
        <v>12750.145522285458</v>
      </c>
      <c r="M157" s="295">
        <v>12750.145522285458</v>
      </c>
      <c r="N157" s="468"/>
      <c r="O157" s="295"/>
      <c r="P157" s="295"/>
      <c r="Q157" s="295"/>
      <c r="R157" s="295"/>
      <c r="S157" s="295"/>
      <c r="T157" s="295"/>
      <c r="U157" s="295"/>
      <c r="V157" s="295">
        <v>6.7150788454106696</v>
      </c>
      <c r="W157" s="295">
        <v>6.7150788454106696</v>
      </c>
      <c r="X157" s="295">
        <v>6.7150788454106696</v>
      </c>
      <c r="Y157" s="411">
        <f>Y156</f>
        <v>1</v>
      </c>
      <c r="Z157" s="411">
        <f>Z156</f>
        <v>0</v>
      </c>
      <c r="AA157" s="411">
        <f t="shared" ref="AA157:AF157" si="72">AA156</f>
        <v>0</v>
      </c>
      <c r="AB157" s="411">
        <f t="shared" si="72"/>
        <v>0</v>
      </c>
      <c r="AC157" s="411">
        <f t="shared" si="72"/>
        <v>0</v>
      </c>
      <c r="AD157" s="411">
        <f t="shared" si="72"/>
        <v>0</v>
      </c>
      <c r="AE157" s="411">
        <f t="shared" si="72"/>
        <v>0</v>
      </c>
      <c r="AF157" s="411">
        <f t="shared" si="72"/>
        <v>0</v>
      </c>
      <c r="AG157" s="411">
        <f t="shared" ref="AG157:AL157" si="73">AG156</f>
        <v>0</v>
      </c>
      <c r="AH157" s="411">
        <f t="shared" si="73"/>
        <v>0</v>
      </c>
      <c r="AI157" s="411">
        <f t="shared" si="73"/>
        <v>0</v>
      </c>
      <c r="AJ157" s="411">
        <f t="shared" si="73"/>
        <v>0</v>
      </c>
      <c r="AK157" s="411">
        <f t="shared" si="73"/>
        <v>0</v>
      </c>
      <c r="AL157" s="411">
        <f t="shared" si="73"/>
        <v>0</v>
      </c>
      <c r="AM157" s="505"/>
    </row>
    <row r="158" spans="1:39" ht="15" outlineLevel="1">
      <c r="A158" s="76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761" t="s">
        <v>843</v>
      </c>
      <c r="B159" s="294" t="s">
        <v>4</v>
      </c>
      <c r="C159" s="291" t="s">
        <v>25</v>
      </c>
      <c r="D159" s="295"/>
      <c r="E159" s="295"/>
      <c r="F159" s="295"/>
      <c r="G159" s="295"/>
      <c r="H159" s="295"/>
      <c r="I159" s="295"/>
      <c r="J159" s="295"/>
      <c r="K159" s="295">
        <v>10023.791444063358</v>
      </c>
      <c r="L159" s="295">
        <v>10023.791444063358</v>
      </c>
      <c r="M159" s="295">
        <v>10023.791444063358</v>
      </c>
      <c r="N159" s="291"/>
      <c r="O159" s="295"/>
      <c r="P159" s="295"/>
      <c r="Q159" s="295"/>
      <c r="R159" s="295"/>
      <c r="S159" s="295"/>
      <c r="T159" s="295"/>
      <c r="U159" s="295"/>
      <c r="V159" s="295">
        <v>3.0353162024832652</v>
      </c>
      <c r="W159" s="295">
        <v>3.0353162024832652</v>
      </c>
      <c r="X159" s="295">
        <v>3.0353162024832652</v>
      </c>
      <c r="Y159" s="410">
        <v>1</v>
      </c>
      <c r="Z159" s="410">
        <v>0</v>
      </c>
      <c r="AA159" s="410">
        <v>0</v>
      </c>
      <c r="AB159" s="410">
        <v>0</v>
      </c>
      <c r="AC159" s="410">
        <v>0</v>
      </c>
      <c r="AD159" s="410">
        <v>0</v>
      </c>
      <c r="AE159" s="410">
        <v>0</v>
      </c>
      <c r="AF159" s="410">
        <v>0</v>
      </c>
      <c r="AG159" s="410"/>
      <c r="AH159" s="410"/>
      <c r="AI159" s="410"/>
      <c r="AJ159" s="410"/>
      <c r="AK159" s="410"/>
      <c r="AL159" s="410"/>
      <c r="AM159" s="296">
        <f>SUM(Y159:AL159)</f>
        <v>1</v>
      </c>
    </row>
    <row r="160" spans="1:39" ht="15" outlineLevel="1">
      <c r="A160" s="76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F160" si="74">AA159</f>
        <v>0</v>
      </c>
      <c r="AB160" s="411">
        <f t="shared" si="74"/>
        <v>0</v>
      </c>
      <c r="AC160" s="411">
        <f t="shared" si="74"/>
        <v>0</v>
      </c>
      <c r="AD160" s="411">
        <f t="shared" si="74"/>
        <v>0</v>
      </c>
      <c r="AE160" s="411">
        <f t="shared" si="74"/>
        <v>0</v>
      </c>
      <c r="AF160" s="411">
        <f t="shared" si="74"/>
        <v>0</v>
      </c>
      <c r="AG160" s="411">
        <f t="shared" ref="AG160:AL160" si="75">AG159</f>
        <v>0</v>
      </c>
      <c r="AH160" s="411">
        <f t="shared" si="75"/>
        <v>0</v>
      </c>
      <c r="AI160" s="411">
        <f t="shared" si="75"/>
        <v>0</v>
      </c>
      <c r="AJ160" s="411">
        <f t="shared" si="75"/>
        <v>0</v>
      </c>
      <c r="AK160" s="411">
        <f t="shared" si="75"/>
        <v>0</v>
      </c>
      <c r="AL160" s="411">
        <f t="shared" si="75"/>
        <v>0</v>
      </c>
      <c r="AM160" s="505"/>
    </row>
    <row r="161" spans="1:39" ht="15" outlineLevel="1">
      <c r="A161" s="76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761" t="s">
        <v>844</v>
      </c>
      <c r="B162" s="294" t="s">
        <v>5</v>
      </c>
      <c r="C162" s="291" t="s">
        <v>25</v>
      </c>
      <c r="D162" s="295"/>
      <c r="E162" s="295"/>
      <c r="F162" s="295"/>
      <c r="G162" s="295"/>
      <c r="H162" s="295"/>
      <c r="I162" s="295"/>
      <c r="J162" s="295"/>
      <c r="K162" s="295">
        <v>207106.50773700859</v>
      </c>
      <c r="L162" s="295">
        <v>207106.50773700859</v>
      </c>
      <c r="M162" s="295">
        <v>105194.34576140562</v>
      </c>
      <c r="N162" s="291"/>
      <c r="O162" s="295"/>
      <c r="P162" s="295"/>
      <c r="Q162" s="295"/>
      <c r="R162" s="295"/>
      <c r="S162" s="295"/>
      <c r="T162" s="295"/>
      <c r="U162" s="295"/>
      <c r="V162" s="295">
        <v>13.289158900264368</v>
      </c>
      <c r="W162" s="295">
        <v>13.289158900264368</v>
      </c>
      <c r="X162" s="295">
        <v>8.570325149420734</v>
      </c>
      <c r="Y162" s="410">
        <v>1</v>
      </c>
      <c r="Z162" s="410">
        <v>0</v>
      </c>
      <c r="AA162" s="410">
        <v>0</v>
      </c>
      <c r="AB162" s="410">
        <v>0</v>
      </c>
      <c r="AC162" s="410">
        <v>0</v>
      </c>
      <c r="AD162" s="410">
        <v>0</v>
      </c>
      <c r="AE162" s="410">
        <v>0</v>
      </c>
      <c r="AF162" s="410">
        <v>0</v>
      </c>
      <c r="AG162" s="410"/>
      <c r="AH162" s="410"/>
      <c r="AI162" s="410"/>
      <c r="AJ162" s="410"/>
      <c r="AK162" s="410"/>
      <c r="AL162" s="410"/>
      <c r="AM162" s="296">
        <f>SUM(Y162:AL162)</f>
        <v>1</v>
      </c>
    </row>
    <row r="163" spans="1:39" ht="15" outlineLevel="1">
      <c r="A163" s="76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F163" si="76">AA162</f>
        <v>0</v>
      </c>
      <c r="AB163" s="411">
        <f t="shared" si="76"/>
        <v>0</v>
      </c>
      <c r="AC163" s="411">
        <f t="shared" si="76"/>
        <v>0</v>
      </c>
      <c r="AD163" s="411">
        <f t="shared" si="76"/>
        <v>0</v>
      </c>
      <c r="AE163" s="411">
        <f t="shared" si="76"/>
        <v>0</v>
      </c>
      <c r="AF163" s="411">
        <f t="shared" si="76"/>
        <v>0</v>
      </c>
      <c r="AG163" s="411">
        <f t="shared" ref="AG163:AL163" si="77">AG162</f>
        <v>0</v>
      </c>
      <c r="AH163" s="411">
        <f t="shared" si="77"/>
        <v>0</v>
      </c>
      <c r="AI163" s="411">
        <f t="shared" si="77"/>
        <v>0</v>
      </c>
      <c r="AJ163" s="411">
        <f t="shared" si="77"/>
        <v>0</v>
      </c>
      <c r="AK163" s="411">
        <f t="shared" si="77"/>
        <v>0</v>
      </c>
      <c r="AL163" s="411">
        <f t="shared" si="77"/>
        <v>0</v>
      </c>
      <c r="AM163" s="505"/>
    </row>
    <row r="164" spans="1:39" ht="15" outlineLevel="1">
      <c r="A164" s="76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761" t="s">
        <v>845</v>
      </c>
      <c r="B165" s="294" t="s">
        <v>6</v>
      </c>
      <c r="C165" s="291" t="s">
        <v>25</v>
      </c>
      <c r="D165" s="295"/>
      <c r="E165" s="295"/>
      <c r="F165" s="295"/>
      <c r="G165" s="295"/>
      <c r="H165" s="295"/>
      <c r="I165" s="295"/>
      <c r="J165" s="295"/>
      <c r="K165" s="295">
        <v>0</v>
      </c>
      <c r="L165" s="295">
        <v>0</v>
      </c>
      <c r="M165" s="295">
        <v>0</v>
      </c>
      <c r="N165" s="291"/>
      <c r="O165" s="295"/>
      <c r="P165" s="295"/>
      <c r="Q165" s="295"/>
      <c r="R165" s="295"/>
      <c r="S165" s="295"/>
      <c r="T165" s="295"/>
      <c r="U165" s="295"/>
      <c r="V165" s="295">
        <v>0</v>
      </c>
      <c r="W165" s="295">
        <v>0</v>
      </c>
      <c r="X165" s="295">
        <v>0</v>
      </c>
      <c r="Y165" s="410">
        <v>0</v>
      </c>
      <c r="Z165" s="410">
        <v>0</v>
      </c>
      <c r="AA165" s="410">
        <v>0</v>
      </c>
      <c r="AB165" s="410">
        <v>0</v>
      </c>
      <c r="AC165" s="410">
        <v>0</v>
      </c>
      <c r="AD165" s="410">
        <v>0</v>
      </c>
      <c r="AE165" s="410">
        <v>0</v>
      </c>
      <c r="AF165" s="410">
        <v>0</v>
      </c>
      <c r="AG165" s="410"/>
      <c r="AH165" s="410"/>
      <c r="AI165" s="410"/>
      <c r="AJ165" s="410"/>
      <c r="AK165" s="410"/>
      <c r="AL165" s="410"/>
      <c r="AM165" s="296">
        <f>SUM(Y165:AL165)</f>
        <v>0</v>
      </c>
    </row>
    <row r="166" spans="1:39" ht="15" outlineLevel="1">
      <c r="A166" s="76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F166" si="78">AA165</f>
        <v>0</v>
      </c>
      <c r="AB166" s="411">
        <f t="shared" si="78"/>
        <v>0</v>
      </c>
      <c r="AC166" s="411">
        <f t="shared" si="78"/>
        <v>0</v>
      </c>
      <c r="AD166" s="411">
        <f t="shared" si="78"/>
        <v>0</v>
      </c>
      <c r="AE166" s="411">
        <f t="shared" si="78"/>
        <v>0</v>
      </c>
      <c r="AF166" s="411">
        <f t="shared" si="78"/>
        <v>0</v>
      </c>
      <c r="AG166" s="411">
        <f t="shared" ref="AG166:AL166" si="79">AG165</f>
        <v>0</v>
      </c>
      <c r="AH166" s="411">
        <f t="shared" si="79"/>
        <v>0</v>
      </c>
      <c r="AI166" s="411">
        <f t="shared" si="79"/>
        <v>0</v>
      </c>
      <c r="AJ166" s="411">
        <f t="shared" si="79"/>
        <v>0</v>
      </c>
      <c r="AK166" s="411">
        <f t="shared" si="79"/>
        <v>0</v>
      </c>
      <c r="AL166" s="411">
        <f t="shared" si="79"/>
        <v>0</v>
      </c>
      <c r="AM166" s="505"/>
    </row>
    <row r="167" spans="1:39" ht="15" outlineLevel="1">
      <c r="A167" s="76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761" t="s">
        <v>846</v>
      </c>
      <c r="B168" s="294" t="s">
        <v>42</v>
      </c>
      <c r="C168" s="291" t="s">
        <v>25</v>
      </c>
      <c r="D168" s="295"/>
      <c r="E168" s="295"/>
      <c r="F168" s="295"/>
      <c r="G168" s="295"/>
      <c r="H168" s="295"/>
      <c r="I168" s="295"/>
      <c r="J168" s="295"/>
      <c r="K168" s="295">
        <v>0</v>
      </c>
      <c r="L168" s="295">
        <v>0</v>
      </c>
      <c r="M168" s="295">
        <v>0</v>
      </c>
      <c r="N168" s="291"/>
      <c r="O168" s="295"/>
      <c r="P168" s="295"/>
      <c r="Q168" s="295"/>
      <c r="R168" s="295"/>
      <c r="S168" s="295"/>
      <c r="T168" s="295"/>
      <c r="U168" s="295"/>
      <c r="V168" s="295">
        <v>0</v>
      </c>
      <c r="W168" s="295">
        <v>0</v>
      </c>
      <c r="X168" s="295">
        <v>0</v>
      </c>
      <c r="Y168" s="410">
        <v>0</v>
      </c>
      <c r="Z168" s="410">
        <v>0</v>
      </c>
      <c r="AA168" s="410">
        <v>0</v>
      </c>
      <c r="AB168" s="410">
        <v>0</v>
      </c>
      <c r="AC168" s="410">
        <v>0</v>
      </c>
      <c r="AD168" s="410">
        <v>0</v>
      </c>
      <c r="AE168" s="410">
        <v>0</v>
      </c>
      <c r="AF168" s="410">
        <v>0</v>
      </c>
      <c r="AG168" s="410"/>
      <c r="AH168" s="410"/>
      <c r="AI168" s="410"/>
      <c r="AJ168" s="410"/>
      <c r="AK168" s="410"/>
      <c r="AL168" s="410"/>
      <c r="AM168" s="296">
        <f>SUM(Y168:AL168)</f>
        <v>0</v>
      </c>
    </row>
    <row r="169" spans="1:39" ht="15" outlineLevel="1">
      <c r="A169" s="76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F169" si="80">AA168</f>
        <v>0</v>
      </c>
      <c r="AB169" s="411">
        <f t="shared" si="80"/>
        <v>0</v>
      </c>
      <c r="AC169" s="411">
        <f t="shared" si="80"/>
        <v>0</v>
      </c>
      <c r="AD169" s="411">
        <f t="shared" si="80"/>
        <v>0</v>
      </c>
      <c r="AE169" s="411">
        <f t="shared" si="80"/>
        <v>0</v>
      </c>
      <c r="AF169" s="411">
        <f t="shared" si="80"/>
        <v>0</v>
      </c>
      <c r="AG169" s="411">
        <f t="shared" ref="AG169:AL169" si="81">AG168</f>
        <v>0</v>
      </c>
      <c r="AH169" s="411">
        <f t="shared" si="81"/>
        <v>0</v>
      </c>
      <c r="AI169" s="411">
        <f t="shared" si="81"/>
        <v>0</v>
      </c>
      <c r="AJ169" s="411">
        <f t="shared" si="81"/>
        <v>0</v>
      </c>
      <c r="AK169" s="411">
        <f t="shared" si="81"/>
        <v>0</v>
      </c>
      <c r="AL169" s="411">
        <f t="shared" si="81"/>
        <v>0</v>
      </c>
      <c r="AM169" s="505"/>
    </row>
    <row r="170" spans="1:39" ht="15" outlineLevel="1">
      <c r="A170" s="76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761" t="s">
        <v>847</v>
      </c>
      <c r="B171" s="294" t="s">
        <v>485</v>
      </c>
      <c r="C171" s="291" t="s">
        <v>25</v>
      </c>
      <c r="D171" s="295"/>
      <c r="E171" s="295"/>
      <c r="F171" s="295"/>
      <c r="G171" s="295"/>
      <c r="H171" s="295"/>
      <c r="I171" s="295"/>
      <c r="J171" s="295"/>
      <c r="K171" s="295">
        <v>0</v>
      </c>
      <c r="L171" s="295">
        <v>0</v>
      </c>
      <c r="M171" s="295">
        <v>0</v>
      </c>
      <c r="N171" s="291"/>
      <c r="O171" s="295"/>
      <c r="P171" s="295"/>
      <c r="Q171" s="295"/>
      <c r="R171" s="295"/>
      <c r="S171" s="295"/>
      <c r="T171" s="295"/>
      <c r="U171" s="295"/>
      <c r="V171" s="295">
        <v>0</v>
      </c>
      <c r="W171" s="295">
        <v>0</v>
      </c>
      <c r="X171" s="295">
        <v>0</v>
      </c>
      <c r="Y171" s="410">
        <v>0</v>
      </c>
      <c r="Z171" s="410">
        <v>0</v>
      </c>
      <c r="AA171" s="410">
        <v>0</v>
      </c>
      <c r="AB171" s="410">
        <v>0</v>
      </c>
      <c r="AC171" s="410">
        <v>0</v>
      </c>
      <c r="AD171" s="410">
        <v>0</v>
      </c>
      <c r="AE171" s="410">
        <v>0</v>
      </c>
      <c r="AF171" s="410">
        <v>0</v>
      </c>
      <c r="AG171" s="410"/>
      <c r="AH171" s="410"/>
      <c r="AI171" s="410"/>
      <c r="AJ171" s="410"/>
      <c r="AK171" s="410"/>
      <c r="AL171" s="410"/>
      <c r="AM171" s="296">
        <f>SUM(Y171:AL171)</f>
        <v>0</v>
      </c>
    </row>
    <row r="172" spans="1:39" s="283" customFormat="1" ht="15" outlineLevel="1">
      <c r="A172" s="761"/>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F172" si="82">AA171</f>
        <v>0</v>
      </c>
      <c r="AB172" s="411">
        <f t="shared" si="82"/>
        <v>0</v>
      </c>
      <c r="AC172" s="411">
        <f t="shared" si="82"/>
        <v>0</v>
      </c>
      <c r="AD172" s="411">
        <f t="shared" si="82"/>
        <v>0</v>
      </c>
      <c r="AE172" s="411">
        <f t="shared" si="82"/>
        <v>0</v>
      </c>
      <c r="AF172" s="411">
        <f t="shared" si="82"/>
        <v>0</v>
      </c>
      <c r="AG172" s="411">
        <f t="shared" ref="AG172:AL172" si="83">AG171</f>
        <v>0</v>
      </c>
      <c r="AH172" s="411">
        <f t="shared" si="83"/>
        <v>0</v>
      </c>
      <c r="AI172" s="411">
        <f t="shared" si="83"/>
        <v>0</v>
      </c>
      <c r="AJ172" s="411">
        <f t="shared" si="83"/>
        <v>0</v>
      </c>
      <c r="AK172" s="411">
        <f t="shared" si="83"/>
        <v>0</v>
      </c>
      <c r="AL172" s="411">
        <f t="shared" si="83"/>
        <v>0</v>
      </c>
      <c r="AM172" s="505"/>
    </row>
    <row r="173" spans="1:39" s="283" customFormat="1" ht="15" outlineLevel="1">
      <c r="A173" s="761"/>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761" t="s">
        <v>848</v>
      </c>
      <c r="B174" s="294" t="s">
        <v>7</v>
      </c>
      <c r="C174" s="291" t="s">
        <v>25</v>
      </c>
      <c r="D174" s="295"/>
      <c r="E174" s="295"/>
      <c r="F174" s="295"/>
      <c r="G174" s="295"/>
      <c r="H174" s="295"/>
      <c r="I174" s="295"/>
      <c r="J174" s="295"/>
      <c r="K174" s="295">
        <v>0</v>
      </c>
      <c r="L174" s="295">
        <v>0</v>
      </c>
      <c r="M174" s="295">
        <v>0</v>
      </c>
      <c r="N174" s="291"/>
      <c r="O174" s="295"/>
      <c r="P174" s="295"/>
      <c r="Q174" s="295"/>
      <c r="R174" s="295"/>
      <c r="S174" s="295"/>
      <c r="T174" s="295"/>
      <c r="U174" s="295"/>
      <c r="V174" s="295">
        <v>0</v>
      </c>
      <c r="W174" s="295">
        <v>0</v>
      </c>
      <c r="X174" s="295">
        <v>0</v>
      </c>
      <c r="Y174" s="410">
        <v>0</v>
      </c>
      <c r="Z174" s="410">
        <v>0</v>
      </c>
      <c r="AA174" s="410">
        <v>0</v>
      </c>
      <c r="AB174" s="410">
        <v>0</v>
      </c>
      <c r="AC174" s="410">
        <v>0</v>
      </c>
      <c r="AD174" s="410">
        <v>0</v>
      </c>
      <c r="AE174" s="410">
        <v>0</v>
      </c>
      <c r="AF174" s="410">
        <v>0</v>
      </c>
      <c r="AG174" s="410"/>
      <c r="AH174" s="410"/>
      <c r="AI174" s="410"/>
      <c r="AJ174" s="410"/>
      <c r="AK174" s="410"/>
      <c r="AL174" s="410"/>
      <c r="AM174" s="296">
        <f>SUM(Y174:AL174)</f>
        <v>0</v>
      </c>
    </row>
    <row r="175" spans="1:39" ht="15" outlineLevel="1">
      <c r="A175" s="76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F175" si="84">AA174</f>
        <v>0</v>
      </c>
      <c r="AB175" s="411">
        <f t="shared" si="84"/>
        <v>0</v>
      </c>
      <c r="AC175" s="411">
        <f t="shared" si="84"/>
        <v>0</v>
      </c>
      <c r="AD175" s="411">
        <f t="shared" si="84"/>
        <v>0</v>
      </c>
      <c r="AE175" s="411">
        <f t="shared" si="84"/>
        <v>0</v>
      </c>
      <c r="AF175" s="411">
        <f t="shared" si="84"/>
        <v>0</v>
      </c>
      <c r="AG175" s="411">
        <f t="shared" ref="AG175:AL175" si="85">AG174</f>
        <v>0</v>
      </c>
      <c r="AH175" s="411">
        <f t="shared" si="85"/>
        <v>0</v>
      </c>
      <c r="AI175" s="411">
        <f t="shared" si="85"/>
        <v>0</v>
      </c>
      <c r="AJ175" s="411">
        <f t="shared" si="85"/>
        <v>0</v>
      </c>
      <c r="AK175" s="411">
        <f t="shared" si="85"/>
        <v>0</v>
      </c>
      <c r="AL175" s="411">
        <f t="shared" si="85"/>
        <v>0</v>
      </c>
      <c r="AM175" s="505"/>
    </row>
    <row r="176" spans="1:39" ht="15" outlineLevel="1">
      <c r="A176" s="76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 outlineLevel="1">
      <c r="A177" s="763"/>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761" t="s">
        <v>849</v>
      </c>
      <c r="B178" s="310" t="s">
        <v>22</v>
      </c>
      <c r="C178" s="291" t="s">
        <v>25</v>
      </c>
      <c r="D178" s="295"/>
      <c r="E178" s="295"/>
      <c r="F178" s="295"/>
      <c r="G178" s="295"/>
      <c r="H178" s="295"/>
      <c r="I178" s="295"/>
      <c r="J178" s="295"/>
      <c r="K178" s="295">
        <v>12913153.957416214</v>
      </c>
      <c r="L178" s="295">
        <v>11996690.075844685</v>
      </c>
      <c r="M178" s="295">
        <v>7303115.6395710502</v>
      </c>
      <c r="N178" s="295">
        <v>12</v>
      </c>
      <c r="O178" s="295"/>
      <c r="P178" s="295"/>
      <c r="Q178" s="295"/>
      <c r="R178" s="295"/>
      <c r="S178" s="295"/>
      <c r="T178" s="295"/>
      <c r="U178" s="295"/>
      <c r="V178" s="295">
        <v>2041.4305022182689</v>
      </c>
      <c r="W178" s="295">
        <v>1764.8764409401406</v>
      </c>
      <c r="X178" s="295">
        <v>1204.3543556932598</v>
      </c>
      <c r="Y178" s="467">
        <v>0</v>
      </c>
      <c r="Z178" s="469">
        <v>4.82E-2</v>
      </c>
      <c r="AA178" s="469">
        <v>0.38300000000000001</v>
      </c>
      <c r="AB178" s="415">
        <v>1.8E-3</v>
      </c>
      <c r="AC178" s="415">
        <v>0.12820000000000001</v>
      </c>
      <c r="AD178" s="415">
        <v>0.44940000000000002</v>
      </c>
      <c r="AE178" s="415">
        <v>1.5E-3</v>
      </c>
      <c r="AF178" s="415">
        <v>0</v>
      </c>
      <c r="AG178" s="415"/>
      <c r="AH178" s="415"/>
      <c r="AI178" s="415"/>
      <c r="AJ178" s="415"/>
      <c r="AK178" s="415"/>
      <c r="AL178" s="415"/>
      <c r="AM178" s="296">
        <f>SUM(Y178:AL178)</f>
        <v>1.0121000000000002</v>
      </c>
    </row>
    <row r="179" spans="1:39" ht="15" outlineLevel="1">
      <c r="A179" s="761" t="s">
        <v>850</v>
      </c>
      <c r="B179" s="294" t="s">
        <v>244</v>
      </c>
      <c r="C179" s="291" t="s">
        <v>163</v>
      </c>
      <c r="D179" s="295"/>
      <c r="E179" s="295"/>
      <c r="F179" s="295"/>
      <c r="G179" s="295"/>
      <c r="H179" s="295"/>
      <c r="I179" s="295"/>
      <c r="J179" s="295"/>
      <c r="K179" s="295">
        <v>309637.38156492601</v>
      </c>
      <c r="L179" s="295">
        <v>308282.38156492601</v>
      </c>
      <c r="M179" s="295">
        <v>273880.029730679</v>
      </c>
      <c r="N179" s="295">
        <f>N178</f>
        <v>12</v>
      </c>
      <c r="O179" s="295"/>
      <c r="P179" s="295"/>
      <c r="Q179" s="295"/>
      <c r="R179" s="295"/>
      <c r="S179" s="295"/>
      <c r="T179" s="295"/>
      <c r="U179" s="295"/>
      <c r="V179" s="295">
        <v>41.469767241</v>
      </c>
      <c r="W179" s="295">
        <v>41.089767241000004</v>
      </c>
      <c r="X179" s="295">
        <v>33.092697166000001</v>
      </c>
      <c r="Y179" s="411">
        <f>Y178</f>
        <v>0</v>
      </c>
      <c r="Z179" s="411">
        <f>Z178</f>
        <v>4.82E-2</v>
      </c>
      <c r="AA179" s="411">
        <f t="shared" ref="AA179:AF179" si="86">AA178</f>
        <v>0.38300000000000001</v>
      </c>
      <c r="AB179" s="411">
        <f t="shared" si="86"/>
        <v>1.8E-3</v>
      </c>
      <c r="AC179" s="411">
        <f t="shared" si="86"/>
        <v>0.12820000000000001</v>
      </c>
      <c r="AD179" s="411">
        <f t="shared" si="86"/>
        <v>0.44940000000000002</v>
      </c>
      <c r="AE179" s="411">
        <f t="shared" si="86"/>
        <v>1.5E-3</v>
      </c>
      <c r="AF179" s="411">
        <f t="shared" si="86"/>
        <v>0</v>
      </c>
      <c r="AG179" s="411">
        <f t="shared" ref="AG179:AL179" si="87">AG178</f>
        <v>0</v>
      </c>
      <c r="AH179" s="411">
        <f t="shared" si="87"/>
        <v>0</v>
      </c>
      <c r="AI179" s="411">
        <f t="shared" si="87"/>
        <v>0</v>
      </c>
      <c r="AJ179" s="411">
        <f t="shared" si="87"/>
        <v>0</v>
      </c>
      <c r="AK179" s="411">
        <f t="shared" si="87"/>
        <v>0</v>
      </c>
      <c r="AL179" s="411">
        <f t="shared" si="87"/>
        <v>0</v>
      </c>
      <c r="AM179" s="505"/>
    </row>
    <row r="180" spans="1:39" ht="15" outlineLevel="1">
      <c r="A180" s="76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761" t="s">
        <v>851</v>
      </c>
      <c r="B181" s="314" t="s">
        <v>21</v>
      </c>
      <c r="C181" s="291" t="s">
        <v>25</v>
      </c>
      <c r="D181" s="295"/>
      <c r="E181" s="295"/>
      <c r="F181" s="295"/>
      <c r="G181" s="295"/>
      <c r="H181" s="295"/>
      <c r="I181" s="295"/>
      <c r="J181" s="295"/>
      <c r="K181" s="295">
        <v>31539.760692809417</v>
      </c>
      <c r="L181" s="295">
        <v>31539.760692809417</v>
      </c>
      <c r="M181" s="295">
        <v>31539.760692809417</v>
      </c>
      <c r="N181" s="295">
        <v>12</v>
      </c>
      <c r="O181" s="295"/>
      <c r="P181" s="295"/>
      <c r="Q181" s="295"/>
      <c r="R181" s="295"/>
      <c r="S181" s="295"/>
      <c r="T181" s="295"/>
      <c r="U181" s="295"/>
      <c r="V181" s="295">
        <v>7.6433650061746103</v>
      </c>
      <c r="W181" s="295">
        <v>7.6433650061746103</v>
      </c>
      <c r="X181" s="295">
        <v>7.6433650061746103</v>
      </c>
      <c r="Y181" s="415">
        <v>0</v>
      </c>
      <c r="Z181" s="469">
        <v>1</v>
      </c>
      <c r="AA181" s="415">
        <v>0</v>
      </c>
      <c r="AB181" s="415">
        <v>0</v>
      </c>
      <c r="AC181" s="415">
        <v>0</v>
      </c>
      <c r="AD181" s="415">
        <v>0</v>
      </c>
      <c r="AE181" s="415">
        <v>0</v>
      </c>
      <c r="AF181" s="415">
        <v>0</v>
      </c>
      <c r="AG181" s="415"/>
      <c r="AH181" s="415"/>
      <c r="AI181" s="415"/>
      <c r="AJ181" s="415"/>
      <c r="AK181" s="415"/>
      <c r="AL181" s="415"/>
      <c r="AM181" s="296">
        <f>SUM(Y181:AL181)</f>
        <v>1</v>
      </c>
    </row>
    <row r="182" spans="1:39" ht="15" outlineLevel="1">
      <c r="A182" s="761" t="s">
        <v>852</v>
      </c>
      <c r="B182" s="294" t="s">
        <v>244</v>
      </c>
      <c r="C182" s="291" t="s">
        <v>163</v>
      </c>
      <c r="D182" s="295"/>
      <c r="E182" s="295"/>
      <c r="F182" s="295"/>
      <c r="G182" s="295"/>
      <c r="H182" s="295"/>
      <c r="I182" s="295"/>
      <c r="J182" s="295"/>
      <c r="K182" s="295">
        <v>475.94268758800001</v>
      </c>
      <c r="L182" s="295">
        <v>475.94268758800001</v>
      </c>
      <c r="M182" s="295">
        <v>475.94268758800001</v>
      </c>
      <c r="N182" s="295">
        <f>N181</f>
        <v>12</v>
      </c>
      <c r="O182" s="295"/>
      <c r="P182" s="295"/>
      <c r="Q182" s="295"/>
      <c r="R182" s="295"/>
      <c r="S182" s="295"/>
      <c r="T182" s="295"/>
      <c r="U182" s="295"/>
      <c r="V182" s="295">
        <v>9.6936939E-2</v>
      </c>
      <c r="W182" s="295">
        <v>9.6936939E-2</v>
      </c>
      <c r="X182" s="295">
        <v>9.6936939E-2</v>
      </c>
      <c r="Y182" s="411">
        <f>Y181</f>
        <v>0</v>
      </c>
      <c r="Z182" s="411">
        <f>Z181</f>
        <v>1</v>
      </c>
      <c r="AA182" s="411">
        <f t="shared" ref="AA182:AF182" si="88">AA181</f>
        <v>0</v>
      </c>
      <c r="AB182" s="411">
        <f t="shared" si="88"/>
        <v>0</v>
      </c>
      <c r="AC182" s="411">
        <f t="shared" si="88"/>
        <v>0</v>
      </c>
      <c r="AD182" s="411">
        <f t="shared" si="88"/>
        <v>0</v>
      </c>
      <c r="AE182" s="411">
        <f t="shared" si="88"/>
        <v>0</v>
      </c>
      <c r="AF182" s="411">
        <f t="shared" si="88"/>
        <v>0</v>
      </c>
      <c r="AG182" s="411">
        <f t="shared" ref="AG182:AL182" si="89">AG181</f>
        <v>0</v>
      </c>
      <c r="AH182" s="411">
        <f t="shared" si="89"/>
        <v>0</v>
      </c>
      <c r="AI182" s="411">
        <f t="shared" si="89"/>
        <v>0</v>
      </c>
      <c r="AJ182" s="411">
        <f t="shared" si="89"/>
        <v>0</v>
      </c>
      <c r="AK182" s="411">
        <f t="shared" si="89"/>
        <v>0</v>
      </c>
      <c r="AL182" s="411">
        <f t="shared" si="89"/>
        <v>0</v>
      </c>
      <c r="AM182" s="505"/>
    </row>
    <row r="183" spans="1:39" ht="15" outlineLevel="1">
      <c r="A183" s="76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761" t="s">
        <v>853</v>
      </c>
      <c r="B184" s="314" t="s">
        <v>23</v>
      </c>
      <c r="C184" s="291" t="s">
        <v>25</v>
      </c>
      <c r="D184" s="295"/>
      <c r="E184" s="295"/>
      <c r="F184" s="295"/>
      <c r="G184" s="295"/>
      <c r="H184" s="295"/>
      <c r="I184" s="295"/>
      <c r="J184" s="295"/>
      <c r="K184" s="295">
        <v>0</v>
      </c>
      <c r="L184" s="295">
        <v>0</v>
      </c>
      <c r="M184" s="295">
        <v>0</v>
      </c>
      <c r="N184" s="295">
        <v>3</v>
      </c>
      <c r="O184" s="295"/>
      <c r="P184" s="295"/>
      <c r="Q184" s="295"/>
      <c r="R184" s="295"/>
      <c r="S184" s="295"/>
      <c r="T184" s="295"/>
      <c r="U184" s="295"/>
      <c r="V184" s="295">
        <v>0</v>
      </c>
      <c r="W184" s="295">
        <v>0</v>
      </c>
      <c r="X184" s="295">
        <v>0</v>
      </c>
      <c r="Y184" s="415">
        <v>0</v>
      </c>
      <c r="Z184" s="415">
        <v>0</v>
      </c>
      <c r="AA184" s="415">
        <v>0</v>
      </c>
      <c r="AB184" s="415">
        <v>0</v>
      </c>
      <c r="AC184" s="415">
        <v>0</v>
      </c>
      <c r="AD184" s="415">
        <v>0</v>
      </c>
      <c r="AE184" s="415">
        <v>0</v>
      </c>
      <c r="AF184" s="415">
        <v>0</v>
      </c>
      <c r="AG184" s="415"/>
      <c r="AH184" s="415"/>
      <c r="AI184" s="415"/>
      <c r="AJ184" s="415"/>
      <c r="AK184" s="415"/>
      <c r="AL184" s="415"/>
      <c r="AM184" s="296">
        <f>SUM(Y184:AL184)</f>
        <v>0</v>
      </c>
    </row>
    <row r="185" spans="1:39" ht="15" outlineLevel="1">
      <c r="A185" s="76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F185" si="90">AA184</f>
        <v>0</v>
      </c>
      <c r="AB185" s="411">
        <f t="shared" si="90"/>
        <v>0</v>
      </c>
      <c r="AC185" s="411">
        <f t="shared" si="90"/>
        <v>0</v>
      </c>
      <c r="AD185" s="411">
        <f t="shared" si="90"/>
        <v>0</v>
      </c>
      <c r="AE185" s="411">
        <f t="shared" si="90"/>
        <v>0</v>
      </c>
      <c r="AF185" s="411">
        <f t="shared" si="90"/>
        <v>0</v>
      </c>
      <c r="AG185" s="411">
        <f t="shared" ref="AG185:AL185" si="91">AG184</f>
        <v>0</v>
      </c>
      <c r="AH185" s="411">
        <f t="shared" si="91"/>
        <v>0</v>
      </c>
      <c r="AI185" s="411">
        <f t="shared" si="91"/>
        <v>0</v>
      </c>
      <c r="AJ185" s="411">
        <f t="shared" si="91"/>
        <v>0</v>
      </c>
      <c r="AK185" s="411">
        <f t="shared" si="91"/>
        <v>0</v>
      </c>
      <c r="AL185" s="411">
        <f t="shared" si="91"/>
        <v>0</v>
      </c>
      <c r="AM185" s="505"/>
    </row>
    <row r="186" spans="1:39" ht="15" outlineLevel="1">
      <c r="A186" s="76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761" t="s">
        <v>854</v>
      </c>
      <c r="B187" s="314" t="s">
        <v>24</v>
      </c>
      <c r="C187" s="291" t="s">
        <v>25</v>
      </c>
      <c r="D187" s="295"/>
      <c r="E187" s="295"/>
      <c r="F187" s="295"/>
      <c r="G187" s="295"/>
      <c r="H187" s="295"/>
      <c r="I187" s="295"/>
      <c r="J187" s="295"/>
      <c r="K187" s="295">
        <v>0</v>
      </c>
      <c r="L187" s="295">
        <v>0</v>
      </c>
      <c r="M187" s="295">
        <v>0</v>
      </c>
      <c r="N187" s="295">
        <v>12</v>
      </c>
      <c r="O187" s="295"/>
      <c r="P187" s="295"/>
      <c r="Q187" s="295"/>
      <c r="R187" s="295"/>
      <c r="S187" s="295"/>
      <c r="T187" s="295"/>
      <c r="U187" s="295"/>
      <c r="V187" s="295">
        <v>0</v>
      </c>
      <c r="W187" s="295">
        <v>0</v>
      </c>
      <c r="X187" s="295">
        <v>0</v>
      </c>
      <c r="Y187" s="415">
        <v>0</v>
      </c>
      <c r="Z187" s="415">
        <v>0</v>
      </c>
      <c r="AA187" s="415">
        <v>0</v>
      </c>
      <c r="AB187" s="415">
        <v>0</v>
      </c>
      <c r="AC187" s="415">
        <v>0</v>
      </c>
      <c r="AD187" s="415">
        <v>0</v>
      </c>
      <c r="AE187" s="415">
        <v>0</v>
      </c>
      <c r="AF187" s="415">
        <v>0</v>
      </c>
      <c r="AG187" s="415"/>
      <c r="AH187" s="415"/>
      <c r="AI187" s="415"/>
      <c r="AJ187" s="415"/>
      <c r="AK187" s="415"/>
      <c r="AL187" s="415"/>
      <c r="AM187" s="296">
        <f>SUM(Y187:AL187)</f>
        <v>0</v>
      </c>
    </row>
    <row r="188" spans="1:39" ht="15" outlineLevel="1">
      <c r="A188" s="761" t="s">
        <v>855</v>
      </c>
      <c r="B188" s="294" t="s">
        <v>244</v>
      </c>
      <c r="C188" s="291" t="s">
        <v>163</v>
      </c>
      <c r="D188" s="295"/>
      <c r="E188" s="295"/>
      <c r="F188" s="295"/>
      <c r="G188" s="295"/>
      <c r="H188" s="295"/>
      <c r="I188" s="295"/>
      <c r="J188" s="295"/>
      <c r="K188" s="295">
        <v>5519.7986010000004</v>
      </c>
      <c r="L188" s="295">
        <v>5519.7986010000004</v>
      </c>
      <c r="M188" s="295">
        <v>5519.7986010000004</v>
      </c>
      <c r="N188" s="295">
        <f>N187</f>
        <v>12</v>
      </c>
      <c r="O188" s="295"/>
      <c r="P188" s="295"/>
      <c r="Q188" s="295"/>
      <c r="R188" s="295"/>
      <c r="S188" s="295"/>
      <c r="T188" s="295"/>
      <c r="U188" s="295"/>
      <c r="V188" s="295">
        <v>3.290618555</v>
      </c>
      <c r="W188" s="295">
        <v>3.290618555</v>
      </c>
      <c r="X188" s="295">
        <v>3.290618555</v>
      </c>
      <c r="Y188" s="411">
        <f>Y187</f>
        <v>0</v>
      </c>
      <c r="Z188" s="411">
        <v>1</v>
      </c>
      <c r="AA188" s="411">
        <f t="shared" ref="AA188:AF188" si="92">AA187</f>
        <v>0</v>
      </c>
      <c r="AB188" s="411">
        <f t="shared" si="92"/>
        <v>0</v>
      </c>
      <c r="AC188" s="411">
        <f t="shared" si="92"/>
        <v>0</v>
      </c>
      <c r="AD188" s="411">
        <f t="shared" si="92"/>
        <v>0</v>
      </c>
      <c r="AE188" s="411">
        <f t="shared" si="92"/>
        <v>0</v>
      </c>
      <c r="AF188" s="411">
        <f t="shared" si="92"/>
        <v>0</v>
      </c>
      <c r="AG188" s="411">
        <f t="shared" ref="AG188:AL188" si="93">AG187</f>
        <v>0</v>
      </c>
      <c r="AH188" s="411">
        <f t="shared" si="93"/>
        <v>0</v>
      </c>
      <c r="AI188" s="411">
        <f t="shared" si="93"/>
        <v>0</v>
      </c>
      <c r="AJ188" s="411">
        <f t="shared" si="93"/>
        <v>0</v>
      </c>
      <c r="AK188" s="411">
        <f t="shared" si="93"/>
        <v>0</v>
      </c>
      <c r="AL188" s="411">
        <f t="shared" si="93"/>
        <v>0</v>
      </c>
      <c r="AM188" s="505"/>
    </row>
    <row r="189" spans="1:39" ht="15" outlineLevel="1">
      <c r="A189" s="76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761" t="s">
        <v>856</v>
      </c>
      <c r="B190" s="314" t="s">
        <v>20</v>
      </c>
      <c r="C190" s="291" t="s">
        <v>25</v>
      </c>
      <c r="D190" s="295"/>
      <c r="E190" s="295"/>
      <c r="F190" s="295"/>
      <c r="G190" s="295"/>
      <c r="H190" s="295"/>
      <c r="I190" s="295"/>
      <c r="J190" s="295"/>
      <c r="K190" s="295">
        <v>0</v>
      </c>
      <c r="L190" s="295">
        <v>0</v>
      </c>
      <c r="M190" s="295">
        <v>0</v>
      </c>
      <c r="N190" s="295">
        <v>12</v>
      </c>
      <c r="O190" s="295"/>
      <c r="P190" s="295"/>
      <c r="Q190" s="295"/>
      <c r="R190" s="295"/>
      <c r="S190" s="295"/>
      <c r="T190" s="295"/>
      <c r="U190" s="295"/>
      <c r="V190" s="295">
        <v>0</v>
      </c>
      <c r="W190" s="295">
        <v>0</v>
      </c>
      <c r="X190" s="295">
        <v>0</v>
      </c>
      <c r="Y190" s="415">
        <v>0</v>
      </c>
      <c r="Z190" s="415">
        <v>0</v>
      </c>
      <c r="AA190" s="415">
        <v>1</v>
      </c>
      <c r="AB190" s="415">
        <v>0</v>
      </c>
      <c r="AC190" s="415">
        <v>0</v>
      </c>
      <c r="AD190" s="415">
        <v>0</v>
      </c>
      <c r="AE190" s="415">
        <v>0</v>
      </c>
      <c r="AF190" s="415">
        <v>0</v>
      </c>
      <c r="AG190" s="415"/>
      <c r="AH190" s="415"/>
      <c r="AI190" s="415"/>
      <c r="AJ190" s="415"/>
      <c r="AK190" s="415"/>
      <c r="AL190" s="415"/>
      <c r="AM190" s="296">
        <f>SUM(Y190:AL190)</f>
        <v>1</v>
      </c>
    </row>
    <row r="191" spans="1:39" ht="15" outlineLevel="1">
      <c r="A191" s="761" t="s">
        <v>857</v>
      </c>
      <c r="B191" s="294" t="s">
        <v>244</v>
      </c>
      <c r="C191" s="291" t="s">
        <v>163</v>
      </c>
      <c r="D191" s="295"/>
      <c r="E191" s="295"/>
      <c r="F191" s="295"/>
      <c r="G191" s="295"/>
      <c r="H191" s="295"/>
      <c r="I191" s="295"/>
      <c r="J191" s="295"/>
      <c r="K191" s="295">
        <v>0</v>
      </c>
      <c r="L191" s="295">
        <v>0</v>
      </c>
      <c r="M191" s="295">
        <v>0</v>
      </c>
      <c r="N191" s="295">
        <f>N190</f>
        <v>12</v>
      </c>
      <c r="O191" s="295"/>
      <c r="P191" s="295"/>
      <c r="Q191" s="295"/>
      <c r="R191" s="295"/>
      <c r="S191" s="295"/>
      <c r="T191" s="295"/>
      <c r="U191" s="295"/>
      <c r="V191" s="295">
        <v>0</v>
      </c>
      <c r="W191" s="295">
        <v>0</v>
      </c>
      <c r="X191" s="295"/>
      <c r="Y191" s="411">
        <f>Y190</f>
        <v>0</v>
      </c>
      <c r="Z191" s="411">
        <f>Z190</f>
        <v>0</v>
      </c>
      <c r="AA191" s="411">
        <f t="shared" ref="AA191:AF191" si="94">AA190</f>
        <v>1</v>
      </c>
      <c r="AB191" s="411">
        <f t="shared" si="94"/>
        <v>0</v>
      </c>
      <c r="AC191" s="411">
        <f t="shared" si="94"/>
        <v>0</v>
      </c>
      <c r="AD191" s="411">
        <f t="shared" si="94"/>
        <v>0</v>
      </c>
      <c r="AE191" s="411">
        <f t="shared" si="94"/>
        <v>0</v>
      </c>
      <c r="AF191" s="411">
        <f t="shared" si="94"/>
        <v>0</v>
      </c>
      <c r="AG191" s="411">
        <f t="shared" ref="AG191:AL191" si="95">AG190</f>
        <v>0</v>
      </c>
      <c r="AH191" s="411">
        <f t="shared" si="95"/>
        <v>0</v>
      </c>
      <c r="AI191" s="411">
        <f t="shared" si="95"/>
        <v>0</v>
      </c>
      <c r="AJ191" s="411">
        <f t="shared" si="95"/>
        <v>0</v>
      </c>
      <c r="AK191" s="411">
        <f t="shared" si="95"/>
        <v>0</v>
      </c>
      <c r="AL191" s="411">
        <f t="shared" si="95"/>
        <v>0</v>
      </c>
      <c r="AM191" s="505"/>
    </row>
    <row r="192" spans="1:39" ht="15" outlineLevel="1">
      <c r="A192" s="76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761" t="s">
        <v>858</v>
      </c>
      <c r="B193" s="314" t="s">
        <v>486</v>
      </c>
      <c r="C193" s="291" t="s">
        <v>25</v>
      </c>
      <c r="D193" s="295"/>
      <c r="E193" s="295"/>
      <c r="F193" s="295"/>
      <c r="G193" s="295"/>
      <c r="H193" s="295"/>
      <c r="I193" s="295"/>
      <c r="J193" s="295"/>
      <c r="K193" s="295">
        <v>0</v>
      </c>
      <c r="L193" s="295">
        <v>0</v>
      </c>
      <c r="M193" s="295">
        <v>0</v>
      </c>
      <c r="N193" s="291"/>
      <c r="O193" s="295"/>
      <c r="P193" s="295"/>
      <c r="Q193" s="295"/>
      <c r="R193" s="295"/>
      <c r="S193" s="295"/>
      <c r="T193" s="295"/>
      <c r="U193" s="295"/>
      <c r="V193" s="295">
        <v>0</v>
      </c>
      <c r="W193" s="295">
        <v>0</v>
      </c>
      <c r="X193" s="295">
        <v>0</v>
      </c>
      <c r="Y193" s="415">
        <v>0</v>
      </c>
      <c r="Z193" s="415">
        <v>0</v>
      </c>
      <c r="AA193" s="415">
        <v>0</v>
      </c>
      <c r="AB193" s="415">
        <v>0</v>
      </c>
      <c r="AC193" s="415">
        <v>0</v>
      </c>
      <c r="AD193" s="415">
        <v>0</v>
      </c>
      <c r="AE193" s="415">
        <v>0</v>
      </c>
      <c r="AF193" s="415">
        <v>0</v>
      </c>
      <c r="AG193" s="415"/>
      <c r="AH193" s="415"/>
      <c r="AI193" s="415"/>
      <c r="AJ193" s="415"/>
      <c r="AK193" s="415"/>
      <c r="AL193" s="415"/>
      <c r="AM193" s="296">
        <f>SUM(Y193:AL193)</f>
        <v>0</v>
      </c>
    </row>
    <row r="194" spans="1:39" s="283" customFormat="1" ht="15" outlineLevel="1">
      <c r="A194" s="761"/>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F194" si="96">AA193</f>
        <v>0</v>
      </c>
      <c r="AB194" s="411">
        <f t="shared" si="96"/>
        <v>0</v>
      </c>
      <c r="AC194" s="411">
        <f t="shared" si="96"/>
        <v>0</v>
      </c>
      <c r="AD194" s="411">
        <f t="shared" si="96"/>
        <v>0</v>
      </c>
      <c r="AE194" s="411">
        <f t="shared" si="96"/>
        <v>0</v>
      </c>
      <c r="AF194" s="411">
        <f t="shared" si="96"/>
        <v>0</v>
      </c>
      <c r="AG194" s="411">
        <f t="shared" ref="AG194:AL194" si="97">AG193</f>
        <v>0</v>
      </c>
      <c r="AH194" s="411">
        <f t="shared" si="97"/>
        <v>0</v>
      </c>
      <c r="AI194" s="411">
        <f t="shared" si="97"/>
        <v>0</v>
      </c>
      <c r="AJ194" s="411">
        <f t="shared" si="97"/>
        <v>0</v>
      </c>
      <c r="AK194" s="411">
        <f t="shared" si="97"/>
        <v>0</v>
      </c>
      <c r="AL194" s="411">
        <f t="shared" si="97"/>
        <v>0</v>
      </c>
      <c r="AM194" s="505"/>
    </row>
    <row r="195" spans="1:39" s="283" customFormat="1" ht="15" outlineLevel="1">
      <c r="A195" s="761"/>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outlineLevel="1">
      <c r="A196" s="761" t="s">
        <v>859</v>
      </c>
      <c r="B196" s="314" t="s">
        <v>487</v>
      </c>
      <c r="C196" s="291" t="s">
        <v>25</v>
      </c>
      <c r="D196" s="295"/>
      <c r="E196" s="295"/>
      <c r="F196" s="295"/>
      <c r="G196" s="295"/>
      <c r="H196" s="295"/>
      <c r="I196" s="295"/>
      <c r="J196" s="295"/>
      <c r="K196" s="295">
        <v>0</v>
      </c>
      <c r="L196" s="295">
        <v>0</v>
      </c>
      <c r="M196" s="295">
        <v>0</v>
      </c>
      <c r="N196" s="291"/>
      <c r="O196" s="295"/>
      <c r="P196" s="295"/>
      <c r="Q196" s="295"/>
      <c r="R196" s="295"/>
      <c r="S196" s="295"/>
      <c r="T196" s="295"/>
      <c r="U196" s="295"/>
      <c r="V196" s="295">
        <v>0</v>
      </c>
      <c r="W196" s="295">
        <v>0</v>
      </c>
      <c r="X196" s="295">
        <v>0</v>
      </c>
      <c r="Y196" s="415">
        <v>0</v>
      </c>
      <c r="Z196" s="415">
        <v>0</v>
      </c>
      <c r="AA196" s="415">
        <v>0</v>
      </c>
      <c r="AB196" s="415">
        <v>0</v>
      </c>
      <c r="AC196" s="415">
        <v>0</v>
      </c>
      <c r="AD196" s="415">
        <v>0</v>
      </c>
      <c r="AE196" s="415">
        <v>0</v>
      </c>
      <c r="AF196" s="415">
        <v>0</v>
      </c>
      <c r="AG196" s="415"/>
      <c r="AH196" s="415"/>
      <c r="AI196" s="415"/>
      <c r="AJ196" s="415"/>
      <c r="AK196" s="415"/>
      <c r="AL196" s="415"/>
      <c r="AM196" s="296">
        <f>SUM(Y196:AL196)</f>
        <v>0</v>
      </c>
    </row>
    <row r="197" spans="1:39" s="283" customFormat="1" ht="15" outlineLevel="1">
      <c r="A197" s="761"/>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F197" si="98">AA196</f>
        <v>0</v>
      </c>
      <c r="AB197" s="411">
        <f t="shared" si="98"/>
        <v>0</v>
      </c>
      <c r="AC197" s="411">
        <f t="shared" si="98"/>
        <v>0</v>
      </c>
      <c r="AD197" s="411">
        <f t="shared" si="98"/>
        <v>0</v>
      </c>
      <c r="AE197" s="411">
        <f t="shared" si="98"/>
        <v>0</v>
      </c>
      <c r="AF197" s="411">
        <f t="shared" si="98"/>
        <v>0</v>
      </c>
      <c r="AG197" s="411">
        <f t="shared" ref="AG197:AL197" si="99">AG196</f>
        <v>0</v>
      </c>
      <c r="AH197" s="411">
        <f t="shared" si="99"/>
        <v>0</v>
      </c>
      <c r="AI197" s="411">
        <f t="shared" si="99"/>
        <v>0</v>
      </c>
      <c r="AJ197" s="411">
        <f t="shared" si="99"/>
        <v>0</v>
      </c>
      <c r="AK197" s="411">
        <f t="shared" si="99"/>
        <v>0</v>
      </c>
      <c r="AL197" s="411">
        <f t="shared" si="99"/>
        <v>0</v>
      </c>
      <c r="AM197" s="505"/>
    </row>
    <row r="198" spans="1:39" s="283" customFormat="1" ht="15" outlineLevel="1">
      <c r="A198" s="761"/>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761" t="s">
        <v>860</v>
      </c>
      <c r="B199" s="314" t="s">
        <v>9</v>
      </c>
      <c r="C199" s="291" t="s">
        <v>25</v>
      </c>
      <c r="D199" s="295"/>
      <c r="E199" s="295"/>
      <c r="F199" s="295"/>
      <c r="G199" s="295"/>
      <c r="H199" s="295"/>
      <c r="I199" s="295"/>
      <c r="J199" s="295"/>
      <c r="K199" s="295">
        <v>0</v>
      </c>
      <c r="L199" s="295">
        <v>0</v>
      </c>
      <c r="M199" s="295">
        <v>0</v>
      </c>
      <c r="N199" s="291"/>
      <c r="O199" s="295"/>
      <c r="P199" s="295"/>
      <c r="Q199" s="295"/>
      <c r="R199" s="295"/>
      <c r="S199" s="295"/>
      <c r="T199" s="295"/>
      <c r="U199" s="295"/>
      <c r="V199" s="295">
        <v>0</v>
      </c>
      <c r="W199" s="295">
        <v>0</v>
      </c>
      <c r="X199" s="295">
        <v>0</v>
      </c>
      <c r="Y199" s="415">
        <v>0</v>
      </c>
      <c r="Z199" s="415">
        <v>0</v>
      </c>
      <c r="AA199" s="415">
        <v>0</v>
      </c>
      <c r="AB199" s="415">
        <v>0</v>
      </c>
      <c r="AC199" s="415">
        <v>0</v>
      </c>
      <c r="AD199" s="415">
        <v>0</v>
      </c>
      <c r="AE199" s="415">
        <v>0</v>
      </c>
      <c r="AF199" s="415">
        <v>0</v>
      </c>
      <c r="AG199" s="415"/>
      <c r="AH199" s="415"/>
      <c r="AI199" s="415"/>
      <c r="AJ199" s="415"/>
      <c r="AK199" s="415"/>
      <c r="AL199" s="415"/>
      <c r="AM199" s="296">
        <f>SUM(Y199:AL199)</f>
        <v>0</v>
      </c>
    </row>
    <row r="200" spans="1:39" ht="15" outlineLevel="1">
      <c r="A200" s="76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F200" si="100">AA199</f>
        <v>0</v>
      </c>
      <c r="AB200" s="411">
        <f t="shared" si="100"/>
        <v>0</v>
      </c>
      <c r="AC200" s="411">
        <f t="shared" si="100"/>
        <v>0</v>
      </c>
      <c r="AD200" s="411">
        <f t="shared" si="100"/>
        <v>0</v>
      </c>
      <c r="AE200" s="411">
        <f t="shared" si="100"/>
        <v>0</v>
      </c>
      <c r="AF200" s="411">
        <f t="shared" si="100"/>
        <v>0</v>
      </c>
      <c r="AG200" s="411">
        <f t="shared" ref="AG200:AL200" si="101">AG199</f>
        <v>0</v>
      </c>
      <c r="AH200" s="411">
        <f t="shared" si="101"/>
        <v>0</v>
      </c>
      <c r="AI200" s="411">
        <f t="shared" si="101"/>
        <v>0</v>
      </c>
      <c r="AJ200" s="411">
        <f t="shared" si="101"/>
        <v>0</v>
      </c>
      <c r="AK200" s="411">
        <f t="shared" si="101"/>
        <v>0</v>
      </c>
      <c r="AL200" s="411">
        <f t="shared" si="101"/>
        <v>0</v>
      </c>
      <c r="AM200" s="505"/>
    </row>
    <row r="201" spans="1:39" ht="15" outlineLevel="1">
      <c r="A201" s="76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 outlineLevel="1">
      <c r="A202" s="763"/>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761" t="s">
        <v>861</v>
      </c>
      <c r="B203" s="315" t="s">
        <v>11</v>
      </c>
      <c r="C203" s="291" t="s">
        <v>25</v>
      </c>
      <c r="D203" s="295"/>
      <c r="E203" s="295"/>
      <c r="F203" s="295"/>
      <c r="G203" s="295"/>
      <c r="H203" s="295"/>
      <c r="I203" s="295"/>
      <c r="J203" s="295"/>
      <c r="K203" s="295">
        <v>0</v>
      </c>
      <c r="L203" s="295">
        <v>0</v>
      </c>
      <c r="M203" s="295">
        <v>0</v>
      </c>
      <c r="N203" s="295">
        <v>12</v>
      </c>
      <c r="O203" s="295"/>
      <c r="P203" s="295"/>
      <c r="Q203" s="295"/>
      <c r="R203" s="295"/>
      <c r="S203" s="295"/>
      <c r="T203" s="295"/>
      <c r="U203" s="295"/>
      <c r="V203" s="295">
        <v>0</v>
      </c>
      <c r="W203" s="295">
        <v>0</v>
      </c>
      <c r="X203" s="295">
        <v>0</v>
      </c>
      <c r="Y203" s="426">
        <v>0</v>
      </c>
      <c r="Z203" s="415">
        <v>0</v>
      </c>
      <c r="AA203" s="415">
        <v>0</v>
      </c>
      <c r="AB203" s="415">
        <v>0</v>
      </c>
      <c r="AC203" s="415">
        <v>0</v>
      </c>
      <c r="AD203" s="415">
        <v>0</v>
      </c>
      <c r="AE203" s="415">
        <v>0</v>
      </c>
      <c r="AF203" s="415">
        <v>0</v>
      </c>
      <c r="AG203" s="415"/>
      <c r="AH203" s="415"/>
      <c r="AI203" s="415"/>
      <c r="AJ203" s="415"/>
      <c r="AK203" s="415"/>
      <c r="AL203" s="415"/>
      <c r="AM203" s="296">
        <f>SUM(Y203:AL203)</f>
        <v>0</v>
      </c>
    </row>
    <row r="204" spans="1:39" ht="15" outlineLevel="1">
      <c r="A204" s="76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F204" si="102">AA203</f>
        <v>0</v>
      </c>
      <c r="AB204" s="411">
        <f t="shared" si="102"/>
        <v>0</v>
      </c>
      <c r="AC204" s="411">
        <f t="shared" si="102"/>
        <v>0</v>
      </c>
      <c r="AD204" s="411">
        <f t="shared" si="102"/>
        <v>0</v>
      </c>
      <c r="AE204" s="411">
        <f t="shared" si="102"/>
        <v>0</v>
      </c>
      <c r="AF204" s="411">
        <f t="shared" si="102"/>
        <v>0</v>
      </c>
      <c r="AG204" s="411">
        <f t="shared" ref="AG204:AL204" si="103">AG203</f>
        <v>0</v>
      </c>
      <c r="AH204" s="411">
        <f t="shared" si="103"/>
        <v>0</v>
      </c>
      <c r="AI204" s="411">
        <f t="shared" si="103"/>
        <v>0</v>
      </c>
      <c r="AJ204" s="411">
        <f t="shared" si="103"/>
        <v>0</v>
      </c>
      <c r="AK204" s="411">
        <f t="shared" si="103"/>
        <v>0</v>
      </c>
      <c r="AL204" s="411">
        <f t="shared" si="103"/>
        <v>0</v>
      </c>
      <c r="AM204" s="505"/>
    </row>
    <row r="205" spans="1:39" ht="15" outlineLevel="1">
      <c r="A205" s="764"/>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761" t="s">
        <v>862</v>
      </c>
      <c r="B206" s="315" t="s">
        <v>12</v>
      </c>
      <c r="C206" s="291" t="s">
        <v>25</v>
      </c>
      <c r="D206" s="295"/>
      <c r="E206" s="295"/>
      <c r="F206" s="295"/>
      <c r="G206" s="295"/>
      <c r="H206" s="295"/>
      <c r="I206" s="295"/>
      <c r="J206" s="295"/>
      <c r="K206" s="295">
        <v>0</v>
      </c>
      <c r="L206" s="295">
        <v>0</v>
      </c>
      <c r="M206" s="295">
        <v>0</v>
      </c>
      <c r="N206" s="295">
        <v>12</v>
      </c>
      <c r="O206" s="295"/>
      <c r="P206" s="295"/>
      <c r="Q206" s="295"/>
      <c r="R206" s="295"/>
      <c r="S206" s="295"/>
      <c r="T206" s="295"/>
      <c r="U206" s="295"/>
      <c r="V206" s="295">
        <v>0</v>
      </c>
      <c r="W206" s="295">
        <v>0</v>
      </c>
      <c r="X206" s="295">
        <v>0</v>
      </c>
      <c r="Y206" s="410">
        <v>0</v>
      </c>
      <c r="Z206" s="415">
        <v>0</v>
      </c>
      <c r="AA206" s="415">
        <v>0</v>
      </c>
      <c r="AB206" s="415">
        <v>0</v>
      </c>
      <c r="AC206" s="415">
        <v>0</v>
      </c>
      <c r="AD206" s="415">
        <v>0</v>
      </c>
      <c r="AE206" s="415">
        <v>0</v>
      </c>
      <c r="AF206" s="415">
        <v>0</v>
      </c>
      <c r="AG206" s="415"/>
      <c r="AH206" s="415"/>
      <c r="AI206" s="415"/>
      <c r="AJ206" s="415"/>
      <c r="AK206" s="415"/>
      <c r="AL206" s="415"/>
      <c r="AM206" s="296">
        <f>SUM(Y206:AL206)</f>
        <v>0</v>
      </c>
    </row>
    <row r="207" spans="1:39" ht="15" outlineLevel="1">
      <c r="A207" s="76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F207" si="104">AA206</f>
        <v>0</v>
      </c>
      <c r="AB207" s="411">
        <f t="shared" si="104"/>
        <v>0</v>
      </c>
      <c r="AC207" s="411">
        <f t="shared" si="104"/>
        <v>0</v>
      </c>
      <c r="AD207" s="411">
        <f t="shared" si="104"/>
        <v>0</v>
      </c>
      <c r="AE207" s="411">
        <f t="shared" si="104"/>
        <v>0</v>
      </c>
      <c r="AF207" s="411">
        <f t="shared" si="104"/>
        <v>0</v>
      </c>
      <c r="AG207" s="411">
        <f t="shared" ref="AG207:AL207" si="105">AG206</f>
        <v>0</v>
      </c>
      <c r="AH207" s="411">
        <f t="shared" si="105"/>
        <v>0</v>
      </c>
      <c r="AI207" s="411">
        <f t="shared" si="105"/>
        <v>0</v>
      </c>
      <c r="AJ207" s="411">
        <f t="shared" si="105"/>
        <v>0</v>
      </c>
      <c r="AK207" s="411">
        <f t="shared" si="105"/>
        <v>0</v>
      </c>
      <c r="AL207" s="411">
        <f t="shared" si="105"/>
        <v>0</v>
      </c>
      <c r="AM207" s="505"/>
    </row>
    <row r="208" spans="1:39" ht="15" outlineLevel="1">
      <c r="A208" s="76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761" t="s">
        <v>863</v>
      </c>
      <c r="B209" s="315" t="s">
        <v>13</v>
      </c>
      <c r="C209" s="291" t="s">
        <v>25</v>
      </c>
      <c r="D209" s="295"/>
      <c r="E209" s="295"/>
      <c r="F209" s="295"/>
      <c r="G209" s="295"/>
      <c r="H209" s="295"/>
      <c r="I209" s="295"/>
      <c r="J209" s="295"/>
      <c r="K209" s="295">
        <v>667662.71672247676</v>
      </c>
      <c r="L209" s="295">
        <v>667662.71672247676</v>
      </c>
      <c r="M209" s="295">
        <v>667662.71672247676</v>
      </c>
      <c r="N209" s="295">
        <v>12</v>
      </c>
      <c r="O209" s="295"/>
      <c r="P209" s="295"/>
      <c r="Q209" s="295"/>
      <c r="R209" s="295"/>
      <c r="S209" s="295"/>
      <c r="T209" s="295"/>
      <c r="U209" s="295"/>
      <c r="V209" s="295">
        <v>76.934979994366302</v>
      </c>
      <c r="W209" s="295">
        <v>76.934979994366302</v>
      </c>
      <c r="X209" s="295">
        <v>76.934979994366302</v>
      </c>
      <c r="Y209" s="410">
        <v>0</v>
      </c>
      <c r="Z209" s="415">
        <v>0</v>
      </c>
      <c r="AA209" s="415">
        <v>0</v>
      </c>
      <c r="AB209" s="415">
        <v>0</v>
      </c>
      <c r="AC209" s="415">
        <v>0</v>
      </c>
      <c r="AD209" s="415">
        <v>1</v>
      </c>
      <c r="AE209" s="415">
        <v>0</v>
      </c>
      <c r="AF209" s="415">
        <v>0</v>
      </c>
      <c r="AG209" s="415"/>
      <c r="AH209" s="415"/>
      <c r="AI209" s="415"/>
      <c r="AJ209" s="415"/>
      <c r="AK209" s="415"/>
      <c r="AL209" s="415"/>
      <c r="AM209" s="296">
        <f>SUM(Y209:AL209)</f>
        <v>1</v>
      </c>
    </row>
    <row r="210" spans="1:39" ht="15" outlineLevel="1">
      <c r="A210" s="761" t="s">
        <v>864</v>
      </c>
      <c r="B210" s="294" t="s">
        <v>244</v>
      </c>
      <c r="C210" s="291" t="s">
        <v>163</v>
      </c>
      <c r="D210" s="295"/>
      <c r="E210" s="295"/>
      <c r="F210" s="295"/>
      <c r="G210" s="295"/>
      <c r="H210" s="295"/>
      <c r="I210" s="295"/>
      <c r="J210" s="295"/>
      <c r="K210" s="295">
        <v>512100</v>
      </c>
      <c r="L210" s="295">
        <v>512100</v>
      </c>
      <c r="M210" s="295">
        <v>512100</v>
      </c>
      <c r="N210" s="295">
        <f>N209</f>
        <v>12</v>
      </c>
      <c r="O210" s="295"/>
      <c r="P210" s="295"/>
      <c r="Q210" s="295"/>
      <c r="R210" s="295"/>
      <c r="S210" s="295"/>
      <c r="T210" s="295"/>
      <c r="U210" s="295"/>
      <c r="V210" s="295">
        <v>55.575000000000003</v>
      </c>
      <c r="W210" s="295">
        <v>55.575000000000003</v>
      </c>
      <c r="X210" s="295">
        <v>55.575000000000003</v>
      </c>
      <c r="Y210" s="411">
        <f>Y209</f>
        <v>0</v>
      </c>
      <c r="Z210" s="411">
        <f>Z209</f>
        <v>0</v>
      </c>
      <c r="AA210" s="411">
        <f t="shared" ref="AA210:AF210" si="106">AA209</f>
        <v>0</v>
      </c>
      <c r="AB210" s="411">
        <f t="shared" si="106"/>
        <v>0</v>
      </c>
      <c r="AC210" s="411">
        <f t="shared" si="106"/>
        <v>0</v>
      </c>
      <c r="AD210" s="411">
        <f t="shared" si="106"/>
        <v>1</v>
      </c>
      <c r="AE210" s="411">
        <f t="shared" si="106"/>
        <v>0</v>
      </c>
      <c r="AF210" s="411">
        <f t="shared" si="106"/>
        <v>0</v>
      </c>
      <c r="AG210" s="411">
        <f t="shared" ref="AG210:AL210" si="107">AG209</f>
        <v>0</v>
      </c>
      <c r="AH210" s="411">
        <f t="shared" si="107"/>
        <v>0</v>
      </c>
      <c r="AI210" s="411">
        <f t="shared" si="107"/>
        <v>0</v>
      </c>
      <c r="AJ210" s="411">
        <f t="shared" si="107"/>
        <v>0</v>
      </c>
      <c r="AK210" s="411">
        <f t="shared" si="107"/>
        <v>0</v>
      </c>
      <c r="AL210" s="411">
        <f t="shared" si="107"/>
        <v>0</v>
      </c>
      <c r="AM210" s="505"/>
    </row>
    <row r="211" spans="1:39" ht="15" outlineLevel="1">
      <c r="A211" s="76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761" t="s">
        <v>865</v>
      </c>
      <c r="B212" s="315" t="s">
        <v>22</v>
      </c>
      <c r="C212" s="291" t="s">
        <v>25</v>
      </c>
      <c r="D212" s="295"/>
      <c r="E212" s="295"/>
      <c r="F212" s="295"/>
      <c r="G212" s="295"/>
      <c r="H212" s="295"/>
      <c r="I212" s="295"/>
      <c r="J212" s="295"/>
      <c r="K212" s="295">
        <v>0</v>
      </c>
      <c r="L212" s="295">
        <v>0</v>
      </c>
      <c r="M212" s="295">
        <v>0</v>
      </c>
      <c r="N212" s="295">
        <v>12</v>
      </c>
      <c r="O212" s="295"/>
      <c r="P212" s="295"/>
      <c r="Q212" s="295"/>
      <c r="R212" s="295"/>
      <c r="S212" s="295"/>
      <c r="T212" s="295"/>
      <c r="U212" s="295"/>
      <c r="V212" s="295">
        <v>0</v>
      </c>
      <c r="W212" s="295">
        <v>0</v>
      </c>
      <c r="X212" s="295">
        <v>0</v>
      </c>
      <c r="Y212" s="410">
        <v>0</v>
      </c>
      <c r="Z212" s="415">
        <v>0</v>
      </c>
      <c r="AA212" s="415">
        <v>0</v>
      </c>
      <c r="AB212" s="415">
        <v>0</v>
      </c>
      <c r="AC212" s="415">
        <v>0</v>
      </c>
      <c r="AD212" s="415">
        <v>0</v>
      </c>
      <c r="AE212" s="415">
        <v>0</v>
      </c>
      <c r="AF212" s="415">
        <v>0</v>
      </c>
      <c r="AG212" s="415"/>
      <c r="AH212" s="415"/>
      <c r="AI212" s="415"/>
      <c r="AJ212" s="415"/>
      <c r="AK212" s="415"/>
      <c r="AL212" s="415"/>
      <c r="AM212" s="296">
        <f>SUM(Y212:AL212)</f>
        <v>0</v>
      </c>
    </row>
    <row r="213" spans="1:39" ht="15" outlineLevel="1">
      <c r="A213" s="76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F213" si="108">AA212</f>
        <v>0</v>
      </c>
      <c r="AB213" s="411">
        <f t="shared" si="108"/>
        <v>0</v>
      </c>
      <c r="AC213" s="411">
        <f t="shared" si="108"/>
        <v>0</v>
      </c>
      <c r="AD213" s="411">
        <f t="shared" si="108"/>
        <v>0</v>
      </c>
      <c r="AE213" s="411">
        <f t="shared" si="108"/>
        <v>0</v>
      </c>
      <c r="AF213" s="411">
        <f t="shared" si="108"/>
        <v>0</v>
      </c>
      <c r="AG213" s="411">
        <f t="shared" ref="AG213:AL213" si="109">AG212</f>
        <v>0</v>
      </c>
      <c r="AH213" s="411">
        <f t="shared" si="109"/>
        <v>0</v>
      </c>
      <c r="AI213" s="411">
        <f t="shared" si="109"/>
        <v>0</v>
      </c>
      <c r="AJ213" s="411">
        <f t="shared" si="109"/>
        <v>0</v>
      </c>
      <c r="AK213" s="411">
        <f t="shared" si="109"/>
        <v>0</v>
      </c>
      <c r="AL213" s="411">
        <f t="shared" si="109"/>
        <v>0</v>
      </c>
      <c r="AM213" s="505"/>
    </row>
    <row r="214" spans="1:39" ht="15" outlineLevel="1">
      <c r="A214" s="76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761" t="s">
        <v>866</v>
      </c>
      <c r="B215" s="315" t="s">
        <v>9</v>
      </c>
      <c r="C215" s="291" t="s">
        <v>25</v>
      </c>
      <c r="D215" s="295"/>
      <c r="E215" s="295"/>
      <c r="F215" s="295"/>
      <c r="G215" s="295"/>
      <c r="H215" s="295"/>
      <c r="I215" s="295"/>
      <c r="J215" s="295"/>
      <c r="K215" s="295">
        <v>0</v>
      </c>
      <c r="L215" s="295">
        <v>0</v>
      </c>
      <c r="M215" s="295">
        <v>0</v>
      </c>
      <c r="N215" s="291"/>
      <c r="O215" s="295"/>
      <c r="P215" s="295"/>
      <c r="Q215" s="295"/>
      <c r="R215" s="295"/>
      <c r="S215" s="295"/>
      <c r="T215" s="295"/>
      <c r="U215" s="295"/>
      <c r="V215" s="295">
        <v>0</v>
      </c>
      <c r="W215" s="295">
        <v>0</v>
      </c>
      <c r="X215" s="295">
        <v>0</v>
      </c>
      <c r="Y215" s="410">
        <v>0</v>
      </c>
      <c r="Z215" s="415">
        <v>0</v>
      </c>
      <c r="AA215" s="415">
        <v>0</v>
      </c>
      <c r="AB215" s="415">
        <v>0</v>
      </c>
      <c r="AC215" s="415">
        <v>0</v>
      </c>
      <c r="AD215" s="415">
        <v>0</v>
      </c>
      <c r="AE215" s="415">
        <v>0</v>
      </c>
      <c r="AF215" s="415">
        <v>0</v>
      </c>
      <c r="AG215" s="415"/>
      <c r="AH215" s="415"/>
      <c r="AI215" s="415"/>
      <c r="AJ215" s="415"/>
      <c r="AK215" s="415"/>
      <c r="AL215" s="415"/>
      <c r="AM215" s="296">
        <f>SUM(Y215:AL215)</f>
        <v>0</v>
      </c>
    </row>
    <row r="216" spans="1:39" ht="15" outlineLevel="1">
      <c r="A216" s="76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F216" si="110">AA215</f>
        <v>0</v>
      </c>
      <c r="AB216" s="411">
        <f t="shared" si="110"/>
        <v>0</v>
      </c>
      <c r="AC216" s="411">
        <f t="shared" si="110"/>
        <v>0</v>
      </c>
      <c r="AD216" s="411">
        <f t="shared" si="110"/>
        <v>0</v>
      </c>
      <c r="AE216" s="411">
        <f t="shared" si="110"/>
        <v>0</v>
      </c>
      <c r="AF216" s="411">
        <f t="shared" si="110"/>
        <v>0</v>
      </c>
      <c r="AG216" s="411">
        <f t="shared" ref="AG216:AL216" si="111">AG215</f>
        <v>0</v>
      </c>
      <c r="AH216" s="411">
        <f t="shared" si="111"/>
        <v>0</v>
      </c>
      <c r="AI216" s="411">
        <f t="shared" si="111"/>
        <v>0</v>
      </c>
      <c r="AJ216" s="411">
        <f t="shared" si="111"/>
        <v>0</v>
      </c>
      <c r="AK216" s="411">
        <f t="shared" si="111"/>
        <v>0</v>
      </c>
      <c r="AL216" s="411">
        <f t="shared" si="111"/>
        <v>0</v>
      </c>
      <c r="AM216" s="505"/>
    </row>
    <row r="217" spans="1:39" ht="15" outlineLevel="1">
      <c r="A217" s="76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 outlineLevel="1">
      <c r="A218" s="763"/>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761" t="s">
        <v>867</v>
      </c>
      <c r="B219" s="315" t="s">
        <v>14</v>
      </c>
      <c r="C219" s="291" t="s">
        <v>25</v>
      </c>
      <c r="D219" s="295"/>
      <c r="E219" s="295"/>
      <c r="F219" s="295"/>
      <c r="G219" s="295"/>
      <c r="H219" s="295"/>
      <c r="I219" s="295"/>
      <c r="J219" s="295"/>
      <c r="K219" s="295">
        <v>946012.33792114258</v>
      </c>
      <c r="L219" s="295">
        <v>371496.33792114258</v>
      </c>
      <c r="M219" s="295">
        <v>366615.33792114258</v>
      </c>
      <c r="N219" s="291"/>
      <c r="O219" s="295"/>
      <c r="P219" s="295"/>
      <c r="Q219" s="295"/>
      <c r="R219" s="295"/>
      <c r="S219" s="295"/>
      <c r="T219" s="295"/>
      <c r="U219" s="295"/>
      <c r="V219" s="295">
        <v>96.96642998141769</v>
      </c>
      <c r="W219" s="295">
        <v>67.122456702185417</v>
      </c>
      <c r="X219" s="295">
        <v>61.896202745629125</v>
      </c>
      <c r="Y219" s="470">
        <v>1</v>
      </c>
      <c r="Z219" s="410">
        <v>0</v>
      </c>
      <c r="AA219" s="410">
        <v>0</v>
      </c>
      <c r="AB219" s="410">
        <v>0</v>
      </c>
      <c r="AC219" s="410">
        <v>0</v>
      </c>
      <c r="AD219" s="410">
        <v>0</v>
      </c>
      <c r="AE219" s="410">
        <v>0</v>
      </c>
      <c r="AF219" s="410">
        <v>0</v>
      </c>
      <c r="AG219" s="410"/>
      <c r="AH219" s="410"/>
      <c r="AI219" s="410"/>
      <c r="AJ219" s="410"/>
      <c r="AK219" s="410"/>
      <c r="AL219" s="410"/>
      <c r="AM219" s="296">
        <f>SUM(Y219:AL219)</f>
        <v>1</v>
      </c>
    </row>
    <row r="220" spans="1:39" ht="15" outlineLevel="1">
      <c r="A220" s="761" t="s">
        <v>868</v>
      </c>
      <c r="B220" s="294" t="s">
        <v>244</v>
      </c>
      <c r="C220" s="291" t="s">
        <v>163</v>
      </c>
      <c r="D220" s="295"/>
      <c r="E220" s="295"/>
      <c r="F220" s="295"/>
      <c r="G220" s="295"/>
      <c r="H220" s="295"/>
      <c r="I220" s="295"/>
      <c r="J220" s="295"/>
      <c r="K220" s="295">
        <v>0</v>
      </c>
      <c r="L220" s="295">
        <v>0</v>
      </c>
      <c r="M220" s="295">
        <v>0</v>
      </c>
      <c r="N220" s="468"/>
      <c r="O220" s="295"/>
      <c r="P220" s="295"/>
      <c r="Q220" s="295"/>
      <c r="R220" s="295"/>
      <c r="S220" s="295"/>
      <c r="T220" s="295"/>
      <c r="U220" s="295"/>
      <c r="V220" s="295">
        <v>0</v>
      </c>
      <c r="W220" s="295">
        <v>0</v>
      </c>
      <c r="X220" s="295">
        <v>0</v>
      </c>
      <c r="Y220" s="411">
        <f>Y219</f>
        <v>1</v>
      </c>
      <c r="Z220" s="411">
        <f>Z219</f>
        <v>0</v>
      </c>
      <c r="AA220" s="411">
        <f t="shared" ref="AA220:AF220" si="112">AA219</f>
        <v>0</v>
      </c>
      <c r="AB220" s="411">
        <f t="shared" si="112"/>
        <v>0</v>
      </c>
      <c r="AC220" s="411">
        <f t="shared" si="112"/>
        <v>0</v>
      </c>
      <c r="AD220" s="411">
        <f t="shared" si="112"/>
        <v>0</v>
      </c>
      <c r="AE220" s="411">
        <f t="shared" si="112"/>
        <v>0</v>
      </c>
      <c r="AF220" s="411">
        <f t="shared" si="112"/>
        <v>0</v>
      </c>
      <c r="AG220" s="411">
        <f t="shared" ref="AG220:AL220" si="113">AG219</f>
        <v>0</v>
      </c>
      <c r="AH220" s="411">
        <f t="shared" si="113"/>
        <v>0</v>
      </c>
      <c r="AI220" s="411">
        <f t="shared" si="113"/>
        <v>0</v>
      </c>
      <c r="AJ220" s="411">
        <f t="shared" si="113"/>
        <v>0</v>
      </c>
      <c r="AK220" s="411">
        <f t="shared" si="113"/>
        <v>0</v>
      </c>
      <c r="AL220" s="411">
        <f t="shared" si="113"/>
        <v>0</v>
      </c>
      <c r="AM220" s="505"/>
    </row>
    <row r="221" spans="1:39" ht="15" outlineLevel="1">
      <c r="A221" s="76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 outlineLevel="1">
      <c r="A222" s="763"/>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761" t="s">
        <v>869</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761"/>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F224" si="114">AA223</f>
        <v>0</v>
      </c>
      <c r="AB224" s="411">
        <f t="shared" si="114"/>
        <v>0</v>
      </c>
      <c r="AC224" s="411">
        <f t="shared" si="114"/>
        <v>0</v>
      </c>
      <c r="AD224" s="411">
        <f t="shared" si="114"/>
        <v>0</v>
      </c>
      <c r="AE224" s="411">
        <f t="shared" si="114"/>
        <v>0</v>
      </c>
      <c r="AF224" s="411">
        <f t="shared" si="114"/>
        <v>0</v>
      </c>
      <c r="AG224" s="411">
        <f t="shared" ref="AG224:AL224" si="115">AG223</f>
        <v>0</v>
      </c>
      <c r="AH224" s="411">
        <f t="shared" si="115"/>
        <v>0</v>
      </c>
      <c r="AI224" s="411">
        <f t="shared" si="115"/>
        <v>0</v>
      </c>
      <c r="AJ224" s="411">
        <f t="shared" si="115"/>
        <v>0</v>
      </c>
      <c r="AK224" s="411">
        <f t="shared" si="115"/>
        <v>0</v>
      </c>
      <c r="AL224" s="411">
        <f t="shared" si="115"/>
        <v>0</v>
      </c>
      <c r="AM224" s="505"/>
    </row>
    <row r="225" spans="1:39" s="283" customFormat="1" ht="15" outlineLevel="1">
      <c r="A225" s="761"/>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761" t="s">
        <v>870</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761"/>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F227" si="116">AA226</f>
        <v>0</v>
      </c>
      <c r="AB227" s="411">
        <f t="shared" si="116"/>
        <v>0</v>
      </c>
      <c r="AC227" s="411">
        <f t="shared" si="116"/>
        <v>0</v>
      </c>
      <c r="AD227" s="411">
        <f t="shared" si="116"/>
        <v>0</v>
      </c>
      <c r="AE227" s="411">
        <f t="shared" si="116"/>
        <v>0</v>
      </c>
      <c r="AF227" s="411">
        <f t="shared" si="116"/>
        <v>0</v>
      </c>
      <c r="AG227" s="411">
        <f t="shared" ref="AG227:AL227" si="117">AG226</f>
        <v>0</v>
      </c>
      <c r="AH227" s="411">
        <f t="shared" si="117"/>
        <v>0</v>
      </c>
      <c r="AI227" s="411">
        <f t="shared" si="117"/>
        <v>0</v>
      </c>
      <c r="AJ227" s="411">
        <f t="shared" si="117"/>
        <v>0</v>
      </c>
      <c r="AK227" s="411">
        <f t="shared" si="117"/>
        <v>0</v>
      </c>
      <c r="AL227" s="411">
        <f t="shared" si="117"/>
        <v>0</v>
      </c>
      <c r="AM227" s="505"/>
    </row>
    <row r="228" spans="1:39" s="283" customFormat="1" ht="15" outlineLevel="1">
      <c r="A228" s="761"/>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 outlineLevel="1">
      <c r="A229" s="763"/>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761" t="s">
        <v>871</v>
      </c>
      <c r="B230" s="321" t="s">
        <v>16</v>
      </c>
      <c r="C230" s="291" t="s">
        <v>25</v>
      </c>
      <c r="D230" s="295"/>
      <c r="E230" s="295"/>
      <c r="F230" s="295"/>
      <c r="G230" s="295"/>
      <c r="H230" s="295"/>
      <c r="I230" s="295"/>
      <c r="J230" s="295"/>
      <c r="K230" s="295">
        <v>0</v>
      </c>
      <c r="L230" s="295">
        <v>0</v>
      </c>
      <c r="M230" s="295">
        <v>0</v>
      </c>
      <c r="N230" s="295">
        <v>12</v>
      </c>
      <c r="O230" s="295"/>
      <c r="P230" s="295"/>
      <c r="Q230" s="295"/>
      <c r="R230" s="295"/>
      <c r="S230" s="295"/>
      <c r="T230" s="295"/>
      <c r="U230" s="295"/>
      <c r="V230" s="295">
        <v>0</v>
      </c>
      <c r="W230" s="295">
        <v>0</v>
      </c>
      <c r="X230" s="295">
        <v>0</v>
      </c>
      <c r="Y230" s="426">
        <v>0</v>
      </c>
      <c r="Z230" s="415">
        <v>0</v>
      </c>
      <c r="AA230" s="469">
        <v>0</v>
      </c>
      <c r="AB230" s="415">
        <v>0</v>
      </c>
      <c r="AC230" s="415">
        <v>0</v>
      </c>
      <c r="AD230" s="415">
        <v>0</v>
      </c>
      <c r="AE230" s="415">
        <v>0</v>
      </c>
      <c r="AF230" s="415">
        <v>0</v>
      </c>
      <c r="AG230" s="415"/>
      <c r="AH230" s="415"/>
      <c r="AI230" s="415"/>
      <c r="AJ230" s="415"/>
      <c r="AK230" s="415"/>
      <c r="AL230" s="415"/>
      <c r="AM230" s="296">
        <f>SUM(Y230:AL230)</f>
        <v>0</v>
      </c>
    </row>
    <row r="231" spans="1:39" ht="15" outlineLevel="1">
      <c r="A231" s="76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F231" si="118">AA230</f>
        <v>0</v>
      </c>
      <c r="AB231" s="411">
        <f t="shared" si="118"/>
        <v>0</v>
      </c>
      <c r="AC231" s="411">
        <f t="shared" si="118"/>
        <v>0</v>
      </c>
      <c r="AD231" s="411">
        <f t="shared" si="118"/>
        <v>0</v>
      </c>
      <c r="AE231" s="411">
        <f t="shared" si="118"/>
        <v>0</v>
      </c>
      <c r="AF231" s="411">
        <f t="shared" si="118"/>
        <v>0</v>
      </c>
      <c r="AG231" s="411">
        <f t="shared" ref="AG231:AL231" si="119">AG230</f>
        <v>0</v>
      </c>
      <c r="AH231" s="411">
        <f t="shared" si="119"/>
        <v>0</v>
      </c>
      <c r="AI231" s="411">
        <f t="shared" si="119"/>
        <v>0</v>
      </c>
      <c r="AJ231" s="411">
        <f t="shared" si="119"/>
        <v>0</v>
      </c>
      <c r="AK231" s="411">
        <f t="shared" si="119"/>
        <v>0</v>
      </c>
      <c r="AL231" s="411">
        <f t="shared" si="119"/>
        <v>0</v>
      </c>
      <c r="AM231" s="505"/>
    </row>
    <row r="232" spans="1:39" ht="15" outlineLevel="1">
      <c r="A232" s="764"/>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761" t="s">
        <v>872</v>
      </c>
      <c r="B233" s="321" t="s">
        <v>17</v>
      </c>
      <c r="C233" s="291" t="s">
        <v>25</v>
      </c>
      <c r="D233" s="295"/>
      <c r="E233" s="295"/>
      <c r="F233" s="295"/>
      <c r="G233" s="295"/>
      <c r="H233" s="295"/>
      <c r="I233" s="295"/>
      <c r="J233" s="295"/>
      <c r="K233" s="295">
        <v>148198.23959544348</v>
      </c>
      <c r="L233" s="295">
        <v>148198.23959544348</v>
      </c>
      <c r="M233" s="295">
        <v>148198.23959544348</v>
      </c>
      <c r="N233" s="295">
        <v>12</v>
      </c>
      <c r="O233" s="295"/>
      <c r="P233" s="295"/>
      <c r="Q233" s="295"/>
      <c r="R233" s="295"/>
      <c r="S233" s="295"/>
      <c r="T233" s="295"/>
      <c r="U233" s="295"/>
      <c r="V233" s="295">
        <v>30.279775673169745</v>
      </c>
      <c r="W233" s="295">
        <v>30.279775673169745</v>
      </c>
      <c r="X233" s="295">
        <v>30.279775673169745</v>
      </c>
      <c r="Y233" s="426">
        <v>0</v>
      </c>
      <c r="Z233" s="415">
        <v>1</v>
      </c>
      <c r="AA233" s="415">
        <v>0</v>
      </c>
      <c r="AB233" s="415">
        <v>0</v>
      </c>
      <c r="AC233" s="415">
        <v>0</v>
      </c>
      <c r="AD233" s="415">
        <v>0</v>
      </c>
      <c r="AE233" s="415">
        <v>0</v>
      </c>
      <c r="AF233" s="415">
        <v>0</v>
      </c>
      <c r="AG233" s="415"/>
      <c r="AH233" s="415"/>
      <c r="AI233" s="415"/>
      <c r="AJ233" s="415"/>
      <c r="AK233" s="415"/>
      <c r="AL233" s="415"/>
      <c r="AM233" s="296">
        <f>SUM(Y233:AL233)</f>
        <v>1</v>
      </c>
    </row>
    <row r="234" spans="1:39" ht="15" outlineLevel="1">
      <c r="A234" s="76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1</v>
      </c>
      <c r="AA234" s="411">
        <f t="shared" ref="AA234:AF234" si="120">AA233</f>
        <v>0</v>
      </c>
      <c r="AB234" s="411">
        <f t="shared" si="120"/>
        <v>0</v>
      </c>
      <c r="AC234" s="411">
        <f t="shared" si="120"/>
        <v>0</v>
      </c>
      <c r="AD234" s="411">
        <f t="shared" si="120"/>
        <v>0</v>
      </c>
      <c r="AE234" s="411">
        <f t="shared" si="120"/>
        <v>0</v>
      </c>
      <c r="AF234" s="411">
        <f t="shared" si="120"/>
        <v>0</v>
      </c>
      <c r="AG234" s="411">
        <f t="shared" ref="AG234:AL234" si="121">AG233</f>
        <v>0</v>
      </c>
      <c r="AH234" s="411">
        <f t="shared" si="121"/>
        <v>0</v>
      </c>
      <c r="AI234" s="411">
        <f t="shared" si="121"/>
        <v>0</v>
      </c>
      <c r="AJ234" s="411">
        <f t="shared" si="121"/>
        <v>0</v>
      </c>
      <c r="AK234" s="411">
        <f t="shared" si="121"/>
        <v>0</v>
      </c>
      <c r="AL234" s="411">
        <f t="shared" si="121"/>
        <v>0</v>
      </c>
      <c r="AM234" s="505"/>
    </row>
    <row r="235" spans="1:39" ht="15" outlineLevel="1">
      <c r="A235" s="764"/>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761" t="s">
        <v>873</v>
      </c>
      <c r="B236" s="321" t="s">
        <v>18</v>
      </c>
      <c r="C236" s="291" t="s">
        <v>25</v>
      </c>
      <c r="D236" s="295"/>
      <c r="E236" s="295"/>
      <c r="F236" s="295"/>
      <c r="G236" s="295"/>
      <c r="H236" s="295"/>
      <c r="I236" s="295"/>
      <c r="J236" s="295"/>
      <c r="K236" s="295">
        <v>0</v>
      </c>
      <c r="L236" s="295">
        <v>0</v>
      </c>
      <c r="M236" s="295">
        <v>0</v>
      </c>
      <c r="N236" s="295">
        <v>0</v>
      </c>
      <c r="O236" s="295"/>
      <c r="P236" s="295"/>
      <c r="Q236" s="295"/>
      <c r="R236" s="295"/>
      <c r="S236" s="295"/>
      <c r="T236" s="295"/>
      <c r="U236" s="295"/>
      <c r="V236" s="295">
        <v>0</v>
      </c>
      <c r="W236" s="295">
        <v>0</v>
      </c>
      <c r="X236" s="295">
        <v>0</v>
      </c>
      <c r="Y236" s="426">
        <v>0</v>
      </c>
      <c r="Z236" s="415">
        <v>0</v>
      </c>
      <c r="AA236" s="415">
        <v>0</v>
      </c>
      <c r="AB236" s="415">
        <v>0</v>
      </c>
      <c r="AC236" s="415">
        <v>0</v>
      </c>
      <c r="AD236" s="415">
        <v>0</v>
      </c>
      <c r="AE236" s="415">
        <v>0</v>
      </c>
      <c r="AF236" s="415">
        <v>0</v>
      </c>
      <c r="AG236" s="415"/>
      <c r="AH236" s="415"/>
      <c r="AI236" s="415"/>
      <c r="AJ236" s="415"/>
      <c r="AK236" s="415"/>
      <c r="AL236" s="415"/>
      <c r="AM236" s="296">
        <f>SUM(Y236:AL236)</f>
        <v>0</v>
      </c>
    </row>
    <row r="237" spans="1:39" ht="15" outlineLevel="1">
      <c r="A237" s="76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F237" si="122">AA236</f>
        <v>0</v>
      </c>
      <c r="AB237" s="411">
        <f t="shared" si="122"/>
        <v>0</v>
      </c>
      <c r="AC237" s="411">
        <f t="shared" si="122"/>
        <v>0</v>
      </c>
      <c r="AD237" s="411">
        <f t="shared" si="122"/>
        <v>0</v>
      </c>
      <c r="AE237" s="411">
        <f t="shared" si="122"/>
        <v>0</v>
      </c>
      <c r="AF237" s="411">
        <f t="shared" si="122"/>
        <v>0</v>
      </c>
      <c r="AG237" s="411">
        <f t="shared" ref="AG237:AL237" si="123">AG236</f>
        <v>0</v>
      </c>
      <c r="AH237" s="411">
        <f t="shared" si="123"/>
        <v>0</v>
      </c>
      <c r="AI237" s="411">
        <f t="shared" si="123"/>
        <v>0</v>
      </c>
      <c r="AJ237" s="411">
        <f t="shared" si="123"/>
        <v>0</v>
      </c>
      <c r="AK237" s="411">
        <f t="shared" si="123"/>
        <v>0</v>
      </c>
      <c r="AL237" s="411">
        <f t="shared" si="123"/>
        <v>0</v>
      </c>
      <c r="AM237" s="505"/>
    </row>
    <row r="238" spans="1:39" ht="15" outlineLevel="1">
      <c r="A238" s="764"/>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761" t="s">
        <v>874</v>
      </c>
      <c r="B239" s="324" t="s">
        <v>19</v>
      </c>
      <c r="C239" s="291" t="s">
        <v>25</v>
      </c>
      <c r="D239" s="295"/>
      <c r="E239" s="295"/>
      <c r="F239" s="295"/>
      <c r="G239" s="295"/>
      <c r="H239" s="295"/>
      <c r="I239" s="295"/>
      <c r="J239" s="295"/>
      <c r="K239" s="295">
        <v>0</v>
      </c>
      <c r="L239" s="295">
        <v>0</v>
      </c>
      <c r="M239" s="295">
        <v>0</v>
      </c>
      <c r="N239" s="295">
        <v>0</v>
      </c>
      <c r="O239" s="295"/>
      <c r="P239" s="295"/>
      <c r="Q239" s="295"/>
      <c r="R239" s="295"/>
      <c r="S239" s="295"/>
      <c r="T239" s="295"/>
      <c r="U239" s="295"/>
      <c r="V239" s="295">
        <v>0</v>
      </c>
      <c r="W239" s="295">
        <v>0</v>
      </c>
      <c r="X239" s="295">
        <v>0</v>
      </c>
      <c r="Y239" s="426">
        <v>0</v>
      </c>
      <c r="Z239" s="415">
        <v>0</v>
      </c>
      <c r="AA239" s="415">
        <v>0</v>
      </c>
      <c r="AB239" s="415">
        <v>0</v>
      </c>
      <c r="AC239" s="415">
        <v>0</v>
      </c>
      <c r="AD239" s="415">
        <v>0</v>
      </c>
      <c r="AE239" s="415">
        <v>0</v>
      </c>
      <c r="AF239" s="415">
        <v>0</v>
      </c>
      <c r="AG239" s="415"/>
      <c r="AH239" s="415"/>
      <c r="AI239" s="415"/>
      <c r="AJ239" s="415"/>
      <c r="AK239" s="415"/>
      <c r="AL239" s="415"/>
      <c r="AM239" s="296">
        <f>SUM(Y239:AL239)</f>
        <v>0</v>
      </c>
    </row>
    <row r="240" spans="1:39" ht="15" outlineLevel="1">
      <c r="A240" s="76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F240" si="124">Z239</f>
        <v>0</v>
      </c>
      <c r="AA240" s="411">
        <f t="shared" si="124"/>
        <v>0</v>
      </c>
      <c r="AB240" s="411">
        <f t="shared" si="124"/>
        <v>0</v>
      </c>
      <c r="AC240" s="411">
        <f t="shared" si="124"/>
        <v>0</v>
      </c>
      <c r="AD240" s="411">
        <f t="shared" si="124"/>
        <v>0</v>
      </c>
      <c r="AE240" s="411">
        <f t="shared" si="124"/>
        <v>0</v>
      </c>
      <c r="AF240" s="411">
        <f t="shared" si="124"/>
        <v>0</v>
      </c>
      <c r="AG240" s="411">
        <f t="shared" ref="AG240:AL240" si="125">AG239</f>
        <v>0</v>
      </c>
      <c r="AH240" s="411">
        <f t="shared" si="125"/>
        <v>0</v>
      </c>
      <c r="AI240" s="411">
        <f t="shared" si="125"/>
        <v>0</v>
      </c>
      <c r="AJ240" s="411">
        <f t="shared" si="125"/>
        <v>0</v>
      </c>
      <c r="AK240" s="411">
        <f t="shared" si="125"/>
        <v>0</v>
      </c>
      <c r="AL240" s="411">
        <f t="shared" si="125"/>
        <v>0</v>
      </c>
      <c r="AM240" s="505"/>
    </row>
    <row r="241" spans="1:39" ht="15" outlineLevel="1">
      <c r="A241" s="76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761" t="s">
        <v>875</v>
      </c>
      <c r="B242" s="324" t="s">
        <v>489</v>
      </c>
      <c r="C242" s="291" t="s">
        <v>25</v>
      </c>
      <c r="D242" s="295"/>
      <c r="E242" s="295"/>
      <c r="F242" s="295"/>
      <c r="G242" s="295"/>
      <c r="H242" s="295"/>
      <c r="I242" s="295"/>
      <c r="J242" s="295"/>
      <c r="K242" s="295">
        <v>0</v>
      </c>
      <c r="L242" s="295">
        <v>0</v>
      </c>
      <c r="M242" s="295">
        <v>0</v>
      </c>
      <c r="N242" s="295">
        <v>0</v>
      </c>
      <c r="O242" s="295"/>
      <c r="P242" s="295"/>
      <c r="Q242" s="295"/>
      <c r="R242" s="295"/>
      <c r="S242" s="295"/>
      <c r="T242" s="295"/>
      <c r="U242" s="295"/>
      <c r="V242" s="295">
        <v>0</v>
      </c>
      <c r="W242" s="295">
        <v>0</v>
      </c>
      <c r="X242" s="295">
        <v>0</v>
      </c>
      <c r="Y242" s="410">
        <v>0</v>
      </c>
      <c r="Z242" s="410">
        <v>0</v>
      </c>
      <c r="AA242" s="410">
        <v>0</v>
      </c>
      <c r="AB242" s="410">
        <v>0</v>
      </c>
      <c r="AC242" s="410">
        <v>0</v>
      </c>
      <c r="AD242" s="410">
        <v>0</v>
      </c>
      <c r="AE242" s="410">
        <v>0</v>
      </c>
      <c r="AF242" s="410">
        <v>0</v>
      </c>
      <c r="AG242" s="410"/>
      <c r="AH242" s="410"/>
      <c r="AI242" s="410"/>
      <c r="AJ242" s="410"/>
      <c r="AK242" s="410"/>
      <c r="AL242" s="410"/>
      <c r="AM242" s="296">
        <f>SUM(Y242:AL242)</f>
        <v>0</v>
      </c>
    </row>
    <row r="243" spans="1:39" s="283" customFormat="1" ht="15" outlineLevel="1">
      <c r="A243" s="761"/>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F243" si="126">Z242</f>
        <v>0</v>
      </c>
      <c r="AA243" s="411">
        <f t="shared" si="126"/>
        <v>0</v>
      </c>
      <c r="AB243" s="411">
        <f t="shared" si="126"/>
        <v>0</v>
      </c>
      <c r="AC243" s="411">
        <f t="shared" si="126"/>
        <v>0</v>
      </c>
      <c r="AD243" s="411">
        <f t="shared" si="126"/>
        <v>0</v>
      </c>
      <c r="AE243" s="411">
        <f t="shared" si="126"/>
        <v>0</v>
      </c>
      <c r="AF243" s="411">
        <f t="shared" si="126"/>
        <v>0</v>
      </c>
      <c r="AG243" s="411">
        <f t="shared" ref="AG243:AL243" si="127">AG242</f>
        <v>0</v>
      </c>
      <c r="AH243" s="411">
        <f t="shared" si="127"/>
        <v>0</v>
      </c>
      <c r="AI243" s="411">
        <f t="shared" si="127"/>
        <v>0</v>
      </c>
      <c r="AJ243" s="411">
        <f t="shared" si="127"/>
        <v>0</v>
      </c>
      <c r="AK243" s="411">
        <f t="shared" si="127"/>
        <v>0</v>
      </c>
      <c r="AL243" s="411">
        <f t="shared" si="127"/>
        <v>0</v>
      </c>
      <c r="AM243" s="505"/>
    </row>
    <row r="244" spans="1:39" s="283" customFormat="1" ht="15" outlineLevel="1">
      <c r="A244" s="761"/>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 outlineLevel="1">
      <c r="A245" s="761"/>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761" t="s">
        <v>876</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761"/>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F247" si="128">Z246</f>
        <v>0</v>
      </c>
      <c r="AA247" s="411">
        <f t="shared" si="128"/>
        <v>0</v>
      </c>
      <c r="AB247" s="411">
        <f t="shared" si="128"/>
        <v>0</v>
      </c>
      <c r="AC247" s="411">
        <f t="shared" si="128"/>
        <v>0</v>
      </c>
      <c r="AD247" s="411">
        <f t="shared" si="128"/>
        <v>0</v>
      </c>
      <c r="AE247" s="411">
        <f t="shared" si="128"/>
        <v>0</v>
      </c>
      <c r="AF247" s="411">
        <f t="shared" si="128"/>
        <v>0</v>
      </c>
      <c r="AG247" s="411">
        <f t="shared" ref="AG247:AL247" si="129">AG246</f>
        <v>0</v>
      </c>
      <c r="AH247" s="411">
        <f t="shared" si="129"/>
        <v>0</v>
      </c>
      <c r="AI247" s="411">
        <f t="shared" si="129"/>
        <v>0</v>
      </c>
      <c r="AJ247" s="411">
        <f t="shared" si="129"/>
        <v>0</v>
      </c>
      <c r="AK247" s="411">
        <f t="shared" si="129"/>
        <v>0</v>
      </c>
      <c r="AL247" s="411">
        <f t="shared" si="129"/>
        <v>0</v>
      </c>
      <c r="AM247" s="505"/>
    </row>
    <row r="248" spans="1:39" s="283" customFormat="1" ht="15" outlineLevel="1">
      <c r="A248" s="761"/>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761" t="s">
        <v>877</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761"/>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F250" si="130">Z249</f>
        <v>0</v>
      </c>
      <c r="AA250" s="411">
        <f t="shared" si="130"/>
        <v>0</v>
      </c>
      <c r="AB250" s="411">
        <f t="shared" si="130"/>
        <v>0</v>
      </c>
      <c r="AC250" s="411">
        <f t="shared" si="130"/>
        <v>0</v>
      </c>
      <c r="AD250" s="411">
        <f t="shared" si="130"/>
        <v>0</v>
      </c>
      <c r="AE250" s="411">
        <f t="shared" si="130"/>
        <v>0</v>
      </c>
      <c r="AF250" s="411">
        <f t="shared" si="130"/>
        <v>0</v>
      </c>
      <c r="AG250" s="411">
        <f t="shared" ref="AG250:AL250" si="131">AG249</f>
        <v>0</v>
      </c>
      <c r="AH250" s="411">
        <f t="shared" si="131"/>
        <v>0</v>
      </c>
      <c r="AI250" s="411">
        <f t="shared" si="131"/>
        <v>0</v>
      </c>
      <c r="AJ250" s="411">
        <f t="shared" si="131"/>
        <v>0</v>
      </c>
      <c r="AK250" s="411">
        <f t="shared" si="131"/>
        <v>0</v>
      </c>
      <c r="AL250" s="411">
        <f t="shared" si="131"/>
        <v>0</v>
      </c>
      <c r="AM250" s="505"/>
    </row>
    <row r="251" spans="1:39" s="283" customFormat="1" ht="15" outlineLevel="1">
      <c r="A251" s="761"/>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761" t="s">
        <v>878</v>
      </c>
      <c r="B252" s="324" t="s">
        <v>493</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761"/>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F253" si="132">Z252</f>
        <v>0</v>
      </c>
      <c r="AA253" s="411">
        <f t="shared" si="132"/>
        <v>0</v>
      </c>
      <c r="AB253" s="411">
        <f t="shared" si="132"/>
        <v>0</v>
      </c>
      <c r="AC253" s="411">
        <f t="shared" si="132"/>
        <v>0</v>
      </c>
      <c r="AD253" s="411">
        <f t="shared" si="132"/>
        <v>0</v>
      </c>
      <c r="AE253" s="411">
        <f t="shared" si="132"/>
        <v>0</v>
      </c>
      <c r="AF253" s="411">
        <f t="shared" si="132"/>
        <v>0</v>
      </c>
      <c r="AG253" s="411">
        <f t="shared" ref="AG253:AL253" si="133">AG252</f>
        <v>0</v>
      </c>
      <c r="AH253" s="411">
        <f t="shared" si="133"/>
        <v>0</v>
      </c>
      <c r="AI253" s="411">
        <f t="shared" si="133"/>
        <v>0</v>
      </c>
      <c r="AJ253" s="411">
        <f t="shared" si="133"/>
        <v>0</v>
      </c>
      <c r="AK253" s="411">
        <f t="shared" si="133"/>
        <v>0</v>
      </c>
      <c r="AL253" s="411">
        <f t="shared" si="133"/>
        <v>0</v>
      </c>
      <c r="AM253" s="505"/>
    </row>
    <row r="254" spans="1:39" ht="15" outlineLevel="1">
      <c r="A254" s="76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
      <c r="A255" s="76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
      <c r="A256" s="761"/>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A257" s="761"/>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A258" s="761"/>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1.9766666666666665E-2</v>
      </c>
      <c r="Z258" s="341">
        <f>HLOOKUP(Z$20,'3.  Distribution Rates'!$C$122:$P$133,4,FALSE)</f>
        <v>1.6066666666666667E-2</v>
      </c>
      <c r="AA258" s="341">
        <f>HLOOKUP(AA$20,'3.  Distribution Rates'!$C$122:$P$133,4,FALSE)</f>
        <v>4.5983666666666672</v>
      </c>
      <c r="AB258" s="341">
        <f>HLOOKUP(AB$20,'3.  Distribution Rates'!$C$122:$P$133,4,FALSE)</f>
        <v>1.9214000000000002</v>
      </c>
      <c r="AC258" s="341">
        <f>HLOOKUP(AC$20,'3.  Distribution Rates'!$C$122:$P$133,4,FALSE)</f>
        <v>2.1683000000000003</v>
      </c>
      <c r="AD258" s="341">
        <f>HLOOKUP(AD$20,'3.  Distribution Rates'!$C$122:$P$133,4,FALSE)</f>
        <v>2.6074666666666668</v>
      </c>
      <c r="AE258" s="341">
        <f>HLOOKUP(AE$20,'3.  Distribution Rates'!$C$122:$P$133,4,FALSE)</f>
        <v>-7.9899999999999999E-2</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A259" s="761"/>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4">Y135*Y258</f>
        <v>0</v>
      </c>
      <c r="Z259" s="378">
        <f t="shared" si="134"/>
        <v>0</v>
      </c>
      <c r="AA259" s="378">
        <f t="shared" si="134"/>
        <v>0</v>
      </c>
      <c r="AB259" s="378">
        <f t="shared" si="134"/>
        <v>0</v>
      </c>
      <c r="AC259" s="378">
        <f t="shared" si="134"/>
        <v>0</v>
      </c>
      <c r="AD259" s="378">
        <f t="shared" si="134"/>
        <v>0</v>
      </c>
      <c r="AE259" s="378">
        <f t="shared" si="134"/>
        <v>0</v>
      </c>
      <c r="AF259" s="378">
        <f t="shared" si="134"/>
        <v>0</v>
      </c>
      <c r="AG259" s="378">
        <f t="shared" si="134"/>
        <v>0</v>
      </c>
      <c r="AH259" s="378">
        <f t="shared" si="134"/>
        <v>0</v>
      </c>
      <c r="AI259" s="378">
        <f t="shared" si="134"/>
        <v>0</v>
      </c>
      <c r="AJ259" s="378">
        <f t="shared" si="134"/>
        <v>0</v>
      </c>
      <c r="AK259" s="378">
        <f t="shared" si="134"/>
        <v>0</v>
      </c>
      <c r="AL259" s="378">
        <f t="shared" si="134"/>
        <v>0</v>
      </c>
      <c r="AM259" s="627">
        <f>SUM(Y259:AL259)</f>
        <v>0</v>
      </c>
    </row>
    <row r="260" spans="1:41" ht="15">
      <c r="A260" s="761"/>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5">Y255*Y258</f>
        <v>0</v>
      </c>
      <c r="Z260" s="378">
        <f t="shared" si="135"/>
        <v>0</v>
      </c>
      <c r="AA260" s="379">
        <f t="shared" si="135"/>
        <v>0</v>
      </c>
      <c r="AB260" s="379">
        <f t="shared" si="135"/>
        <v>0</v>
      </c>
      <c r="AC260" s="379">
        <f t="shared" si="135"/>
        <v>0</v>
      </c>
      <c r="AD260" s="379">
        <f t="shared" si="135"/>
        <v>0</v>
      </c>
      <c r="AE260" s="379">
        <f t="shared" si="135"/>
        <v>0</v>
      </c>
      <c r="AF260" s="379">
        <f t="shared" ref="AF260:AL260" si="136">AF255*AF258</f>
        <v>0</v>
      </c>
      <c r="AG260" s="379">
        <f t="shared" si="136"/>
        <v>0</v>
      </c>
      <c r="AH260" s="379">
        <f t="shared" si="136"/>
        <v>0</v>
      </c>
      <c r="AI260" s="379">
        <f t="shared" si="136"/>
        <v>0</v>
      </c>
      <c r="AJ260" s="379">
        <f t="shared" si="136"/>
        <v>0</v>
      </c>
      <c r="AK260" s="379">
        <f t="shared" si="136"/>
        <v>0</v>
      </c>
      <c r="AL260" s="379">
        <f t="shared" si="136"/>
        <v>0</v>
      </c>
      <c r="AM260" s="627">
        <f>SUM(Y260:AL260)</f>
        <v>0</v>
      </c>
    </row>
    <row r="261" spans="1:41" s="380" customFormat="1" ht="15">
      <c r="A261" s="762"/>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37">SUM(Z259:Z260)</f>
        <v>0</v>
      </c>
      <c r="AA261" s="346">
        <f t="shared" si="137"/>
        <v>0</v>
      </c>
      <c r="AB261" s="346">
        <f t="shared" si="137"/>
        <v>0</v>
      </c>
      <c r="AC261" s="346">
        <f t="shared" si="137"/>
        <v>0</v>
      </c>
      <c r="AD261" s="346">
        <f t="shared" si="137"/>
        <v>0</v>
      </c>
      <c r="AE261" s="346">
        <f t="shared" si="137"/>
        <v>0</v>
      </c>
      <c r="AF261" s="346">
        <f t="shared" ref="AF261:AL261" si="138">SUM(AF259:AF260)</f>
        <v>0</v>
      </c>
      <c r="AG261" s="346">
        <f t="shared" si="138"/>
        <v>0</v>
      </c>
      <c r="AH261" s="346">
        <f t="shared" si="138"/>
        <v>0</v>
      </c>
      <c r="AI261" s="346">
        <f t="shared" si="138"/>
        <v>0</v>
      </c>
      <c r="AJ261" s="346">
        <f t="shared" si="138"/>
        <v>0</v>
      </c>
      <c r="AK261" s="346">
        <f t="shared" si="138"/>
        <v>0</v>
      </c>
      <c r="AL261" s="346">
        <f t="shared" si="138"/>
        <v>0</v>
      </c>
      <c r="AM261" s="407">
        <f>SUM(AM259:AM260)</f>
        <v>0</v>
      </c>
    </row>
    <row r="262" spans="1:41" s="380" customFormat="1" ht="15">
      <c r="A262" s="762"/>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39">Y256*Y258</f>
        <v>0</v>
      </c>
      <c r="Z262" s="347">
        <f t="shared" si="139"/>
        <v>0</v>
      </c>
      <c r="AA262" s="347">
        <f t="shared" si="139"/>
        <v>0</v>
      </c>
      <c r="AB262" s="347">
        <f t="shared" si="139"/>
        <v>0</v>
      </c>
      <c r="AC262" s="347">
        <f t="shared" si="139"/>
        <v>0</v>
      </c>
      <c r="AD262" s="347">
        <f t="shared" si="139"/>
        <v>0</v>
      </c>
      <c r="AE262" s="347">
        <f t="shared" si="139"/>
        <v>0</v>
      </c>
      <c r="AF262" s="347">
        <f t="shared" ref="AF262:AL262" si="140">AF256*AF258</f>
        <v>0</v>
      </c>
      <c r="AG262" s="347">
        <f t="shared" si="140"/>
        <v>0</v>
      </c>
      <c r="AH262" s="347">
        <f t="shared" si="140"/>
        <v>0</v>
      </c>
      <c r="AI262" s="347">
        <f t="shared" si="140"/>
        <v>0</v>
      </c>
      <c r="AJ262" s="347">
        <f t="shared" si="140"/>
        <v>0</v>
      </c>
      <c r="AK262" s="347">
        <f t="shared" si="140"/>
        <v>0</v>
      </c>
      <c r="AL262" s="347">
        <f t="shared" si="140"/>
        <v>0</v>
      </c>
      <c r="AM262" s="407">
        <f>SUM(Y262:AL262)</f>
        <v>0</v>
      </c>
    </row>
    <row r="263" spans="1:41" s="380" customFormat="1" ht="15">
      <c r="A263" s="762"/>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A264" s="761"/>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A265" s="761"/>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A266" s="761"/>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A267" s="761"/>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A268" s="761"/>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A269" s="761"/>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A270" s="761"/>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A271" s="761"/>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1655791.9941552908</v>
      </c>
      <c r="Z271" s="291">
        <f>SUMPRODUCT(K150:K253,Z150:Z253)</f>
        <v>823072.28411573183</v>
      </c>
      <c r="AA271" s="291">
        <f>IF(AA149="kW",SUMPRODUCT(N150:N253,V150:V253,AA150:AA253),SUMPRODUCT(K150:K253,AA150:AA253))</f>
        <v>9573.0096384347999</v>
      </c>
      <c r="AB271" s="291">
        <f>IF(AB149="kW",SUMPRODUCT(N150:N253,V150:V253,AB150:AB253),SUMPRODUCT(K150:K253,AB150:AB253))</f>
        <v>44.990645820320204</v>
      </c>
      <c r="AC271" s="291">
        <f>IF(AC149="kW",SUMPRODUCT(N150:N253,V150:V253,AC150:AC253),SUMPRODUCT(K150:K253, AC150:AC253))</f>
        <v>3204.3337745361391</v>
      </c>
      <c r="AD271" s="291">
        <f>IF(AD149="kW",SUMPRODUCT(N150:N253,V150:V253,AD150:AD253),SUMPRODUCT(K150:K253, AD150:AD253))</f>
        <v>12822.784333072341</v>
      </c>
      <c r="AE271" s="291">
        <f>IF(AE149="kW",SUMPRODUCT(N150:N253,V150:V253,AE150:AE253),SUMPRODUCT(K150:K253,AE150:AE253))</f>
        <v>37.492204850266837</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A272" s="761"/>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1081275.9941552908</v>
      </c>
      <c r="Z272" s="326">
        <f>SUMPRODUCT(L150:L253,Z150:Z253)</f>
        <v>778833.41402398411</v>
      </c>
      <c r="AA272" s="326">
        <f>IF(AA149="kW",SUMPRODUCT(N150:N253,W150:W253,AA150:AA253),SUMPRODUCT(L150:L253,AA150:AA253))</f>
        <v>8300.2206928005216</v>
      </c>
      <c r="AB272" s="326">
        <f>IF(AB149="kW",SUMPRODUCT(N150:N253,W150:W253,AB150:AB253),SUMPRODUCT(L150:L253,AB150:AB253))</f>
        <v>39.008870096712634</v>
      </c>
      <c r="AC272" s="326">
        <f>IF(AC149="kW",SUMPRODUCT(N150:N253,W150:W253,AC150:AC253),SUMPRODUCT(L150:L253, AC150:AC253))</f>
        <v>2778.2984146658669</v>
      </c>
      <c r="AD272" s="326">
        <f>IF(AD149="kW",SUMPRODUCT(N150:N253,W150:W253,AD150:AD253),SUMPRODUCT(L150:L253, AD150:AD253))</f>
        <v>11329.334327411649</v>
      </c>
      <c r="AE272" s="326">
        <f>IF(AE149="kW",SUMPRODUCT(N150:N253,W150:W253,AE150:AE253),SUMPRODUCT(L150:L253,AE150:AE253))</f>
        <v>32.507391747260527</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A273" s="76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A274" s="761"/>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
      <c r="A275" s="761"/>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A276" s="761"/>
      <c r="B276" s="842" t="s">
        <v>211</v>
      </c>
      <c r="C276" s="844" t="s">
        <v>33</v>
      </c>
      <c r="D276" s="284" t="s">
        <v>422</v>
      </c>
      <c r="E276" s="846" t="s">
        <v>209</v>
      </c>
      <c r="F276" s="847"/>
      <c r="G276" s="847"/>
      <c r="H276" s="847"/>
      <c r="I276" s="847"/>
      <c r="J276" s="847"/>
      <c r="K276" s="847"/>
      <c r="L276" s="847"/>
      <c r="M276" s="848"/>
      <c r="N276" s="849" t="s">
        <v>213</v>
      </c>
      <c r="O276" s="284" t="s">
        <v>423</v>
      </c>
      <c r="P276" s="846" t="s">
        <v>212</v>
      </c>
      <c r="Q276" s="847"/>
      <c r="R276" s="847"/>
      <c r="S276" s="847"/>
      <c r="T276" s="847"/>
      <c r="U276" s="847"/>
      <c r="V276" s="847"/>
      <c r="W276" s="847"/>
      <c r="X276" s="848"/>
      <c r="Y276" s="839" t="s">
        <v>243</v>
      </c>
      <c r="Z276" s="840"/>
      <c r="AA276" s="840"/>
      <c r="AB276" s="840"/>
      <c r="AC276" s="840"/>
      <c r="AD276" s="840"/>
      <c r="AE276" s="840"/>
      <c r="AF276" s="840"/>
      <c r="AG276" s="840"/>
      <c r="AH276" s="840"/>
      <c r="AI276" s="840"/>
      <c r="AJ276" s="840"/>
      <c r="AK276" s="840"/>
      <c r="AL276" s="840"/>
      <c r="AM276" s="841"/>
    </row>
    <row r="277" spans="1:39" ht="60.75" customHeight="1">
      <c r="A277" s="761"/>
      <c r="B277" s="843"/>
      <c r="C277" s="845"/>
      <c r="D277" s="285">
        <v>2013</v>
      </c>
      <c r="E277" s="285">
        <v>2014</v>
      </c>
      <c r="F277" s="285">
        <v>2015</v>
      </c>
      <c r="G277" s="285">
        <v>2016</v>
      </c>
      <c r="H277" s="285">
        <v>2017</v>
      </c>
      <c r="I277" s="285">
        <v>2018</v>
      </c>
      <c r="J277" s="285">
        <v>2019</v>
      </c>
      <c r="K277" s="285">
        <v>2020</v>
      </c>
      <c r="L277" s="285">
        <v>2021</v>
      </c>
      <c r="M277" s="285">
        <v>2022</v>
      </c>
      <c r="N277" s="85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50 - 4,999 kW</v>
      </c>
      <c r="AB277" s="285" t="str">
        <f>'1.  LRAMVA Summary'!G52</f>
        <v>General Service 3,000 - 4,999 kW</v>
      </c>
      <c r="AC277" s="285" t="str">
        <f>'1.  LRAMVA Summary'!H52</f>
        <v>Large Use - Regular</v>
      </c>
      <c r="AD277" s="285" t="str">
        <f>'1.  LRAMVA Summary'!I52</f>
        <v>Large Use - 3TS</v>
      </c>
      <c r="AE277" s="285" t="str">
        <f>'1.  LRAMVA Summary'!J52</f>
        <v>Large Use - Ford Annex</v>
      </c>
      <c r="AF277" s="285" t="str">
        <f>'1.  LRAMVA Summary'!K52</f>
        <v>Other</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763"/>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761" t="s">
        <v>879</v>
      </c>
      <c r="B279" s="294" t="s">
        <v>1</v>
      </c>
      <c r="C279" s="291" t="s">
        <v>25</v>
      </c>
      <c r="D279" s="295"/>
      <c r="E279" s="295"/>
      <c r="F279" s="295"/>
      <c r="G279" s="295"/>
      <c r="H279" s="295"/>
      <c r="I279" s="295"/>
      <c r="J279" s="295">
        <v>0</v>
      </c>
      <c r="K279" s="295">
        <v>0</v>
      </c>
      <c r="L279" s="295">
        <v>0</v>
      </c>
      <c r="M279" s="295">
        <v>0</v>
      </c>
      <c r="N279" s="291"/>
      <c r="O279" s="295"/>
      <c r="P279" s="295"/>
      <c r="Q279" s="295"/>
      <c r="R279" s="295"/>
      <c r="S279" s="295"/>
      <c r="T279" s="295"/>
      <c r="U279" s="295">
        <v>0</v>
      </c>
      <c r="V279" s="295">
        <v>0</v>
      </c>
      <c r="W279" s="295">
        <v>0</v>
      </c>
      <c r="X279" s="295">
        <v>0</v>
      </c>
      <c r="Y279" s="410">
        <v>1</v>
      </c>
      <c r="Z279" s="410">
        <v>0</v>
      </c>
      <c r="AA279" s="410">
        <v>0</v>
      </c>
      <c r="AB279" s="410">
        <v>0</v>
      </c>
      <c r="AC279" s="410">
        <v>0</v>
      </c>
      <c r="AD279" s="410">
        <v>0</v>
      </c>
      <c r="AE279" s="410">
        <v>0</v>
      </c>
      <c r="AF279" s="410">
        <v>0</v>
      </c>
      <c r="AG279" s="410"/>
      <c r="AH279" s="410"/>
      <c r="AI279" s="410"/>
      <c r="AJ279" s="410"/>
      <c r="AK279" s="410"/>
      <c r="AL279" s="410"/>
      <c r="AM279" s="296">
        <f>SUM(Y279:AL279)</f>
        <v>1</v>
      </c>
    </row>
    <row r="280" spans="1:39" ht="15" outlineLevel="1">
      <c r="A280" s="76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F280" si="141">AA279</f>
        <v>0</v>
      </c>
      <c r="AB280" s="411">
        <f t="shared" si="141"/>
        <v>0</v>
      </c>
      <c r="AC280" s="411">
        <f t="shared" si="141"/>
        <v>0</v>
      </c>
      <c r="AD280" s="411">
        <f t="shared" si="141"/>
        <v>0</v>
      </c>
      <c r="AE280" s="411">
        <f t="shared" si="141"/>
        <v>0</v>
      </c>
      <c r="AF280" s="411">
        <f t="shared" si="141"/>
        <v>0</v>
      </c>
      <c r="AG280" s="411">
        <f t="shared" ref="AG280:AL280" si="142">AG279</f>
        <v>0</v>
      </c>
      <c r="AH280" s="411">
        <f t="shared" si="142"/>
        <v>0</v>
      </c>
      <c r="AI280" s="411">
        <f t="shared" si="142"/>
        <v>0</v>
      </c>
      <c r="AJ280" s="411">
        <f t="shared" si="142"/>
        <v>0</v>
      </c>
      <c r="AK280" s="411">
        <f t="shared" si="142"/>
        <v>0</v>
      </c>
      <c r="AL280" s="411">
        <f t="shared" si="142"/>
        <v>0</v>
      </c>
      <c r="AM280" s="297"/>
    </row>
    <row r="281" spans="1:39" ht="15" outlineLevel="1">
      <c r="A281" s="762"/>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761" t="s">
        <v>880</v>
      </c>
      <c r="B282" s="294" t="s">
        <v>2</v>
      </c>
      <c r="C282" s="291" t="s">
        <v>25</v>
      </c>
      <c r="D282" s="295"/>
      <c r="E282" s="295"/>
      <c r="F282" s="295"/>
      <c r="G282" s="295"/>
      <c r="H282" s="295"/>
      <c r="I282" s="295"/>
      <c r="J282" s="295">
        <v>0</v>
      </c>
      <c r="K282" s="295">
        <v>0</v>
      </c>
      <c r="L282" s="295">
        <v>0</v>
      </c>
      <c r="M282" s="295">
        <v>0</v>
      </c>
      <c r="N282" s="291"/>
      <c r="O282" s="295"/>
      <c r="P282" s="295"/>
      <c r="Q282" s="295"/>
      <c r="R282" s="295"/>
      <c r="S282" s="295"/>
      <c r="T282" s="295"/>
      <c r="U282" s="295">
        <v>0</v>
      </c>
      <c r="V282" s="295">
        <v>0</v>
      </c>
      <c r="W282" s="295">
        <v>0</v>
      </c>
      <c r="X282" s="295">
        <v>0</v>
      </c>
      <c r="Y282" s="410">
        <v>1</v>
      </c>
      <c r="Z282" s="410">
        <v>0</v>
      </c>
      <c r="AA282" s="410">
        <v>0</v>
      </c>
      <c r="AB282" s="410">
        <v>0</v>
      </c>
      <c r="AC282" s="410">
        <v>0</v>
      </c>
      <c r="AD282" s="410">
        <v>0</v>
      </c>
      <c r="AE282" s="410">
        <v>0</v>
      </c>
      <c r="AF282" s="410">
        <v>0</v>
      </c>
      <c r="AG282" s="410"/>
      <c r="AH282" s="410"/>
      <c r="AI282" s="410"/>
      <c r="AJ282" s="410"/>
      <c r="AK282" s="410"/>
      <c r="AL282" s="410"/>
      <c r="AM282" s="296">
        <f>SUM(Y282:AL282)</f>
        <v>1</v>
      </c>
    </row>
    <row r="283" spans="1:39" ht="15" outlineLevel="1">
      <c r="A283" s="76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F283" si="143">AA282</f>
        <v>0</v>
      </c>
      <c r="AB283" s="411">
        <f t="shared" si="143"/>
        <v>0</v>
      </c>
      <c r="AC283" s="411">
        <f t="shared" si="143"/>
        <v>0</v>
      </c>
      <c r="AD283" s="411">
        <f t="shared" si="143"/>
        <v>0</v>
      </c>
      <c r="AE283" s="411">
        <f t="shared" si="143"/>
        <v>0</v>
      </c>
      <c r="AF283" s="411">
        <f t="shared" si="143"/>
        <v>0</v>
      </c>
      <c r="AG283" s="411">
        <f t="shared" ref="AG283:AL283" si="144">AG282</f>
        <v>0</v>
      </c>
      <c r="AH283" s="411">
        <f t="shared" si="144"/>
        <v>0</v>
      </c>
      <c r="AI283" s="411">
        <f t="shared" si="144"/>
        <v>0</v>
      </c>
      <c r="AJ283" s="411">
        <f t="shared" si="144"/>
        <v>0</v>
      </c>
      <c r="AK283" s="411">
        <f t="shared" si="144"/>
        <v>0</v>
      </c>
      <c r="AL283" s="411">
        <f t="shared" si="144"/>
        <v>0</v>
      </c>
      <c r="AM283" s="297"/>
    </row>
    <row r="284" spans="1:39" ht="15" outlineLevel="1">
      <c r="A284" s="762"/>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761" t="s">
        <v>881</v>
      </c>
      <c r="B285" s="294" t="s">
        <v>3</v>
      </c>
      <c r="C285" s="291" t="s">
        <v>25</v>
      </c>
      <c r="D285" s="295"/>
      <c r="E285" s="295"/>
      <c r="F285" s="295"/>
      <c r="G285" s="295"/>
      <c r="H285" s="295"/>
      <c r="I285" s="295"/>
      <c r="J285" s="295">
        <v>576778.19216940808</v>
      </c>
      <c r="K285" s="295">
        <v>576778.19216940808</v>
      </c>
      <c r="L285" s="295">
        <v>576778.19216940808</v>
      </c>
      <c r="M285" s="295">
        <v>576778.19216940808</v>
      </c>
      <c r="N285" s="291"/>
      <c r="O285" s="295"/>
      <c r="P285" s="295"/>
      <c r="Q285" s="295"/>
      <c r="R285" s="295"/>
      <c r="S285" s="295"/>
      <c r="T285" s="295"/>
      <c r="U285" s="295">
        <v>353.62541750600002</v>
      </c>
      <c r="V285" s="295">
        <v>353.62541750600002</v>
      </c>
      <c r="W285" s="295">
        <v>353.62541750600002</v>
      </c>
      <c r="X285" s="295">
        <v>353.62541750600002</v>
      </c>
      <c r="Y285" s="410">
        <v>1</v>
      </c>
      <c r="Z285" s="410">
        <v>0</v>
      </c>
      <c r="AA285" s="410">
        <v>0</v>
      </c>
      <c r="AB285" s="410">
        <v>0</v>
      </c>
      <c r="AC285" s="410">
        <v>0</v>
      </c>
      <c r="AD285" s="410">
        <v>0</v>
      </c>
      <c r="AE285" s="410">
        <v>0</v>
      </c>
      <c r="AF285" s="410">
        <v>0</v>
      </c>
      <c r="AG285" s="410"/>
      <c r="AH285" s="410"/>
      <c r="AI285" s="410"/>
      <c r="AJ285" s="410"/>
      <c r="AK285" s="410"/>
      <c r="AL285" s="410"/>
      <c r="AM285" s="296">
        <f>SUM(Y285:AL285)</f>
        <v>1</v>
      </c>
    </row>
    <row r="286" spans="1:39" ht="15" outlineLevel="1">
      <c r="A286" s="761" t="s">
        <v>882</v>
      </c>
      <c r="B286" s="294" t="s">
        <v>249</v>
      </c>
      <c r="C286" s="291" t="s">
        <v>163</v>
      </c>
      <c r="D286" s="295"/>
      <c r="E286" s="295"/>
      <c r="F286" s="295"/>
      <c r="G286" s="295"/>
      <c r="H286" s="295"/>
      <c r="I286" s="295"/>
      <c r="J286" s="295">
        <v>25323.688089500003</v>
      </c>
      <c r="K286" s="295">
        <v>25323.688089500003</v>
      </c>
      <c r="L286" s="295">
        <v>25323.688089500003</v>
      </c>
      <c r="M286" s="295">
        <v>25323.688089500003</v>
      </c>
      <c r="N286" s="468"/>
      <c r="O286" s="295"/>
      <c r="P286" s="295"/>
      <c r="Q286" s="295"/>
      <c r="R286" s="295"/>
      <c r="S286" s="295"/>
      <c r="T286" s="295"/>
      <c r="U286" s="295">
        <v>15.074723483</v>
      </c>
      <c r="V286" s="295">
        <v>15.074723483</v>
      </c>
      <c r="W286" s="295">
        <v>15.074723483</v>
      </c>
      <c r="X286" s="295">
        <v>15.074723483</v>
      </c>
      <c r="Y286" s="411">
        <f>Y285</f>
        <v>1</v>
      </c>
      <c r="Z286" s="411">
        <f>Z285</f>
        <v>0</v>
      </c>
      <c r="AA286" s="411">
        <f t="shared" ref="AA286:AF286" si="145">AA285</f>
        <v>0</v>
      </c>
      <c r="AB286" s="411">
        <f t="shared" si="145"/>
        <v>0</v>
      </c>
      <c r="AC286" s="411">
        <f t="shared" si="145"/>
        <v>0</v>
      </c>
      <c r="AD286" s="411">
        <f t="shared" si="145"/>
        <v>0</v>
      </c>
      <c r="AE286" s="411">
        <f t="shared" si="145"/>
        <v>0</v>
      </c>
      <c r="AF286" s="411">
        <f t="shared" si="145"/>
        <v>0</v>
      </c>
      <c r="AG286" s="411">
        <f t="shared" ref="AG286:AL286" si="146">AG285</f>
        <v>0</v>
      </c>
      <c r="AH286" s="411">
        <f t="shared" si="146"/>
        <v>0</v>
      </c>
      <c r="AI286" s="411">
        <f t="shared" si="146"/>
        <v>0</v>
      </c>
      <c r="AJ286" s="411">
        <f t="shared" si="146"/>
        <v>0</v>
      </c>
      <c r="AK286" s="411">
        <f t="shared" si="146"/>
        <v>0</v>
      </c>
      <c r="AL286" s="411">
        <f t="shared" si="146"/>
        <v>0</v>
      </c>
      <c r="AM286" s="297"/>
    </row>
    <row r="287" spans="1:39" ht="15" outlineLevel="1">
      <c r="A287" s="76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761" t="s">
        <v>883</v>
      </c>
      <c r="B288" s="294" t="s">
        <v>4</v>
      </c>
      <c r="C288" s="291" t="s">
        <v>25</v>
      </c>
      <c r="D288" s="295"/>
      <c r="E288" s="295"/>
      <c r="F288" s="295"/>
      <c r="G288" s="295"/>
      <c r="H288" s="295"/>
      <c r="I288" s="295"/>
      <c r="J288" s="295">
        <v>97578.508775843002</v>
      </c>
      <c r="K288" s="295">
        <v>97497.187330197004</v>
      </c>
      <c r="L288" s="295">
        <v>70896.842713520004</v>
      </c>
      <c r="M288" s="295">
        <v>70896.842713520004</v>
      </c>
      <c r="N288" s="291"/>
      <c r="O288" s="295"/>
      <c r="P288" s="295"/>
      <c r="Q288" s="295"/>
      <c r="R288" s="295"/>
      <c r="S288" s="295"/>
      <c r="T288" s="295"/>
      <c r="U288" s="295">
        <v>6.6343392220000004</v>
      </c>
      <c r="V288" s="295">
        <v>6.6250559520000003</v>
      </c>
      <c r="W288" s="295">
        <v>4.9551581640000002</v>
      </c>
      <c r="X288" s="295">
        <v>4.9551581640000002</v>
      </c>
      <c r="Y288" s="410">
        <v>1</v>
      </c>
      <c r="Z288" s="410">
        <v>0</v>
      </c>
      <c r="AA288" s="410">
        <v>0</v>
      </c>
      <c r="AB288" s="410">
        <v>0</v>
      </c>
      <c r="AC288" s="410">
        <v>0</v>
      </c>
      <c r="AD288" s="410">
        <v>0</v>
      </c>
      <c r="AE288" s="410">
        <v>0</v>
      </c>
      <c r="AF288" s="410">
        <v>0</v>
      </c>
      <c r="AG288" s="410"/>
      <c r="AH288" s="410"/>
      <c r="AI288" s="410"/>
      <c r="AJ288" s="410"/>
      <c r="AK288" s="410"/>
      <c r="AL288" s="410"/>
      <c r="AM288" s="296">
        <f>SUM(Y288:AL288)</f>
        <v>1</v>
      </c>
    </row>
    <row r="289" spans="1:39" ht="15" outlineLevel="1">
      <c r="A289" s="761" t="s">
        <v>884</v>
      </c>
      <c r="B289" s="294" t="s">
        <v>249</v>
      </c>
      <c r="C289" s="291" t="s">
        <v>163</v>
      </c>
      <c r="D289" s="295"/>
      <c r="E289" s="295"/>
      <c r="F289" s="295"/>
      <c r="G289" s="295"/>
      <c r="H289" s="295"/>
      <c r="I289" s="295"/>
      <c r="J289" s="295">
        <v>301</v>
      </c>
      <c r="K289" s="295">
        <v>301</v>
      </c>
      <c r="L289" s="295">
        <v>253</v>
      </c>
      <c r="M289" s="295">
        <v>253</v>
      </c>
      <c r="N289" s="468"/>
      <c r="O289" s="295"/>
      <c r="P289" s="295"/>
      <c r="Q289" s="295"/>
      <c r="R289" s="295"/>
      <c r="S289" s="295"/>
      <c r="T289" s="295"/>
      <c r="U289" s="295">
        <v>2.1999999999999999E-2</v>
      </c>
      <c r="V289" s="295">
        <v>2.1999999999999999E-2</v>
      </c>
      <c r="W289" s="295">
        <v>1.9E-2</v>
      </c>
      <c r="X289" s="295">
        <v>1.9E-2</v>
      </c>
      <c r="Y289" s="411">
        <f>Y288</f>
        <v>1</v>
      </c>
      <c r="Z289" s="411">
        <f>Z288</f>
        <v>0</v>
      </c>
      <c r="AA289" s="411">
        <f t="shared" ref="AA289:AF289" si="147">AA288</f>
        <v>0</v>
      </c>
      <c r="AB289" s="411">
        <f t="shared" si="147"/>
        <v>0</v>
      </c>
      <c r="AC289" s="411">
        <f t="shared" si="147"/>
        <v>0</v>
      </c>
      <c r="AD289" s="411">
        <f t="shared" si="147"/>
        <v>0</v>
      </c>
      <c r="AE289" s="411">
        <f t="shared" si="147"/>
        <v>0</v>
      </c>
      <c r="AF289" s="411">
        <f t="shared" si="147"/>
        <v>0</v>
      </c>
      <c r="AG289" s="411">
        <f t="shared" ref="AG289:AL289" si="148">AG288</f>
        <v>0</v>
      </c>
      <c r="AH289" s="411">
        <f t="shared" si="148"/>
        <v>0</v>
      </c>
      <c r="AI289" s="411">
        <f t="shared" si="148"/>
        <v>0</v>
      </c>
      <c r="AJ289" s="411">
        <f t="shared" si="148"/>
        <v>0</v>
      </c>
      <c r="AK289" s="411">
        <f t="shared" si="148"/>
        <v>0</v>
      </c>
      <c r="AL289" s="411">
        <f t="shared" si="148"/>
        <v>0</v>
      </c>
      <c r="AM289" s="297"/>
    </row>
    <row r="290" spans="1:39" ht="15" outlineLevel="1">
      <c r="A290" s="76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761" t="s">
        <v>885</v>
      </c>
      <c r="B291" s="294" t="s">
        <v>5</v>
      </c>
      <c r="C291" s="291" t="s">
        <v>25</v>
      </c>
      <c r="D291" s="295"/>
      <c r="E291" s="295"/>
      <c r="F291" s="295"/>
      <c r="G291" s="295"/>
      <c r="H291" s="295"/>
      <c r="I291" s="295"/>
      <c r="J291" s="295">
        <v>196020.40234152001</v>
      </c>
      <c r="K291" s="295">
        <v>195789.402293021</v>
      </c>
      <c r="L291" s="295">
        <v>164647.51213123501</v>
      </c>
      <c r="M291" s="295">
        <v>164647.51213123501</v>
      </c>
      <c r="N291" s="291"/>
      <c r="O291" s="295"/>
      <c r="P291" s="295"/>
      <c r="Q291" s="295"/>
      <c r="R291" s="295"/>
      <c r="S291" s="295"/>
      <c r="T291" s="295"/>
      <c r="U291" s="295">
        <v>13.940017706000001</v>
      </c>
      <c r="V291" s="295">
        <v>13.913647836999999</v>
      </c>
      <c r="W291" s="295">
        <v>11.958644086</v>
      </c>
      <c r="X291" s="295">
        <v>11.958644086</v>
      </c>
      <c r="Y291" s="410">
        <v>1</v>
      </c>
      <c r="Z291" s="410">
        <v>0</v>
      </c>
      <c r="AA291" s="410">
        <v>0</v>
      </c>
      <c r="AB291" s="410">
        <v>0</v>
      </c>
      <c r="AC291" s="410">
        <v>0</v>
      </c>
      <c r="AD291" s="410">
        <v>0</v>
      </c>
      <c r="AE291" s="410">
        <v>0</v>
      </c>
      <c r="AF291" s="410">
        <v>0</v>
      </c>
      <c r="AG291" s="410"/>
      <c r="AH291" s="410"/>
      <c r="AI291" s="410"/>
      <c r="AJ291" s="410"/>
      <c r="AK291" s="410"/>
      <c r="AL291" s="410"/>
      <c r="AM291" s="296">
        <f>SUM(Y291:AL291)</f>
        <v>1</v>
      </c>
    </row>
    <row r="292" spans="1:39" ht="15" outlineLevel="1">
      <c r="A292" s="76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F292" si="149">AA291</f>
        <v>0</v>
      </c>
      <c r="AB292" s="411">
        <f t="shared" si="149"/>
        <v>0</v>
      </c>
      <c r="AC292" s="411">
        <f t="shared" si="149"/>
        <v>0</v>
      </c>
      <c r="AD292" s="411">
        <f t="shared" si="149"/>
        <v>0</v>
      </c>
      <c r="AE292" s="411">
        <f t="shared" si="149"/>
        <v>0</v>
      </c>
      <c r="AF292" s="411">
        <f t="shared" si="149"/>
        <v>0</v>
      </c>
      <c r="AG292" s="411">
        <f t="shared" ref="AG292:AL292" si="150">AG291</f>
        <v>0</v>
      </c>
      <c r="AH292" s="411">
        <f t="shared" si="150"/>
        <v>0</v>
      </c>
      <c r="AI292" s="411">
        <f t="shared" si="150"/>
        <v>0</v>
      </c>
      <c r="AJ292" s="411">
        <f t="shared" si="150"/>
        <v>0</v>
      </c>
      <c r="AK292" s="411">
        <f t="shared" si="150"/>
        <v>0</v>
      </c>
      <c r="AL292" s="411">
        <f t="shared" si="150"/>
        <v>0</v>
      </c>
      <c r="AM292" s="297"/>
    </row>
    <row r="293" spans="1:39" ht="15" outlineLevel="1">
      <c r="A293" s="76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761" t="s">
        <v>886</v>
      </c>
      <c r="B294" s="294" t="s">
        <v>6</v>
      </c>
      <c r="C294" s="291" t="s">
        <v>25</v>
      </c>
      <c r="D294" s="295"/>
      <c r="E294" s="295"/>
      <c r="F294" s="295"/>
      <c r="G294" s="295"/>
      <c r="H294" s="295"/>
      <c r="I294" s="295"/>
      <c r="J294" s="295">
        <v>0</v>
      </c>
      <c r="K294" s="295">
        <v>0</v>
      </c>
      <c r="L294" s="295">
        <v>0</v>
      </c>
      <c r="M294" s="295">
        <v>0</v>
      </c>
      <c r="N294" s="291"/>
      <c r="O294" s="295"/>
      <c r="P294" s="295"/>
      <c r="Q294" s="295"/>
      <c r="R294" s="295"/>
      <c r="S294" s="295"/>
      <c r="T294" s="295"/>
      <c r="U294" s="295">
        <v>0</v>
      </c>
      <c r="V294" s="295">
        <v>0</v>
      </c>
      <c r="W294" s="295">
        <v>0</v>
      </c>
      <c r="X294" s="295">
        <v>0</v>
      </c>
      <c r="Y294" s="410">
        <v>0</v>
      </c>
      <c r="Z294" s="410">
        <v>0</v>
      </c>
      <c r="AA294" s="410">
        <v>0</v>
      </c>
      <c r="AB294" s="410">
        <v>0</v>
      </c>
      <c r="AC294" s="410">
        <v>0</v>
      </c>
      <c r="AD294" s="410">
        <v>0</v>
      </c>
      <c r="AE294" s="410">
        <v>0</v>
      </c>
      <c r="AF294" s="410">
        <v>0</v>
      </c>
      <c r="AG294" s="410"/>
      <c r="AH294" s="410"/>
      <c r="AI294" s="410"/>
      <c r="AJ294" s="410"/>
      <c r="AK294" s="410"/>
      <c r="AL294" s="410"/>
      <c r="AM294" s="296">
        <f>SUM(Y294:AL294)</f>
        <v>0</v>
      </c>
    </row>
    <row r="295" spans="1:39" ht="15" outlineLevel="1">
      <c r="A295" s="76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F295" si="151">AA294</f>
        <v>0</v>
      </c>
      <c r="AB295" s="411">
        <f t="shared" si="151"/>
        <v>0</v>
      </c>
      <c r="AC295" s="411">
        <f t="shared" si="151"/>
        <v>0</v>
      </c>
      <c r="AD295" s="411">
        <f t="shared" si="151"/>
        <v>0</v>
      </c>
      <c r="AE295" s="411">
        <f t="shared" si="151"/>
        <v>0</v>
      </c>
      <c r="AF295" s="411">
        <f t="shared" si="151"/>
        <v>0</v>
      </c>
      <c r="AG295" s="411">
        <f t="shared" ref="AG295:AL295" si="152">AG294</f>
        <v>0</v>
      </c>
      <c r="AH295" s="411">
        <f t="shared" si="152"/>
        <v>0</v>
      </c>
      <c r="AI295" s="411">
        <f t="shared" si="152"/>
        <v>0</v>
      </c>
      <c r="AJ295" s="411">
        <f t="shared" si="152"/>
        <v>0</v>
      </c>
      <c r="AK295" s="411">
        <f t="shared" si="152"/>
        <v>0</v>
      </c>
      <c r="AL295" s="411">
        <f t="shared" si="152"/>
        <v>0</v>
      </c>
      <c r="AM295" s="297"/>
    </row>
    <row r="296" spans="1:39" ht="15" outlineLevel="1">
      <c r="A296" s="76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761" t="s">
        <v>887</v>
      </c>
      <c r="B297" s="294" t="s">
        <v>42</v>
      </c>
      <c r="C297" s="291" t="s">
        <v>25</v>
      </c>
      <c r="D297" s="295"/>
      <c r="E297" s="295"/>
      <c r="F297" s="295"/>
      <c r="G297" s="295"/>
      <c r="H297" s="295"/>
      <c r="I297" s="295"/>
      <c r="J297" s="295">
        <v>0</v>
      </c>
      <c r="K297" s="295">
        <v>0</v>
      </c>
      <c r="L297" s="295">
        <v>0</v>
      </c>
      <c r="M297" s="295">
        <v>0</v>
      </c>
      <c r="N297" s="291"/>
      <c r="O297" s="295"/>
      <c r="P297" s="295"/>
      <c r="Q297" s="295"/>
      <c r="R297" s="295"/>
      <c r="S297" s="295"/>
      <c r="T297" s="295"/>
      <c r="U297" s="295">
        <v>0</v>
      </c>
      <c r="V297" s="295">
        <v>0</v>
      </c>
      <c r="W297" s="295">
        <v>0</v>
      </c>
      <c r="X297" s="295">
        <v>0</v>
      </c>
      <c r="Y297" s="410">
        <v>1</v>
      </c>
      <c r="Z297" s="410">
        <v>0</v>
      </c>
      <c r="AA297" s="410">
        <v>0</v>
      </c>
      <c r="AB297" s="410">
        <v>0</v>
      </c>
      <c r="AC297" s="410">
        <v>0</v>
      </c>
      <c r="AD297" s="410">
        <v>0</v>
      </c>
      <c r="AE297" s="410">
        <v>0</v>
      </c>
      <c r="AF297" s="410">
        <v>0</v>
      </c>
      <c r="AG297" s="410"/>
      <c r="AH297" s="410"/>
      <c r="AI297" s="410"/>
      <c r="AJ297" s="410"/>
      <c r="AK297" s="410"/>
      <c r="AL297" s="410"/>
      <c r="AM297" s="296">
        <f>SUM(Y297:AL297)</f>
        <v>1</v>
      </c>
    </row>
    <row r="298" spans="1:39" ht="15" outlineLevel="1">
      <c r="A298" s="76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F298" si="153">AA297</f>
        <v>0</v>
      </c>
      <c r="AB298" s="411">
        <f t="shared" si="153"/>
        <v>0</v>
      </c>
      <c r="AC298" s="411">
        <f t="shared" si="153"/>
        <v>0</v>
      </c>
      <c r="AD298" s="411">
        <f t="shared" si="153"/>
        <v>0</v>
      </c>
      <c r="AE298" s="411">
        <f t="shared" si="153"/>
        <v>0</v>
      </c>
      <c r="AF298" s="411">
        <f t="shared" si="153"/>
        <v>0</v>
      </c>
      <c r="AG298" s="411">
        <f t="shared" ref="AG298:AL298" si="154">AG297</f>
        <v>0</v>
      </c>
      <c r="AH298" s="411">
        <f t="shared" si="154"/>
        <v>0</v>
      </c>
      <c r="AI298" s="411">
        <f t="shared" si="154"/>
        <v>0</v>
      </c>
      <c r="AJ298" s="411">
        <f t="shared" si="154"/>
        <v>0</v>
      </c>
      <c r="AK298" s="411">
        <f t="shared" si="154"/>
        <v>0</v>
      </c>
      <c r="AL298" s="411">
        <f t="shared" si="154"/>
        <v>0</v>
      </c>
      <c r="AM298" s="297"/>
    </row>
    <row r="299" spans="1:39" ht="15" outlineLevel="1">
      <c r="A299" s="76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761" t="s">
        <v>888</v>
      </c>
      <c r="B300" s="294" t="s">
        <v>485</v>
      </c>
      <c r="C300" s="291" t="s">
        <v>25</v>
      </c>
      <c r="D300" s="295"/>
      <c r="E300" s="295"/>
      <c r="F300" s="295"/>
      <c r="G300" s="295"/>
      <c r="H300" s="295"/>
      <c r="I300" s="295"/>
      <c r="J300" s="295">
        <v>0</v>
      </c>
      <c r="K300" s="295">
        <v>0</v>
      </c>
      <c r="L300" s="295">
        <v>0</v>
      </c>
      <c r="M300" s="295">
        <v>0</v>
      </c>
      <c r="N300" s="291"/>
      <c r="O300" s="295"/>
      <c r="P300" s="295"/>
      <c r="Q300" s="295"/>
      <c r="R300" s="295"/>
      <c r="S300" s="295"/>
      <c r="T300" s="295"/>
      <c r="U300" s="295">
        <v>0</v>
      </c>
      <c r="V300" s="295">
        <v>0</v>
      </c>
      <c r="W300" s="295">
        <v>0</v>
      </c>
      <c r="X300" s="295">
        <v>0</v>
      </c>
      <c r="Y300" s="410">
        <v>0</v>
      </c>
      <c r="Z300" s="410">
        <v>0</v>
      </c>
      <c r="AA300" s="410">
        <v>0</v>
      </c>
      <c r="AB300" s="410">
        <v>0</v>
      </c>
      <c r="AC300" s="410">
        <v>0</v>
      </c>
      <c r="AD300" s="410">
        <v>0</v>
      </c>
      <c r="AE300" s="410">
        <v>0</v>
      </c>
      <c r="AF300" s="410">
        <v>0</v>
      </c>
      <c r="AG300" s="410"/>
      <c r="AH300" s="410"/>
      <c r="AI300" s="410"/>
      <c r="AJ300" s="410"/>
      <c r="AK300" s="410"/>
      <c r="AL300" s="410"/>
      <c r="AM300" s="296">
        <f>SUM(Y300:AL300)</f>
        <v>0</v>
      </c>
    </row>
    <row r="301" spans="1:39" s="283" customFormat="1" ht="15" outlineLevel="1">
      <c r="A301" s="761"/>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F301" si="155">AA300</f>
        <v>0</v>
      </c>
      <c r="AB301" s="411">
        <f t="shared" si="155"/>
        <v>0</v>
      </c>
      <c r="AC301" s="411">
        <f t="shared" si="155"/>
        <v>0</v>
      </c>
      <c r="AD301" s="411">
        <f t="shared" si="155"/>
        <v>0</v>
      </c>
      <c r="AE301" s="411">
        <f t="shared" si="155"/>
        <v>0</v>
      </c>
      <c r="AF301" s="411">
        <f t="shared" si="155"/>
        <v>0</v>
      </c>
      <c r="AG301" s="411">
        <f t="shared" ref="AG301:AL301" si="156">AG300</f>
        <v>0</v>
      </c>
      <c r="AH301" s="411">
        <f t="shared" si="156"/>
        <v>0</v>
      </c>
      <c r="AI301" s="411">
        <f t="shared" si="156"/>
        <v>0</v>
      </c>
      <c r="AJ301" s="411">
        <f t="shared" si="156"/>
        <v>0</v>
      </c>
      <c r="AK301" s="411">
        <f t="shared" si="156"/>
        <v>0</v>
      </c>
      <c r="AL301" s="411">
        <f t="shared" si="156"/>
        <v>0</v>
      </c>
      <c r="AM301" s="297"/>
    </row>
    <row r="302" spans="1:39" s="283" customFormat="1" ht="15" outlineLevel="1">
      <c r="A302" s="761"/>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761" t="s">
        <v>889</v>
      </c>
      <c r="B303" s="294" t="s">
        <v>7</v>
      </c>
      <c r="C303" s="291" t="s">
        <v>25</v>
      </c>
      <c r="D303" s="295"/>
      <c r="E303" s="295"/>
      <c r="F303" s="295"/>
      <c r="G303" s="295"/>
      <c r="H303" s="295"/>
      <c r="I303" s="295"/>
      <c r="J303" s="295">
        <v>0</v>
      </c>
      <c r="K303" s="295">
        <v>0</v>
      </c>
      <c r="L303" s="295">
        <v>0</v>
      </c>
      <c r="M303" s="295">
        <v>0</v>
      </c>
      <c r="N303" s="291"/>
      <c r="O303" s="295"/>
      <c r="P303" s="295"/>
      <c r="Q303" s="295"/>
      <c r="R303" s="295"/>
      <c r="S303" s="295"/>
      <c r="T303" s="295"/>
      <c r="U303" s="295">
        <v>0</v>
      </c>
      <c r="V303" s="295">
        <v>0</v>
      </c>
      <c r="W303" s="295">
        <v>0</v>
      </c>
      <c r="X303" s="295">
        <v>0</v>
      </c>
      <c r="Y303" s="410">
        <v>0</v>
      </c>
      <c r="Z303" s="410">
        <v>0</v>
      </c>
      <c r="AA303" s="410">
        <v>0</v>
      </c>
      <c r="AB303" s="410">
        <v>0</v>
      </c>
      <c r="AC303" s="410">
        <v>0</v>
      </c>
      <c r="AD303" s="410">
        <v>0</v>
      </c>
      <c r="AE303" s="410">
        <v>0</v>
      </c>
      <c r="AF303" s="410">
        <v>0</v>
      </c>
      <c r="AG303" s="410"/>
      <c r="AH303" s="410"/>
      <c r="AI303" s="410"/>
      <c r="AJ303" s="410"/>
      <c r="AK303" s="410"/>
      <c r="AL303" s="410"/>
      <c r="AM303" s="296">
        <f>SUM(Y303:AL303)</f>
        <v>0</v>
      </c>
    </row>
    <row r="304" spans="1:39" ht="15" outlineLevel="1">
      <c r="A304" s="76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F304" si="157">AA303</f>
        <v>0</v>
      </c>
      <c r="AB304" s="411">
        <f t="shared" si="157"/>
        <v>0</v>
      </c>
      <c r="AC304" s="411">
        <f t="shared" si="157"/>
        <v>0</v>
      </c>
      <c r="AD304" s="411">
        <f t="shared" si="157"/>
        <v>0</v>
      </c>
      <c r="AE304" s="411">
        <f t="shared" si="157"/>
        <v>0</v>
      </c>
      <c r="AF304" s="411">
        <f t="shared" si="157"/>
        <v>0</v>
      </c>
      <c r="AG304" s="411">
        <f t="shared" ref="AG304:AL304" si="158">AG303</f>
        <v>0</v>
      </c>
      <c r="AH304" s="411">
        <f t="shared" si="158"/>
        <v>0</v>
      </c>
      <c r="AI304" s="411">
        <f t="shared" si="158"/>
        <v>0</v>
      </c>
      <c r="AJ304" s="411">
        <f t="shared" si="158"/>
        <v>0</v>
      </c>
      <c r="AK304" s="411">
        <f t="shared" si="158"/>
        <v>0</v>
      </c>
      <c r="AL304" s="411">
        <f t="shared" si="158"/>
        <v>0</v>
      </c>
      <c r="AM304" s="297"/>
    </row>
    <row r="305" spans="1:39" ht="15" outlineLevel="1">
      <c r="A305" s="76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 outlineLevel="1">
      <c r="A306" s="763"/>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761" t="s">
        <v>890</v>
      </c>
      <c r="B307" s="310" t="s">
        <v>22</v>
      </c>
      <c r="C307" s="291" t="s">
        <v>25</v>
      </c>
      <c r="D307" s="295"/>
      <c r="E307" s="295"/>
      <c r="F307" s="295"/>
      <c r="G307" s="295"/>
      <c r="H307" s="295"/>
      <c r="I307" s="295"/>
      <c r="J307" s="295">
        <v>15906500.301157201</v>
      </c>
      <c r="K307" s="295">
        <v>15899584.2387319</v>
      </c>
      <c r="L307" s="295">
        <v>15065368.3693159</v>
      </c>
      <c r="M307" s="295">
        <v>12672786.73718</v>
      </c>
      <c r="N307" s="295">
        <v>12</v>
      </c>
      <c r="O307" s="295"/>
      <c r="P307" s="295"/>
      <c r="Q307" s="295"/>
      <c r="R307" s="295"/>
      <c r="S307" s="295"/>
      <c r="T307" s="295"/>
      <c r="U307" s="295">
        <v>2303.0808380849999</v>
      </c>
      <c r="V307" s="295">
        <v>2303.0808380849999</v>
      </c>
      <c r="W307" s="295">
        <v>2076.6816261029999</v>
      </c>
      <c r="X307" s="295">
        <v>1744.0750945049999</v>
      </c>
      <c r="Y307" s="415">
        <v>0</v>
      </c>
      <c r="Z307" s="503">
        <v>2.5000000000000001E-2</v>
      </c>
      <c r="AA307" s="503">
        <v>0.51300000000000001</v>
      </c>
      <c r="AB307" s="503">
        <v>0</v>
      </c>
      <c r="AC307" s="415">
        <v>0.17649999999999999</v>
      </c>
      <c r="AD307" s="415">
        <v>0.2767</v>
      </c>
      <c r="AE307" s="415">
        <v>0</v>
      </c>
      <c r="AF307" s="415">
        <v>0</v>
      </c>
      <c r="AG307" s="415"/>
      <c r="AH307" s="415"/>
      <c r="AI307" s="415"/>
      <c r="AJ307" s="415"/>
      <c r="AK307" s="415"/>
      <c r="AL307" s="415"/>
      <c r="AM307" s="296">
        <f>SUM(Y307:AL307)</f>
        <v>0.99120000000000008</v>
      </c>
    </row>
    <row r="308" spans="1:39" ht="15" outlineLevel="1">
      <c r="A308" s="761" t="s">
        <v>891</v>
      </c>
      <c r="B308" s="294" t="s">
        <v>249</v>
      </c>
      <c r="C308" s="291" t="s">
        <v>163</v>
      </c>
      <c r="D308" s="295"/>
      <c r="E308" s="295"/>
      <c r="F308" s="295"/>
      <c r="G308" s="295"/>
      <c r="H308" s="295"/>
      <c r="I308" s="295"/>
      <c r="J308" s="295">
        <v>1016021.311</v>
      </c>
      <c r="K308" s="295">
        <v>988261.66890000005</v>
      </c>
      <c r="L308" s="295">
        <v>937460.21299999999</v>
      </c>
      <c r="M308" s="295">
        <v>923891.19220000005</v>
      </c>
      <c r="N308" s="295">
        <f>N307</f>
        <v>12</v>
      </c>
      <c r="O308" s="295"/>
      <c r="P308" s="295"/>
      <c r="Q308" s="295"/>
      <c r="R308" s="295"/>
      <c r="S308" s="295"/>
      <c r="T308" s="295"/>
      <c r="U308" s="295">
        <v>190.32892580000001</v>
      </c>
      <c r="V308" s="295">
        <v>183.68617800000001</v>
      </c>
      <c r="W308" s="295">
        <v>170.4484607</v>
      </c>
      <c r="X308" s="295">
        <v>168.33979439999999</v>
      </c>
      <c r="Y308" s="411">
        <f>Y307</f>
        <v>0</v>
      </c>
      <c r="Z308" s="411">
        <f>Z307</f>
        <v>2.5000000000000001E-2</v>
      </c>
      <c r="AA308" s="411">
        <f t="shared" ref="AA308:AF308" si="159">AA307</f>
        <v>0.51300000000000001</v>
      </c>
      <c r="AB308" s="411">
        <f t="shared" si="159"/>
        <v>0</v>
      </c>
      <c r="AC308" s="411">
        <f t="shared" si="159"/>
        <v>0.17649999999999999</v>
      </c>
      <c r="AD308" s="411">
        <f t="shared" si="159"/>
        <v>0.2767</v>
      </c>
      <c r="AE308" s="411">
        <f t="shared" si="159"/>
        <v>0</v>
      </c>
      <c r="AF308" s="411">
        <f t="shared" si="159"/>
        <v>0</v>
      </c>
      <c r="AG308" s="411">
        <f t="shared" ref="AG308:AL308" si="160">AG307</f>
        <v>0</v>
      </c>
      <c r="AH308" s="411">
        <f t="shared" si="160"/>
        <v>0</v>
      </c>
      <c r="AI308" s="411">
        <f t="shared" si="160"/>
        <v>0</v>
      </c>
      <c r="AJ308" s="411">
        <f t="shared" si="160"/>
        <v>0</v>
      </c>
      <c r="AK308" s="411">
        <f t="shared" si="160"/>
        <v>0</v>
      </c>
      <c r="AL308" s="411">
        <f t="shared" si="160"/>
        <v>0</v>
      </c>
      <c r="AM308" s="311"/>
    </row>
    <row r="309" spans="1:39" ht="15" outlineLevel="1">
      <c r="A309" s="76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761" t="s">
        <v>892</v>
      </c>
      <c r="B310" s="314" t="s">
        <v>21</v>
      </c>
      <c r="C310" s="291" t="s">
        <v>25</v>
      </c>
      <c r="D310" s="295"/>
      <c r="E310" s="295"/>
      <c r="F310" s="295"/>
      <c r="G310" s="295"/>
      <c r="H310" s="295"/>
      <c r="I310" s="295"/>
      <c r="J310" s="295">
        <v>36545.675778167002</v>
      </c>
      <c r="K310" s="295">
        <v>35877.415596238003</v>
      </c>
      <c r="L310" s="295">
        <v>35877.415596238003</v>
      </c>
      <c r="M310" s="295">
        <v>35877.415596238003</v>
      </c>
      <c r="N310" s="295">
        <v>12</v>
      </c>
      <c r="O310" s="295"/>
      <c r="P310" s="295"/>
      <c r="Q310" s="295"/>
      <c r="R310" s="295"/>
      <c r="S310" s="295"/>
      <c r="T310" s="295"/>
      <c r="U310" s="295">
        <v>9.1135606849999995</v>
      </c>
      <c r="V310" s="295">
        <v>8.4448239189999992</v>
      </c>
      <c r="W310" s="295">
        <v>8.4448239189999992</v>
      </c>
      <c r="X310" s="295">
        <v>8.4448239189999992</v>
      </c>
      <c r="Y310" s="415">
        <v>0</v>
      </c>
      <c r="Z310" s="503">
        <v>1</v>
      </c>
      <c r="AA310" s="415">
        <v>0</v>
      </c>
      <c r="AB310" s="415">
        <v>0</v>
      </c>
      <c r="AC310" s="415">
        <v>0</v>
      </c>
      <c r="AD310" s="415">
        <v>0</v>
      </c>
      <c r="AE310" s="415">
        <v>0</v>
      </c>
      <c r="AF310" s="415">
        <v>0</v>
      </c>
      <c r="AG310" s="415"/>
      <c r="AH310" s="415"/>
      <c r="AI310" s="415"/>
      <c r="AJ310" s="415"/>
      <c r="AK310" s="415"/>
      <c r="AL310" s="415"/>
      <c r="AM310" s="296">
        <f>SUM(Y310:AL310)</f>
        <v>1</v>
      </c>
    </row>
    <row r="311" spans="1:39" ht="15" outlineLevel="1">
      <c r="A311" s="76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F311" si="161">AA310</f>
        <v>0</v>
      </c>
      <c r="AB311" s="411">
        <f t="shared" si="161"/>
        <v>0</v>
      </c>
      <c r="AC311" s="411">
        <f t="shared" si="161"/>
        <v>0</v>
      </c>
      <c r="AD311" s="411">
        <f t="shared" si="161"/>
        <v>0</v>
      </c>
      <c r="AE311" s="411">
        <f t="shared" si="161"/>
        <v>0</v>
      </c>
      <c r="AF311" s="411">
        <f t="shared" si="161"/>
        <v>0</v>
      </c>
      <c r="AG311" s="411">
        <f t="shared" ref="AG311:AL311" si="162">AG310</f>
        <v>0</v>
      </c>
      <c r="AH311" s="411">
        <f t="shared" si="162"/>
        <v>0</v>
      </c>
      <c r="AI311" s="411">
        <f t="shared" si="162"/>
        <v>0</v>
      </c>
      <c r="AJ311" s="411">
        <f t="shared" si="162"/>
        <v>0</v>
      </c>
      <c r="AK311" s="411">
        <f t="shared" si="162"/>
        <v>0</v>
      </c>
      <c r="AL311" s="411">
        <f t="shared" si="162"/>
        <v>0</v>
      </c>
      <c r="AM311" s="311"/>
    </row>
    <row r="312" spans="1:39" ht="15" outlineLevel="1">
      <c r="A312" s="76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761" t="s">
        <v>893</v>
      </c>
      <c r="B313" s="314" t="s">
        <v>23</v>
      </c>
      <c r="C313" s="291" t="s">
        <v>25</v>
      </c>
      <c r="D313" s="295"/>
      <c r="E313" s="295"/>
      <c r="F313" s="295"/>
      <c r="G313" s="295"/>
      <c r="H313" s="295"/>
      <c r="I313" s="295"/>
      <c r="J313" s="295">
        <v>0</v>
      </c>
      <c r="K313" s="295">
        <v>0</v>
      </c>
      <c r="L313" s="295">
        <v>0</v>
      </c>
      <c r="M313" s="295">
        <v>0</v>
      </c>
      <c r="N313" s="295">
        <v>3</v>
      </c>
      <c r="O313" s="295"/>
      <c r="P313" s="295"/>
      <c r="Q313" s="295"/>
      <c r="R313" s="295"/>
      <c r="S313" s="295"/>
      <c r="T313" s="295"/>
      <c r="U313" s="295">
        <v>0</v>
      </c>
      <c r="V313" s="295">
        <v>0</v>
      </c>
      <c r="W313" s="295">
        <v>0</v>
      </c>
      <c r="X313" s="295">
        <v>0</v>
      </c>
      <c r="Y313" s="415">
        <v>0</v>
      </c>
      <c r="Z313" s="415">
        <v>0</v>
      </c>
      <c r="AA313" s="415">
        <v>0</v>
      </c>
      <c r="AB313" s="415">
        <v>0</v>
      </c>
      <c r="AC313" s="415">
        <v>0</v>
      </c>
      <c r="AD313" s="415">
        <v>0</v>
      </c>
      <c r="AE313" s="415">
        <v>0</v>
      </c>
      <c r="AF313" s="415">
        <v>0</v>
      </c>
      <c r="AG313" s="415"/>
      <c r="AH313" s="415"/>
      <c r="AI313" s="415"/>
      <c r="AJ313" s="415"/>
      <c r="AK313" s="415"/>
      <c r="AL313" s="415"/>
      <c r="AM313" s="296">
        <f>SUM(Y313:AL313)</f>
        <v>0</v>
      </c>
    </row>
    <row r="314" spans="1:39" ht="15" outlineLevel="1">
      <c r="A314" s="76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F314" si="163">AA313</f>
        <v>0</v>
      </c>
      <c r="AB314" s="411">
        <f t="shared" si="163"/>
        <v>0</v>
      </c>
      <c r="AC314" s="411">
        <f t="shared" si="163"/>
        <v>0</v>
      </c>
      <c r="AD314" s="411">
        <f t="shared" si="163"/>
        <v>0</v>
      </c>
      <c r="AE314" s="411">
        <f t="shared" si="163"/>
        <v>0</v>
      </c>
      <c r="AF314" s="411">
        <f t="shared" si="163"/>
        <v>0</v>
      </c>
      <c r="AG314" s="411">
        <f t="shared" ref="AG314:AL314" si="164">AG313</f>
        <v>0</v>
      </c>
      <c r="AH314" s="411">
        <f t="shared" si="164"/>
        <v>0</v>
      </c>
      <c r="AI314" s="411">
        <f t="shared" si="164"/>
        <v>0</v>
      </c>
      <c r="AJ314" s="411">
        <f t="shared" si="164"/>
        <v>0</v>
      </c>
      <c r="AK314" s="411">
        <f t="shared" si="164"/>
        <v>0</v>
      </c>
      <c r="AL314" s="411">
        <f t="shared" si="164"/>
        <v>0</v>
      </c>
      <c r="AM314" s="311"/>
    </row>
    <row r="315" spans="1:39" ht="15" outlineLevel="1">
      <c r="A315" s="76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761" t="s">
        <v>894</v>
      </c>
      <c r="B316" s="314" t="s">
        <v>24</v>
      </c>
      <c r="C316" s="291" t="s">
        <v>25</v>
      </c>
      <c r="D316" s="295"/>
      <c r="E316" s="295"/>
      <c r="F316" s="295"/>
      <c r="G316" s="295"/>
      <c r="H316" s="295"/>
      <c r="I316" s="295"/>
      <c r="J316" s="295">
        <v>36115.921439999998</v>
      </c>
      <c r="K316" s="295">
        <v>36115.921439999998</v>
      </c>
      <c r="L316" s="295">
        <v>26220.961439999999</v>
      </c>
      <c r="M316" s="295">
        <v>26220.961439999999</v>
      </c>
      <c r="N316" s="295">
        <v>12</v>
      </c>
      <c r="O316" s="295"/>
      <c r="P316" s="295"/>
      <c r="Q316" s="295"/>
      <c r="R316" s="295"/>
      <c r="S316" s="295"/>
      <c r="T316" s="295"/>
      <c r="U316" s="295">
        <v>7.2070613999999997</v>
      </c>
      <c r="V316" s="295">
        <v>7.2070613999999997</v>
      </c>
      <c r="W316" s="295">
        <v>4.2133013999999998</v>
      </c>
      <c r="X316" s="295">
        <v>4.2133013999999998</v>
      </c>
      <c r="Y316" s="415">
        <v>0</v>
      </c>
      <c r="Z316" s="415">
        <v>1</v>
      </c>
      <c r="AA316" s="415">
        <v>0</v>
      </c>
      <c r="AB316" s="415">
        <v>0</v>
      </c>
      <c r="AC316" s="415">
        <v>0</v>
      </c>
      <c r="AD316" s="415">
        <v>0</v>
      </c>
      <c r="AE316" s="415">
        <v>0</v>
      </c>
      <c r="AF316" s="415">
        <v>0</v>
      </c>
      <c r="AG316" s="415"/>
      <c r="AH316" s="415"/>
      <c r="AI316" s="415"/>
      <c r="AJ316" s="415"/>
      <c r="AK316" s="415"/>
      <c r="AL316" s="415"/>
      <c r="AM316" s="296">
        <f>SUM(Y316:AL316)</f>
        <v>1</v>
      </c>
    </row>
    <row r="317" spans="1:39" ht="15" outlineLevel="1">
      <c r="A317" s="76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1</v>
      </c>
      <c r="AA317" s="411">
        <f t="shared" ref="AA317:AF317" si="165">AA316</f>
        <v>0</v>
      </c>
      <c r="AB317" s="411">
        <f t="shared" si="165"/>
        <v>0</v>
      </c>
      <c r="AC317" s="411">
        <f t="shared" si="165"/>
        <v>0</v>
      </c>
      <c r="AD317" s="411">
        <f t="shared" si="165"/>
        <v>0</v>
      </c>
      <c r="AE317" s="411">
        <f t="shared" si="165"/>
        <v>0</v>
      </c>
      <c r="AF317" s="411">
        <f t="shared" si="165"/>
        <v>0</v>
      </c>
      <c r="AG317" s="411">
        <f t="shared" ref="AG317:AL317" si="166">AG316</f>
        <v>0</v>
      </c>
      <c r="AH317" s="411">
        <f t="shared" si="166"/>
        <v>0</v>
      </c>
      <c r="AI317" s="411">
        <f t="shared" si="166"/>
        <v>0</v>
      </c>
      <c r="AJ317" s="411">
        <f t="shared" si="166"/>
        <v>0</v>
      </c>
      <c r="AK317" s="411">
        <f t="shared" si="166"/>
        <v>0</v>
      </c>
      <c r="AL317" s="411">
        <f t="shared" si="166"/>
        <v>0</v>
      </c>
      <c r="AM317" s="311"/>
    </row>
    <row r="318" spans="1:39" ht="15" outlineLevel="1">
      <c r="A318" s="76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761" t="s">
        <v>895</v>
      </c>
      <c r="B319" s="314" t="s">
        <v>20</v>
      </c>
      <c r="C319" s="291" t="s">
        <v>25</v>
      </c>
      <c r="D319" s="295"/>
      <c r="E319" s="295"/>
      <c r="F319" s="295"/>
      <c r="G319" s="295"/>
      <c r="H319" s="295"/>
      <c r="I319" s="295"/>
      <c r="J319" s="295">
        <v>0</v>
      </c>
      <c r="K319" s="295">
        <v>0</v>
      </c>
      <c r="L319" s="295">
        <v>0</v>
      </c>
      <c r="M319" s="295">
        <v>0</v>
      </c>
      <c r="N319" s="295">
        <v>12</v>
      </c>
      <c r="O319" s="295"/>
      <c r="P319" s="295"/>
      <c r="Q319" s="295"/>
      <c r="R319" s="295"/>
      <c r="S319" s="295"/>
      <c r="T319" s="295"/>
      <c r="U319" s="295">
        <v>0</v>
      </c>
      <c r="V319" s="295">
        <v>0</v>
      </c>
      <c r="W319" s="295">
        <v>0</v>
      </c>
      <c r="X319" s="295">
        <v>0</v>
      </c>
      <c r="Y319" s="415">
        <v>0</v>
      </c>
      <c r="Z319" s="415">
        <v>0</v>
      </c>
      <c r="AA319" s="503">
        <v>1</v>
      </c>
      <c r="AB319" s="415">
        <v>0</v>
      </c>
      <c r="AC319" s="415">
        <v>0</v>
      </c>
      <c r="AD319" s="415">
        <v>0</v>
      </c>
      <c r="AE319" s="415">
        <v>0</v>
      </c>
      <c r="AF319" s="415">
        <v>0</v>
      </c>
      <c r="AG319" s="415"/>
      <c r="AH319" s="415"/>
      <c r="AI319" s="415"/>
      <c r="AJ319" s="415"/>
      <c r="AK319" s="415"/>
      <c r="AL319" s="415"/>
      <c r="AM319" s="296">
        <f>SUM(Y319:AL319)</f>
        <v>1</v>
      </c>
    </row>
    <row r="320" spans="1:39" ht="15" outlineLevel="1">
      <c r="A320" s="761" t="s">
        <v>896</v>
      </c>
      <c r="B320" s="294" t="s">
        <v>249</v>
      </c>
      <c r="C320" s="291" t="s">
        <v>163</v>
      </c>
      <c r="D320" s="295"/>
      <c r="E320" s="295"/>
      <c r="F320" s="295"/>
      <c r="G320" s="295"/>
      <c r="H320" s="295"/>
      <c r="I320" s="295"/>
      <c r="J320" s="295">
        <v>0</v>
      </c>
      <c r="K320" s="295">
        <v>0</v>
      </c>
      <c r="L320" s="295">
        <v>0</v>
      </c>
      <c r="M320" s="295">
        <v>0</v>
      </c>
      <c r="N320" s="295">
        <f>N319</f>
        <v>12</v>
      </c>
      <c r="O320" s="295"/>
      <c r="P320" s="295"/>
      <c r="Q320" s="295"/>
      <c r="R320" s="295"/>
      <c r="S320" s="295"/>
      <c r="T320" s="295"/>
      <c r="U320" s="295">
        <v>0</v>
      </c>
      <c r="V320" s="295">
        <v>0</v>
      </c>
      <c r="W320" s="295">
        <v>0</v>
      </c>
      <c r="X320" s="295">
        <v>0</v>
      </c>
      <c r="Y320" s="411">
        <f>Y319</f>
        <v>0</v>
      </c>
      <c r="Z320" s="411">
        <f>Z319</f>
        <v>0</v>
      </c>
      <c r="AA320" s="411">
        <f t="shared" ref="AA320:AF320" si="167">AA319</f>
        <v>1</v>
      </c>
      <c r="AB320" s="411">
        <f t="shared" si="167"/>
        <v>0</v>
      </c>
      <c r="AC320" s="411">
        <f t="shared" si="167"/>
        <v>0</v>
      </c>
      <c r="AD320" s="411">
        <f t="shared" si="167"/>
        <v>0</v>
      </c>
      <c r="AE320" s="411">
        <f t="shared" si="167"/>
        <v>0</v>
      </c>
      <c r="AF320" s="411">
        <f t="shared" si="167"/>
        <v>0</v>
      </c>
      <c r="AG320" s="411">
        <f t="shared" ref="AG320:AL320" si="168">AG319</f>
        <v>0</v>
      </c>
      <c r="AH320" s="411">
        <f t="shared" si="168"/>
        <v>0</v>
      </c>
      <c r="AI320" s="411">
        <f t="shared" si="168"/>
        <v>0</v>
      </c>
      <c r="AJ320" s="411">
        <f t="shared" si="168"/>
        <v>0</v>
      </c>
      <c r="AK320" s="411">
        <f t="shared" si="168"/>
        <v>0</v>
      </c>
      <c r="AL320" s="411">
        <f t="shared" si="168"/>
        <v>0</v>
      </c>
      <c r="AM320" s="311"/>
    </row>
    <row r="321" spans="1:39" ht="15" outlineLevel="1">
      <c r="A321" s="76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761" t="s">
        <v>897</v>
      </c>
      <c r="B322" s="314" t="s">
        <v>486</v>
      </c>
      <c r="C322" s="291" t="s">
        <v>25</v>
      </c>
      <c r="D322" s="295"/>
      <c r="E322" s="295"/>
      <c r="F322" s="295"/>
      <c r="G322" s="295"/>
      <c r="H322" s="295"/>
      <c r="I322" s="295"/>
      <c r="J322" s="295">
        <v>0</v>
      </c>
      <c r="K322" s="295">
        <v>0</v>
      </c>
      <c r="L322" s="295">
        <v>0</v>
      </c>
      <c r="M322" s="295">
        <v>0</v>
      </c>
      <c r="N322" s="291"/>
      <c r="O322" s="295"/>
      <c r="P322" s="295"/>
      <c r="Q322" s="295"/>
      <c r="R322" s="295"/>
      <c r="S322" s="295"/>
      <c r="T322" s="295"/>
      <c r="U322" s="295">
        <v>0</v>
      </c>
      <c r="V322" s="295">
        <v>0</v>
      </c>
      <c r="W322" s="295">
        <v>0</v>
      </c>
      <c r="X322" s="295">
        <v>0</v>
      </c>
      <c r="Y322" s="415">
        <v>0</v>
      </c>
      <c r="Z322" s="415">
        <v>1</v>
      </c>
      <c r="AA322" s="415">
        <v>0</v>
      </c>
      <c r="AB322" s="415">
        <v>0</v>
      </c>
      <c r="AC322" s="415">
        <v>0</v>
      </c>
      <c r="AD322" s="415">
        <v>0</v>
      </c>
      <c r="AE322" s="415">
        <v>0</v>
      </c>
      <c r="AF322" s="415">
        <v>0</v>
      </c>
      <c r="AG322" s="415"/>
      <c r="AH322" s="415"/>
      <c r="AI322" s="415"/>
      <c r="AJ322" s="415"/>
      <c r="AK322" s="415"/>
      <c r="AL322" s="415"/>
      <c r="AM322" s="296">
        <f>SUM(Y322:AL322)</f>
        <v>1</v>
      </c>
    </row>
    <row r="323" spans="1:39" s="283" customFormat="1" ht="15" outlineLevel="1">
      <c r="A323" s="761"/>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F323" si="169">AA322</f>
        <v>0</v>
      </c>
      <c r="AB323" s="411">
        <f t="shared" si="169"/>
        <v>0</v>
      </c>
      <c r="AC323" s="411">
        <f t="shared" si="169"/>
        <v>0</v>
      </c>
      <c r="AD323" s="411">
        <f t="shared" si="169"/>
        <v>0</v>
      </c>
      <c r="AE323" s="411">
        <f t="shared" si="169"/>
        <v>0</v>
      </c>
      <c r="AF323" s="411">
        <f t="shared" si="169"/>
        <v>0</v>
      </c>
      <c r="AG323" s="411">
        <f t="shared" ref="AG323:AL323" si="170">AG322</f>
        <v>0</v>
      </c>
      <c r="AH323" s="411">
        <f t="shared" si="170"/>
        <v>0</v>
      </c>
      <c r="AI323" s="411">
        <f t="shared" si="170"/>
        <v>0</v>
      </c>
      <c r="AJ323" s="411">
        <f t="shared" si="170"/>
        <v>0</v>
      </c>
      <c r="AK323" s="411">
        <f t="shared" si="170"/>
        <v>0</v>
      </c>
      <c r="AL323" s="411">
        <f t="shared" si="170"/>
        <v>0</v>
      </c>
      <c r="AM323" s="311"/>
    </row>
    <row r="324" spans="1:39" s="283" customFormat="1" ht="15" outlineLevel="1">
      <c r="A324" s="761"/>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outlineLevel="1">
      <c r="A325" s="761" t="s">
        <v>898</v>
      </c>
      <c r="B325" s="314" t="s">
        <v>487</v>
      </c>
      <c r="C325" s="291" t="s">
        <v>25</v>
      </c>
      <c r="D325" s="295"/>
      <c r="E325" s="295"/>
      <c r="F325" s="295"/>
      <c r="G325" s="295"/>
      <c r="H325" s="295"/>
      <c r="I325" s="295"/>
      <c r="J325" s="295">
        <v>0</v>
      </c>
      <c r="K325" s="295">
        <v>0</v>
      </c>
      <c r="L325" s="295">
        <v>0</v>
      </c>
      <c r="M325" s="295">
        <v>0</v>
      </c>
      <c r="N325" s="291"/>
      <c r="O325" s="295"/>
      <c r="P325" s="295"/>
      <c r="Q325" s="295"/>
      <c r="R325" s="295"/>
      <c r="S325" s="295"/>
      <c r="T325" s="295"/>
      <c r="U325" s="295">
        <v>0</v>
      </c>
      <c r="V325" s="295">
        <v>0</v>
      </c>
      <c r="W325" s="295">
        <v>0</v>
      </c>
      <c r="X325" s="295">
        <v>0</v>
      </c>
      <c r="Y325" s="415">
        <v>0</v>
      </c>
      <c r="Z325" s="415">
        <v>0</v>
      </c>
      <c r="AA325" s="415">
        <v>0</v>
      </c>
      <c r="AB325" s="415">
        <v>0</v>
      </c>
      <c r="AC325" s="415">
        <v>0</v>
      </c>
      <c r="AD325" s="415">
        <v>0</v>
      </c>
      <c r="AE325" s="415">
        <v>0</v>
      </c>
      <c r="AF325" s="415">
        <v>0</v>
      </c>
      <c r="AG325" s="415"/>
      <c r="AH325" s="415"/>
      <c r="AI325" s="415"/>
      <c r="AJ325" s="415"/>
      <c r="AK325" s="415"/>
      <c r="AL325" s="415"/>
      <c r="AM325" s="296">
        <f>SUM(Y325:AL325)</f>
        <v>0</v>
      </c>
    </row>
    <row r="326" spans="1:39" s="283" customFormat="1" ht="15" outlineLevel="1">
      <c r="A326" s="761"/>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F326" si="171">AA325</f>
        <v>0</v>
      </c>
      <c r="AB326" s="411">
        <f t="shared" si="171"/>
        <v>0</v>
      </c>
      <c r="AC326" s="411">
        <f t="shared" si="171"/>
        <v>0</v>
      </c>
      <c r="AD326" s="411">
        <f t="shared" si="171"/>
        <v>0</v>
      </c>
      <c r="AE326" s="411">
        <f t="shared" si="171"/>
        <v>0</v>
      </c>
      <c r="AF326" s="411">
        <f t="shared" si="171"/>
        <v>0</v>
      </c>
      <c r="AG326" s="411">
        <f t="shared" ref="AG326:AL326" si="172">AG325</f>
        <v>0</v>
      </c>
      <c r="AH326" s="411">
        <f t="shared" si="172"/>
        <v>0</v>
      </c>
      <c r="AI326" s="411">
        <f t="shared" si="172"/>
        <v>0</v>
      </c>
      <c r="AJ326" s="411">
        <f t="shared" si="172"/>
        <v>0</v>
      </c>
      <c r="AK326" s="411">
        <f t="shared" si="172"/>
        <v>0</v>
      </c>
      <c r="AL326" s="411">
        <f t="shared" si="172"/>
        <v>0</v>
      </c>
      <c r="AM326" s="311"/>
    </row>
    <row r="327" spans="1:39" s="283" customFormat="1" ht="15" outlineLevel="1">
      <c r="A327" s="761"/>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761" t="s">
        <v>899</v>
      </c>
      <c r="B328" s="314" t="s">
        <v>9</v>
      </c>
      <c r="C328" s="291" t="s">
        <v>25</v>
      </c>
      <c r="D328" s="295"/>
      <c r="E328" s="295"/>
      <c r="F328" s="295"/>
      <c r="G328" s="295"/>
      <c r="H328" s="295"/>
      <c r="I328" s="295"/>
      <c r="J328" s="295">
        <v>0</v>
      </c>
      <c r="K328" s="295">
        <v>0</v>
      </c>
      <c r="L328" s="295">
        <v>0</v>
      </c>
      <c r="M328" s="295">
        <v>0</v>
      </c>
      <c r="N328" s="291"/>
      <c r="O328" s="295"/>
      <c r="P328" s="295"/>
      <c r="Q328" s="295"/>
      <c r="R328" s="295"/>
      <c r="S328" s="295"/>
      <c r="T328" s="295"/>
      <c r="U328" s="295">
        <v>0</v>
      </c>
      <c r="V328" s="295">
        <v>0</v>
      </c>
      <c r="W328" s="295">
        <v>0</v>
      </c>
      <c r="X328" s="295">
        <v>0</v>
      </c>
      <c r="Y328" s="415">
        <v>0</v>
      </c>
      <c r="Z328" s="415">
        <v>0</v>
      </c>
      <c r="AA328" s="415">
        <v>0</v>
      </c>
      <c r="AB328" s="415">
        <v>0</v>
      </c>
      <c r="AC328" s="415">
        <v>0</v>
      </c>
      <c r="AD328" s="415">
        <v>0</v>
      </c>
      <c r="AE328" s="415">
        <v>0</v>
      </c>
      <c r="AF328" s="415">
        <v>0</v>
      </c>
      <c r="AG328" s="415"/>
      <c r="AH328" s="415"/>
      <c r="AI328" s="415"/>
      <c r="AJ328" s="415"/>
      <c r="AK328" s="415"/>
      <c r="AL328" s="415"/>
      <c r="AM328" s="296">
        <f>SUM(Y328:AL328)</f>
        <v>0</v>
      </c>
    </row>
    <row r="329" spans="1:39" ht="15" outlineLevel="1">
      <c r="A329" s="76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F329" si="173">AA328</f>
        <v>0</v>
      </c>
      <c r="AB329" s="411">
        <f t="shared" si="173"/>
        <v>0</v>
      </c>
      <c r="AC329" s="411">
        <f t="shared" si="173"/>
        <v>0</v>
      </c>
      <c r="AD329" s="411">
        <f t="shared" si="173"/>
        <v>0</v>
      </c>
      <c r="AE329" s="411">
        <f t="shared" si="173"/>
        <v>0</v>
      </c>
      <c r="AF329" s="411">
        <f t="shared" si="173"/>
        <v>0</v>
      </c>
      <c r="AG329" s="411">
        <f t="shared" ref="AG329:AL329" si="174">AG328</f>
        <v>0</v>
      </c>
      <c r="AH329" s="411">
        <f t="shared" si="174"/>
        <v>0</v>
      </c>
      <c r="AI329" s="411">
        <f t="shared" si="174"/>
        <v>0</v>
      </c>
      <c r="AJ329" s="411">
        <f t="shared" si="174"/>
        <v>0</v>
      </c>
      <c r="AK329" s="411">
        <f t="shared" si="174"/>
        <v>0</v>
      </c>
      <c r="AL329" s="411">
        <f t="shared" si="174"/>
        <v>0</v>
      </c>
      <c r="AM329" s="311"/>
    </row>
    <row r="330" spans="1:39" ht="15" outlineLevel="1">
      <c r="A330" s="76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 outlineLevel="1">
      <c r="A331" s="763"/>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761" t="s">
        <v>900</v>
      </c>
      <c r="B332" s="315" t="s">
        <v>11</v>
      </c>
      <c r="C332" s="291" t="s">
        <v>25</v>
      </c>
      <c r="D332" s="295"/>
      <c r="E332" s="295"/>
      <c r="F332" s="295"/>
      <c r="G332" s="295"/>
      <c r="H332" s="295"/>
      <c r="I332" s="295"/>
      <c r="J332" s="295">
        <v>0</v>
      </c>
      <c r="K332" s="295">
        <v>0</v>
      </c>
      <c r="L332" s="295">
        <v>0</v>
      </c>
      <c r="M332" s="295">
        <v>0</v>
      </c>
      <c r="N332" s="295">
        <v>12</v>
      </c>
      <c r="O332" s="295"/>
      <c r="P332" s="295"/>
      <c r="Q332" s="295"/>
      <c r="R332" s="295"/>
      <c r="S332" s="295"/>
      <c r="T332" s="295"/>
      <c r="U332" s="295">
        <v>0</v>
      </c>
      <c r="V332" s="295">
        <v>0</v>
      </c>
      <c r="W332" s="295">
        <v>0</v>
      </c>
      <c r="X332" s="295">
        <v>0</v>
      </c>
      <c r="Y332" s="426">
        <v>0</v>
      </c>
      <c r="Z332" s="415">
        <v>0</v>
      </c>
      <c r="AA332" s="415">
        <v>0</v>
      </c>
      <c r="AB332" s="415">
        <v>0</v>
      </c>
      <c r="AC332" s="415">
        <v>0</v>
      </c>
      <c r="AD332" s="415">
        <v>0</v>
      </c>
      <c r="AE332" s="415">
        <v>0</v>
      </c>
      <c r="AF332" s="415">
        <v>0</v>
      </c>
      <c r="AG332" s="415"/>
      <c r="AH332" s="415"/>
      <c r="AI332" s="415"/>
      <c r="AJ332" s="415"/>
      <c r="AK332" s="415"/>
      <c r="AL332" s="415"/>
      <c r="AM332" s="296">
        <f>SUM(Y332:AL332)</f>
        <v>0</v>
      </c>
    </row>
    <row r="333" spans="1:39" ht="15" outlineLevel="1">
      <c r="A333" s="76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F333" si="175">AA332</f>
        <v>0</v>
      </c>
      <c r="AB333" s="411">
        <f t="shared" si="175"/>
        <v>0</v>
      </c>
      <c r="AC333" s="411">
        <f t="shared" si="175"/>
        <v>0</v>
      </c>
      <c r="AD333" s="411">
        <f t="shared" si="175"/>
        <v>0</v>
      </c>
      <c r="AE333" s="411">
        <f t="shared" si="175"/>
        <v>0</v>
      </c>
      <c r="AF333" s="411">
        <f t="shared" si="175"/>
        <v>0</v>
      </c>
      <c r="AG333" s="411">
        <f t="shared" ref="AG333:AL333" si="176">AG332</f>
        <v>0</v>
      </c>
      <c r="AH333" s="411">
        <f t="shared" si="176"/>
        <v>0</v>
      </c>
      <c r="AI333" s="411">
        <f t="shared" si="176"/>
        <v>0</v>
      </c>
      <c r="AJ333" s="411">
        <f t="shared" si="176"/>
        <v>0</v>
      </c>
      <c r="AK333" s="411">
        <f t="shared" si="176"/>
        <v>0</v>
      </c>
      <c r="AL333" s="411">
        <f t="shared" si="176"/>
        <v>0</v>
      </c>
      <c r="AM333" s="297"/>
    </row>
    <row r="334" spans="1:39" ht="15" outlineLevel="1">
      <c r="A334" s="764"/>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761" t="s">
        <v>901</v>
      </c>
      <c r="B335" s="315" t="s">
        <v>12</v>
      </c>
      <c r="C335" s="291" t="s">
        <v>25</v>
      </c>
      <c r="D335" s="295"/>
      <c r="E335" s="295"/>
      <c r="F335" s="295"/>
      <c r="G335" s="295"/>
      <c r="H335" s="295"/>
      <c r="I335" s="295"/>
      <c r="J335" s="295">
        <v>0</v>
      </c>
      <c r="K335" s="295">
        <v>0</v>
      </c>
      <c r="L335" s="295">
        <v>0</v>
      </c>
      <c r="M335" s="295">
        <v>0</v>
      </c>
      <c r="N335" s="295">
        <v>12</v>
      </c>
      <c r="O335" s="295"/>
      <c r="P335" s="295"/>
      <c r="Q335" s="295"/>
      <c r="R335" s="295"/>
      <c r="S335" s="295"/>
      <c r="T335" s="295"/>
      <c r="U335" s="295">
        <v>0</v>
      </c>
      <c r="V335" s="295">
        <v>0</v>
      </c>
      <c r="W335" s="295">
        <v>0</v>
      </c>
      <c r="X335" s="295">
        <v>0</v>
      </c>
      <c r="Y335" s="410">
        <v>0</v>
      </c>
      <c r="Z335" s="415">
        <v>0</v>
      </c>
      <c r="AA335" s="415">
        <v>0</v>
      </c>
      <c r="AB335" s="415">
        <v>0</v>
      </c>
      <c r="AC335" s="415">
        <v>0</v>
      </c>
      <c r="AD335" s="415">
        <v>0</v>
      </c>
      <c r="AE335" s="415">
        <v>0</v>
      </c>
      <c r="AF335" s="415">
        <v>0</v>
      </c>
      <c r="AG335" s="415"/>
      <c r="AH335" s="415"/>
      <c r="AI335" s="415"/>
      <c r="AJ335" s="415"/>
      <c r="AK335" s="415"/>
      <c r="AL335" s="415"/>
      <c r="AM335" s="296">
        <f>SUM(Y335:AL335)</f>
        <v>0</v>
      </c>
    </row>
    <row r="336" spans="1:39" ht="15" outlineLevel="1">
      <c r="A336" s="76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F336" si="177">AA335</f>
        <v>0</v>
      </c>
      <c r="AB336" s="411">
        <f t="shared" si="177"/>
        <v>0</v>
      </c>
      <c r="AC336" s="411">
        <f t="shared" si="177"/>
        <v>0</v>
      </c>
      <c r="AD336" s="411">
        <f t="shared" si="177"/>
        <v>0</v>
      </c>
      <c r="AE336" s="411">
        <f t="shared" si="177"/>
        <v>0</v>
      </c>
      <c r="AF336" s="411">
        <f t="shared" si="177"/>
        <v>0</v>
      </c>
      <c r="AG336" s="411">
        <f t="shared" ref="AG336:AL336" si="178">AG335</f>
        <v>0</v>
      </c>
      <c r="AH336" s="411">
        <f t="shared" si="178"/>
        <v>0</v>
      </c>
      <c r="AI336" s="411">
        <f t="shared" si="178"/>
        <v>0</v>
      </c>
      <c r="AJ336" s="411">
        <f t="shared" si="178"/>
        <v>0</v>
      </c>
      <c r="AK336" s="411">
        <f t="shared" si="178"/>
        <v>0</v>
      </c>
      <c r="AL336" s="411">
        <f t="shared" si="178"/>
        <v>0</v>
      </c>
      <c r="AM336" s="297"/>
    </row>
    <row r="337" spans="1:39" ht="15" outlineLevel="1">
      <c r="A337" s="76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761" t="s">
        <v>902</v>
      </c>
      <c r="B338" s="315" t="s">
        <v>13</v>
      </c>
      <c r="C338" s="291" t="s">
        <v>25</v>
      </c>
      <c r="D338" s="295"/>
      <c r="E338" s="295"/>
      <c r="F338" s="295"/>
      <c r="G338" s="295"/>
      <c r="H338" s="295"/>
      <c r="I338" s="295"/>
      <c r="J338" s="295">
        <v>0</v>
      </c>
      <c r="K338" s="295">
        <v>0</v>
      </c>
      <c r="L338" s="295">
        <v>0</v>
      </c>
      <c r="M338" s="295">
        <v>0</v>
      </c>
      <c r="N338" s="295">
        <v>12</v>
      </c>
      <c r="O338" s="295"/>
      <c r="P338" s="295"/>
      <c r="Q338" s="295"/>
      <c r="R338" s="295"/>
      <c r="S338" s="295"/>
      <c r="T338" s="295"/>
      <c r="U338" s="295">
        <v>0</v>
      </c>
      <c r="V338" s="295">
        <v>0</v>
      </c>
      <c r="W338" s="295">
        <v>0</v>
      </c>
      <c r="X338" s="295">
        <v>0</v>
      </c>
      <c r="Y338" s="410">
        <v>0</v>
      </c>
      <c r="Z338" s="415">
        <v>0</v>
      </c>
      <c r="AA338" s="415">
        <v>0</v>
      </c>
      <c r="AB338" s="415">
        <v>0</v>
      </c>
      <c r="AC338" s="469">
        <v>0</v>
      </c>
      <c r="AD338" s="415">
        <v>1</v>
      </c>
      <c r="AE338" s="415">
        <v>0</v>
      </c>
      <c r="AF338" s="415">
        <v>0</v>
      </c>
      <c r="AG338" s="415"/>
      <c r="AH338" s="415"/>
      <c r="AI338" s="415"/>
      <c r="AJ338" s="415"/>
      <c r="AK338" s="415"/>
      <c r="AL338" s="415"/>
      <c r="AM338" s="296">
        <f>SUM(Y338:AL338)</f>
        <v>1</v>
      </c>
    </row>
    <row r="339" spans="1:39" ht="15" outlineLevel="1">
      <c r="A339" s="761" t="s">
        <v>903</v>
      </c>
      <c r="B339" s="294" t="s">
        <v>249</v>
      </c>
      <c r="C339" s="291" t="s">
        <v>163</v>
      </c>
      <c r="D339" s="295"/>
      <c r="E339" s="295"/>
      <c r="F339" s="295"/>
      <c r="G339" s="295"/>
      <c r="H339" s="295"/>
      <c r="I339" s="295"/>
      <c r="J339" s="295">
        <v>1088346.0719999999</v>
      </c>
      <c r="K339" s="295">
        <v>1088346.0719999999</v>
      </c>
      <c r="L339" s="295">
        <v>1088346.0719999999</v>
      </c>
      <c r="M339" s="295">
        <v>1088346.0719999999</v>
      </c>
      <c r="N339" s="295">
        <f>N338</f>
        <v>12</v>
      </c>
      <c r="O339" s="295"/>
      <c r="P339" s="295"/>
      <c r="Q339" s="295"/>
      <c r="R339" s="295"/>
      <c r="S339" s="295"/>
      <c r="T339" s="295"/>
      <c r="U339" s="295">
        <v>63.483750000000008</v>
      </c>
      <c r="V339" s="295">
        <v>63.483750000000008</v>
      </c>
      <c r="W339" s="295">
        <v>63.483750000000008</v>
      </c>
      <c r="X339" s="295">
        <v>63.483750000000008</v>
      </c>
      <c r="Y339" s="411">
        <f>Y338</f>
        <v>0</v>
      </c>
      <c r="Z339" s="411">
        <f>Z338</f>
        <v>0</v>
      </c>
      <c r="AA339" s="411">
        <f t="shared" ref="AA339:AF339" si="179">AA338</f>
        <v>0</v>
      </c>
      <c r="AB339" s="411">
        <f t="shared" si="179"/>
        <v>0</v>
      </c>
      <c r="AC339" s="411">
        <f t="shared" si="179"/>
        <v>0</v>
      </c>
      <c r="AD339" s="411">
        <f t="shared" si="179"/>
        <v>1</v>
      </c>
      <c r="AE339" s="411">
        <f t="shared" si="179"/>
        <v>0</v>
      </c>
      <c r="AF339" s="411">
        <f t="shared" si="179"/>
        <v>0</v>
      </c>
      <c r="AG339" s="411">
        <f t="shared" ref="AG339:AL339" si="180">AG338</f>
        <v>0</v>
      </c>
      <c r="AH339" s="411">
        <f t="shared" si="180"/>
        <v>0</v>
      </c>
      <c r="AI339" s="411">
        <f t="shared" si="180"/>
        <v>0</v>
      </c>
      <c r="AJ339" s="411">
        <f t="shared" si="180"/>
        <v>0</v>
      </c>
      <c r="AK339" s="411">
        <f t="shared" si="180"/>
        <v>0</v>
      </c>
      <c r="AL339" s="411">
        <f t="shared" si="180"/>
        <v>0</v>
      </c>
      <c r="AM339" s="306"/>
    </row>
    <row r="340" spans="1:39" ht="15" outlineLevel="1">
      <c r="A340" s="76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761" t="s">
        <v>904</v>
      </c>
      <c r="B341" s="315" t="s">
        <v>22</v>
      </c>
      <c r="C341" s="291" t="s">
        <v>25</v>
      </c>
      <c r="D341" s="295"/>
      <c r="E341" s="295"/>
      <c r="F341" s="295"/>
      <c r="G341" s="295"/>
      <c r="H341" s="295"/>
      <c r="I341" s="295"/>
      <c r="J341" s="295">
        <v>0</v>
      </c>
      <c r="K341" s="295">
        <v>0</v>
      </c>
      <c r="L341" s="295">
        <v>0</v>
      </c>
      <c r="M341" s="295">
        <v>0</v>
      </c>
      <c r="N341" s="295">
        <v>12</v>
      </c>
      <c r="O341" s="295"/>
      <c r="P341" s="295"/>
      <c r="Q341" s="295"/>
      <c r="R341" s="295"/>
      <c r="S341" s="295"/>
      <c r="T341" s="295"/>
      <c r="U341" s="295">
        <v>0</v>
      </c>
      <c r="V341" s="295">
        <v>0</v>
      </c>
      <c r="W341" s="295">
        <v>0</v>
      </c>
      <c r="X341" s="295">
        <v>0</v>
      </c>
      <c r="Y341" s="410">
        <v>0</v>
      </c>
      <c r="Z341" s="415">
        <v>0</v>
      </c>
      <c r="AA341" s="415">
        <v>0</v>
      </c>
      <c r="AB341" s="415">
        <v>0</v>
      </c>
      <c r="AC341" s="415">
        <v>0</v>
      </c>
      <c r="AD341" s="415">
        <v>0</v>
      </c>
      <c r="AE341" s="415">
        <v>0</v>
      </c>
      <c r="AF341" s="415">
        <v>0</v>
      </c>
      <c r="AG341" s="415"/>
      <c r="AH341" s="415"/>
      <c r="AI341" s="415"/>
      <c r="AJ341" s="415"/>
      <c r="AK341" s="415"/>
      <c r="AL341" s="415"/>
      <c r="AM341" s="296">
        <f>SUM(Y341:AL341)</f>
        <v>0</v>
      </c>
    </row>
    <row r="342" spans="1:39" ht="15" outlineLevel="1">
      <c r="A342" s="76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F342" si="181">AA341</f>
        <v>0</v>
      </c>
      <c r="AB342" s="411">
        <f t="shared" si="181"/>
        <v>0</v>
      </c>
      <c r="AC342" s="411">
        <f t="shared" si="181"/>
        <v>0</v>
      </c>
      <c r="AD342" s="411">
        <f t="shared" si="181"/>
        <v>0</v>
      </c>
      <c r="AE342" s="411">
        <f t="shared" si="181"/>
        <v>0</v>
      </c>
      <c r="AF342" s="411">
        <f t="shared" si="181"/>
        <v>0</v>
      </c>
      <c r="AG342" s="411">
        <f t="shared" ref="AG342:AL342" si="182">AG341</f>
        <v>0</v>
      </c>
      <c r="AH342" s="411">
        <f t="shared" si="182"/>
        <v>0</v>
      </c>
      <c r="AI342" s="411">
        <f t="shared" si="182"/>
        <v>0</v>
      </c>
      <c r="AJ342" s="411">
        <f t="shared" si="182"/>
        <v>0</v>
      </c>
      <c r="AK342" s="411">
        <f t="shared" si="182"/>
        <v>0</v>
      </c>
      <c r="AL342" s="411">
        <f t="shared" si="182"/>
        <v>0</v>
      </c>
      <c r="AM342" s="297"/>
    </row>
    <row r="343" spans="1:39" ht="15" outlineLevel="1">
      <c r="A343" s="76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761" t="s">
        <v>905</v>
      </c>
      <c r="B344" s="315" t="s">
        <v>9</v>
      </c>
      <c r="C344" s="291" t="s">
        <v>25</v>
      </c>
      <c r="D344" s="295"/>
      <c r="E344" s="295"/>
      <c r="F344" s="295"/>
      <c r="G344" s="295"/>
      <c r="H344" s="295"/>
      <c r="I344" s="295"/>
      <c r="J344" s="295">
        <v>0</v>
      </c>
      <c r="K344" s="295">
        <v>0</v>
      </c>
      <c r="L344" s="295">
        <v>0</v>
      </c>
      <c r="M344" s="295">
        <v>0</v>
      </c>
      <c r="N344" s="291"/>
      <c r="O344" s="295"/>
      <c r="P344" s="295"/>
      <c r="Q344" s="295"/>
      <c r="R344" s="295"/>
      <c r="S344" s="295"/>
      <c r="T344" s="295"/>
      <c r="U344" s="295">
        <v>0</v>
      </c>
      <c r="V344" s="295">
        <v>0</v>
      </c>
      <c r="W344" s="295">
        <v>0</v>
      </c>
      <c r="X344" s="295">
        <v>0</v>
      </c>
      <c r="Y344" s="410">
        <v>0</v>
      </c>
      <c r="Z344" s="415">
        <v>0</v>
      </c>
      <c r="AA344" s="415">
        <v>0</v>
      </c>
      <c r="AB344" s="415">
        <v>0</v>
      </c>
      <c r="AC344" s="415">
        <v>0</v>
      </c>
      <c r="AD344" s="415">
        <v>0</v>
      </c>
      <c r="AE344" s="415">
        <v>0</v>
      </c>
      <c r="AF344" s="415">
        <v>0</v>
      </c>
      <c r="AG344" s="415"/>
      <c r="AH344" s="415"/>
      <c r="AI344" s="415"/>
      <c r="AJ344" s="415"/>
      <c r="AK344" s="415"/>
      <c r="AL344" s="415"/>
      <c r="AM344" s="296">
        <f>SUM(Y344:AL344)</f>
        <v>0</v>
      </c>
    </row>
    <row r="345" spans="1:39" ht="15" outlineLevel="1">
      <c r="A345" s="76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F345" si="183">AA344</f>
        <v>0</v>
      </c>
      <c r="AB345" s="411">
        <f t="shared" si="183"/>
        <v>0</v>
      </c>
      <c r="AC345" s="411">
        <f t="shared" si="183"/>
        <v>0</v>
      </c>
      <c r="AD345" s="411">
        <f t="shared" si="183"/>
        <v>0</v>
      </c>
      <c r="AE345" s="411">
        <f t="shared" si="183"/>
        <v>0</v>
      </c>
      <c r="AF345" s="411">
        <f t="shared" si="183"/>
        <v>0</v>
      </c>
      <c r="AG345" s="411">
        <f t="shared" ref="AG345:AL345" si="184">AG344</f>
        <v>0</v>
      </c>
      <c r="AH345" s="411">
        <f t="shared" si="184"/>
        <v>0</v>
      </c>
      <c r="AI345" s="411">
        <f t="shared" si="184"/>
        <v>0</v>
      </c>
      <c r="AJ345" s="411">
        <f t="shared" si="184"/>
        <v>0</v>
      </c>
      <c r="AK345" s="411">
        <f t="shared" si="184"/>
        <v>0</v>
      </c>
      <c r="AL345" s="411">
        <f t="shared" si="184"/>
        <v>0</v>
      </c>
      <c r="AM345" s="306"/>
    </row>
    <row r="346" spans="1:39" ht="15" outlineLevel="1">
      <c r="A346" s="76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 outlineLevel="1">
      <c r="A347" s="763"/>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761" t="s">
        <v>906</v>
      </c>
      <c r="B348" s="315" t="s">
        <v>14</v>
      </c>
      <c r="C348" s="291" t="s">
        <v>25</v>
      </c>
      <c r="D348" s="295"/>
      <c r="E348" s="295"/>
      <c r="F348" s="295"/>
      <c r="G348" s="295"/>
      <c r="H348" s="295"/>
      <c r="I348" s="295"/>
      <c r="J348" s="295">
        <v>1208856.2417755099</v>
      </c>
      <c r="K348" s="295">
        <v>1208102.09159851</v>
      </c>
      <c r="L348" s="295">
        <v>681015.63092041004</v>
      </c>
      <c r="M348" s="295">
        <v>673842.850234985</v>
      </c>
      <c r="N348" s="291"/>
      <c r="O348" s="295"/>
      <c r="P348" s="295"/>
      <c r="Q348" s="295"/>
      <c r="R348" s="295"/>
      <c r="S348" s="295"/>
      <c r="T348" s="295"/>
      <c r="U348" s="295">
        <v>146.54776707400001</v>
      </c>
      <c r="V348" s="295">
        <v>146.54776707400001</v>
      </c>
      <c r="W348" s="295">
        <v>119.16758352799999</v>
      </c>
      <c r="X348" s="295">
        <v>111.487441363</v>
      </c>
      <c r="Y348" s="470">
        <v>1</v>
      </c>
      <c r="Z348" s="410">
        <v>0</v>
      </c>
      <c r="AA348" s="410">
        <v>0</v>
      </c>
      <c r="AB348" s="410">
        <v>0</v>
      </c>
      <c r="AC348" s="410">
        <v>0</v>
      </c>
      <c r="AD348" s="410">
        <v>0</v>
      </c>
      <c r="AE348" s="410">
        <v>0</v>
      </c>
      <c r="AF348" s="410">
        <v>0</v>
      </c>
      <c r="AG348" s="410"/>
      <c r="AH348" s="410"/>
      <c r="AI348" s="410"/>
      <c r="AJ348" s="410"/>
      <c r="AK348" s="410"/>
      <c r="AL348" s="410"/>
      <c r="AM348" s="296">
        <f>SUM(Y348:AL348)</f>
        <v>1</v>
      </c>
    </row>
    <row r="349" spans="1:39" ht="15" outlineLevel="1">
      <c r="A349" s="761" t="s">
        <v>907</v>
      </c>
      <c r="B349" s="294" t="s">
        <v>249</v>
      </c>
      <c r="C349" s="291" t="s">
        <v>163</v>
      </c>
      <c r="D349" s="295"/>
      <c r="E349" s="295"/>
      <c r="F349" s="295"/>
      <c r="G349" s="295"/>
      <c r="H349" s="295"/>
      <c r="I349" s="295"/>
      <c r="J349" s="295">
        <v>84102.067790000001</v>
      </c>
      <c r="K349" s="295">
        <v>84102.067790000001</v>
      </c>
      <c r="L349" s="295">
        <v>58293.708420000003</v>
      </c>
      <c r="M349" s="295">
        <v>57774.435689999998</v>
      </c>
      <c r="N349" s="468"/>
      <c r="O349" s="295"/>
      <c r="P349" s="295"/>
      <c r="Q349" s="295"/>
      <c r="R349" s="295"/>
      <c r="S349" s="295"/>
      <c r="T349" s="295"/>
      <c r="U349" s="295">
        <v>11.4788792</v>
      </c>
      <c r="V349" s="295">
        <v>11.4788792</v>
      </c>
      <c r="W349" s="295">
        <v>10.13964758</v>
      </c>
      <c r="X349" s="295">
        <v>9.5836248800000003</v>
      </c>
      <c r="Y349" s="411">
        <f>Y348</f>
        <v>1</v>
      </c>
      <c r="Z349" s="411">
        <f>Z348</f>
        <v>0</v>
      </c>
      <c r="AA349" s="411">
        <f t="shared" ref="AA349:AF349" si="185">AA348</f>
        <v>0</v>
      </c>
      <c r="AB349" s="411">
        <f t="shared" si="185"/>
        <v>0</v>
      </c>
      <c r="AC349" s="411">
        <f t="shared" si="185"/>
        <v>0</v>
      </c>
      <c r="AD349" s="411">
        <f t="shared" si="185"/>
        <v>0</v>
      </c>
      <c r="AE349" s="411">
        <f t="shared" si="185"/>
        <v>0</v>
      </c>
      <c r="AF349" s="411">
        <f t="shared" si="185"/>
        <v>0</v>
      </c>
      <c r="AG349" s="411">
        <f t="shared" ref="AG349:AL349" si="186">AG348</f>
        <v>0</v>
      </c>
      <c r="AH349" s="411">
        <f t="shared" si="186"/>
        <v>0</v>
      </c>
      <c r="AI349" s="411">
        <f t="shared" si="186"/>
        <v>0</v>
      </c>
      <c r="AJ349" s="411">
        <f t="shared" si="186"/>
        <v>0</v>
      </c>
      <c r="AK349" s="411">
        <f t="shared" si="186"/>
        <v>0</v>
      </c>
      <c r="AL349" s="411">
        <f t="shared" si="186"/>
        <v>0</v>
      </c>
      <c r="AM349" s="297"/>
    </row>
    <row r="350" spans="1:39" ht="15" outlineLevel="1">
      <c r="A350" s="76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 outlineLevel="1">
      <c r="A351" s="763"/>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761" t="s">
        <v>908</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761"/>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F353" si="187">AA352</f>
        <v>0</v>
      </c>
      <c r="AB353" s="411">
        <f t="shared" si="187"/>
        <v>0</v>
      </c>
      <c r="AC353" s="411">
        <f t="shared" si="187"/>
        <v>0</v>
      </c>
      <c r="AD353" s="411">
        <f t="shared" si="187"/>
        <v>0</v>
      </c>
      <c r="AE353" s="411">
        <f t="shared" si="187"/>
        <v>0</v>
      </c>
      <c r="AF353" s="411">
        <f t="shared" si="187"/>
        <v>0</v>
      </c>
      <c r="AG353" s="411">
        <f t="shared" ref="AG353:AL353" si="188">AG352</f>
        <v>0</v>
      </c>
      <c r="AH353" s="411">
        <f t="shared" si="188"/>
        <v>0</v>
      </c>
      <c r="AI353" s="411">
        <f t="shared" si="188"/>
        <v>0</v>
      </c>
      <c r="AJ353" s="411">
        <f t="shared" si="188"/>
        <v>0</v>
      </c>
      <c r="AK353" s="411">
        <f t="shared" si="188"/>
        <v>0</v>
      </c>
      <c r="AL353" s="411">
        <f t="shared" si="188"/>
        <v>0</v>
      </c>
      <c r="AM353" s="297"/>
    </row>
    <row r="354" spans="1:39" s="283" customFormat="1" ht="15" outlineLevel="1">
      <c r="A354" s="761"/>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761" t="s">
        <v>909</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761"/>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F356" si="189">AA355</f>
        <v>0</v>
      </c>
      <c r="AB356" s="411">
        <f t="shared" si="189"/>
        <v>0</v>
      </c>
      <c r="AC356" s="411">
        <f t="shared" si="189"/>
        <v>0</v>
      </c>
      <c r="AD356" s="411">
        <f t="shared" si="189"/>
        <v>0</v>
      </c>
      <c r="AE356" s="411">
        <f t="shared" si="189"/>
        <v>0</v>
      </c>
      <c r="AF356" s="411">
        <f t="shared" si="189"/>
        <v>0</v>
      </c>
      <c r="AG356" s="411">
        <f t="shared" ref="AG356:AL356" si="190">AG355</f>
        <v>0</v>
      </c>
      <c r="AH356" s="411">
        <f t="shared" si="190"/>
        <v>0</v>
      </c>
      <c r="AI356" s="411">
        <f t="shared" si="190"/>
        <v>0</v>
      </c>
      <c r="AJ356" s="411">
        <f t="shared" si="190"/>
        <v>0</v>
      </c>
      <c r="AK356" s="411">
        <f t="shared" si="190"/>
        <v>0</v>
      </c>
      <c r="AL356" s="411">
        <f t="shared" si="190"/>
        <v>0</v>
      </c>
      <c r="AM356" s="311"/>
    </row>
    <row r="357" spans="1:39" s="283" customFormat="1" ht="15" outlineLevel="1">
      <c r="A357" s="761"/>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 outlineLevel="1">
      <c r="A358" s="763"/>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761" t="s">
        <v>910</v>
      </c>
      <c r="B359" s="321" t="s">
        <v>16</v>
      </c>
      <c r="C359" s="291" t="s">
        <v>25</v>
      </c>
      <c r="D359" s="295"/>
      <c r="E359" s="295"/>
      <c r="F359" s="295"/>
      <c r="G359" s="295"/>
      <c r="H359" s="295"/>
      <c r="I359" s="295"/>
      <c r="J359" s="295">
        <v>0</v>
      </c>
      <c r="K359" s="295">
        <v>0</v>
      </c>
      <c r="L359" s="295">
        <v>0</v>
      </c>
      <c r="M359" s="295">
        <v>0</v>
      </c>
      <c r="N359" s="295">
        <v>12</v>
      </c>
      <c r="O359" s="295"/>
      <c r="P359" s="295"/>
      <c r="Q359" s="295"/>
      <c r="R359" s="295"/>
      <c r="S359" s="295"/>
      <c r="T359" s="295"/>
      <c r="U359" s="295">
        <v>0</v>
      </c>
      <c r="V359" s="295">
        <v>0</v>
      </c>
      <c r="W359" s="295">
        <v>0</v>
      </c>
      <c r="X359" s="295">
        <v>0</v>
      </c>
      <c r="Y359" s="426">
        <v>0</v>
      </c>
      <c r="Z359" s="415">
        <v>0</v>
      </c>
      <c r="AA359" s="415">
        <v>0</v>
      </c>
      <c r="AB359" s="415">
        <v>0</v>
      </c>
      <c r="AC359" s="415">
        <v>0</v>
      </c>
      <c r="AD359" s="415">
        <v>0</v>
      </c>
      <c r="AE359" s="415">
        <v>0</v>
      </c>
      <c r="AF359" s="415">
        <v>0</v>
      </c>
      <c r="AG359" s="415"/>
      <c r="AH359" s="415"/>
      <c r="AI359" s="415"/>
      <c r="AJ359" s="415"/>
      <c r="AK359" s="415"/>
      <c r="AL359" s="415"/>
      <c r="AM359" s="296">
        <f>SUM(Y359:AL359)</f>
        <v>0</v>
      </c>
    </row>
    <row r="360" spans="1:39" ht="15" outlineLevel="1">
      <c r="A360" s="76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F360" si="191">AA359</f>
        <v>0</v>
      </c>
      <c r="AB360" s="411">
        <f t="shared" si="191"/>
        <v>0</v>
      </c>
      <c r="AC360" s="411">
        <f t="shared" si="191"/>
        <v>0</v>
      </c>
      <c r="AD360" s="411">
        <f t="shared" si="191"/>
        <v>0</v>
      </c>
      <c r="AE360" s="411">
        <f t="shared" si="191"/>
        <v>0</v>
      </c>
      <c r="AF360" s="411">
        <f t="shared" si="191"/>
        <v>0</v>
      </c>
      <c r="AG360" s="411">
        <f t="shared" ref="AG360:AL360" si="192">AG359</f>
        <v>0</v>
      </c>
      <c r="AH360" s="411">
        <f t="shared" si="192"/>
        <v>0</v>
      </c>
      <c r="AI360" s="411">
        <f t="shared" si="192"/>
        <v>0</v>
      </c>
      <c r="AJ360" s="411">
        <f t="shared" si="192"/>
        <v>0</v>
      </c>
      <c r="AK360" s="411">
        <f t="shared" si="192"/>
        <v>0</v>
      </c>
      <c r="AL360" s="411">
        <f t="shared" si="192"/>
        <v>0</v>
      </c>
      <c r="AM360" s="306"/>
    </row>
    <row r="361" spans="1:39" ht="15" outlineLevel="1">
      <c r="A361" s="764"/>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761" t="s">
        <v>911</v>
      </c>
      <c r="B362" s="321" t="s">
        <v>17</v>
      </c>
      <c r="C362" s="291" t="s">
        <v>25</v>
      </c>
      <c r="D362" s="295"/>
      <c r="E362" s="295"/>
      <c r="F362" s="295"/>
      <c r="G362" s="295"/>
      <c r="H362" s="295"/>
      <c r="I362" s="295"/>
      <c r="J362" s="295">
        <v>566746</v>
      </c>
      <c r="K362" s="295">
        <v>566746</v>
      </c>
      <c r="L362" s="295">
        <v>566746</v>
      </c>
      <c r="M362" s="295">
        <v>566746</v>
      </c>
      <c r="N362" s="295">
        <v>12</v>
      </c>
      <c r="O362" s="295"/>
      <c r="P362" s="295"/>
      <c r="Q362" s="295"/>
      <c r="R362" s="295"/>
      <c r="S362" s="295"/>
      <c r="T362" s="295"/>
      <c r="U362" s="295">
        <v>190.5</v>
      </c>
      <c r="V362" s="295">
        <v>190.5</v>
      </c>
      <c r="W362" s="295">
        <v>190.5</v>
      </c>
      <c r="X362" s="295">
        <v>190.5</v>
      </c>
      <c r="Y362" s="426">
        <v>0</v>
      </c>
      <c r="Z362" s="415">
        <v>0</v>
      </c>
      <c r="AA362" s="415">
        <v>1</v>
      </c>
      <c r="AB362" s="415">
        <v>0</v>
      </c>
      <c r="AC362" s="415">
        <v>0</v>
      </c>
      <c r="AD362" s="415">
        <v>0</v>
      </c>
      <c r="AE362" s="415">
        <v>0</v>
      </c>
      <c r="AF362" s="415">
        <v>0</v>
      </c>
      <c r="AG362" s="415"/>
      <c r="AH362" s="415"/>
      <c r="AI362" s="415"/>
      <c r="AJ362" s="415"/>
      <c r="AK362" s="415"/>
      <c r="AL362" s="415"/>
      <c r="AM362" s="296">
        <f>SUM(Y362:AL362)</f>
        <v>1</v>
      </c>
    </row>
    <row r="363" spans="1:39" ht="15" outlineLevel="1">
      <c r="A363" s="761" t="s">
        <v>912</v>
      </c>
      <c r="B363" s="294" t="s">
        <v>249</v>
      </c>
      <c r="C363" s="291" t="s">
        <v>163</v>
      </c>
      <c r="D363" s="295"/>
      <c r="E363" s="295"/>
      <c r="F363" s="295"/>
      <c r="G363" s="295"/>
      <c r="H363" s="295"/>
      <c r="I363" s="295"/>
      <c r="J363" s="295">
        <v>-283373</v>
      </c>
      <c r="K363" s="295">
        <v>-283373</v>
      </c>
      <c r="L363" s="295">
        <v>-283373</v>
      </c>
      <c r="M363" s="295">
        <v>-283373</v>
      </c>
      <c r="N363" s="295">
        <f>N362</f>
        <v>12</v>
      </c>
      <c r="O363" s="295"/>
      <c r="P363" s="295"/>
      <c r="Q363" s="295"/>
      <c r="R363" s="295"/>
      <c r="S363" s="295"/>
      <c r="T363" s="295"/>
      <c r="U363" s="295">
        <v>-95.25</v>
      </c>
      <c r="V363" s="295">
        <v>-95.25</v>
      </c>
      <c r="W363" s="295">
        <v>-95.25</v>
      </c>
      <c r="X363" s="295">
        <v>-95.25</v>
      </c>
      <c r="Y363" s="411">
        <f>Y362</f>
        <v>0</v>
      </c>
      <c r="Z363" s="411">
        <f>Z362</f>
        <v>0</v>
      </c>
      <c r="AA363" s="411">
        <f t="shared" ref="AA363:AF363" si="193">AA362</f>
        <v>1</v>
      </c>
      <c r="AB363" s="411">
        <f t="shared" si="193"/>
        <v>0</v>
      </c>
      <c r="AC363" s="411">
        <f t="shared" si="193"/>
        <v>0</v>
      </c>
      <c r="AD363" s="411">
        <f t="shared" si="193"/>
        <v>0</v>
      </c>
      <c r="AE363" s="411">
        <f t="shared" si="193"/>
        <v>0</v>
      </c>
      <c r="AF363" s="411">
        <f t="shared" si="193"/>
        <v>0</v>
      </c>
      <c r="AG363" s="411">
        <f t="shared" ref="AG363:AL363" si="194">AG362</f>
        <v>0</v>
      </c>
      <c r="AH363" s="411">
        <f t="shared" si="194"/>
        <v>0</v>
      </c>
      <c r="AI363" s="411">
        <f t="shared" si="194"/>
        <v>0</v>
      </c>
      <c r="AJ363" s="411">
        <f t="shared" si="194"/>
        <v>0</v>
      </c>
      <c r="AK363" s="411">
        <f t="shared" si="194"/>
        <v>0</v>
      </c>
      <c r="AL363" s="411">
        <f t="shared" si="194"/>
        <v>0</v>
      </c>
      <c r="AM363" s="306"/>
    </row>
    <row r="364" spans="1:39" ht="15" outlineLevel="1">
      <c r="A364" s="764"/>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761" t="s">
        <v>913</v>
      </c>
      <c r="B365" s="321" t="s">
        <v>18</v>
      </c>
      <c r="C365" s="291" t="s">
        <v>25</v>
      </c>
      <c r="D365" s="295"/>
      <c r="E365" s="295"/>
      <c r="F365" s="295"/>
      <c r="G365" s="295"/>
      <c r="H365" s="295"/>
      <c r="I365" s="295"/>
      <c r="J365" s="295">
        <v>0</v>
      </c>
      <c r="K365" s="295">
        <v>0</v>
      </c>
      <c r="L365" s="295">
        <v>0</v>
      </c>
      <c r="M365" s="295">
        <v>0</v>
      </c>
      <c r="N365" s="295">
        <v>0</v>
      </c>
      <c r="O365" s="295"/>
      <c r="P365" s="295"/>
      <c r="Q365" s="295"/>
      <c r="R365" s="295"/>
      <c r="S365" s="295"/>
      <c r="T365" s="295"/>
      <c r="U365" s="295">
        <v>0</v>
      </c>
      <c r="V365" s="295">
        <v>0</v>
      </c>
      <c r="W365" s="295">
        <v>0</v>
      </c>
      <c r="X365" s="295">
        <v>0</v>
      </c>
      <c r="Y365" s="426">
        <v>0</v>
      </c>
      <c r="Z365" s="415">
        <v>0</v>
      </c>
      <c r="AA365" s="415">
        <v>0</v>
      </c>
      <c r="AB365" s="415">
        <v>0</v>
      </c>
      <c r="AC365" s="415">
        <v>0</v>
      </c>
      <c r="AD365" s="415">
        <v>0</v>
      </c>
      <c r="AE365" s="415">
        <v>0</v>
      </c>
      <c r="AF365" s="415">
        <v>0</v>
      </c>
      <c r="AG365" s="415"/>
      <c r="AH365" s="415"/>
      <c r="AI365" s="415"/>
      <c r="AJ365" s="415"/>
      <c r="AK365" s="415"/>
      <c r="AL365" s="415"/>
      <c r="AM365" s="296">
        <f>SUM(Y365:AL365)</f>
        <v>0</v>
      </c>
    </row>
    <row r="366" spans="1:39" ht="15" outlineLevel="1">
      <c r="A366" s="76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F366" si="195">AA365</f>
        <v>0</v>
      </c>
      <c r="AB366" s="411">
        <f t="shared" si="195"/>
        <v>0</v>
      </c>
      <c r="AC366" s="411">
        <f t="shared" si="195"/>
        <v>0</v>
      </c>
      <c r="AD366" s="411">
        <f t="shared" si="195"/>
        <v>0</v>
      </c>
      <c r="AE366" s="411">
        <f t="shared" si="195"/>
        <v>0</v>
      </c>
      <c r="AF366" s="411">
        <f t="shared" si="195"/>
        <v>0</v>
      </c>
      <c r="AG366" s="411">
        <f t="shared" ref="AG366:AL366" si="196">AG365</f>
        <v>0</v>
      </c>
      <c r="AH366" s="411">
        <f t="shared" si="196"/>
        <v>0</v>
      </c>
      <c r="AI366" s="411">
        <f t="shared" si="196"/>
        <v>0</v>
      </c>
      <c r="AJ366" s="411">
        <f t="shared" si="196"/>
        <v>0</v>
      </c>
      <c r="AK366" s="411">
        <f t="shared" si="196"/>
        <v>0</v>
      </c>
      <c r="AL366" s="411">
        <f t="shared" si="196"/>
        <v>0</v>
      </c>
      <c r="AM366" s="297"/>
    </row>
    <row r="367" spans="1:39" ht="15" outlineLevel="1">
      <c r="A367" s="764"/>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761" t="s">
        <v>914</v>
      </c>
      <c r="B368" s="324" t="s">
        <v>19</v>
      </c>
      <c r="C368" s="291" t="s">
        <v>25</v>
      </c>
      <c r="D368" s="295"/>
      <c r="E368" s="295"/>
      <c r="F368" s="295"/>
      <c r="G368" s="295"/>
      <c r="H368" s="295"/>
      <c r="I368" s="295"/>
      <c r="J368" s="295">
        <v>0</v>
      </c>
      <c r="K368" s="295">
        <v>0</v>
      </c>
      <c r="L368" s="295">
        <v>0</v>
      </c>
      <c r="M368" s="295">
        <v>0</v>
      </c>
      <c r="N368" s="295">
        <v>0</v>
      </c>
      <c r="O368" s="295"/>
      <c r="P368" s="295"/>
      <c r="Q368" s="295"/>
      <c r="R368" s="295"/>
      <c r="S368" s="295"/>
      <c r="T368" s="295"/>
      <c r="U368" s="295">
        <v>0</v>
      </c>
      <c r="V368" s="295">
        <v>0</v>
      </c>
      <c r="W368" s="295">
        <v>0</v>
      </c>
      <c r="X368" s="295">
        <v>0</v>
      </c>
      <c r="Y368" s="426">
        <v>0</v>
      </c>
      <c r="Z368" s="415">
        <v>0</v>
      </c>
      <c r="AA368" s="415">
        <v>0</v>
      </c>
      <c r="AB368" s="415">
        <v>0</v>
      </c>
      <c r="AC368" s="415">
        <v>0</v>
      </c>
      <c r="AD368" s="415">
        <v>0</v>
      </c>
      <c r="AE368" s="415">
        <v>0</v>
      </c>
      <c r="AF368" s="415">
        <v>0</v>
      </c>
      <c r="AG368" s="415"/>
      <c r="AH368" s="415"/>
      <c r="AI368" s="415"/>
      <c r="AJ368" s="415"/>
      <c r="AK368" s="415"/>
      <c r="AL368" s="415"/>
      <c r="AM368" s="296">
        <f>SUM(Y368:AL368)</f>
        <v>0</v>
      </c>
    </row>
    <row r="369" spans="1:39" ht="15" outlineLevel="1">
      <c r="A369" s="76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F369" si="197">Z368</f>
        <v>0</v>
      </c>
      <c r="AA369" s="411">
        <f t="shared" si="197"/>
        <v>0</v>
      </c>
      <c r="AB369" s="411">
        <f t="shared" si="197"/>
        <v>0</v>
      </c>
      <c r="AC369" s="411">
        <f t="shared" si="197"/>
        <v>0</v>
      </c>
      <c r="AD369" s="411">
        <f t="shared" si="197"/>
        <v>0</v>
      </c>
      <c r="AE369" s="411">
        <f t="shared" si="197"/>
        <v>0</v>
      </c>
      <c r="AF369" s="411">
        <f t="shared" si="197"/>
        <v>0</v>
      </c>
      <c r="AG369" s="411">
        <f t="shared" ref="AG369:AL369" si="198">AG368</f>
        <v>0</v>
      </c>
      <c r="AH369" s="411">
        <f t="shared" si="198"/>
        <v>0</v>
      </c>
      <c r="AI369" s="411">
        <f t="shared" si="198"/>
        <v>0</v>
      </c>
      <c r="AJ369" s="411">
        <f t="shared" si="198"/>
        <v>0</v>
      </c>
      <c r="AK369" s="411">
        <f t="shared" si="198"/>
        <v>0</v>
      </c>
      <c r="AL369" s="411">
        <f t="shared" si="198"/>
        <v>0</v>
      </c>
      <c r="AM369" s="297"/>
    </row>
    <row r="370" spans="1:39" ht="15" outlineLevel="1">
      <c r="A370" s="76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761" t="s">
        <v>915</v>
      </c>
      <c r="B371" s="324" t="s">
        <v>489</v>
      </c>
      <c r="C371" s="291" t="s">
        <v>25</v>
      </c>
      <c r="D371" s="295"/>
      <c r="E371" s="295"/>
      <c r="F371" s="295"/>
      <c r="G371" s="295"/>
      <c r="H371" s="295"/>
      <c r="I371" s="295"/>
      <c r="J371" s="295">
        <v>0</v>
      </c>
      <c r="K371" s="295">
        <v>0</v>
      </c>
      <c r="L371" s="295">
        <v>0</v>
      </c>
      <c r="M371" s="295">
        <v>0</v>
      </c>
      <c r="N371" s="295">
        <v>0</v>
      </c>
      <c r="O371" s="295"/>
      <c r="P371" s="295"/>
      <c r="Q371" s="295"/>
      <c r="R371" s="295"/>
      <c r="S371" s="295"/>
      <c r="T371" s="295"/>
      <c r="U371" s="295">
        <v>0</v>
      </c>
      <c r="V371" s="295">
        <v>0</v>
      </c>
      <c r="W371" s="295">
        <v>0</v>
      </c>
      <c r="X371" s="295">
        <v>0</v>
      </c>
      <c r="Y371" s="410">
        <v>0</v>
      </c>
      <c r="Z371" s="410">
        <v>0</v>
      </c>
      <c r="AA371" s="410">
        <v>0</v>
      </c>
      <c r="AB371" s="410">
        <v>0</v>
      </c>
      <c r="AC371" s="410">
        <v>0</v>
      </c>
      <c r="AD371" s="410">
        <v>0</v>
      </c>
      <c r="AE371" s="410">
        <v>0</v>
      </c>
      <c r="AF371" s="410">
        <v>0</v>
      </c>
      <c r="AG371" s="410"/>
      <c r="AH371" s="410"/>
      <c r="AI371" s="410"/>
      <c r="AJ371" s="410"/>
      <c r="AK371" s="410"/>
      <c r="AL371" s="410"/>
      <c r="AM371" s="296">
        <f>SUM(Y371:AL371)</f>
        <v>0</v>
      </c>
    </row>
    <row r="372" spans="1:39" s="283" customFormat="1" ht="15" outlineLevel="1">
      <c r="A372" s="761"/>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F372" si="199">Z371</f>
        <v>0</v>
      </c>
      <c r="AA372" s="411">
        <f t="shared" si="199"/>
        <v>0</v>
      </c>
      <c r="AB372" s="411">
        <f t="shared" si="199"/>
        <v>0</v>
      </c>
      <c r="AC372" s="411">
        <f t="shared" si="199"/>
        <v>0</v>
      </c>
      <c r="AD372" s="411">
        <f t="shared" si="199"/>
        <v>0</v>
      </c>
      <c r="AE372" s="411">
        <f t="shared" si="199"/>
        <v>0</v>
      </c>
      <c r="AF372" s="411">
        <f t="shared" si="199"/>
        <v>0</v>
      </c>
      <c r="AG372" s="411">
        <f t="shared" ref="AG372:AL372" si="200">AG371</f>
        <v>0</v>
      </c>
      <c r="AH372" s="411">
        <f t="shared" si="200"/>
        <v>0</v>
      </c>
      <c r="AI372" s="411">
        <f t="shared" si="200"/>
        <v>0</v>
      </c>
      <c r="AJ372" s="411">
        <f t="shared" si="200"/>
        <v>0</v>
      </c>
      <c r="AK372" s="411">
        <f t="shared" si="200"/>
        <v>0</v>
      </c>
      <c r="AL372" s="411">
        <f t="shared" si="200"/>
        <v>0</v>
      </c>
      <c r="AM372" s="297"/>
    </row>
    <row r="373" spans="1:39" s="283" customFormat="1" ht="15" outlineLevel="1">
      <c r="A373" s="761"/>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 outlineLevel="1">
      <c r="A374" s="761"/>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761" t="s">
        <v>916</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761"/>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F376" si="201">Z375</f>
        <v>0</v>
      </c>
      <c r="AA376" s="411">
        <f t="shared" si="201"/>
        <v>0</v>
      </c>
      <c r="AB376" s="411">
        <f t="shared" si="201"/>
        <v>0</v>
      </c>
      <c r="AC376" s="411">
        <f t="shared" si="201"/>
        <v>0</v>
      </c>
      <c r="AD376" s="411">
        <f t="shared" si="201"/>
        <v>0</v>
      </c>
      <c r="AE376" s="411">
        <f t="shared" si="201"/>
        <v>0</v>
      </c>
      <c r="AF376" s="411">
        <f t="shared" si="201"/>
        <v>0</v>
      </c>
      <c r="AG376" s="411">
        <f t="shared" ref="AG376:AL376" si="202">AG375</f>
        <v>0</v>
      </c>
      <c r="AH376" s="411">
        <f t="shared" si="202"/>
        <v>0</v>
      </c>
      <c r="AI376" s="411">
        <f t="shared" si="202"/>
        <v>0</v>
      </c>
      <c r="AJ376" s="411">
        <f t="shared" si="202"/>
        <v>0</v>
      </c>
      <c r="AK376" s="411">
        <f t="shared" si="202"/>
        <v>0</v>
      </c>
      <c r="AL376" s="411">
        <f t="shared" si="202"/>
        <v>0</v>
      </c>
      <c r="AM376" s="297"/>
    </row>
    <row r="377" spans="1:39" s="283" customFormat="1" ht="15" outlineLevel="1">
      <c r="A377" s="761"/>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761" t="s">
        <v>917</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761"/>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F379" si="203">Z378</f>
        <v>0</v>
      </c>
      <c r="AA379" s="411">
        <f t="shared" si="203"/>
        <v>0</v>
      </c>
      <c r="AB379" s="411">
        <f t="shared" si="203"/>
        <v>0</v>
      </c>
      <c r="AC379" s="411">
        <f t="shared" si="203"/>
        <v>0</v>
      </c>
      <c r="AD379" s="411">
        <f t="shared" si="203"/>
        <v>0</v>
      </c>
      <c r="AE379" s="411">
        <f t="shared" si="203"/>
        <v>0</v>
      </c>
      <c r="AF379" s="411">
        <f t="shared" si="203"/>
        <v>0</v>
      </c>
      <c r="AG379" s="411">
        <f t="shared" ref="AG379:AL379" si="204">AG378</f>
        <v>0</v>
      </c>
      <c r="AH379" s="411">
        <f t="shared" si="204"/>
        <v>0</v>
      </c>
      <c r="AI379" s="411">
        <f t="shared" si="204"/>
        <v>0</v>
      </c>
      <c r="AJ379" s="411">
        <f t="shared" si="204"/>
        <v>0</v>
      </c>
      <c r="AK379" s="411">
        <f t="shared" si="204"/>
        <v>0</v>
      </c>
      <c r="AL379" s="411">
        <f t="shared" si="204"/>
        <v>0</v>
      </c>
      <c r="AM379" s="297"/>
    </row>
    <row r="380" spans="1:39" s="283" customFormat="1" ht="15" outlineLevel="1">
      <c r="A380" s="761"/>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761" t="s">
        <v>918</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761"/>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F382" si="205">Z381</f>
        <v>0</v>
      </c>
      <c r="AA382" s="411">
        <f t="shared" si="205"/>
        <v>0</v>
      </c>
      <c r="AB382" s="411">
        <f t="shared" si="205"/>
        <v>0</v>
      </c>
      <c r="AC382" s="411">
        <f t="shared" si="205"/>
        <v>0</v>
      </c>
      <c r="AD382" s="411">
        <f t="shared" si="205"/>
        <v>0</v>
      </c>
      <c r="AE382" s="411">
        <f t="shared" si="205"/>
        <v>0</v>
      </c>
      <c r="AF382" s="411">
        <f t="shared" si="205"/>
        <v>0</v>
      </c>
      <c r="AG382" s="411">
        <f t="shared" ref="AG382:AK382" si="206">AG381</f>
        <v>0</v>
      </c>
      <c r="AH382" s="411">
        <f t="shared" si="206"/>
        <v>0</v>
      </c>
      <c r="AI382" s="411">
        <f t="shared" si="206"/>
        <v>0</v>
      </c>
      <c r="AJ382" s="411">
        <f t="shared" si="206"/>
        <v>0</v>
      </c>
      <c r="AK382" s="411">
        <f t="shared" si="206"/>
        <v>0</v>
      </c>
      <c r="AL382" s="411">
        <f>AL381</f>
        <v>0</v>
      </c>
      <c r="AM382" s="297"/>
    </row>
    <row r="383" spans="1:39" ht="15" outlineLevel="1">
      <c r="A383" s="76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
      <c r="A384" s="76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
      <c r="A385" s="761"/>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A386" s="761"/>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A387" s="761"/>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1.9866666666666664E-2</v>
      </c>
      <c r="Z387" s="341">
        <f>HLOOKUP(Z$20,'3.  Distribution Rates'!$C$122:$P$133,5,FALSE)</f>
        <v>1.6166666666666666E-2</v>
      </c>
      <c r="AA387" s="341">
        <f>HLOOKUP(AA$20,'3.  Distribution Rates'!$C$122:$P$133,5,FALSE)</f>
        <v>4.6227999999999998</v>
      </c>
      <c r="AB387" s="341">
        <f>HLOOKUP(AB$20,'3.  Distribution Rates'!$C$122:$P$133,5,FALSE)</f>
        <v>1.9315999999999998</v>
      </c>
      <c r="AC387" s="341">
        <f>HLOOKUP(AC$20,'3.  Distribution Rates'!$C$122:$P$133,5,FALSE)</f>
        <v>2.1798000000000002</v>
      </c>
      <c r="AD387" s="341">
        <f>HLOOKUP(AD$20,'3.  Distribution Rates'!$C$122:$P$133,5,FALSE)</f>
        <v>2.7180333333333331</v>
      </c>
      <c r="AE387" s="341">
        <f>HLOOKUP(AE$20,'3.  Distribution Rates'!$C$122:$P$133,5,FALSE)</f>
        <v>-8.1466666666666673E-2</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A388" s="761"/>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7">Y136*Y387</f>
        <v>0</v>
      </c>
      <c r="Z388" s="378">
        <f t="shared" si="207"/>
        <v>0</v>
      </c>
      <c r="AA388" s="378">
        <f t="shared" si="207"/>
        <v>0</v>
      </c>
      <c r="AB388" s="378">
        <f t="shared" si="207"/>
        <v>0</v>
      </c>
      <c r="AC388" s="378">
        <f t="shared" si="207"/>
        <v>0</v>
      </c>
      <c r="AD388" s="378">
        <f t="shared" si="207"/>
        <v>0</v>
      </c>
      <c r="AE388" s="378">
        <f t="shared" si="207"/>
        <v>0</v>
      </c>
      <c r="AF388" s="378">
        <f t="shared" si="207"/>
        <v>0</v>
      </c>
      <c r="AG388" s="378">
        <f t="shared" si="207"/>
        <v>0</v>
      </c>
      <c r="AH388" s="378">
        <f t="shared" si="207"/>
        <v>0</v>
      </c>
      <c r="AI388" s="378">
        <f t="shared" si="207"/>
        <v>0</v>
      </c>
      <c r="AJ388" s="378">
        <f t="shared" si="207"/>
        <v>0</v>
      </c>
      <c r="AK388" s="378">
        <f t="shared" si="207"/>
        <v>0</v>
      </c>
      <c r="AL388" s="378">
        <f t="shared" si="207"/>
        <v>0</v>
      </c>
      <c r="AM388" s="627">
        <f>SUM(Y388:AL388)</f>
        <v>0</v>
      </c>
      <c r="AO388" s="283"/>
    </row>
    <row r="389" spans="1:41" ht="15">
      <c r="A389" s="761"/>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08">Y265*Y387</f>
        <v>0</v>
      </c>
      <c r="Z389" s="378">
        <f t="shared" si="208"/>
        <v>0</v>
      </c>
      <c r="AA389" s="378">
        <f t="shared" si="208"/>
        <v>0</v>
      </c>
      <c r="AB389" s="378">
        <f t="shared" si="208"/>
        <v>0</v>
      </c>
      <c r="AC389" s="378">
        <f t="shared" si="208"/>
        <v>0</v>
      </c>
      <c r="AD389" s="378">
        <f t="shared" si="208"/>
        <v>0</v>
      </c>
      <c r="AE389" s="378">
        <f t="shared" si="208"/>
        <v>0</v>
      </c>
      <c r="AF389" s="378">
        <f t="shared" si="208"/>
        <v>0</v>
      </c>
      <c r="AG389" s="378">
        <f t="shared" si="208"/>
        <v>0</v>
      </c>
      <c r="AH389" s="378">
        <f t="shared" si="208"/>
        <v>0</v>
      </c>
      <c r="AI389" s="378">
        <f t="shared" si="208"/>
        <v>0</v>
      </c>
      <c r="AJ389" s="378">
        <f t="shared" si="208"/>
        <v>0</v>
      </c>
      <c r="AK389" s="378">
        <f t="shared" si="208"/>
        <v>0</v>
      </c>
      <c r="AL389" s="378">
        <f t="shared" si="208"/>
        <v>0</v>
      </c>
      <c r="AM389" s="627">
        <f>SUM(Y389:AL389)</f>
        <v>0</v>
      </c>
    </row>
    <row r="390" spans="1:41" ht="15">
      <c r="A390" s="761"/>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209">Z384*Z387</f>
        <v>0</v>
      </c>
      <c r="AA390" s="378">
        <f t="shared" si="209"/>
        <v>0</v>
      </c>
      <c r="AB390" s="378">
        <f t="shared" si="209"/>
        <v>0</v>
      </c>
      <c r="AC390" s="378">
        <f t="shared" si="209"/>
        <v>0</v>
      </c>
      <c r="AD390" s="378">
        <f t="shared" si="209"/>
        <v>0</v>
      </c>
      <c r="AE390" s="378">
        <f t="shared" si="209"/>
        <v>0</v>
      </c>
      <c r="AF390" s="378">
        <f t="shared" ref="AF390:AL390" si="210">AF384*AF387</f>
        <v>0</v>
      </c>
      <c r="AG390" s="378">
        <f t="shared" si="210"/>
        <v>0</v>
      </c>
      <c r="AH390" s="378">
        <f t="shared" si="210"/>
        <v>0</v>
      </c>
      <c r="AI390" s="378">
        <f t="shared" si="210"/>
        <v>0</v>
      </c>
      <c r="AJ390" s="378">
        <f t="shared" si="210"/>
        <v>0</v>
      </c>
      <c r="AK390" s="378">
        <f t="shared" si="210"/>
        <v>0</v>
      </c>
      <c r="AL390" s="378">
        <f t="shared" si="210"/>
        <v>0</v>
      </c>
      <c r="AM390" s="627">
        <f>SUM(Y390:AL390)</f>
        <v>0</v>
      </c>
    </row>
    <row r="391" spans="1:41" s="380" customFormat="1" ht="15">
      <c r="A391" s="762"/>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211">SUM(AA388:AA390)</f>
        <v>0</v>
      </c>
      <c r="AB391" s="346">
        <f t="shared" si="211"/>
        <v>0</v>
      </c>
      <c r="AC391" s="346">
        <f t="shared" si="211"/>
        <v>0</v>
      </c>
      <c r="AD391" s="346">
        <f t="shared" si="211"/>
        <v>0</v>
      </c>
      <c r="AE391" s="346">
        <f t="shared" si="211"/>
        <v>0</v>
      </c>
      <c r="AF391" s="346">
        <f t="shared" ref="AF391:AL391" si="212">SUM(AF388:AF390)</f>
        <v>0</v>
      </c>
      <c r="AG391" s="346">
        <f t="shared" si="212"/>
        <v>0</v>
      </c>
      <c r="AH391" s="346">
        <f t="shared" si="212"/>
        <v>0</v>
      </c>
      <c r="AI391" s="346">
        <f t="shared" si="212"/>
        <v>0</v>
      </c>
      <c r="AJ391" s="346">
        <f t="shared" si="212"/>
        <v>0</v>
      </c>
      <c r="AK391" s="346">
        <f t="shared" si="212"/>
        <v>0</v>
      </c>
      <c r="AL391" s="346">
        <f t="shared" si="212"/>
        <v>0</v>
      </c>
      <c r="AM391" s="407">
        <f>SUM(AM388:AM390)</f>
        <v>0</v>
      </c>
    </row>
    <row r="392" spans="1:41" s="380" customFormat="1" ht="15">
      <c r="A392" s="762"/>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213">Y385*Y387</f>
        <v>0</v>
      </c>
      <c r="Z392" s="347">
        <f t="shared" si="213"/>
        <v>0</v>
      </c>
      <c r="AA392" s="347">
        <f t="shared" si="213"/>
        <v>0</v>
      </c>
      <c r="AB392" s="347">
        <f t="shared" si="213"/>
        <v>0</v>
      </c>
      <c r="AC392" s="347">
        <f t="shared" si="213"/>
        <v>0</v>
      </c>
      <c r="AD392" s="347">
        <f t="shared" si="213"/>
        <v>0</v>
      </c>
      <c r="AE392" s="347">
        <f t="shared" si="213"/>
        <v>0</v>
      </c>
      <c r="AF392" s="347">
        <f t="shared" ref="AF392:AL392" si="214">AF385*AF387</f>
        <v>0</v>
      </c>
      <c r="AG392" s="347">
        <f t="shared" si="214"/>
        <v>0</v>
      </c>
      <c r="AH392" s="347">
        <f t="shared" si="214"/>
        <v>0</v>
      </c>
      <c r="AI392" s="347">
        <f t="shared" si="214"/>
        <v>0</v>
      </c>
      <c r="AJ392" s="347">
        <f t="shared" si="214"/>
        <v>0</v>
      </c>
      <c r="AK392" s="347">
        <f t="shared" si="214"/>
        <v>0</v>
      </c>
      <c r="AL392" s="347">
        <f t="shared" si="214"/>
        <v>0</v>
      </c>
      <c r="AM392" s="407">
        <f>SUM(Y392:AL392)</f>
        <v>0</v>
      </c>
    </row>
    <row r="393" spans="1:41" ht="15.75" customHeight="1">
      <c r="A393" s="762"/>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A394" s="761"/>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A395" s="761"/>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A396" s="761"/>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A397" s="761"/>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A398" s="761"/>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A399" s="761"/>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A400" s="761"/>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2188960.100941781</v>
      </c>
      <c r="Z400" s="291">
        <f>SUMPRODUCT(J279:J382,Z279:Z382)</f>
        <v>495724.63752209704</v>
      </c>
      <c r="AA400" s="291">
        <f>IF(AA278="kW",SUMPRODUCT(N279:N382,U279:U382,AA279:AA382),SUMPRODUCT(J279:J382,AA279:AA382))</f>
        <v>16492.430506476059</v>
      </c>
      <c r="AB400" s="291">
        <f>IF(AB278="kW",SUMPRODUCT(N279:N382,U279:U382,AB279:AB382),SUMPRODUCT(J279:J382,AB279:AB382))</f>
        <v>0</v>
      </c>
      <c r="AC400" s="291">
        <f>IF(AC278="kW",SUMPRODUCT(N279:N382,U279:U382,AC279:AC382),SUMPRODUCT(J279:J382, AC279:AC382))</f>
        <v>5281.0418799084291</v>
      </c>
      <c r="AD400" s="291">
        <f>IF(AD278="kW",SUMPRODUCT(N279:N382,U279:U382,AD279:AD382),SUMPRODUCT(J279:J382, AD279:AD382))</f>
        <v>9040.9227800037552</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A401" s="76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2187893.6292706355</v>
      </c>
      <c r="Z401" s="326">
        <f>SUMPRODUCT(K279:K382,Z279:Z382)</f>
        <v>494189.48472703551</v>
      </c>
      <c r="AA401" s="326">
        <f>IF(AA278="kW",SUMPRODUCT(N279:N382,V279:V382,AA279:AA382),SUMPRODUCT(K279:K382,AA279:AA382))</f>
        <v>16451.537751019259</v>
      </c>
      <c r="AB401" s="326">
        <f>IF(AB278="kW",SUMPRODUCT(N279:N382,V279:V382,AB279:AB382),SUMPRODUCT(K279:K382,AB279:AB382))</f>
        <v>0</v>
      </c>
      <c r="AC401" s="326">
        <f>IF(AC278="kW",SUMPRODUCT(N279:N382,V279:V382,AC279:AC382),SUMPRODUCT(K279:K382, AC279:AC382))</f>
        <v>5266.972540068029</v>
      </c>
      <c r="AD401" s="326">
        <f>IF(AD278="kW",SUMPRODUCT(N279:N382,V279:V382,AD279:AD382),SUMPRODUCT(K279:K382, AD279:AD382))</f>
        <v>9018.8662002086348</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A402" s="76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3" spans="1:40">
      <c r="A403" s="761"/>
    </row>
    <row r="404" spans="1:40" ht="15.4">
      <c r="A404" s="761"/>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A405" s="761"/>
      <c r="B405" s="842" t="s">
        <v>211</v>
      </c>
      <c r="C405" s="844" t="s">
        <v>33</v>
      </c>
      <c r="D405" s="284" t="s">
        <v>422</v>
      </c>
      <c r="E405" s="846" t="s">
        <v>209</v>
      </c>
      <c r="F405" s="847"/>
      <c r="G405" s="847"/>
      <c r="H405" s="847"/>
      <c r="I405" s="847"/>
      <c r="J405" s="847"/>
      <c r="K405" s="847"/>
      <c r="L405" s="847"/>
      <c r="M405" s="848"/>
      <c r="N405" s="849" t="s">
        <v>213</v>
      </c>
      <c r="O405" s="284" t="s">
        <v>423</v>
      </c>
      <c r="P405" s="846" t="s">
        <v>212</v>
      </c>
      <c r="Q405" s="847"/>
      <c r="R405" s="847"/>
      <c r="S405" s="847"/>
      <c r="T405" s="847"/>
      <c r="U405" s="847"/>
      <c r="V405" s="847"/>
      <c r="W405" s="847"/>
      <c r="X405" s="848"/>
      <c r="Y405" s="839" t="s">
        <v>243</v>
      </c>
      <c r="Z405" s="840"/>
      <c r="AA405" s="840"/>
      <c r="AB405" s="840"/>
      <c r="AC405" s="840"/>
      <c r="AD405" s="840"/>
      <c r="AE405" s="840"/>
      <c r="AF405" s="840"/>
      <c r="AG405" s="840"/>
      <c r="AH405" s="840"/>
      <c r="AI405" s="840"/>
      <c r="AJ405" s="840"/>
      <c r="AK405" s="840"/>
      <c r="AL405" s="840"/>
      <c r="AM405" s="841"/>
    </row>
    <row r="406" spans="1:40" ht="45.75" customHeight="1">
      <c r="A406" s="761"/>
      <c r="B406" s="843"/>
      <c r="C406" s="845"/>
      <c r="D406" s="285">
        <v>2014</v>
      </c>
      <c r="E406" s="285">
        <v>2015</v>
      </c>
      <c r="F406" s="285">
        <v>2016</v>
      </c>
      <c r="G406" s="285">
        <v>2017</v>
      </c>
      <c r="H406" s="285">
        <v>2018</v>
      </c>
      <c r="I406" s="285">
        <v>2019</v>
      </c>
      <c r="J406" s="285">
        <v>2020</v>
      </c>
      <c r="K406" s="285">
        <v>2021</v>
      </c>
      <c r="L406" s="285">
        <v>2022</v>
      </c>
      <c r="M406" s="285">
        <v>2023</v>
      </c>
      <c r="N406" s="85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50 - 4,999 kW</v>
      </c>
      <c r="AB406" s="285" t="str">
        <f>'1.  LRAMVA Summary'!G52</f>
        <v>General Service 3,000 - 4,999 kW</v>
      </c>
      <c r="AC406" s="285" t="str">
        <f>'1.  LRAMVA Summary'!H52</f>
        <v>Large Use - Regular</v>
      </c>
      <c r="AD406" s="285" t="str">
        <f>'1.  LRAMVA Summary'!I52</f>
        <v>Large Use - 3TS</v>
      </c>
      <c r="AE406" s="285" t="str">
        <f>'1.  LRAMVA Summary'!J52</f>
        <v>Large Use - Ford Annex</v>
      </c>
      <c r="AF406" s="285" t="str">
        <f>'1.  LRAMVA Summary'!K52</f>
        <v>Other</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763"/>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761" t="s">
        <v>919</v>
      </c>
      <c r="B408" s="294" t="s">
        <v>1</v>
      </c>
      <c r="C408" s="291" t="s">
        <v>25</v>
      </c>
      <c r="D408" s="295"/>
      <c r="E408" s="295"/>
      <c r="F408" s="295"/>
      <c r="G408" s="295"/>
      <c r="H408" s="295"/>
      <c r="I408" s="295">
        <v>0</v>
      </c>
      <c r="J408" s="295">
        <v>0</v>
      </c>
      <c r="K408" s="295">
        <v>0</v>
      </c>
      <c r="L408" s="295">
        <v>0</v>
      </c>
      <c r="M408" s="295">
        <v>0</v>
      </c>
      <c r="N408" s="291"/>
      <c r="O408" s="295"/>
      <c r="P408" s="295"/>
      <c r="Q408" s="295"/>
      <c r="R408" s="295"/>
      <c r="S408" s="295"/>
      <c r="T408" s="295">
        <v>0</v>
      </c>
      <c r="U408" s="295">
        <v>0</v>
      </c>
      <c r="V408" s="295">
        <v>0</v>
      </c>
      <c r="W408" s="295">
        <v>0</v>
      </c>
      <c r="X408" s="295">
        <v>0</v>
      </c>
      <c r="Y408" s="470">
        <v>1</v>
      </c>
      <c r="Z408" s="470">
        <v>0</v>
      </c>
      <c r="AA408" s="470">
        <v>0</v>
      </c>
      <c r="AB408" s="470">
        <v>0</v>
      </c>
      <c r="AC408" s="470">
        <v>0</v>
      </c>
      <c r="AD408" s="470">
        <v>0</v>
      </c>
      <c r="AE408" s="470">
        <v>0</v>
      </c>
      <c r="AF408" s="470">
        <v>0</v>
      </c>
      <c r="AG408" s="410"/>
      <c r="AH408" s="410"/>
      <c r="AI408" s="410"/>
      <c r="AJ408" s="410"/>
      <c r="AK408" s="410"/>
      <c r="AL408" s="410"/>
      <c r="AM408" s="296">
        <f>SUM(Y408:AL408)</f>
        <v>1</v>
      </c>
    </row>
    <row r="409" spans="1:40" ht="15" outlineLevel="1">
      <c r="A409" s="76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F409" si="215">AA408</f>
        <v>0</v>
      </c>
      <c r="AB409" s="411">
        <f t="shared" si="215"/>
        <v>0</v>
      </c>
      <c r="AC409" s="411">
        <f t="shared" si="215"/>
        <v>0</v>
      </c>
      <c r="AD409" s="411">
        <f t="shared" si="215"/>
        <v>0</v>
      </c>
      <c r="AE409" s="411">
        <f t="shared" si="215"/>
        <v>0</v>
      </c>
      <c r="AF409" s="411">
        <f t="shared" si="215"/>
        <v>0</v>
      </c>
      <c r="AG409" s="411">
        <f t="shared" ref="AG409:AL409" si="216">AG408</f>
        <v>0</v>
      </c>
      <c r="AH409" s="411">
        <f t="shared" si="216"/>
        <v>0</v>
      </c>
      <c r="AI409" s="411">
        <f t="shared" si="216"/>
        <v>0</v>
      </c>
      <c r="AJ409" s="411">
        <f t="shared" si="216"/>
        <v>0</v>
      </c>
      <c r="AK409" s="411">
        <f t="shared" si="216"/>
        <v>0</v>
      </c>
      <c r="AL409" s="411">
        <f t="shared" si="216"/>
        <v>0</v>
      </c>
      <c r="AM409" s="297"/>
    </row>
    <row r="410" spans="1:40" ht="15" outlineLevel="1">
      <c r="A410" s="762"/>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761" t="s">
        <v>920</v>
      </c>
      <c r="B411" s="294" t="s">
        <v>2</v>
      </c>
      <c r="C411" s="291" t="s">
        <v>25</v>
      </c>
      <c r="D411" s="295"/>
      <c r="E411" s="295"/>
      <c r="F411" s="295"/>
      <c r="G411" s="295"/>
      <c r="H411" s="295"/>
      <c r="I411" s="295">
        <v>0</v>
      </c>
      <c r="J411" s="295">
        <v>0</v>
      </c>
      <c r="K411" s="295">
        <v>0</v>
      </c>
      <c r="L411" s="295">
        <v>0</v>
      </c>
      <c r="M411" s="295">
        <v>0</v>
      </c>
      <c r="N411" s="291"/>
      <c r="O411" s="295"/>
      <c r="P411" s="295"/>
      <c r="Q411" s="295"/>
      <c r="R411" s="295"/>
      <c r="S411" s="295"/>
      <c r="T411" s="295">
        <v>0</v>
      </c>
      <c r="U411" s="295">
        <v>0</v>
      </c>
      <c r="V411" s="295">
        <v>0</v>
      </c>
      <c r="W411" s="295">
        <v>0</v>
      </c>
      <c r="X411" s="295">
        <v>0</v>
      </c>
      <c r="Y411" s="470">
        <v>1</v>
      </c>
      <c r="Z411" s="410">
        <v>0</v>
      </c>
      <c r="AA411" s="410">
        <v>0</v>
      </c>
      <c r="AB411" s="410">
        <v>0</v>
      </c>
      <c r="AC411" s="410">
        <v>0</v>
      </c>
      <c r="AD411" s="410">
        <v>0</v>
      </c>
      <c r="AE411" s="410">
        <v>0</v>
      </c>
      <c r="AF411" s="410">
        <v>0</v>
      </c>
      <c r="AG411" s="410"/>
      <c r="AH411" s="410"/>
      <c r="AI411" s="410"/>
      <c r="AJ411" s="410"/>
      <c r="AK411" s="410"/>
      <c r="AL411" s="410"/>
      <c r="AM411" s="296">
        <f>SUM(Y411:AL411)</f>
        <v>1</v>
      </c>
    </row>
    <row r="412" spans="1:40" ht="15" outlineLevel="1">
      <c r="A412" s="76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F412" si="217">AA411</f>
        <v>0</v>
      </c>
      <c r="AB412" s="411">
        <f t="shared" si="217"/>
        <v>0</v>
      </c>
      <c r="AC412" s="411">
        <f t="shared" si="217"/>
        <v>0</v>
      </c>
      <c r="AD412" s="411">
        <f t="shared" si="217"/>
        <v>0</v>
      </c>
      <c r="AE412" s="411">
        <f t="shared" si="217"/>
        <v>0</v>
      </c>
      <c r="AF412" s="411">
        <f t="shared" si="217"/>
        <v>0</v>
      </c>
      <c r="AG412" s="411">
        <f t="shared" ref="AG412:AL412" si="218">AG411</f>
        <v>0</v>
      </c>
      <c r="AH412" s="411">
        <f t="shared" si="218"/>
        <v>0</v>
      </c>
      <c r="AI412" s="411">
        <f t="shared" si="218"/>
        <v>0</v>
      </c>
      <c r="AJ412" s="411">
        <f t="shared" si="218"/>
        <v>0</v>
      </c>
      <c r="AK412" s="411">
        <f t="shared" si="218"/>
        <v>0</v>
      </c>
      <c r="AL412" s="411">
        <f t="shared" si="218"/>
        <v>0</v>
      </c>
      <c r="AM412" s="297"/>
    </row>
    <row r="413" spans="1:40" ht="15" outlineLevel="1">
      <c r="A413" s="762"/>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761" t="s">
        <v>921</v>
      </c>
      <c r="B414" s="294" t="s">
        <v>3</v>
      </c>
      <c r="C414" s="291" t="s">
        <v>25</v>
      </c>
      <c r="D414" s="295"/>
      <c r="E414" s="295"/>
      <c r="F414" s="295"/>
      <c r="G414" s="295"/>
      <c r="H414" s="295"/>
      <c r="I414" s="295">
        <v>632129.15621899988</v>
      </c>
      <c r="J414" s="295">
        <v>632129.15621899988</v>
      </c>
      <c r="K414" s="295">
        <v>632129.15621899988</v>
      </c>
      <c r="L414" s="295">
        <v>632129.15621899988</v>
      </c>
      <c r="M414" s="295">
        <v>632129.15621899988</v>
      </c>
      <c r="N414" s="291"/>
      <c r="O414" s="295"/>
      <c r="P414" s="295"/>
      <c r="Q414" s="295"/>
      <c r="R414" s="295"/>
      <c r="S414" s="295"/>
      <c r="T414" s="295">
        <v>348.412725303</v>
      </c>
      <c r="U414" s="295">
        <v>348.412725303</v>
      </c>
      <c r="V414" s="295">
        <v>348.412725303</v>
      </c>
      <c r="W414" s="295">
        <v>348.412725303</v>
      </c>
      <c r="X414" s="295">
        <v>348.412725303</v>
      </c>
      <c r="Y414" s="470">
        <v>1</v>
      </c>
      <c r="Z414" s="410">
        <v>0</v>
      </c>
      <c r="AA414" s="410">
        <v>0</v>
      </c>
      <c r="AB414" s="410">
        <v>0</v>
      </c>
      <c r="AC414" s="410">
        <v>0</v>
      </c>
      <c r="AD414" s="410">
        <v>0</v>
      </c>
      <c r="AE414" s="410">
        <v>0</v>
      </c>
      <c r="AF414" s="410">
        <v>0</v>
      </c>
      <c r="AG414" s="410"/>
      <c r="AH414" s="410"/>
      <c r="AI414" s="410"/>
      <c r="AJ414" s="410"/>
      <c r="AK414" s="410"/>
      <c r="AL414" s="410"/>
      <c r="AM414" s="296">
        <f>SUM(Y414:AL414)</f>
        <v>1</v>
      </c>
    </row>
    <row r="415" spans="1:40" ht="15" outlineLevel="1">
      <c r="A415" s="76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F415" si="219">AA414</f>
        <v>0</v>
      </c>
      <c r="AB415" s="411">
        <f t="shared" si="219"/>
        <v>0</v>
      </c>
      <c r="AC415" s="411">
        <f t="shared" si="219"/>
        <v>0</v>
      </c>
      <c r="AD415" s="411">
        <f t="shared" si="219"/>
        <v>0</v>
      </c>
      <c r="AE415" s="411">
        <f t="shared" si="219"/>
        <v>0</v>
      </c>
      <c r="AF415" s="411">
        <f t="shared" si="219"/>
        <v>0</v>
      </c>
      <c r="AG415" s="411">
        <f t="shared" ref="AG415:AL415" si="220">AG414</f>
        <v>0</v>
      </c>
      <c r="AH415" s="411">
        <f t="shared" si="220"/>
        <v>0</v>
      </c>
      <c r="AI415" s="411">
        <f t="shared" si="220"/>
        <v>0</v>
      </c>
      <c r="AJ415" s="411">
        <f t="shared" si="220"/>
        <v>0</v>
      </c>
      <c r="AK415" s="411">
        <f t="shared" si="220"/>
        <v>0</v>
      </c>
      <c r="AL415" s="411">
        <f t="shared" si="220"/>
        <v>0</v>
      </c>
      <c r="AM415" s="297"/>
    </row>
    <row r="416" spans="1:40" ht="15" outlineLevel="1">
      <c r="A416" s="76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761" t="s">
        <v>922</v>
      </c>
      <c r="B417" s="294" t="s">
        <v>4</v>
      </c>
      <c r="C417" s="291" t="s">
        <v>25</v>
      </c>
      <c r="D417" s="295"/>
      <c r="E417" s="295"/>
      <c r="F417" s="295"/>
      <c r="G417" s="295"/>
      <c r="H417" s="295"/>
      <c r="I417" s="295">
        <v>393981.79619999998</v>
      </c>
      <c r="J417" s="295">
        <v>393981.79619999998</v>
      </c>
      <c r="K417" s="295">
        <v>393217.89189999999</v>
      </c>
      <c r="L417" s="295">
        <v>393217.89189999999</v>
      </c>
      <c r="M417" s="295">
        <v>336589.90970000002</v>
      </c>
      <c r="N417" s="291"/>
      <c r="O417" s="295"/>
      <c r="P417" s="295"/>
      <c r="Q417" s="295"/>
      <c r="R417" s="295"/>
      <c r="S417" s="295"/>
      <c r="T417" s="295">
        <v>30.000377969999999</v>
      </c>
      <c r="U417" s="295">
        <v>30.000377969999999</v>
      </c>
      <c r="V417" s="295">
        <v>29.91317428</v>
      </c>
      <c r="W417" s="295">
        <v>29.91317428</v>
      </c>
      <c r="X417" s="295">
        <v>26.358222510000001</v>
      </c>
      <c r="Y417" s="470">
        <v>1</v>
      </c>
      <c r="Z417" s="410">
        <v>0</v>
      </c>
      <c r="AA417" s="410">
        <v>0</v>
      </c>
      <c r="AB417" s="410">
        <v>0</v>
      </c>
      <c r="AC417" s="410">
        <v>0</v>
      </c>
      <c r="AD417" s="410">
        <v>0</v>
      </c>
      <c r="AE417" s="410">
        <v>0</v>
      </c>
      <c r="AF417" s="410">
        <v>0</v>
      </c>
      <c r="AG417" s="410"/>
      <c r="AH417" s="410"/>
      <c r="AI417" s="410"/>
      <c r="AJ417" s="410"/>
      <c r="AK417" s="410"/>
      <c r="AL417" s="410"/>
      <c r="AM417" s="296">
        <f>SUM(Y417:AL417)</f>
        <v>1</v>
      </c>
    </row>
    <row r="418" spans="1:39" ht="15" outlineLevel="1">
      <c r="A418" s="76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F418" si="221">AA417</f>
        <v>0</v>
      </c>
      <c r="AB418" s="411">
        <f t="shared" si="221"/>
        <v>0</v>
      </c>
      <c r="AC418" s="411">
        <f t="shared" si="221"/>
        <v>0</v>
      </c>
      <c r="AD418" s="411">
        <f t="shared" si="221"/>
        <v>0</v>
      </c>
      <c r="AE418" s="411">
        <f t="shared" si="221"/>
        <v>0</v>
      </c>
      <c r="AF418" s="411">
        <f t="shared" si="221"/>
        <v>0</v>
      </c>
      <c r="AG418" s="411">
        <f t="shared" ref="AG418:AL418" si="222">AG417</f>
        <v>0</v>
      </c>
      <c r="AH418" s="411">
        <f t="shared" si="222"/>
        <v>0</v>
      </c>
      <c r="AI418" s="411">
        <f t="shared" si="222"/>
        <v>0</v>
      </c>
      <c r="AJ418" s="411">
        <f t="shared" si="222"/>
        <v>0</v>
      </c>
      <c r="AK418" s="411">
        <f t="shared" si="222"/>
        <v>0</v>
      </c>
      <c r="AL418" s="411">
        <f t="shared" si="222"/>
        <v>0</v>
      </c>
      <c r="AM418" s="297"/>
    </row>
    <row r="419" spans="1:39" ht="15" outlineLevel="1">
      <c r="A419" s="76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761" t="s">
        <v>923</v>
      </c>
      <c r="B420" s="294" t="s">
        <v>5</v>
      </c>
      <c r="C420" s="291" t="s">
        <v>25</v>
      </c>
      <c r="D420" s="295"/>
      <c r="E420" s="295"/>
      <c r="F420" s="295"/>
      <c r="G420" s="295"/>
      <c r="H420" s="295"/>
      <c r="I420" s="295">
        <v>1525155.027</v>
      </c>
      <c r="J420" s="295">
        <v>1525155.027</v>
      </c>
      <c r="K420" s="295">
        <v>1524494.3529999999</v>
      </c>
      <c r="L420" s="295">
        <v>1524494.3529999999</v>
      </c>
      <c r="M420" s="295">
        <v>1417864.4439999999</v>
      </c>
      <c r="N420" s="291"/>
      <c r="O420" s="295"/>
      <c r="P420" s="295"/>
      <c r="Q420" s="295"/>
      <c r="R420" s="295"/>
      <c r="S420" s="295"/>
      <c r="T420" s="295">
        <v>100.8414844</v>
      </c>
      <c r="U420" s="295">
        <v>100.8414844</v>
      </c>
      <c r="V420" s="295">
        <v>100.766065</v>
      </c>
      <c r="W420" s="295">
        <v>100.766065</v>
      </c>
      <c r="X420" s="295">
        <v>94.072127300000005</v>
      </c>
      <c r="Y420" s="470">
        <v>1</v>
      </c>
      <c r="Z420" s="410">
        <v>0</v>
      </c>
      <c r="AA420" s="410">
        <v>0</v>
      </c>
      <c r="AB420" s="410">
        <v>0</v>
      </c>
      <c r="AC420" s="410">
        <v>0</v>
      </c>
      <c r="AD420" s="410">
        <v>0</v>
      </c>
      <c r="AE420" s="410">
        <v>0</v>
      </c>
      <c r="AF420" s="410">
        <v>0</v>
      </c>
      <c r="AG420" s="410"/>
      <c r="AH420" s="410"/>
      <c r="AI420" s="410"/>
      <c r="AJ420" s="410"/>
      <c r="AK420" s="410"/>
      <c r="AL420" s="410"/>
      <c r="AM420" s="296">
        <f>SUM(Y420:AL420)</f>
        <v>1</v>
      </c>
    </row>
    <row r="421" spans="1:39" ht="15" outlineLevel="1">
      <c r="A421" s="76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F421" si="223">AA420</f>
        <v>0</v>
      </c>
      <c r="AB421" s="411">
        <f t="shared" si="223"/>
        <v>0</v>
      </c>
      <c r="AC421" s="411">
        <f t="shared" si="223"/>
        <v>0</v>
      </c>
      <c r="AD421" s="411">
        <f t="shared" si="223"/>
        <v>0</v>
      </c>
      <c r="AE421" s="411">
        <f t="shared" si="223"/>
        <v>0</v>
      </c>
      <c r="AF421" s="411">
        <f t="shared" si="223"/>
        <v>0</v>
      </c>
      <c r="AG421" s="411">
        <f t="shared" ref="AG421:AL421" si="224">AG420</f>
        <v>0</v>
      </c>
      <c r="AH421" s="411">
        <f t="shared" si="224"/>
        <v>0</v>
      </c>
      <c r="AI421" s="411">
        <f t="shared" si="224"/>
        <v>0</v>
      </c>
      <c r="AJ421" s="411">
        <f t="shared" si="224"/>
        <v>0</v>
      </c>
      <c r="AK421" s="411">
        <f t="shared" si="224"/>
        <v>0</v>
      </c>
      <c r="AL421" s="411">
        <f t="shared" si="224"/>
        <v>0</v>
      </c>
      <c r="AM421" s="297"/>
    </row>
    <row r="422" spans="1:39" ht="15" outlineLevel="1">
      <c r="A422" s="76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761" t="s">
        <v>924</v>
      </c>
      <c r="B423" s="294" t="s">
        <v>6</v>
      </c>
      <c r="C423" s="291" t="s">
        <v>25</v>
      </c>
      <c r="D423" s="295"/>
      <c r="E423" s="295"/>
      <c r="F423" s="295"/>
      <c r="G423" s="295"/>
      <c r="H423" s="295"/>
      <c r="I423" s="295">
        <v>0</v>
      </c>
      <c r="J423" s="295">
        <v>0</v>
      </c>
      <c r="K423" s="295">
        <v>0</v>
      </c>
      <c r="L423" s="295">
        <v>0</v>
      </c>
      <c r="M423" s="295">
        <v>0</v>
      </c>
      <c r="N423" s="291"/>
      <c r="O423" s="295"/>
      <c r="P423" s="295"/>
      <c r="Q423" s="295"/>
      <c r="R423" s="295"/>
      <c r="S423" s="295"/>
      <c r="T423" s="295">
        <v>0</v>
      </c>
      <c r="U423" s="295">
        <v>0</v>
      </c>
      <c r="V423" s="295">
        <v>0</v>
      </c>
      <c r="W423" s="295">
        <v>0</v>
      </c>
      <c r="X423" s="295">
        <v>0</v>
      </c>
      <c r="Y423" s="410">
        <v>0</v>
      </c>
      <c r="Z423" s="410">
        <v>0</v>
      </c>
      <c r="AA423" s="410">
        <v>0</v>
      </c>
      <c r="AB423" s="410">
        <v>0</v>
      </c>
      <c r="AC423" s="410">
        <v>0</v>
      </c>
      <c r="AD423" s="410">
        <v>0</v>
      </c>
      <c r="AE423" s="410">
        <v>0</v>
      </c>
      <c r="AF423" s="410">
        <v>0</v>
      </c>
      <c r="AG423" s="410"/>
      <c r="AH423" s="410"/>
      <c r="AI423" s="410"/>
      <c r="AJ423" s="410"/>
      <c r="AK423" s="410"/>
      <c r="AL423" s="410"/>
      <c r="AM423" s="296">
        <f>SUM(Y423:AL423)</f>
        <v>0</v>
      </c>
    </row>
    <row r="424" spans="1:39" ht="15" outlineLevel="1">
      <c r="A424" s="76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F424" si="225">AA423</f>
        <v>0</v>
      </c>
      <c r="AB424" s="411">
        <f t="shared" si="225"/>
        <v>0</v>
      </c>
      <c r="AC424" s="411">
        <f t="shared" si="225"/>
        <v>0</v>
      </c>
      <c r="AD424" s="411">
        <f t="shared" si="225"/>
        <v>0</v>
      </c>
      <c r="AE424" s="411">
        <f t="shared" si="225"/>
        <v>0</v>
      </c>
      <c r="AF424" s="411">
        <f t="shared" si="225"/>
        <v>0</v>
      </c>
      <c r="AG424" s="411">
        <f t="shared" ref="AG424:AL424" si="226">AG423</f>
        <v>0</v>
      </c>
      <c r="AH424" s="411">
        <f t="shared" si="226"/>
        <v>0</v>
      </c>
      <c r="AI424" s="411">
        <f t="shared" si="226"/>
        <v>0</v>
      </c>
      <c r="AJ424" s="411">
        <f t="shared" si="226"/>
        <v>0</v>
      </c>
      <c r="AK424" s="411">
        <f t="shared" si="226"/>
        <v>0</v>
      </c>
      <c r="AL424" s="411">
        <f t="shared" si="226"/>
        <v>0</v>
      </c>
      <c r="AM424" s="297"/>
    </row>
    <row r="425" spans="1:39" ht="15" outlineLevel="1">
      <c r="A425" s="76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761" t="s">
        <v>925</v>
      </c>
      <c r="B426" s="294" t="s">
        <v>42</v>
      </c>
      <c r="C426" s="291" t="s">
        <v>25</v>
      </c>
      <c r="D426" s="295"/>
      <c r="E426" s="295"/>
      <c r="F426" s="295"/>
      <c r="G426" s="295"/>
      <c r="H426" s="295"/>
      <c r="I426" s="295">
        <v>0</v>
      </c>
      <c r="J426" s="295">
        <v>0</v>
      </c>
      <c r="K426" s="295">
        <v>0</v>
      </c>
      <c r="L426" s="295">
        <v>0</v>
      </c>
      <c r="M426" s="295">
        <v>0</v>
      </c>
      <c r="N426" s="291"/>
      <c r="O426" s="295"/>
      <c r="P426" s="295"/>
      <c r="Q426" s="295"/>
      <c r="R426" s="295"/>
      <c r="S426" s="295"/>
      <c r="T426" s="295">
        <v>0</v>
      </c>
      <c r="U426" s="295">
        <v>0</v>
      </c>
      <c r="V426" s="295">
        <v>0</v>
      </c>
      <c r="W426" s="295">
        <v>0</v>
      </c>
      <c r="X426" s="295">
        <v>0</v>
      </c>
      <c r="Y426" s="410">
        <v>0</v>
      </c>
      <c r="Z426" s="410">
        <v>0</v>
      </c>
      <c r="AA426" s="410">
        <v>0</v>
      </c>
      <c r="AB426" s="410">
        <v>0</v>
      </c>
      <c r="AC426" s="410">
        <v>0</v>
      </c>
      <c r="AD426" s="410">
        <v>0</v>
      </c>
      <c r="AE426" s="410">
        <v>0</v>
      </c>
      <c r="AF426" s="410">
        <v>0</v>
      </c>
      <c r="AG426" s="410"/>
      <c r="AH426" s="410"/>
      <c r="AI426" s="410"/>
      <c r="AJ426" s="410"/>
      <c r="AK426" s="410"/>
      <c r="AL426" s="410"/>
      <c r="AM426" s="296">
        <f>SUM(Y426:AL426)</f>
        <v>0</v>
      </c>
    </row>
    <row r="427" spans="1:39" ht="15" outlineLevel="1">
      <c r="A427" s="76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F427" si="227">AA426</f>
        <v>0</v>
      </c>
      <c r="AB427" s="411">
        <f t="shared" si="227"/>
        <v>0</v>
      </c>
      <c r="AC427" s="411">
        <f t="shared" si="227"/>
        <v>0</v>
      </c>
      <c r="AD427" s="411">
        <f t="shared" si="227"/>
        <v>0</v>
      </c>
      <c r="AE427" s="411">
        <f t="shared" si="227"/>
        <v>0</v>
      </c>
      <c r="AF427" s="411">
        <f t="shared" si="227"/>
        <v>0</v>
      </c>
      <c r="AG427" s="411">
        <f t="shared" ref="AG427:AL427" si="228">AG426</f>
        <v>0</v>
      </c>
      <c r="AH427" s="411">
        <f t="shared" si="228"/>
        <v>0</v>
      </c>
      <c r="AI427" s="411">
        <f t="shared" si="228"/>
        <v>0</v>
      </c>
      <c r="AJ427" s="411">
        <f t="shared" si="228"/>
        <v>0</v>
      </c>
      <c r="AK427" s="411">
        <f t="shared" si="228"/>
        <v>0</v>
      </c>
      <c r="AL427" s="411">
        <f t="shared" si="228"/>
        <v>0</v>
      </c>
      <c r="AM427" s="297"/>
    </row>
    <row r="428" spans="1:39" ht="15" outlineLevel="1">
      <c r="A428" s="76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761" t="s">
        <v>926</v>
      </c>
      <c r="B429" s="294" t="s">
        <v>485</v>
      </c>
      <c r="C429" s="291" t="s">
        <v>25</v>
      </c>
      <c r="D429" s="295"/>
      <c r="E429" s="295"/>
      <c r="F429" s="295"/>
      <c r="G429" s="295"/>
      <c r="H429" s="295"/>
      <c r="I429" s="295">
        <v>0</v>
      </c>
      <c r="J429" s="295">
        <v>0</v>
      </c>
      <c r="K429" s="295">
        <v>0</v>
      </c>
      <c r="L429" s="295">
        <v>0</v>
      </c>
      <c r="M429" s="295">
        <v>0</v>
      </c>
      <c r="N429" s="291"/>
      <c r="O429" s="295"/>
      <c r="P429" s="295"/>
      <c r="Q429" s="295"/>
      <c r="R429" s="295"/>
      <c r="S429" s="295"/>
      <c r="T429" s="295">
        <v>0</v>
      </c>
      <c r="U429" s="295">
        <v>0</v>
      </c>
      <c r="V429" s="295">
        <v>0</v>
      </c>
      <c r="W429" s="295">
        <v>0</v>
      </c>
      <c r="X429" s="295">
        <v>0</v>
      </c>
      <c r="Y429" s="410">
        <v>0</v>
      </c>
      <c r="Z429" s="410">
        <v>0</v>
      </c>
      <c r="AA429" s="410">
        <v>0</v>
      </c>
      <c r="AB429" s="410">
        <v>0</v>
      </c>
      <c r="AC429" s="410">
        <v>0</v>
      </c>
      <c r="AD429" s="410">
        <v>0</v>
      </c>
      <c r="AE429" s="410">
        <v>0</v>
      </c>
      <c r="AF429" s="410">
        <v>0</v>
      </c>
      <c r="AG429" s="410"/>
      <c r="AH429" s="410"/>
      <c r="AI429" s="410"/>
      <c r="AJ429" s="410"/>
      <c r="AK429" s="410"/>
      <c r="AL429" s="410"/>
      <c r="AM429" s="296">
        <f>SUM(Y429:AL429)</f>
        <v>0</v>
      </c>
    </row>
    <row r="430" spans="1:39" s="283" customFormat="1" ht="15" outlineLevel="1">
      <c r="A430" s="761"/>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F430" si="229">AA429</f>
        <v>0</v>
      </c>
      <c r="AB430" s="411">
        <f t="shared" si="229"/>
        <v>0</v>
      </c>
      <c r="AC430" s="411">
        <f t="shared" si="229"/>
        <v>0</v>
      </c>
      <c r="AD430" s="411">
        <f t="shared" si="229"/>
        <v>0</v>
      </c>
      <c r="AE430" s="411">
        <f t="shared" si="229"/>
        <v>0</v>
      </c>
      <c r="AF430" s="411">
        <f t="shared" si="229"/>
        <v>0</v>
      </c>
      <c r="AG430" s="411">
        <f t="shared" ref="AG430:AL430" si="230">AG429</f>
        <v>0</v>
      </c>
      <c r="AH430" s="411">
        <f t="shared" si="230"/>
        <v>0</v>
      </c>
      <c r="AI430" s="411">
        <f t="shared" si="230"/>
        <v>0</v>
      </c>
      <c r="AJ430" s="411">
        <f t="shared" si="230"/>
        <v>0</v>
      </c>
      <c r="AK430" s="411">
        <f t="shared" si="230"/>
        <v>0</v>
      </c>
      <c r="AL430" s="411">
        <f t="shared" si="230"/>
        <v>0</v>
      </c>
      <c r="AM430" s="297"/>
    </row>
    <row r="431" spans="1:39" s="283" customFormat="1" ht="15" outlineLevel="1">
      <c r="A431" s="761"/>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761" t="s">
        <v>927</v>
      </c>
      <c r="B432" s="294" t="s">
        <v>7</v>
      </c>
      <c r="C432" s="291" t="s">
        <v>25</v>
      </c>
      <c r="D432" s="295"/>
      <c r="E432" s="295"/>
      <c r="F432" s="295"/>
      <c r="G432" s="295"/>
      <c r="H432" s="295"/>
      <c r="I432" s="295">
        <v>0</v>
      </c>
      <c r="J432" s="295">
        <v>0</v>
      </c>
      <c r="K432" s="295">
        <v>0</v>
      </c>
      <c r="L432" s="295">
        <v>0</v>
      </c>
      <c r="M432" s="295">
        <v>0</v>
      </c>
      <c r="N432" s="291"/>
      <c r="O432" s="295"/>
      <c r="P432" s="295"/>
      <c r="Q432" s="295"/>
      <c r="R432" s="295"/>
      <c r="S432" s="295"/>
      <c r="T432" s="295">
        <v>0</v>
      </c>
      <c r="U432" s="295">
        <v>0</v>
      </c>
      <c r="V432" s="295">
        <v>0</v>
      </c>
      <c r="W432" s="295">
        <v>0</v>
      </c>
      <c r="X432" s="295">
        <v>0</v>
      </c>
      <c r="Y432" s="410">
        <v>0</v>
      </c>
      <c r="Z432" s="410">
        <v>0</v>
      </c>
      <c r="AA432" s="410">
        <v>0</v>
      </c>
      <c r="AB432" s="410">
        <v>0</v>
      </c>
      <c r="AC432" s="410">
        <v>0</v>
      </c>
      <c r="AD432" s="410">
        <v>0</v>
      </c>
      <c r="AE432" s="410">
        <v>0</v>
      </c>
      <c r="AF432" s="410">
        <v>0</v>
      </c>
      <c r="AG432" s="410"/>
      <c r="AH432" s="410"/>
      <c r="AI432" s="410"/>
      <c r="AJ432" s="410"/>
      <c r="AK432" s="410"/>
      <c r="AL432" s="410"/>
      <c r="AM432" s="296">
        <f>SUM(Y432:AL432)</f>
        <v>0</v>
      </c>
    </row>
    <row r="433" spans="1:39" ht="15" outlineLevel="1">
      <c r="A433" s="76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F433" si="231">AA432</f>
        <v>0</v>
      </c>
      <c r="AB433" s="411">
        <f t="shared" si="231"/>
        <v>0</v>
      </c>
      <c r="AC433" s="411">
        <f t="shared" si="231"/>
        <v>0</v>
      </c>
      <c r="AD433" s="411">
        <f t="shared" si="231"/>
        <v>0</v>
      </c>
      <c r="AE433" s="411">
        <f t="shared" si="231"/>
        <v>0</v>
      </c>
      <c r="AF433" s="411">
        <f t="shared" si="231"/>
        <v>0</v>
      </c>
      <c r="AG433" s="411">
        <f t="shared" ref="AG433:AL433" si="232">AG432</f>
        <v>0</v>
      </c>
      <c r="AH433" s="411">
        <f t="shared" si="232"/>
        <v>0</v>
      </c>
      <c r="AI433" s="411">
        <f t="shared" si="232"/>
        <v>0</v>
      </c>
      <c r="AJ433" s="411">
        <f t="shared" si="232"/>
        <v>0</v>
      </c>
      <c r="AK433" s="411">
        <f t="shared" si="232"/>
        <v>0</v>
      </c>
      <c r="AL433" s="411">
        <f t="shared" si="232"/>
        <v>0</v>
      </c>
      <c r="AM433" s="297"/>
    </row>
    <row r="434" spans="1:39" ht="15" outlineLevel="1">
      <c r="A434" s="76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 outlineLevel="1">
      <c r="A435" s="763"/>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761" t="s">
        <v>928</v>
      </c>
      <c r="B436" s="310" t="s">
        <v>22</v>
      </c>
      <c r="C436" s="291" t="s">
        <v>25</v>
      </c>
      <c r="D436" s="295"/>
      <c r="E436" s="295"/>
      <c r="F436" s="295"/>
      <c r="G436" s="295"/>
      <c r="H436" s="295"/>
      <c r="I436" s="295">
        <v>9875746.9940000009</v>
      </c>
      <c r="J436" s="295">
        <v>9510058.2039999999</v>
      </c>
      <c r="K436" s="295">
        <v>9510058.2039999999</v>
      </c>
      <c r="L436" s="295">
        <v>9325119.3489999995</v>
      </c>
      <c r="M436" s="295">
        <v>7751163.9309999999</v>
      </c>
      <c r="N436" s="295">
        <v>12</v>
      </c>
      <c r="O436" s="295"/>
      <c r="P436" s="295"/>
      <c r="Q436" s="295"/>
      <c r="R436" s="295"/>
      <c r="S436" s="295"/>
      <c r="T436" s="295">
        <v>1567.856939</v>
      </c>
      <c r="U436" s="295">
        <v>1510.869277</v>
      </c>
      <c r="V436" s="295">
        <v>1510.869277</v>
      </c>
      <c r="W436" s="295">
        <v>1478.9933639999999</v>
      </c>
      <c r="X436" s="295">
        <v>1237.565953</v>
      </c>
      <c r="Y436" s="415">
        <v>0</v>
      </c>
      <c r="Z436" s="469">
        <v>7.6399999999999996E-2</v>
      </c>
      <c r="AA436" s="469">
        <v>0.79</v>
      </c>
      <c r="AB436" s="469">
        <v>4.7000000000000002E-3</v>
      </c>
      <c r="AC436" s="415">
        <v>0.1169</v>
      </c>
      <c r="AD436" s="415">
        <v>0</v>
      </c>
      <c r="AE436" s="415">
        <v>0</v>
      </c>
      <c r="AF436" s="415">
        <v>0</v>
      </c>
      <c r="AG436" s="415"/>
      <c r="AH436" s="415"/>
      <c r="AI436" s="415"/>
      <c r="AJ436" s="415"/>
      <c r="AK436" s="415"/>
      <c r="AL436" s="415"/>
      <c r="AM436" s="296">
        <f>SUM(Y436:AL436)</f>
        <v>0.9880000000000001</v>
      </c>
    </row>
    <row r="437" spans="1:39" ht="15" outlineLevel="1">
      <c r="A437" s="76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7.6399999999999996E-2</v>
      </c>
      <c r="AA437" s="411">
        <f t="shared" ref="AA437:AF437" si="233">AA436</f>
        <v>0.79</v>
      </c>
      <c r="AB437" s="411">
        <f t="shared" si="233"/>
        <v>4.7000000000000002E-3</v>
      </c>
      <c r="AC437" s="411">
        <f t="shared" si="233"/>
        <v>0.1169</v>
      </c>
      <c r="AD437" s="411">
        <f t="shared" si="233"/>
        <v>0</v>
      </c>
      <c r="AE437" s="411">
        <f t="shared" si="233"/>
        <v>0</v>
      </c>
      <c r="AF437" s="411">
        <f t="shared" si="233"/>
        <v>0</v>
      </c>
      <c r="AG437" s="411">
        <f t="shared" ref="AG437:AL437" si="234">AG436</f>
        <v>0</v>
      </c>
      <c r="AH437" s="411">
        <f t="shared" si="234"/>
        <v>0</v>
      </c>
      <c r="AI437" s="411">
        <f t="shared" si="234"/>
        <v>0</v>
      </c>
      <c r="AJ437" s="411">
        <f t="shared" si="234"/>
        <v>0</v>
      </c>
      <c r="AK437" s="411">
        <f t="shared" si="234"/>
        <v>0</v>
      </c>
      <c r="AL437" s="411">
        <f t="shared" si="234"/>
        <v>0</v>
      </c>
      <c r="AM437" s="311"/>
    </row>
    <row r="438" spans="1:39" ht="15" outlineLevel="1">
      <c r="A438" s="76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761" t="s">
        <v>929</v>
      </c>
      <c r="B439" s="314" t="s">
        <v>21</v>
      </c>
      <c r="C439" s="291" t="s">
        <v>25</v>
      </c>
      <c r="D439" s="295"/>
      <c r="E439" s="295"/>
      <c r="F439" s="295"/>
      <c r="G439" s="295"/>
      <c r="H439" s="295"/>
      <c r="I439" s="295">
        <v>393524.14919999999</v>
      </c>
      <c r="J439" s="295">
        <v>393524.14919999999</v>
      </c>
      <c r="K439" s="295">
        <v>393524.14919999999</v>
      </c>
      <c r="L439" s="295">
        <v>393524.14919999999</v>
      </c>
      <c r="M439" s="295">
        <v>393524.14919999999</v>
      </c>
      <c r="N439" s="295">
        <v>12</v>
      </c>
      <c r="O439" s="295"/>
      <c r="P439" s="295"/>
      <c r="Q439" s="295"/>
      <c r="R439" s="295"/>
      <c r="S439" s="295"/>
      <c r="T439" s="295">
        <v>102.0608441</v>
      </c>
      <c r="U439" s="295">
        <v>102.0608441</v>
      </c>
      <c r="V439" s="295">
        <v>102.0608441</v>
      </c>
      <c r="W439" s="295">
        <v>102.0608441</v>
      </c>
      <c r="X439" s="295">
        <v>102.0608441</v>
      </c>
      <c r="Y439" s="415">
        <v>0</v>
      </c>
      <c r="Z439" s="469">
        <v>1</v>
      </c>
      <c r="AA439" s="415">
        <v>0</v>
      </c>
      <c r="AB439" s="415">
        <v>0</v>
      </c>
      <c r="AC439" s="415">
        <v>0</v>
      </c>
      <c r="AD439" s="415">
        <v>0</v>
      </c>
      <c r="AE439" s="415">
        <v>0</v>
      </c>
      <c r="AF439" s="415">
        <v>0</v>
      </c>
      <c r="AG439" s="415"/>
      <c r="AH439" s="415"/>
      <c r="AI439" s="415"/>
      <c r="AJ439" s="415"/>
      <c r="AK439" s="415"/>
      <c r="AL439" s="415"/>
      <c r="AM439" s="296">
        <f>SUM(Y439:AL439)</f>
        <v>1</v>
      </c>
    </row>
    <row r="440" spans="1:39" ht="15" outlineLevel="1">
      <c r="A440" s="76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F440" si="235">AA439</f>
        <v>0</v>
      </c>
      <c r="AB440" s="411">
        <f t="shared" si="235"/>
        <v>0</v>
      </c>
      <c r="AC440" s="411">
        <f t="shared" si="235"/>
        <v>0</v>
      </c>
      <c r="AD440" s="411">
        <f t="shared" si="235"/>
        <v>0</v>
      </c>
      <c r="AE440" s="411">
        <f t="shared" si="235"/>
        <v>0</v>
      </c>
      <c r="AF440" s="411">
        <f t="shared" si="235"/>
        <v>0</v>
      </c>
      <c r="AG440" s="411">
        <f t="shared" ref="AG440:AL440" si="236">AG439</f>
        <v>0</v>
      </c>
      <c r="AH440" s="411">
        <f t="shared" si="236"/>
        <v>0</v>
      </c>
      <c r="AI440" s="411">
        <f t="shared" si="236"/>
        <v>0</v>
      </c>
      <c r="AJ440" s="411">
        <f t="shared" si="236"/>
        <v>0</v>
      </c>
      <c r="AK440" s="411">
        <f t="shared" si="236"/>
        <v>0</v>
      </c>
      <c r="AL440" s="411">
        <f t="shared" si="236"/>
        <v>0</v>
      </c>
      <c r="AM440" s="311"/>
    </row>
    <row r="441" spans="1:39" ht="15" outlineLevel="1">
      <c r="A441" s="76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761" t="s">
        <v>930</v>
      </c>
      <c r="B442" s="314" t="s">
        <v>23</v>
      </c>
      <c r="C442" s="291" t="s">
        <v>25</v>
      </c>
      <c r="D442" s="295"/>
      <c r="E442" s="295"/>
      <c r="F442" s="295"/>
      <c r="G442" s="295"/>
      <c r="H442" s="295"/>
      <c r="I442" s="295">
        <v>0</v>
      </c>
      <c r="J442" s="295">
        <v>0</v>
      </c>
      <c r="K442" s="295">
        <v>0</v>
      </c>
      <c r="L442" s="295">
        <v>0</v>
      </c>
      <c r="M442" s="295">
        <v>0</v>
      </c>
      <c r="N442" s="295">
        <v>3</v>
      </c>
      <c r="O442" s="295"/>
      <c r="P442" s="295"/>
      <c r="Q442" s="295"/>
      <c r="R442" s="295"/>
      <c r="S442" s="295"/>
      <c r="T442" s="295">
        <v>0</v>
      </c>
      <c r="U442" s="295">
        <v>0</v>
      </c>
      <c r="V442" s="295">
        <v>0</v>
      </c>
      <c r="W442" s="295">
        <v>0</v>
      </c>
      <c r="X442" s="295">
        <v>0</v>
      </c>
      <c r="Y442" s="415">
        <v>0</v>
      </c>
      <c r="Z442" s="415">
        <v>0</v>
      </c>
      <c r="AA442" s="469">
        <v>0</v>
      </c>
      <c r="AB442" s="415">
        <v>0</v>
      </c>
      <c r="AC442" s="415">
        <v>0</v>
      </c>
      <c r="AD442" s="415">
        <v>0</v>
      </c>
      <c r="AE442" s="415">
        <v>0</v>
      </c>
      <c r="AF442" s="415">
        <v>0</v>
      </c>
      <c r="AG442" s="415"/>
      <c r="AH442" s="415"/>
      <c r="AI442" s="415"/>
      <c r="AJ442" s="415"/>
      <c r="AK442" s="415"/>
      <c r="AL442" s="415"/>
      <c r="AM442" s="296">
        <f>SUM(Y442:AL442)</f>
        <v>0</v>
      </c>
    </row>
    <row r="443" spans="1:39" ht="15" outlineLevel="1">
      <c r="A443" s="76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F443" si="237">AB442</f>
        <v>0</v>
      </c>
      <c r="AC443" s="411">
        <f t="shared" si="237"/>
        <v>0</v>
      </c>
      <c r="AD443" s="411">
        <f t="shared" si="237"/>
        <v>0</v>
      </c>
      <c r="AE443" s="411">
        <f t="shared" si="237"/>
        <v>0</v>
      </c>
      <c r="AF443" s="411">
        <f t="shared" si="237"/>
        <v>0</v>
      </c>
      <c r="AG443" s="411">
        <f t="shared" ref="AG443:AL443" si="238">AG442</f>
        <v>0</v>
      </c>
      <c r="AH443" s="411">
        <f t="shared" si="238"/>
        <v>0</v>
      </c>
      <c r="AI443" s="411">
        <f t="shared" si="238"/>
        <v>0</v>
      </c>
      <c r="AJ443" s="411">
        <f t="shared" si="238"/>
        <v>0</v>
      </c>
      <c r="AK443" s="411">
        <f t="shared" si="238"/>
        <v>0</v>
      </c>
      <c r="AL443" s="411">
        <f t="shared" si="238"/>
        <v>0</v>
      </c>
      <c r="AM443" s="311"/>
    </row>
    <row r="444" spans="1:39" ht="15" outlineLevel="1">
      <c r="A444" s="76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761" t="s">
        <v>931</v>
      </c>
      <c r="B445" s="314" t="s">
        <v>24</v>
      </c>
      <c r="C445" s="291" t="s">
        <v>25</v>
      </c>
      <c r="D445" s="295"/>
      <c r="E445" s="295"/>
      <c r="F445" s="295"/>
      <c r="G445" s="295"/>
      <c r="H445" s="295"/>
      <c r="I445" s="295">
        <v>94082.782210000005</v>
      </c>
      <c r="J445" s="295">
        <v>94082.782210000005</v>
      </c>
      <c r="K445" s="295">
        <v>94082.782210000005</v>
      </c>
      <c r="L445" s="295">
        <v>77508.72421</v>
      </c>
      <c r="M445" s="295">
        <v>77508.72421</v>
      </c>
      <c r="N445" s="295">
        <v>12</v>
      </c>
      <c r="O445" s="295"/>
      <c r="P445" s="295"/>
      <c r="Q445" s="295"/>
      <c r="R445" s="295"/>
      <c r="S445" s="295"/>
      <c r="T445" s="295">
        <v>33.225891679999997</v>
      </c>
      <c r="U445" s="295">
        <v>33.225891679999997</v>
      </c>
      <c r="V445" s="295">
        <v>33.225891679999997</v>
      </c>
      <c r="W445" s="295">
        <v>28.211343679999999</v>
      </c>
      <c r="X445" s="295">
        <v>28.211343679999999</v>
      </c>
      <c r="Y445" s="415">
        <v>0</v>
      </c>
      <c r="Z445" s="415">
        <v>0</v>
      </c>
      <c r="AA445" s="415">
        <v>1</v>
      </c>
      <c r="AB445" s="415">
        <v>0</v>
      </c>
      <c r="AC445" s="415">
        <v>0</v>
      </c>
      <c r="AD445" s="415">
        <v>0</v>
      </c>
      <c r="AE445" s="415">
        <v>0</v>
      </c>
      <c r="AF445" s="415">
        <v>0</v>
      </c>
      <c r="AG445" s="415"/>
      <c r="AH445" s="415"/>
      <c r="AI445" s="415"/>
      <c r="AJ445" s="415"/>
      <c r="AK445" s="415"/>
      <c r="AL445" s="415"/>
      <c r="AM445" s="296">
        <f>SUM(Y445:AL445)</f>
        <v>1</v>
      </c>
    </row>
    <row r="446" spans="1:39" ht="15" outlineLevel="1">
      <c r="A446" s="76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F446" si="239">AB445</f>
        <v>0</v>
      </c>
      <c r="AC446" s="411">
        <f t="shared" si="239"/>
        <v>0</v>
      </c>
      <c r="AD446" s="411">
        <f t="shared" si="239"/>
        <v>0</v>
      </c>
      <c r="AE446" s="411">
        <f t="shared" si="239"/>
        <v>0</v>
      </c>
      <c r="AF446" s="411">
        <f t="shared" si="239"/>
        <v>0</v>
      </c>
      <c r="AG446" s="411">
        <f t="shared" ref="AG446:AL446" si="240">AG445</f>
        <v>0</v>
      </c>
      <c r="AH446" s="411">
        <f t="shared" si="240"/>
        <v>0</v>
      </c>
      <c r="AI446" s="411">
        <f t="shared" si="240"/>
        <v>0</v>
      </c>
      <c r="AJ446" s="411">
        <f t="shared" si="240"/>
        <v>0</v>
      </c>
      <c r="AK446" s="411">
        <f t="shared" si="240"/>
        <v>0</v>
      </c>
      <c r="AL446" s="411">
        <f t="shared" si="240"/>
        <v>0</v>
      </c>
      <c r="AM446" s="311"/>
    </row>
    <row r="447" spans="1:39" ht="15" outlineLevel="1">
      <c r="A447" s="76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761" t="s">
        <v>932</v>
      </c>
      <c r="B448" s="314" t="s">
        <v>20</v>
      </c>
      <c r="C448" s="291" t="s">
        <v>25</v>
      </c>
      <c r="D448" s="295"/>
      <c r="E448" s="295"/>
      <c r="F448" s="295"/>
      <c r="G448" s="295"/>
      <c r="H448" s="295"/>
      <c r="I448" s="295">
        <v>0</v>
      </c>
      <c r="J448" s="295">
        <v>0</v>
      </c>
      <c r="K448" s="295">
        <v>0</v>
      </c>
      <c r="L448" s="295">
        <v>0</v>
      </c>
      <c r="M448" s="295">
        <v>0</v>
      </c>
      <c r="N448" s="295">
        <v>12</v>
      </c>
      <c r="O448" s="295"/>
      <c r="P448" s="295"/>
      <c r="Q448" s="295"/>
      <c r="R448" s="295"/>
      <c r="S448" s="295"/>
      <c r="T448" s="295">
        <v>0</v>
      </c>
      <c r="U448" s="295">
        <v>0</v>
      </c>
      <c r="V448" s="295">
        <v>0</v>
      </c>
      <c r="W448" s="295">
        <v>0</v>
      </c>
      <c r="X448" s="295">
        <v>0</v>
      </c>
      <c r="Y448" s="415">
        <v>0</v>
      </c>
      <c r="Z448" s="415">
        <v>0</v>
      </c>
      <c r="AA448" s="469">
        <v>1</v>
      </c>
      <c r="AB448" s="415">
        <v>0</v>
      </c>
      <c r="AC448" s="415">
        <v>0</v>
      </c>
      <c r="AD448" s="415">
        <v>0</v>
      </c>
      <c r="AE448" s="415">
        <v>0</v>
      </c>
      <c r="AF448" s="415">
        <v>0</v>
      </c>
      <c r="AG448" s="415"/>
      <c r="AH448" s="415"/>
      <c r="AI448" s="415"/>
      <c r="AJ448" s="415"/>
      <c r="AK448" s="415"/>
      <c r="AL448" s="415"/>
      <c r="AM448" s="296">
        <f>SUM(Y448:AL448)</f>
        <v>1</v>
      </c>
    </row>
    <row r="449" spans="1:39" ht="15" outlineLevel="1">
      <c r="A449" s="76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F449" si="241">AA448</f>
        <v>1</v>
      </c>
      <c r="AB449" s="411">
        <f t="shared" si="241"/>
        <v>0</v>
      </c>
      <c r="AC449" s="411">
        <f t="shared" si="241"/>
        <v>0</v>
      </c>
      <c r="AD449" s="411">
        <f t="shared" si="241"/>
        <v>0</v>
      </c>
      <c r="AE449" s="411">
        <f t="shared" si="241"/>
        <v>0</v>
      </c>
      <c r="AF449" s="411">
        <f t="shared" si="241"/>
        <v>0</v>
      </c>
      <c r="AG449" s="411">
        <f t="shared" ref="AG449:AL449" si="242">AG448</f>
        <v>0</v>
      </c>
      <c r="AH449" s="411">
        <f t="shared" si="242"/>
        <v>0</v>
      </c>
      <c r="AI449" s="411">
        <f t="shared" si="242"/>
        <v>0</v>
      </c>
      <c r="AJ449" s="411">
        <f t="shared" si="242"/>
        <v>0</v>
      </c>
      <c r="AK449" s="411">
        <f t="shared" si="242"/>
        <v>0</v>
      </c>
      <c r="AL449" s="411">
        <f t="shared" si="242"/>
        <v>0</v>
      </c>
      <c r="AM449" s="311"/>
    </row>
    <row r="450" spans="1:39" ht="15" outlineLevel="1">
      <c r="A450" s="76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761" t="s">
        <v>933</v>
      </c>
      <c r="B451" s="314" t="s">
        <v>486</v>
      </c>
      <c r="C451" s="291" t="s">
        <v>25</v>
      </c>
      <c r="D451" s="295"/>
      <c r="E451" s="295"/>
      <c r="F451" s="295"/>
      <c r="G451" s="295"/>
      <c r="H451" s="295"/>
      <c r="I451" s="295">
        <v>0</v>
      </c>
      <c r="J451" s="295">
        <v>0</v>
      </c>
      <c r="K451" s="295">
        <v>0</v>
      </c>
      <c r="L451" s="295">
        <v>0</v>
      </c>
      <c r="M451" s="295">
        <v>0</v>
      </c>
      <c r="N451" s="291"/>
      <c r="O451" s="295"/>
      <c r="P451" s="295"/>
      <c r="Q451" s="295"/>
      <c r="R451" s="295"/>
      <c r="S451" s="295"/>
      <c r="T451" s="295">
        <v>0</v>
      </c>
      <c r="U451" s="295">
        <v>0</v>
      </c>
      <c r="V451" s="295">
        <v>0</v>
      </c>
      <c r="W451" s="295">
        <v>0</v>
      </c>
      <c r="X451" s="295">
        <v>0</v>
      </c>
      <c r="Y451" s="415">
        <v>0</v>
      </c>
      <c r="Z451" s="415">
        <v>0</v>
      </c>
      <c r="AA451" s="415">
        <v>0</v>
      </c>
      <c r="AB451" s="415">
        <v>0</v>
      </c>
      <c r="AC451" s="415">
        <v>0</v>
      </c>
      <c r="AD451" s="415">
        <v>0</v>
      </c>
      <c r="AE451" s="415">
        <v>0</v>
      </c>
      <c r="AF451" s="415">
        <v>0</v>
      </c>
      <c r="AG451" s="415"/>
      <c r="AH451" s="415"/>
      <c r="AI451" s="415"/>
      <c r="AJ451" s="415"/>
      <c r="AK451" s="415"/>
      <c r="AL451" s="415"/>
      <c r="AM451" s="296">
        <f>SUM(Y451:AL451)</f>
        <v>0</v>
      </c>
    </row>
    <row r="452" spans="1:39" s="283" customFormat="1" ht="15" outlineLevel="1">
      <c r="A452" s="761"/>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F452" si="243">AA451</f>
        <v>0</v>
      </c>
      <c r="AB452" s="411">
        <f t="shared" si="243"/>
        <v>0</v>
      </c>
      <c r="AC452" s="411">
        <f t="shared" si="243"/>
        <v>0</v>
      </c>
      <c r="AD452" s="411">
        <f t="shared" si="243"/>
        <v>0</v>
      </c>
      <c r="AE452" s="411">
        <f t="shared" si="243"/>
        <v>0</v>
      </c>
      <c r="AF452" s="411">
        <f t="shared" si="243"/>
        <v>0</v>
      </c>
      <c r="AG452" s="411">
        <f t="shared" ref="AG452:AL452" si="244">AG451</f>
        <v>0</v>
      </c>
      <c r="AH452" s="411">
        <f t="shared" si="244"/>
        <v>0</v>
      </c>
      <c r="AI452" s="411">
        <f t="shared" si="244"/>
        <v>0</v>
      </c>
      <c r="AJ452" s="411">
        <f t="shared" si="244"/>
        <v>0</v>
      </c>
      <c r="AK452" s="411">
        <f t="shared" si="244"/>
        <v>0</v>
      </c>
      <c r="AL452" s="411">
        <f t="shared" si="244"/>
        <v>0</v>
      </c>
      <c r="AM452" s="311"/>
    </row>
    <row r="453" spans="1:39" s="283" customFormat="1" ht="15" outlineLevel="1">
      <c r="A453" s="76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5" outlineLevel="1">
      <c r="A454" s="761" t="s">
        <v>934</v>
      </c>
      <c r="B454" s="314" t="s">
        <v>487</v>
      </c>
      <c r="C454" s="291" t="s">
        <v>25</v>
      </c>
      <c r="D454" s="295"/>
      <c r="E454" s="295"/>
      <c r="F454" s="295"/>
      <c r="G454" s="295"/>
      <c r="H454" s="295"/>
      <c r="I454" s="295">
        <v>0</v>
      </c>
      <c r="J454" s="295">
        <v>0</v>
      </c>
      <c r="K454" s="295">
        <v>0</v>
      </c>
      <c r="L454" s="295">
        <v>0</v>
      </c>
      <c r="M454" s="295">
        <v>0</v>
      </c>
      <c r="N454" s="291"/>
      <c r="O454" s="295"/>
      <c r="P454" s="295"/>
      <c r="Q454" s="295"/>
      <c r="R454" s="295"/>
      <c r="S454" s="295"/>
      <c r="T454" s="295">
        <v>0</v>
      </c>
      <c r="U454" s="295">
        <v>0</v>
      </c>
      <c r="V454" s="295">
        <v>0</v>
      </c>
      <c r="W454" s="295">
        <v>0</v>
      </c>
      <c r="X454" s="295">
        <v>0</v>
      </c>
      <c r="Y454" s="415">
        <v>0</v>
      </c>
      <c r="Z454" s="415">
        <v>0</v>
      </c>
      <c r="AA454" s="415">
        <v>0</v>
      </c>
      <c r="AB454" s="415">
        <v>0</v>
      </c>
      <c r="AC454" s="415">
        <v>0</v>
      </c>
      <c r="AD454" s="415">
        <v>0</v>
      </c>
      <c r="AE454" s="415">
        <v>0</v>
      </c>
      <c r="AF454" s="415">
        <v>0</v>
      </c>
      <c r="AG454" s="415"/>
      <c r="AH454" s="415"/>
      <c r="AI454" s="415"/>
      <c r="AJ454" s="415"/>
      <c r="AK454" s="415"/>
      <c r="AL454" s="415"/>
      <c r="AM454" s="296">
        <f>SUM(Y454:AL454)</f>
        <v>0</v>
      </c>
    </row>
    <row r="455" spans="1:39" s="283" customFormat="1" ht="15" outlineLevel="1">
      <c r="A455" s="761"/>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F455" si="245">AA454</f>
        <v>0</v>
      </c>
      <c r="AB455" s="411">
        <f t="shared" si="245"/>
        <v>0</v>
      </c>
      <c r="AC455" s="411">
        <f t="shared" si="245"/>
        <v>0</v>
      </c>
      <c r="AD455" s="411">
        <f t="shared" si="245"/>
        <v>0</v>
      </c>
      <c r="AE455" s="411">
        <f t="shared" si="245"/>
        <v>0</v>
      </c>
      <c r="AF455" s="411">
        <f t="shared" si="245"/>
        <v>0</v>
      </c>
      <c r="AG455" s="411">
        <f t="shared" ref="AG455:AL455" si="246">AG454</f>
        <v>0</v>
      </c>
      <c r="AH455" s="411">
        <f t="shared" si="246"/>
        <v>0</v>
      </c>
      <c r="AI455" s="411">
        <f t="shared" si="246"/>
        <v>0</v>
      </c>
      <c r="AJ455" s="411">
        <f t="shared" si="246"/>
        <v>0</v>
      </c>
      <c r="AK455" s="411">
        <f t="shared" si="246"/>
        <v>0</v>
      </c>
      <c r="AL455" s="411">
        <f t="shared" si="246"/>
        <v>0</v>
      </c>
      <c r="AM455" s="311"/>
    </row>
    <row r="456" spans="1:39" s="283" customFormat="1" ht="15" outlineLevel="1">
      <c r="A456" s="761"/>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761" t="s">
        <v>935</v>
      </c>
      <c r="B457" s="314" t="s">
        <v>9</v>
      </c>
      <c r="C457" s="291" t="s">
        <v>25</v>
      </c>
      <c r="D457" s="295"/>
      <c r="E457" s="295"/>
      <c r="F457" s="295"/>
      <c r="G457" s="295"/>
      <c r="H457" s="295"/>
      <c r="I457" s="295">
        <v>0</v>
      </c>
      <c r="J457" s="295">
        <v>0</v>
      </c>
      <c r="K457" s="295">
        <v>0</v>
      </c>
      <c r="L457" s="295">
        <v>0</v>
      </c>
      <c r="M457" s="295">
        <v>0</v>
      </c>
      <c r="N457" s="291"/>
      <c r="O457" s="295"/>
      <c r="P457" s="295"/>
      <c r="Q457" s="295"/>
      <c r="R457" s="295"/>
      <c r="S457" s="295"/>
      <c r="T457" s="295">
        <v>0</v>
      </c>
      <c r="U457" s="295">
        <v>0</v>
      </c>
      <c r="V457" s="295">
        <v>0</v>
      </c>
      <c r="W457" s="295">
        <v>0</v>
      </c>
      <c r="X457" s="295">
        <v>0</v>
      </c>
      <c r="Y457" s="415">
        <v>0</v>
      </c>
      <c r="Z457" s="415">
        <v>0</v>
      </c>
      <c r="AA457" s="415">
        <v>0</v>
      </c>
      <c r="AB457" s="415">
        <v>0</v>
      </c>
      <c r="AC457" s="415">
        <v>0</v>
      </c>
      <c r="AD457" s="415">
        <v>0</v>
      </c>
      <c r="AE457" s="415">
        <v>0</v>
      </c>
      <c r="AF457" s="415">
        <v>0</v>
      </c>
      <c r="AG457" s="415"/>
      <c r="AH457" s="415"/>
      <c r="AI457" s="415"/>
      <c r="AJ457" s="415"/>
      <c r="AK457" s="415"/>
      <c r="AL457" s="415"/>
      <c r="AM457" s="296">
        <f>SUM(Y457:AL457)</f>
        <v>0</v>
      </c>
    </row>
    <row r="458" spans="1:39" ht="15" outlineLevel="1">
      <c r="A458" s="76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F458" si="247">AA457</f>
        <v>0</v>
      </c>
      <c r="AB458" s="411">
        <f t="shared" si="247"/>
        <v>0</v>
      </c>
      <c r="AC458" s="411">
        <f t="shared" si="247"/>
        <v>0</v>
      </c>
      <c r="AD458" s="411">
        <f t="shared" si="247"/>
        <v>0</v>
      </c>
      <c r="AE458" s="411">
        <f t="shared" si="247"/>
        <v>0</v>
      </c>
      <c r="AF458" s="411">
        <f t="shared" si="247"/>
        <v>0</v>
      </c>
      <c r="AG458" s="411">
        <f t="shared" ref="AG458:AL458" si="248">AG457</f>
        <v>0</v>
      </c>
      <c r="AH458" s="411">
        <f t="shared" si="248"/>
        <v>0</v>
      </c>
      <c r="AI458" s="411">
        <f t="shared" si="248"/>
        <v>0</v>
      </c>
      <c r="AJ458" s="411">
        <f t="shared" si="248"/>
        <v>0</v>
      </c>
      <c r="AK458" s="411">
        <f t="shared" si="248"/>
        <v>0</v>
      </c>
      <c r="AL458" s="411">
        <f t="shared" si="248"/>
        <v>0</v>
      </c>
      <c r="AM458" s="311"/>
    </row>
    <row r="459" spans="1:39" ht="15" outlineLevel="1">
      <c r="A459" s="76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 outlineLevel="1">
      <c r="A460" s="763"/>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761" t="s">
        <v>936</v>
      </c>
      <c r="B461" s="315" t="s">
        <v>11</v>
      </c>
      <c r="C461" s="291" t="s">
        <v>25</v>
      </c>
      <c r="D461" s="295"/>
      <c r="E461" s="295"/>
      <c r="F461" s="295"/>
      <c r="G461" s="295"/>
      <c r="H461" s="295"/>
      <c r="I461" s="295">
        <v>0</v>
      </c>
      <c r="J461" s="295">
        <v>0</v>
      </c>
      <c r="K461" s="295">
        <v>0</v>
      </c>
      <c r="L461" s="295">
        <v>0</v>
      </c>
      <c r="M461" s="295">
        <v>0</v>
      </c>
      <c r="N461" s="295">
        <v>12</v>
      </c>
      <c r="O461" s="295"/>
      <c r="P461" s="295"/>
      <c r="Q461" s="295"/>
      <c r="R461" s="295"/>
      <c r="S461" s="295"/>
      <c r="T461" s="295">
        <v>0</v>
      </c>
      <c r="U461" s="295">
        <v>0</v>
      </c>
      <c r="V461" s="295">
        <v>0</v>
      </c>
      <c r="W461" s="295">
        <v>0</v>
      </c>
      <c r="X461" s="295">
        <v>0</v>
      </c>
      <c r="Y461" s="426">
        <v>0</v>
      </c>
      <c r="Z461" s="415">
        <v>0</v>
      </c>
      <c r="AA461" s="415">
        <v>0</v>
      </c>
      <c r="AB461" s="415">
        <v>0</v>
      </c>
      <c r="AC461" s="415">
        <v>0</v>
      </c>
      <c r="AD461" s="415">
        <v>0</v>
      </c>
      <c r="AE461" s="415">
        <v>0</v>
      </c>
      <c r="AF461" s="415">
        <v>0</v>
      </c>
      <c r="AG461" s="415"/>
      <c r="AH461" s="415"/>
      <c r="AI461" s="415"/>
      <c r="AJ461" s="415"/>
      <c r="AK461" s="415"/>
      <c r="AL461" s="415"/>
      <c r="AM461" s="296">
        <f>SUM(Y461:AL461)</f>
        <v>0</v>
      </c>
    </row>
    <row r="462" spans="1:39" ht="15" outlineLevel="1">
      <c r="A462" s="76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F462" si="249">AA461</f>
        <v>0</v>
      </c>
      <c r="AB462" s="411">
        <f t="shared" si="249"/>
        <v>0</v>
      </c>
      <c r="AC462" s="411">
        <f t="shared" si="249"/>
        <v>0</v>
      </c>
      <c r="AD462" s="411">
        <f t="shared" si="249"/>
        <v>0</v>
      </c>
      <c r="AE462" s="411">
        <f t="shared" si="249"/>
        <v>0</v>
      </c>
      <c r="AF462" s="411">
        <f t="shared" si="249"/>
        <v>0</v>
      </c>
      <c r="AG462" s="411">
        <f t="shared" ref="AG462:AL462" si="250">AG461</f>
        <v>0</v>
      </c>
      <c r="AH462" s="411">
        <f t="shared" si="250"/>
        <v>0</v>
      </c>
      <c r="AI462" s="411">
        <f t="shared" si="250"/>
        <v>0</v>
      </c>
      <c r="AJ462" s="411">
        <f t="shared" si="250"/>
        <v>0</v>
      </c>
      <c r="AK462" s="411">
        <f t="shared" si="250"/>
        <v>0</v>
      </c>
      <c r="AL462" s="411">
        <f t="shared" si="250"/>
        <v>0</v>
      </c>
      <c r="AM462" s="297"/>
    </row>
    <row r="463" spans="1:39" ht="15" outlineLevel="1">
      <c r="A463" s="764"/>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761" t="s">
        <v>937</v>
      </c>
      <c r="B464" s="315" t="s">
        <v>12</v>
      </c>
      <c r="C464" s="291" t="s">
        <v>25</v>
      </c>
      <c r="D464" s="295"/>
      <c r="E464" s="295"/>
      <c r="F464" s="295"/>
      <c r="G464" s="295"/>
      <c r="H464" s="295"/>
      <c r="I464" s="295">
        <v>0</v>
      </c>
      <c r="J464" s="295">
        <v>0</v>
      </c>
      <c r="K464" s="295">
        <v>0</v>
      </c>
      <c r="L464" s="295">
        <v>0</v>
      </c>
      <c r="M464" s="295">
        <v>0</v>
      </c>
      <c r="N464" s="295">
        <v>12</v>
      </c>
      <c r="O464" s="295"/>
      <c r="P464" s="295"/>
      <c r="Q464" s="295"/>
      <c r="R464" s="295"/>
      <c r="S464" s="295"/>
      <c r="T464" s="295">
        <v>0</v>
      </c>
      <c r="U464" s="295">
        <v>0</v>
      </c>
      <c r="V464" s="295">
        <v>0</v>
      </c>
      <c r="W464" s="295">
        <v>0</v>
      </c>
      <c r="X464" s="295">
        <v>0</v>
      </c>
      <c r="Y464" s="410">
        <v>0</v>
      </c>
      <c r="Z464" s="415">
        <v>0</v>
      </c>
      <c r="AA464" s="415">
        <v>0</v>
      </c>
      <c r="AB464" s="415">
        <v>0</v>
      </c>
      <c r="AC464" s="415">
        <v>0</v>
      </c>
      <c r="AD464" s="415">
        <v>0</v>
      </c>
      <c r="AE464" s="415">
        <v>0</v>
      </c>
      <c r="AF464" s="415">
        <v>0</v>
      </c>
      <c r="AG464" s="415"/>
      <c r="AH464" s="415"/>
      <c r="AI464" s="415"/>
      <c r="AJ464" s="415"/>
      <c r="AK464" s="415"/>
      <c r="AL464" s="415"/>
      <c r="AM464" s="296">
        <f>SUM(Y464:AL464)</f>
        <v>0</v>
      </c>
    </row>
    <row r="465" spans="1:39" ht="15" outlineLevel="1">
      <c r="A465" s="76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F465" si="251">AA464</f>
        <v>0</v>
      </c>
      <c r="AB465" s="411">
        <f t="shared" si="251"/>
        <v>0</v>
      </c>
      <c r="AC465" s="411">
        <f t="shared" si="251"/>
        <v>0</v>
      </c>
      <c r="AD465" s="411">
        <f t="shared" si="251"/>
        <v>0</v>
      </c>
      <c r="AE465" s="411">
        <f t="shared" si="251"/>
        <v>0</v>
      </c>
      <c r="AF465" s="411">
        <f t="shared" si="251"/>
        <v>0</v>
      </c>
      <c r="AG465" s="411">
        <f t="shared" ref="AG465:AL465" si="252">AG464</f>
        <v>0</v>
      </c>
      <c r="AH465" s="411">
        <f t="shared" si="252"/>
        <v>0</v>
      </c>
      <c r="AI465" s="411">
        <f t="shared" si="252"/>
        <v>0</v>
      </c>
      <c r="AJ465" s="411">
        <f t="shared" si="252"/>
        <v>0</v>
      </c>
      <c r="AK465" s="411">
        <f t="shared" si="252"/>
        <v>0</v>
      </c>
      <c r="AL465" s="411">
        <f t="shared" si="252"/>
        <v>0</v>
      </c>
      <c r="AM465" s="297"/>
    </row>
    <row r="466" spans="1:39" ht="15" outlineLevel="1">
      <c r="A466" s="76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761" t="s">
        <v>938</v>
      </c>
      <c r="B467" s="315" t="s">
        <v>13</v>
      </c>
      <c r="C467" s="291" t="s">
        <v>25</v>
      </c>
      <c r="D467" s="295"/>
      <c r="E467" s="295"/>
      <c r="F467" s="295"/>
      <c r="G467" s="295"/>
      <c r="H467" s="295"/>
      <c r="I467" s="295">
        <v>3283632</v>
      </c>
      <c r="J467" s="295">
        <v>3283632</v>
      </c>
      <c r="K467" s="295">
        <v>3283632</v>
      </c>
      <c r="L467" s="295">
        <v>3283632</v>
      </c>
      <c r="M467" s="295">
        <v>3283632</v>
      </c>
      <c r="N467" s="295">
        <v>12</v>
      </c>
      <c r="O467" s="295"/>
      <c r="P467" s="295"/>
      <c r="Q467" s="295"/>
      <c r="R467" s="295"/>
      <c r="S467" s="295"/>
      <c r="T467" s="295">
        <v>130.221</v>
      </c>
      <c r="U467" s="295">
        <v>130.221</v>
      </c>
      <c r="V467" s="295">
        <v>130.221</v>
      </c>
      <c r="W467" s="295">
        <v>130.221</v>
      </c>
      <c r="X467" s="295">
        <v>130.221</v>
      </c>
      <c r="Y467" s="410">
        <v>0</v>
      </c>
      <c r="Z467" s="415">
        <v>0</v>
      </c>
      <c r="AA467" s="415">
        <v>0.39550000000000002</v>
      </c>
      <c r="AB467" s="415">
        <v>0</v>
      </c>
      <c r="AC467" s="415">
        <v>0.08</v>
      </c>
      <c r="AD467" s="415">
        <v>0.52300000000000002</v>
      </c>
      <c r="AE467" s="415">
        <v>0</v>
      </c>
      <c r="AF467" s="415">
        <v>0</v>
      </c>
      <c r="AG467" s="415"/>
      <c r="AH467" s="415"/>
      <c r="AI467" s="415"/>
      <c r="AJ467" s="415"/>
      <c r="AK467" s="415"/>
      <c r="AL467" s="415"/>
      <c r="AM467" s="296">
        <f>SUM(Y467:AL467)</f>
        <v>0.99850000000000005</v>
      </c>
    </row>
    <row r="468" spans="1:39" ht="15" outlineLevel="1">
      <c r="A468" s="76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F468" si="253">AA467</f>
        <v>0.39550000000000002</v>
      </c>
      <c r="AB468" s="411">
        <f t="shared" si="253"/>
        <v>0</v>
      </c>
      <c r="AC468" s="411">
        <f t="shared" si="253"/>
        <v>0.08</v>
      </c>
      <c r="AD468" s="411">
        <f t="shared" si="253"/>
        <v>0.52300000000000002</v>
      </c>
      <c r="AE468" s="411">
        <f t="shared" si="253"/>
        <v>0</v>
      </c>
      <c r="AF468" s="411">
        <f t="shared" si="253"/>
        <v>0</v>
      </c>
      <c r="AG468" s="411">
        <f t="shared" ref="AG468:AL468" si="254">AG467</f>
        <v>0</v>
      </c>
      <c r="AH468" s="411">
        <f t="shared" si="254"/>
        <v>0</v>
      </c>
      <c r="AI468" s="411">
        <f t="shared" si="254"/>
        <v>0</v>
      </c>
      <c r="AJ468" s="411">
        <f t="shared" si="254"/>
        <v>0</v>
      </c>
      <c r="AK468" s="411">
        <f t="shared" si="254"/>
        <v>0</v>
      </c>
      <c r="AL468" s="411">
        <f t="shared" si="254"/>
        <v>0</v>
      </c>
      <c r="AM468" s="306"/>
    </row>
    <row r="469" spans="1:39" ht="15" outlineLevel="1">
      <c r="A469" s="76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761" t="s">
        <v>939</v>
      </c>
      <c r="B470" s="315" t="s">
        <v>22</v>
      </c>
      <c r="C470" s="291" t="s">
        <v>25</v>
      </c>
      <c r="D470" s="295"/>
      <c r="E470" s="295"/>
      <c r="F470" s="295"/>
      <c r="G470" s="295"/>
      <c r="H470" s="295"/>
      <c r="I470" s="295">
        <v>0</v>
      </c>
      <c r="J470" s="295">
        <v>0</v>
      </c>
      <c r="K470" s="295">
        <v>0</v>
      </c>
      <c r="L470" s="295">
        <v>0</v>
      </c>
      <c r="M470" s="295">
        <v>0</v>
      </c>
      <c r="N470" s="295">
        <v>12</v>
      </c>
      <c r="O470" s="295"/>
      <c r="P470" s="295"/>
      <c r="Q470" s="295"/>
      <c r="R470" s="295"/>
      <c r="S470" s="295"/>
      <c r="T470" s="295">
        <v>0</v>
      </c>
      <c r="U470" s="295">
        <v>0</v>
      </c>
      <c r="V470" s="295">
        <v>0</v>
      </c>
      <c r="W470" s="295">
        <v>0</v>
      </c>
      <c r="X470" s="295">
        <v>0</v>
      </c>
      <c r="Y470" s="410">
        <v>0</v>
      </c>
      <c r="Z470" s="415">
        <v>0</v>
      </c>
      <c r="AA470" s="415">
        <v>0</v>
      </c>
      <c r="AB470" s="415">
        <v>0</v>
      </c>
      <c r="AC470" s="415">
        <v>0</v>
      </c>
      <c r="AD470" s="415">
        <v>0</v>
      </c>
      <c r="AE470" s="415">
        <v>0</v>
      </c>
      <c r="AF470" s="415">
        <v>0</v>
      </c>
      <c r="AG470" s="415"/>
      <c r="AH470" s="415"/>
      <c r="AI470" s="415"/>
      <c r="AJ470" s="415"/>
      <c r="AK470" s="415"/>
      <c r="AL470" s="415"/>
      <c r="AM470" s="296">
        <f>SUM(Y470:AL470)</f>
        <v>0</v>
      </c>
    </row>
    <row r="471" spans="1:39" ht="15" outlineLevel="1">
      <c r="A471" s="76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F471" si="255">AA470</f>
        <v>0</v>
      </c>
      <c r="AB471" s="411">
        <f t="shared" si="255"/>
        <v>0</v>
      </c>
      <c r="AC471" s="411">
        <f t="shared" si="255"/>
        <v>0</v>
      </c>
      <c r="AD471" s="411">
        <f t="shared" si="255"/>
        <v>0</v>
      </c>
      <c r="AE471" s="411">
        <f t="shared" si="255"/>
        <v>0</v>
      </c>
      <c r="AF471" s="411">
        <f t="shared" si="255"/>
        <v>0</v>
      </c>
      <c r="AG471" s="411">
        <f t="shared" ref="AG471:AL471" si="256">AG470</f>
        <v>0</v>
      </c>
      <c r="AH471" s="411">
        <f t="shared" si="256"/>
        <v>0</v>
      </c>
      <c r="AI471" s="411">
        <f t="shared" si="256"/>
        <v>0</v>
      </c>
      <c r="AJ471" s="411">
        <f t="shared" si="256"/>
        <v>0</v>
      </c>
      <c r="AK471" s="411">
        <f t="shared" si="256"/>
        <v>0</v>
      </c>
      <c r="AL471" s="411">
        <f t="shared" si="256"/>
        <v>0</v>
      </c>
      <c r="AM471" s="297"/>
    </row>
    <row r="472" spans="1:39" ht="15" outlineLevel="1">
      <c r="A472" s="76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761" t="s">
        <v>940</v>
      </c>
      <c r="B473" s="315" t="s">
        <v>9</v>
      </c>
      <c r="C473" s="291" t="s">
        <v>25</v>
      </c>
      <c r="D473" s="295"/>
      <c r="E473" s="295"/>
      <c r="F473" s="295"/>
      <c r="G473" s="295"/>
      <c r="H473" s="295"/>
      <c r="I473" s="295">
        <v>0</v>
      </c>
      <c r="J473" s="295">
        <v>0</v>
      </c>
      <c r="K473" s="295">
        <v>0</v>
      </c>
      <c r="L473" s="295">
        <v>0</v>
      </c>
      <c r="M473" s="295">
        <v>0</v>
      </c>
      <c r="N473" s="291"/>
      <c r="O473" s="295"/>
      <c r="P473" s="295"/>
      <c r="Q473" s="295"/>
      <c r="R473" s="295"/>
      <c r="S473" s="295"/>
      <c r="T473" s="295">
        <v>0</v>
      </c>
      <c r="U473" s="295">
        <v>0</v>
      </c>
      <c r="V473" s="295">
        <v>0</v>
      </c>
      <c r="W473" s="295">
        <v>0</v>
      </c>
      <c r="X473" s="295">
        <v>0</v>
      </c>
      <c r="Y473" s="410">
        <v>0</v>
      </c>
      <c r="Z473" s="415">
        <v>0</v>
      </c>
      <c r="AA473" s="415">
        <v>0</v>
      </c>
      <c r="AB473" s="415">
        <v>0</v>
      </c>
      <c r="AC473" s="415">
        <v>0</v>
      </c>
      <c r="AD473" s="415">
        <v>0</v>
      </c>
      <c r="AE473" s="415">
        <v>0</v>
      </c>
      <c r="AF473" s="415">
        <v>0</v>
      </c>
      <c r="AG473" s="415"/>
      <c r="AH473" s="415"/>
      <c r="AI473" s="415"/>
      <c r="AJ473" s="415"/>
      <c r="AK473" s="415"/>
      <c r="AL473" s="415"/>
      <c r="AM473" s="296">
        <f>SUM(Y473:AL473)</f>
        <v>0</v>
      </c>
    </row>
    <row r="474" spans="1:39" ht="15" outlineLevel="1">
      <c r="A474" s="76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F474" si="257">AA473</f>
        <v>0</v>
      </c>
      <c r="AB474" s="411">
        <f t="shared" si="257"/>
        <v>0</v>
      </c>
      <c r="AC474" s="411">
        <f t="shared" si="257"/>
        <v>0</v>
      </c>
      <c r="AD474" s="411">
        <f t="shared" si="257"/>
        <v>0</v>
      </c>
      <c r="AE474" s="411">
        <f t="shared" si="257"/>
        <v>0</v>
      </c>
      <c r="AF474" s="411">
        <f t="shared" si="257"/>
        <v>0</v>
      </c>
      <c r="AG474" s="411">
        <f t="shared" ref="AG474:AL474" si="258">AG473</f>
        <v>0</v>
      </c>
      <c r="AH474" s="411">
        <f t="shared" si="258"/>
        <v>0</v>
      </c>
      <c r="AI474" s="411">
        <f t="shared" si="258"/>
        <v>0</v>
      </c>
      <c r="AJ474" s="411">
        <f t="shared" si="258"/>
        <v>0</v>
      </c>
      <c r="AK474" s="411">
        <f t="shared" si="258"/>
        <v>0</v>
      </c>
      <c r="AL474" s="411">
        <f t="shared" si="258"/>
        <v>0</v>
      </c>
      <c r="AM474" s="306"/>
    </row>
    <row r="475" spans="1:39" ht="15" outlineLevel="1">
      <c r="A475" s="76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outlineLevel="1">
      <c r="A476" s="763"/>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761" t="s">
        <v>941</v>
      </c>
      <c r="B477" s="315" t="s">
        <v>14</v>
      </c>
      <c r="C477" s="291" t="s">
        <v>25</v>
      </c>
      <c r="D477" s="295"/>
      <c r="E477" s="295"/>
      <c r="F477" s="295"/>
      <c r="G477" s="295"/>
      <c r="H477" s="295"/>
      <c r="I477" s="295">
        <v>683107.37699999998</v>
      </c>
      <c r="J477" s="295">
        <v>648404.77819999994</v>
      </c>
      <c r="K477" s="295">
        <v>648144.10010000004</v>
      </c>
      <c r="L477" s="295">
        <v>355923.32699999999</v>
      </c>
      <c r="M477" s="295">
        <v>351011.32699999999</v>
      </c>
      <c r="N477" s="291"/>
      <c r="O477" s="295"/>
      <c r="P477" s="295"/>
      <c r="Q477" s="295"/>
      <c r="R477" s="295"/>
      <c r="S477" s="295"/>
      <c r="T477" s="295">
        <v>96.032333850000001</v>
      </c>
      <c r="U477" s="295">
        <v>94.223368609999994</v>
      </c>
      <c r="V477" s="295">
        <v>94.223368609999994</v>
      </c>
      <c r="W477" s="295">
        <v>79.050306789999993</v>
      </c>
      <c r="X477" s="295">
        <v>73.791106639999995</v>
      </c>
      <c r="Y477" s="470">
        <v>1</v>
      </c>
      <c r="Z477" s="410">
        <v>0</v>
      </c>
      <c r="AA477" s="410">
        <v>0</v>
      </c>
      <c r="AB477" s="410">
        <v>0</v>
      </c>
      <c r="AC477" s="410">
        <v>0</v>
      </c>
      <c r="AD477" s="410">
        <v>0</v>
      </c>
      <c r="AE477" s="410">
        <v>0</v>
      </c>
      <c r="AF477" s="410">
        <v>0</v>
      </c>
      <c r="AG477" s="410"/>
      <c r="AH477" s="410"/>
      <c r="AI477" s="410"/>
      <c r="AJ477" s="410"/>
      <c r="AK477" s="410"/>
      <c r="AL477" s="410"/>
      <c r="AM477" s="296">
        <f>SUM(Y477:AL477)</f>
        <v>1</v>
      </c>
    </row>
    <row r="478" spans="1:39" ht="15" outlineLevel="1">
      <c r="A478" s="76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F478" si="259">AA477</f>
        <v>0</v>
      </c>
      <c r="AB478" s="411">
        <f t="shared" si="259"/>
        <v>0</v>
      </c>
      <c r="AC478" s="411">
        <f t="shared" si="259"/>
        <v>0</v>
      </c>
      <c r="AD478" s="411">
        <f t="shared" si="259"/>
        <v>0</v>
      </c>
      <c r="AE478" s="411">
        <f t="shared" si="259"/>
        <v>0</v>
      </c>
      <c r="AF478" s="411">
        <f t="shared" si="259"/>
        <v>0</v>
      </c>
      <c r="AG478" s="411">
        <f t="shared" ref="AG478:AL478" si="260">AG477</f>
        <v>0</v>
      </c>
      <c r="AH478" s="411">
        <f t="shared" si="260"/>
        <v>0</v>
      </c>
      <c r="AI478" s="411">
        <f t="shared" si="260"/>
        <v>0</v>
      </c>
      <c r="AJ478" s="411">
        <f t="shared" si="260"/>
        <v>0</v>
      </c>
      <c r="AK478" s="411">
        <f t="shared" si="260"/>
        <v>0</v>
      </c>
      <c r="AL478" s="411">
        <f t="shared" si="260"/>
        <v>0</v>
      </c>
      <c r="AM478" s="297"/>
    </row>
    <row r="479" spans="1:39" ht="15" outlineLevel="1">
      <c r="A479" s="76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 outlineLevel="1">
      <c r="A480" s="763"/>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761" t="s">
        <v>942</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761"/>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F482" si="261">AA481</f>
        <v>0</v>
      </c>
      <c r="AB482" s="411">
        <f t="shared" si="261"/>
        <v>0</v>
      </c>
      <c r="AC482" s="411">
        <f t="shared" si="261"/>
        <v>0</v>
      </c>
      <c r="AD482" s="411">
        <f t="shared" si="261"/>
        <v>0</v>
      </c>
      <c r="AE482" s="411">
        <f t="shared" si="261"/>
        <v>0</v>
      </c>
      <c r="AF482" s="411">
        <f t="shared" si="261"/>
        <v>0</v>
      </c>
      <c r="AG482" s="411">
        <f t="shared" ref="AG482:AL482" si="262">AG481</f>
        <v>0</v>
      </c>
      <c r="AH482" s="411">
        <f t="shared" si="262"/>
        <v>0</v>
      </c>
      <c r="AI482" s="411">
        <f t="shared" si="262"/>
        <v>0</v>
      </c>
      <c r="AJ482" s="411">
        <f t="shared" si="262"/>
        <v>0</v>
      </c>
      <c r="AK482" s="411">
        <f t="shared" si="262"/>
        <v>0</v>
      </c>
      <c r="AL482" s="411">
        <f t="shared" si="262"/>
        <v>0</v>
      </c>
      <c r="AM482" s="297"/>
    </row>
    <row r="483" spans="1:39" s="283" customFormat="1" ht="15" outlineLevel="1">
      <c r="A483" s="761"/>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761" t="s">
        <v>943</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761"/>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F485" si="263">AA484</f>
        <v>0</v>
      </c>
      <c r="AB485" s="411">
        <f t="shared" si="263"/>
        <v>0</v>
      </c>
      <c r="AC485" s="411">
        <f t="shared" si="263"/>
        <v>0</v>
      </c>
      <c r="AD485" s="411">
        <f t="shared" si="263"/>
        <v>0</v>
      </c>
      <c r="AE485" s="411">
        <f t="shared" si="263"/>
        <v>0</v>
      </c>
      <c r="AF485" s="411">
        <f t="shared" si="263"/>
        <v>0</v>
      </c>
      <c r="AG485" s="411">
        <f t="shared" ref="AG485:AL485" si="264">AG484</f>
        <v>0</v>
      </c>
      <c r="AH485" s="411">
        <f t="shared" si="264"/>
        <v>0</v>
      </c>
      <c r="AI485" s="411">
        <f t="shared" si="264"/>
        <v>0</v>
      </c>
      <c r="AJ485" s="411">
        <f t="shared" si="264"/>
        <v>0</v>
      </c>
      <c r="AK485" s="411">
        <f t="shared" si="264"/>
        <v>0</v>
      </c>
      <c r="AL485" s="411">
        <f t="shared" si="264"/>
        <v>0</v>
      </c>
      <c r="AM485" s="311"/>
    </row>
    <row r="486" spans="1:39" s="283" customFormat="1" ht="15" outlineLevel="1">
      <c r="A486" s="761"/>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 outlineLevel="1">
      <c r="A487" s="763"/>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761" t="s">
        <v>944</v>
      </c>
      <c r="B488" s="321" t="s">
        <v>16</v>
      </c>
      <c r="C488" s="291" t="s">
        <v>25</v>
      </c>
      <c r="D488" s="295"/>
      <c r="E488" s="295"/>
      <c r="F488" s="295"/>
      <c r="G488" s="295"/>
      <c r="H488" s="295"/>
      <c r="I488" s="295">
        <v>0</v>
      </c>
      <c r="J488" s="295">
        <v>0</v>
      </c>
      <c r="K488" s="295">
        <v>0</v>
      </c>
      <c r="L488" s="295">
        <v>0</v>
      </c>
      <c r="M488" s="295">
        <v>0</v>
      </c>
      <c r="N488" s="295">
        <v>12</v>
      </c>
      <c r="O488" s="295"/>
      <c r="P488" s="295"/>
      <c r="Q488" s="295"/>
      <c r="R488" s="295"/>
      <c r="S488" s="295"/>
      <c r="T488" s="295">
        <v>0</v>
      </c>
      <c r="U488" s="295">
        <v>0</v>
      </c>
      <c r="V488" s="295">
        <v>0</v>
      </c>
      <c r="W488" s="295">
        <v>0</v>
      </c>
      <c r="X488" s="295">
        <v>0</v>
      </c>
      <c r="Y488" s="426">
        <v>0</v>
      </c>
      <c r="Z488" s="415">
        <v>0</v>
      </c>
      <c r="AA488" s="415">
        <v>0</v>
      </c>
      <c r="AB488" s="415">
        <v>0</v>
      </c>
      <c r="AC488" s="415">
        <v>0</v>
      </c>
      <c r="AD488" s="415">
        <v>0</v>
      </c>
      <c r="AE488" s="415">
        <v>0</v>
      </c>
      <c r="AF488" s="415">
        <v>0</v>
      </c>
      <c r="AG488" s="415"/>
      <c r="AH488" s="415"/>
      <c r="AI488" s="415"/>
      <c r="AJ488" s="415"/>
      <c r="AK488" s="415"/>
      <c r="AL488" s="415"/>
      <c r="AM488" s="296">
        <f>SUM(Y488:AL488)</f>
        <v>0</v>
      </c>
    </row>
    <row r="489" spans="1:39" ht="15" outlineLevel="1">
      <c r="A489" s="76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F489" si="265">AA488</f>
        <v>0</v>
      </c>
      <c r="AB489" s="411">
        <f t="shared" si="265"/>
        <v>0</v>
      </c>
      <c r="AC489" s="411">
        <f t="shared" si="265"/>
        <v>0</v>
      </c>
      <c r="AD489" s="411">
        <f t="shared" si="265"/>
        <v>0</v>
      </c>
      <c r="AE489" s="411">
        <f t="shared" si="265"/>
        <v>0</v>
      </c>
      <c r="AF489" s="411">
        <f t="shared" si="265"/>
        <v>0</v>
      </c>
      <c r="AG489" s="411">
        <f t="shared" ref="AG489:AL489" si="266">AG488</f>
        <v>0</v>
      </c>
      <c r="AH489" s="411">
        <f t="shared" si="266"/>
        <v>0</v>
      </c>
      <c r="AI489" s="411">
        <f t="shared" si="266"/>
        <v>0</v>
      </c>
      <c r="AJ489" s="411">
        <f t="shared" si="266"/>
        <v>0</v>
      </c>
      <c r="AK489" s="411">
        <f t="shared" si="266"/>
        <v>0</v>
      </c>
      <c r="AL489" s="411">
        <f t="shared" si="266"/>
        <v>0</v>
      </c>
      <c r="AM489" s="306"/>
    </row>
    <row r="490" spans="1:39" ht="15" outlineLevel="1">
      <c r="A490" s="764"/>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761" t="s">
        <v>945</v>
      </c>
      <c r="B491" s="321" t="s">
        <v>17</v>
      </c>
      <c r="C491" s="291" t="s">
        <v>25</v>
      </c>
      <c r="D491" s="295"/>
      <c r="E491" s="295"/>
      <c r="F491" s="295"/>
      <c r="G491" s="295"/>
      <c r="H491" s="295"/>
      <c r="I491" s="295">
        <v>0</v>
      </c>
      <c r="J491" s="295">
        <v>0</v>
      </c>
      <c r="K491" s="295">
        <v>0</v>
      </c>
      <c r="L491" s="295">
        <v>0</v>
      </c>
      <c r="M491" s="295">
        <v>0</v>
      </c>
      <c r="N491" s="295">
        <v>12</v>
      </c>
      <c r="O491" s="295"/>
      <c r="P491" s="295"/>
      <c r="Q491" s="295"/>
      <c r="R491" s="295"/>
      <c r="S491" s="295"/>
      <c r="T491" s="295">
        <v>0</v>
      </c>
      <c r="U491" s="295">
        <v>0</v>
      </c>
      <c r="V491" s="295">
        <v>0</v>
      </c>
      <c r="W491" s="295">
        <v>0</v>
      </c>
      <c r="X491" s="295">
        <v>0</v>
      </c>
      <c r="Y491" s="426">
        <v>0</v>
      </c>
      <c r="Z491" s="415">
        <v>0</v>
      </c>
      <c r="AA491" s="415">
        <v>0</v>
      </c>
      <c r="AB491" s="415">
        <v>0</v>
      </c>
      <c r="AC491" s="415">
        <v>0</v>
      </c>
      <c r="AD491" s="415">
        <v>0</v>
      </c>
      <c r="AE491" s="415">
        <v>0</v>
      </c>
      <c r="AF491" s="415">
        <v>0</v>
      </c>
      <c r="AG491" s="415"/>
      <c r="AH491" s="415"/>
      <c r="AI491" s="415"/>
      <c r="AJ491" s="415"/>
      <c r="AK491" s="415"/>
      <c r="AL491" s="415"/>
      <c r="AM491" s="296">
        <f>SUM(Y491:AL491)</f>
        <v>0</v>
      </c>
    </row>
    <row r="492" spans="1:39" ht="15" outlineLevel="1">
      <c r="A492" s="76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F492" si="267">AA491</f>
        <v>0</v>
      </c>
      <c r="AB492" s="411">
        <f t="shared" si="267"/>
        <v>0</v>
      </c>
      <c r="AC492" s="411">
        <f t="shared" si="267"/>
        <v>0</v>
      </c>
      <c r="AD492" s="411">
        <f t="shared" si="267"/>
        <v>0</v>
      </c>
      <c r="AE492" s="411">
        <f t="shared" si="267"/>
        <v>0</v>
      </c>
      <c r="AF492" s="411">
        <f t="shared" si="267"/>
        <v>0</v>
      </c>
      <c r="AG492" s="411">
        <f t="shared" ref="AG492:AL492" si="268">AG491</f>
        <v>0</v>
      </c>
      <c r="AH492" s="411">
        <f t="shared" si="268"/>
        <v>0</v>
      </c>
      <c r="AI492" s="411">
        <f t="shared" si="268"/>
        <v>0</v>
      </c>
      <c r="AJ492" s="411">
        <f t="shared" si="268"/>
        <v>0</v>
      </c>
      <c r="AK492" s="411">
        <f t="shared" si="268"/>
        <v>0</v>
      </c>
      <c r="AL492" s="411">
        <f t="shared" si="268"/>
        <v>0</v>
      </c>
      <c r="AM492" s="306"/>
    </row>
    <row r="493" spans="1:39" ht="15" outlineLevel="1">
      <c r="A493" s="764"/>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761" t="s">
        <v>946</v>
      </c>
      <c r="B494" s="321" t="s">
        <v>18</v>
      </c>
      <c r="C494" s="291" t="s">
        <v>25</v>
      </c>
      <c r="D494" s="295"/>
      <c r="E494" s="295"/>
      <c r="F494" s="295"/>
      <c r="G494" s="295"/>
      <c r="H494" s="295"/>
      <c r="I494" s="295">
        <v>0</v>
      </c>
      <c r="J494" s="295">
        <v>0</v>
      </c>
      <c r="K494" s="295">
        <v>0</v>
      </c>
      <c r="L494" s="295">
        <v>0</v>
      </c>
      <c r="M494" s="295">
        <v>0</v>
      </c>
      <c r="N494" s="295">
        <v>0</v>
      </c>
      <c r="O494" s="295"/>
      <c r="P494" s="295"/>
      <c r="Q494" s="295"/>
      <c r="R494" s="295"/>
      <c r="S494" s="295"/>
      <c r="T494" s="295">
        <v>0</v>
      </c>
      <c r="U494" s="295">
        <v>0</v>
      </c>
      <c r="V494" s="295">
        <v>0</v>
      </c>
      <c r="W494" s="295">
        <v>0</v>
      </c>
      <c r="X494" s="295">
        <v>0</v>
      </c>
      <c r="Y494" s="426">
        <v>0</v>
      </c>
      <c r="Z494" s="415">
        <v>0</v>
      </c>
      <c r="AA494" s="415">
        <v>0</v>
      </c>
      <c r="AB494" s="415">
        <v>0</v>
      </c>
      <c r="AC494" s="415">
        <v>0</v>
      </c>
      <c r="AD494" s="415">
        <v>0</v>
      </c>
      <c r="AE494" s="415">
        <v>0</v>
      </c>
      <c r="AF494" s="415">
        <v>0</v>
      </c>
      <c r="AG494" s="415"/>
      <c r="AH494" s="415"/>
      <c r="AI494" s="415"/>
      <c r="AJ494" s="415"/>
      <c r="AK494" s="415"/>
      <c r="AL494" s="415"/>
      <c r="AM494" s="296">
        <f>SUM(Y494:AL494)</f>
        <v>0</v>
      </c>
    </row>
    <row r="495" spans="1:39" ht="15" outlineLevel="1">
      <c r="A495" s="76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F495" si="269">AA494</f>
        <v>0</v>
      </c>
      <c r="AB495" s="411">
        <f t="shared" si="269"/>
        <v>0</v>
      </c>
      <c r="AC495" s="411">
        <f t="shared" si="269"/>
        <v>0</v>
      </c>
      <c r="AD495" s="411">
        <f t="shared" si="269"/>
        <v>0</v>
      </c>
      <c r="AE495" s="411">
        <f t="shared" si="269"/>
        <v>0</v>
      </c>
      <c r="AF495" s="411">
        <f t="shared" si="269"/>
        <v>0</v>
      </c>
      <c r="AG495" s="411">
        <f t="shared" ref="AG495:AL495" si="270">AG494</f>
        <v>0</v>
      </c>
      <c r="AH495" s="411">
        <f t="shared" si="270"/>
        <v>0</v>
      </c>
      <c r="AI495" s="411">
        <f t="shared" si="270"/>
        <v>0</v>
      </c>
      <c r="AJ495" s="411">
        <f t="shared" si="270"/>
        <v>0</v>
      </c>
      <c r="AK495" s="411">
        <f t="shared" si="270"/>
        <v>0</v>
      </c>
      <c r="AL495" s="411">
        <f t="shared" si="270"/>
        <v>0</v>
      </c>
      <c r="AM495" s="297"/>
    </row>
    <row r="496" spans="1:39" ht="15" outlineLevel="1">
      <c r="A496" s="764"/>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761" t="s">
        <v>947</v>
      </c>
      <c r="B497" s="324" t="s">
        <v>19</v>
      </c>
      <c r="C497" s="291" t="s">
        <v>25</v>
      </c>
      <c r="D497" s="295"/>
      <c r="E497" s="295"/>
      <c r="F497" s="295"/>
      <c r="G497" s="295"/>
      <c r="H497" s="295"/>
      <c r="I497" s="295">
        <v>0</v>
      </c>
      <c r="J497" s="295">
        <v>0</v>
      </c>
      <c r="K497" s="295">
        <v>0</v>
      </c>
      <c r="L497" s="295">
        <v>0</v>
      </c>
      <c r="M497" s="295">
        <v>0</v>
      </c>
      <c r="N497" s="295">
        <v>0</v>
      </c>
      <c r="O497" s="295"/>
      <c r="P497" s="295"/>
      <c r="Q497" s="295"/>
      <c r="R497" s="295"/>
      <c r="S497" s="295"/>
      <c r="T497" s="295">
        <v>0</v>
      </c>
      <c r="U497" s="295">
        <v>0</v>
      </c>
      <c r="V497" s="295">
        <v>0</v>
      </c>
      <c r="W497" s="295">
        <v>0</v>
      </c>
      <c r="X497" s="295">
        <v>0</v>
      </c>
      <c r="Y497" s="426">
        <v>0</v>
      </c>
      <c r="Z497" s="415">
        <v>0</v>
      </c>
      <c r="AA497" s="415">
        <v>0</v>
      </c>
      <c r="AB497" s="415">
        <v>0</v>
      </c>
      <c r="AC497" s="415">
        <v>0</v>
      </c>
      <c r="AD497" s="415">
        <v>0</v>
      </c>
      <c r="AE497" s="415">
        <v>0</v>
      </c>
      <c r="AF497" s="415">
        <v>0</v>
      </c>
      <c r="AG497" s="415"/>
      <c r="AH497" s="415"/>
      <c r="AI497" s="415"/>
      <c r="AJ497" s="415"/>
      <c r="AK497" s="415"/>
      <c r="AL497" s="415"/>
      <c r="AM497" s="296">
        <f>SUM(Y497:AL497)</f>
        <v>0</v>
      </c>
    </row>
    <row r="498" spans="1:39" ht="15" outlineLevel="1">
      <c r="A498" s="76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F498" si="271">Z497</f>
        <v>0</v>
      </c>
      <c r="AA498" s="411">
        <f t="shared" si="271"/>
        <v>0</v>
      </c>
      <c r="AB498" s="411">
        <f t="shared" si="271"/>
        <v>0</v>
      </c>
      <c r="AC498" s="411">
        <f t="shared" si="271"/>
        <v>0</v>
      </c>
      <c r="AD498" s="411">
        <f t="shared" si="271"/>
        <v>0</v>
      </c>
      <c r="AE498" s="411">
        <f t="shared" si="271"/>
        <v>0</v>
      </c>
      <c r="AF498" s="411">
        <f t="shared" si="271"/>
        <v>0</v>
      </c>
      <c r="AG498" s="411">
        <f t="shared" ref="AG498:AL498" si="272">AG497</f>
        <v>0</v>
      </c>
      <c r="AH498" s="411">
        <f t="shared" si="272"/>
        <v>0</v>
      </c>
      <c r="AI498" s="411">
        <f t="shared" si="272"/>
        <v>0</v>
      </c>
      <c r="AJ498" s="411">
        <f t="shared" si="272"/>
        <v>0</v>
      </c>
      <c r="AK498" s="411">
        <f t="shared" si="272"/>
        <v>0</v>
      </c>
      <c r="AL498" s="411">
        <f t="shared" si="272"/>
        <v>0</v>
      </c>
      <c r="AM498" s="297"/>
    </row>
    <row r="499" spans="1:39" ht="15" outlineLevel="1">
      <c r="A499" s="76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761" t="s">
        <v>948</v>
      </c>
      <c r="B500" s="314" t="s">
        <v>489</v>
      </c>
      <c r="C500" s="291" t="s">
        <v>25</v>
      </c>
      <c r="D500" s="295"/>
      <c r="E500" s="295"/>
      <c r="F500" s="295"/>
      <c r="G500" s="295"/>
      <c r="H500" s="295"/>
      <c r="I500" s="295">
        <v>0</v>
      </c>
      <c r="J500" s="295">
        <v>0</v>
      </c>
      <c r="K500" s="295">
        <v>0</v>
      </c>
      <c r="L500" s="295">
        <v>0</v>
      </c>
      <c r="M500" s="295">
        <v>0</v>
      </c>
      <c r="N500" s="295">
        <v>0</v>
      </c>
      <c r="O500" s="295"/>
      <c r="P500" s="295"/>
      <c r="Q500" s="295"/>
      <c r="R500" s="295"/>
      <c r="S500" s="295"/>
      <c r="T500" s="295">
        <v>0</v>
      </c>
      <c r="U500" s="295">
        <v>0</v>
      </c>
      <c r="V500" s="295">
        <v>0</v>
      </c>
      <c r="W500" s="295">
        <v>0</v>
      </c>
      <c r="X500" s="295">
        <v>0</v>
      </c>
      <c r="Y500" s="410">
        <v>0</v>
      </c>
      <c r="Z500" s="410">
        <v>0</v>
      </c>
      <c r="AA500" s="410">
        <v>0</v>
      </c>
      <c r="AB500" s="410">
        <v>0</v>
      </c>
      <c r="AC500" s="410">
        <v>0</v>
      </c>
      <c r="AD500" s="410">
        <v>0</v>
      </c>
      <c r="AE500" s="410">
        <v>0</v>
      </c>
      <c r="AF500" s="410">
        <v>0</v>
      </c>
      <c r="AG500" s="410"/>
      <c r="AH500" s="410"/>
      <c r="AI500" s="410"/>
      <c r="AJ500" s="410"/>
      <c r="AK500" s="410"/>
      <c r="AL500" s="410"/>
      <c r="AM500" s="296">
        <f>SUM(Y500:AL500)</f>
        <v>0</v>
      </c>
    </row>
    <row r="501" spans="1:39" s="283" customFormat="1" ht="15" outlineLevel="1">
      <c r="A501" s="76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F501" si="273">Z500</f>
        <v>0</v>
      </c>
      <c r="AA501" s="411">
        <f t="shared" si="273"/>
        <v>0</v>
      </c>
      <c r="AB501" s="411">
        <f t="shared" si="273"/>
        <v>0</v>
      </c>
      <c r="AC501" s="411">
        <f t="shared" si="273"/>
        <v>0</v>
      </c>
      <c r="AD501" s="411">
        <f t="shared" si="273"/>
        <v>0</v>
      </c>
      <c r="AE501" s="411">
        <f t="shared" si="273"/>
        <v>0</v>
      </c>
      <c r="AF501" s="411">
        <f t="shared" si="273"/>
        <v>0</v>
      </c>
      <c r="AG501" s="411">
        <f t="shared" ref="AG501:AL501" si="274">AG500</f>
        <v>0</v>
      </c>
      <c r="AH501" s="411">
        <f t="shared" si="274"/>
        <v>0</v>
      </c>
      <c r="AI501" s="411">
        <f t="shared" si="274"/>
        <v>0</v>
      </c>
      <c r="AJ501" s="411">
        <f t="shared" si="274"/>
        <v>0</v>
      </c>
      <c r="AK501" s="411">
        <f t="shared" si="274"/>
        <v>0</v>
      </c>
      <c r="AL501" s="411">
        <f t="shared" si="274"/>
        <v>0</v>
      </c>
      <c r="AM501" s="297"/>
    </row>
    <row r="502" spans="1:39" s="283" customFormat="1" ht="15" outlineLevel="1">
      <c r="A502" s="76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 outlineLevel="1">
      <c r="A503" s="761"/>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761" t="s">
        <v>949</v>
      </c>
      <c r="B504" s="324" t="s">
        <v>491</v>
      </c>
      <c r="C504" s="291" t="s">
        <v>25</v>
      </c>
      <c r="D504" s="295"/>
      <c r="E504" s="295"/>
      <c r="F504" s="295"/>
      <c r="G504" s="295"/>
      <c r="H504" s="295"/>
      <c r="I504" s="295"/>
      <c r="J504" s="295"/>
      <c r="K504" s="295"/>
      <c r="L504" s="295"/>
      <c r="M504" s="295"/>
      <c r="N504" s="295">
        <v>0</v>
      </c>
      <c r="O504" s="295"/>
      <c r="P504" s="295"/>
      <c r="Q504" s="295"/>
      <c r="R504" s="295"/>
      <c r="S504" s="295"/>
      <c r="T504" s="295">
        <v>0</v>
      </c>
      <c r="U504" s="295">
        <v>0</v>
      </c>
      <c r="V504" s="295">
        <v>0</v>
      </c>
      <c r="W504" s="295">
        <v>0</v>
      </c>
      <c r="X504" s="295">
        <v>0</v>
      </c>
      <c r="Y504" s="410">
        <v>0</v>
      </c>
      <c r="Z504" s="410">
        <v>0</v>
      </c>
      <c r="AA504" s="410">
        <v>0</v>
      </c>
      <c r="AB504" s="410">
        <v>0</v>
      </c>
      <c r="AC504" s="410">
        <v>0</v>
      </c>
      <c r="AD504" s="410">
        <v>0</v>
      </c>
      <c r="AE504" s="410">
        <v>0</v>
      </c>
      <c r="AF504" s="410">
        <v>0</v>
      </c>
      <c r="AG504" s="410"/>
      <c r="AH504" s="410"/>
      <c r="AI504" s="410"/>
      <c r="AJ504" s="410"/>
      <c r="AK504" s="410"/>
      <c r="AL504" s="410"/>
      <c r="AM504" s="296">
        <f>SUM(Y504:AL504)</f>
        <v>0</v>
      </c>
    </row>
    <row r="505" spans="1:39" s="283" customFormat="1" ht="15" outlineLevel="1">
      <c r="A505" s="761"/>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F505" si="275">Z504</f>
        <v>0</v>
      </c>
      <c r="AA505" s="411">
        <f t="shared" si="275"/>
        <v>0</v>
      </c>
      <c r="AB505" s="411">
        <f t="shared" si="275"/>
        <v>0</v>
      </c>
      <c r="AC505" s="411">
        <f t="shared" si="275"/>
        <v>0</v>
      </c>
      <c r="AD505" s="411">
        <f t="shared" si="275"/>
        <v>0</v>
      </c>
      <c r="AE505" s="411">
        <f t="shared" si="275"/>
        <v>0</v>
      </c>
      <c r="AF505" s="411">
        <f t="shared" si="275"/>
        <v>0</v>
      </c>
      <c r="AG505" s="411">
        <f t="shared" ref="AG505:AL505" si="276">AG504</f>
        <v>0</v>
      </c>
      <c r="AH505" s="411">
        <f t="shared" si="276"/>
        <v>0</v>
      </c>
      <c r="AI505" s="411">
        <f t="shared" si="276"/>
        <v>0</v>
      </c>
      <c r="AJ505" s="411">
        <f t="shared" si="276"/>
        <v>0</v>
      </c>
      <c r="AK505" s="411">
        <f t="shared" si="276"/>
        <v>0</v>
      </c>
      <c r="AL505" s="411">
        <f t="shared" si="276"/>
        <v>0</v>
      </c>
      <c r="AM505" s="297"/>
    </row>
    <row r="506" spans="1:39" s="283" customFormat="1" ht="15" outlineLevel="1">
      <c r="A506" s="761"/>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761" t="s">
        <v>950</v>
      </c>
      <c r="B507" s="324" t="s">
        <v>492</v>
      </c>
      <c r="C507" s="291" t="s">
        <v>25</v>
      </c>
      <c r="D507" s="295"/>
      <c r="E507" s="295"/>
      <c r="F507" s="295"/>
      <c r="G507" s="295"/>
      <c r="H507" s="295"/>
      <c r="I507" s="295"/>
      <c r="J507" s="295"/>
      <c r="K507" s="295"/>
      <c r="L507" s="295"/>
      <c r="M507" s="295"/>
      <c r="N507" s="295">
        <v>0</v>
      </c>
      <c r="O507" s="295"/>
      <c r="P507" s="295"/>
      <c r="Q507" s="295"/>
      <c r="R507" s="295"/>
      <c r="S507" s="295"/>
      <c r="T507" s="295">
        <v>0</v>
      </c>
      <c r="U507" s="295">
        <v>0</v>
      </c>
      <c r="V507" s="295">
        <v>0</v>
      </c>
      <c r="W507" s="295">
        <v>0</v>
      </c>
      <c r="X507" s="295">
        <v>0</v>
      </c>
      <c r="Y507" s="410">
        <v>0</v>
      </c>
      <c r="Z507" s="410">
        <v>0</v>
      </c>
      <c r="AA507" s="410">
        <v>0</v>
      </c>
      <c r="AB507" s="410">
        <v>0</v>
      </c>
      <c r="AC507" s="410">
        <v>0</v>
      </c>
      <c r="AD507" s="410">
        <v>0</v>
      </c>
      <c r="AE507" s="410">
        <v>0</v>
      </c>
      <c r="AF507" s="410">
        <v>0</v>
      </c>
      <c r="AG507" s="410"/>
      <c r="AH507" s="410"/>
      <c r="AI507" s="410"/>
      <c r="AJ507" s="410"/>
      <c r="AK507" s="410"/>
      <c r="AL507" s="410"/>
      <c r="AM507" s="296">
        <f>SUM(Y507:AL507)</f>
        <v>0</v>
      </c>
    </row>
    <row r="508" spans="1:39" s="283" customFormat="1" ht="15" outlineLevel="1">
      <c r="A508" s="761"/>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F508" si="277">Z507</f>
        <v>0</v>
      </c>
      <c r="AA508" s="411">
        <f t="shared" si="277"/>
        <v>0</v>
      </c>
      <c r="AB508" s="411">
        <f t="shared" si="277"/>
        <v>0</v>
      </c>
      <c r="AC508" s="411">
        <f t="shared" si="277"/>
        <v>0</v>
      </c>
      <c r="AD508" s="411">
        <f t="shared" si="277"/>
        <v>0</v>
      </c>
      <c r="AE508" s="411">
        <f t="shared" si="277"/>
        <v>0</v>
      </c>
      <c r="AF508" s="411">
        <f t="shared" si="277"/>
        <v>0</v>
      </c>
      <c r="AG508" s="411">
        <f t="shared" ref="AG508:AL508" si="278">AG507</f>
        <v>0</v>
      </c>
      <c r="AH508" s="411">
        <f t="shared" si="278"/>
        <v>0</v>
      </c>
      <c r="AI508" s="411">
        <f t="shared" si="278"/>
        <v>0</v>
      </c>
      <c r="AJ508" s="411">
        <f t="shared" si="278"/>
        <v>0</v>
      </c>
      <c r="AK508" s="411">
        <f t="shared" si="278"/>
        <v>0</v>
      </c>
      <c r="AL508" s="411">
        <f t="shared" si="278"/>
        <v>0</v>
      </c>
      <c r="AM508" s="297"/>
    </row>
    <row r="509" spans="1:39" s="283" customFormat="1" ht="15" outlineLevel="1">
      <c r="A509" s="761"/>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761" t="s">
        <v>951</v>
      </c>
      <c r="B510" s="324" t="s">
        <v>493</v>
      </c>
      <c r="C510" s="291" t="s">
        <v>25</v>
      </c>
      <c r="D510" s="295"/>
      <c r="E510" s="295"/>
      <c r="F510" s="295"/>
      <c r="G510" s="295"/>
      <c r="H510" s="295"/>
      <c r="I510" s="295"/>
      <c r="J510" s="295"/>
      <c r="K510" s="295"/>
      <c r="L510" s="295"/>
      <c r="M510" s="295"/>
      <c r="N510" s="295">
        <v>0</v>
      </c>
      <c r="O510" s="295"/>
      <c r="P510" s="295"/>
      <c r="Q510" s="295"/>
      <c r="R510" s="295"/>
      <c r="S510" s="295"/>
      <c r="T510" s="295">
        <v>0</v>
      </c>
      <c r="U510" s="295">
        <v>0</v>
      </c>
      <c r="V510" s="295">
        <v>0</v>
      </c>
      <c r="W510" s="295">
        <v>0</v>
      </c>
      <c r="X510" s="295">
        <v>0</v>
      </c>
      <c r="Y510" s="410">
        <v>0</v>
      </c>
      <c r="Z510" s="410">
        <v>0</v>
      </c>
      <c r="AA510" s="410">
        <v>0</v>
      </c>
      <c r="AB510" s="410">
        <v>0</v>
      </c>
      <c r="AC510" s="410">
        <v>0</v>
      </c>
      <c r="AD510" s="410">
        <v>0</v>
      </c>
      <c r="AE510" s="410">
        <v>0</v>
      </c>
      <c r="AF510" s="410">
        <v>0</v>
      </c>
      <c r="AG510" s="410"/>
      <c r="AH510" s="410"/>
      <c r="AI510" s="410"/>
      <c r="AJ510" s="410"/>
      <c r="AK510" s="410"/>
      <c r="AL510" s="410"/>
      <c r="AM510" s="296">
        <f>SUM(Y510:AL510)</f>
        <v>0</v>
      </c>
    </row>
    <row r="511" spans="1:39" s="283" customFormat="1" ht="15" outlineLevel="1">
      <c r="A511" s="761"/>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F511" si="279">Z510</f>
        <v>0</v>
      </c>
      <c r="AA511" s="411">
        <f t="shared" si="279"/>
        <v>0</v>
      </c>
      <c r="AB511" s="411">
        <f t="shared" si="279"/>
        <v>0</v>
      </c>
      <c r="AC511" s="411">
        <f t="shared" si="279"/>
        <v>0</v>
      </c>
      <c r="AD511" s="411">
        <f t="shared" si="279"/>
        <v>0</v>
      </c>
      <c r="AE511" s="411">
        <f t="shared" si="279"/>
        <v>0</v>
      </c>
      <c r="AF511" s="411">
        <f t="shared" si="279"/>
        <v>0</v>
      </c>
      <c r="AG511" s="411">
        <f t="shared" ref="AG511:AK511" si="280">AG510</f>
        <v>0</v>
      </c>
      <c r="AH511" s="411">
        <f t="shared" si="280"/>
        <v>0</v>
      </c>
      <c r="AI511" s="411">
        <f t="shared" si="280"/>
        <v>0</v>
      </c>
      <c r="AJ511" s="411">
        <f t="shared" si="280"/>
        <v>0</v>
      </c>
      <c r="AK511" s="411">
        <f t="shared" si="28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2.0033333333333334E-2</v>
      </c>
      <c r="Z516" s="341">
        <f>HLOOKUP(Z$20,'3.  Distribution Rates'!$C$122:$P$133,6,FALSE)</f>
        <v>1.6333333333333335E-2</v>
      </c>
      <c r="AA516" s="341">
        <f>HLOOKUP(AA$20,'3.  Distribution Rates'!$C$122:$P$133,6,FALSE)</f>
        <v>4.665566666666666</v>
      </c>
      <c r="AB516" s="341">
        <f>HLOOKUP(AB$20,'3.  Distribution Rates'!$C$122:$P$133,6,FALSE)</f>
        <v>1.9495333333333331</v>
      </c>
      <c r="AC516" s="341">
        <f>HLOOKUP(AC$20,'3.  Distribution Rates'!$C$122:$P$133,6,FALSE)</f>
        <v>2.2002000000000002</v>
      </c>
      <c r="AD516" s="341">
        <f>HLOOKUP(AD$20,'3.  Distribution Rates'!$C$122:$P$133,6,FALSE)</f>
        <v>2.7435666666666663</v>
      </c>
      <c r="AE516" s="341">
        <f>HLOOKUP(AE$20,'3.  Distribution Rates'!$C$122:$P$133,6,FALSE)</f>
        <v>-7.9600000000000004E-2</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81">Z137*Z516</f>
        <v>0</v>
      </c>
      <c r="AA517" s="378">
        <f t="shared" si="281"/>
        <v>0</v>
      </c>
      <c r="AB517" s="378">
        <f t="shared" si="281"/>
        <v>0</v>
      </c>
      <c r="AC517" s="378">
        <f t="shared" si="281"/>
        <v>0</v>
      </c>
      <c r="AD517" s="378">
        <f t="shared" si="281"/>
        <v>0</v>
      </c>
      <c r="AE517" s="378">
        <f t="shared" si="281"/>
        <v>0</v>
      </c>
      <c r="AF517" s="378">
        <f t="shared" si="281"/>
        <v>0</v>
      </c>
      <c r="AG517" s="378">
        <f t="shared" si="281"/>
        <v>0</v>
      </c>
      <c r="AH517" s="378">
        <f t="shared" si="281"/>
        <v>0</v>
      </c>
      <c r="AI517" s="378">
        <f t="shared" si="281"/>
        <v>0</v>
      </c>
      <c r="AJ517" s="378">
        <f t="shared" si="281"/>
        <v>0</v>
      </c>
      <c r="AK517" s="378">
        <f t="shared" si="281"/>
        <v>0</v>
      </c>
      <c r="AL517" s="378">
        <f t="shared" si="281"/>
        <v>0</v>
      </c>
      <c r="AM517" s="627">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82">Z266*Z516</f>
        <v>0</v>
      </c>
      <c r="AA518" s="378">
        <f t="shared" si="282"/>
        <v>0</v>
      </c>
      <c r="AB518" s="378">
        <f t="shared" si="282"/>
        <v>0</v>
      </c>
      <c r="AC518" s="378">
        <f t="shared" si="282"/>
        <v>0</v>
      </c>
      <c r="AD518" s="378">
        <f t="shared" si="282"/>
        <v>0</v>
      </c>
      <c r="AE518" s="378">
        <f t="shared" si="282"/>
        <v>0</v>
      </c>
      <c r="AF518" s="378">
        <f t="shared" si="282"/>
        <v>0</v>
      </c>
      <c r="AG518" s="378">
        <f t="shared" si="282"/>
        <v>0</v>
      </c>
      <c r="AH518" s="378">
        <f t="shared" si="282"/>
        <v>0</v>
      </c>
      <c r="AI518" s="378">
        <f t="shared" si="282"/>
        <v>0</v>
      </c>
      <c r="AJ518" s="378">
        <f t="shared" si="282"/>
        <v>0</v>
      </c>
      <c r="AK518" s="378">
        <f t="shared" si="282"/>
        <v>0</v>
      </c>
      <c r="AL518" s="378">
        <f t="shared" si="282"/>
        <v>0</v>
      </c>
      <c r="AM518" s="627">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83">Z395*Z516</f>
        <v>0</v>
      </c>
      <c r="AA519" s="378">
        <f t="shared" si="283"/>
        <v>0</v>
      </c>
      <c r="AB519" s="378">
        <f t="shared" si="283"/>
        <v>0</v>
      </c>
      <c r="AC519" s="378">
        <f t="shared" si="283"/>
        <v>0</v>
      </c>
      <c r="AD519" s="378">
        <f t="shared" si="283"/>
        <v>0</v>
      </c>
      <c r="AE519" s="378">
        <f t="shared" si="283"/>
        <v>0</v>
      </c>
      <c r="AF519" s="378">
        <f t="shared" si="283"/>
        <v>0</v>
      </c>
      <c r="AG519" s="378">
        <f t="shared" si="283"/>
        <v>0</v>
      </c>
      <c r="AH519" s="378">
        <f t="shared" si="283"/>
        <v>0</v>
      </c>
      <c r="AI519" s="378">
        <f t="shared" si="283"/>
        <v>0</v>
      </c>
      <c r="AJ519" s="378">
        <f t="shared" si="283"/>
        <v>0</v>
      </c>
      <c r="AK519" s="378">
        <f t="shared" si="283"/>
        <v>0</v>
      </c>
      <c r="AL519" s="378">
        <f t="shared" si="283"/>
        <v>0</v>
      </c>
      <c r="AM519" s="627">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84">Z513*Z516</f>
        <v>0</v>
      </c>
      <c r="AA520" s="378">
        <f t="shared" si="284"/>
        <v>0</v>
      </c>
      <c r="AB520" s="378">
        <f t="shared" si="284"/>
        <v>0</v>
      </c>
      <c r="AC520" s="378">
        <f t="shared" si="284"/>
        <v>0</v>
      </c>
      <c r="AD520" s="378">
        <f t="shared" si="284"/>
        <v>0</v>
      </c>
      <c r="AE520" s="378">
        <f t="shared" si="284"/>
        <v>0</v>
      </c>
      <c r="AF520" s="378">
        <f t="shared" si="284"/>
        <v>0</v>
      </c>
      <c r="AG520" s="378">
        <f t="shared" si="284"/>
        <v>0</v>
      </c>
      <c r="AH520" s="378">
        <f t="shared" si="284"/>
        <v>0</v>
      </c>
      <c r="AI520" s="378">
        <f>AI513*AI516</f>
        <v>0</v>
      </c>
      <c r="AJ520" s="378">
        <f t="shared" si="284"/>
        <v>0</v>
      </c>
      <c r="AK520" s="378">
        <f t="shared" si="284"/>
        <v>0</v>
      </c>
      <c r="AL520" s="378">
        <f>AL513*AL516</f>
        <v>0</v>
      </c>
      <c r="AM520" s="627">
        <f>SUM(Y520:AL520)</f>
        <v>0</v>
      </c>
    </row>
    <row r="521" spans="2:41" ht="1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85">SUM(Z517:Z520)</f>
        <v>0</v>
      </c>
      <c r="AA521" s="346">
        <f t="shared" si="285"/>
        <v>0</v>
      </c>
      <c r="AB521" s="346">
        <f t="shared" si="285"/>
        <v>0</v>
      </c>
      <c r="AC521" s="346">
        <f t="shared" si="285"/>
        <v>0</v>
      </c>
      <c r="AD521" s="346">
        <f t="shared" si="285"/>
        <v>0</v>
      </c>
      <c r="AE521" s="346">
        <f t="shared" si="285"/>
        <v>0</v>
      </c>
      <c r="AF521" s="346">
        <f t="shared" si="285"/>
        <v>0</v>
      </c>
      <c r="AG521" s="346">
        <f t="shared" si="285"/>
        <v>0</v>
      </c>
      <c r="AH521" s="346">
        <f t="shared" si="285"/>
        <v>0</v>
      </c>
      <c r="AI521" s="346">
        <f t="shared" si="285"/>
        <v>0</v>
      </c>
      <c r="AJ521" s="346">
        <f t="shared" si="285"/>
        <v>0</v>
      </c>
      <c r="AK521" s="346">
        <f t="shared" si="285"/>
        <v>0</v>
      </c>
      <c r="AL521" s="346">
        <f>SUM(AL517:AL520)</f>
        <v>0</v>
      </c>
      <c r="AM521" s="407">
        <f>SUM(AM517:AM520)</f>
        <v>0</v>
      </c>
    </row>
    <row r="522" spans="2:41" ht="1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86">Z514*Z516</f>
        <v>0</v>
      </c>
      <c r="AA522" s="347">
        <f>AA514*AA516</f>
        <v>0</v>
      </c>
      <c r="AB522" s="347">
        <f t="shared" si="286"/>
        <v>0</v>
      </c>
      <c r="AC522" s="347">
        <f t="shared" si="286"/>
        <v>0</v>
      </c>
      <c r="AD522" s="347">
        <f>AD514*AD516</f>
        <v>0</v>
      </c>
      <c r="AE522" s="347">
        <f t="shared" si="286"/>
        <v>0</v>
      </c>
      <c r="AF522" s="347">
        <f t="shared" si="286"/>
        <v>0</v>
      </c>
      <c r="AG522" s="347">
        <f t="shared" si="286"/>
        <v>0</v>
      </c>
      <c r="AH522" s="347">
        <f t="shared" si="286"/>
        <v>0</v>
      </c>
      <c r="AI522" s="347">
        <f t="shared" si="286"/>
        <v>0</v>
      </c>
      <c r="AJ522" s="347">
        <f t="shared" si="286"/>
        <v>0</v>
      </c>
      <c r="AK522" s="347">
        <f>AK514*AK516</f>
        <v>0</v>
      </c>
      <c r="AL522" s="347">
        <f>AL514*AL516</f>
        <v>0</v>
      </c>
      <c r="AM522" s="407">
        <f>SUM(Y522:AL522)</f>
        <v>0</v>
      </c>
    </row>
    <row r="523" spans="2:41" ht="1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3234373.3564189998</v>
      </c>
      <c r="Z530" s="291">
        <f>SUMPRODUCT(I408:I511,Z408:Z511)</f>
        <v>1148031.2195416</v>
      </c>
      <c r="AA530" s="291">
        <f>IF(AA407="kW",SUMPRODUCT(N408:N511,T408:T511,AA408:AA511),SUMPRODUCT(I408:I511,AA408:AA511))</f>
        <v>15880.02334788</v>
      </c>
      <c r="AB530" s="291">
        <f>IF(AB407="kW",SUMPRODUCT(N408:N511,T408:T511,AB408:AB511),SUMPRODUCT(I408:I511,AB408:AB511))</f>
        <v>88.427131359599997</v>
      </c>
      <c r="AC530" s="291">
        <f>IF(AC407="kW",SUMPRODUCT(N408:N511,T408:T511,AC408:AC511),SUMPRODUCT(I408:I511, AC408:AC511))</f>
        <v>2324.4018740292004</v>
      </c>
      <c r="AD530" s="291">
        <f>IF(AD407="kW",SUMPRODUCT(N408:N511,T408:T511,AD408:AD511),SUMPRODUCT(I408:I511, AD408:AD511))</f>
        <v>817.26699600000006</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3199670.757619</v>
      </c>
      <c r="Z531" s="326">
        <f>SUMPRODUCT(J408:J511,Z408:Z511)</f>
        <v>1120092.5959855998</v>
      </c>
      <c r="AA531" s="326">
        <f>IF(AA407="kW",SUMPRODUCT(N408:N511,U408:U511,AA408:AA511),SUMPRODUCT(J408:J511,AA408:AA511))</f>
        <v>15339.780312120001</v>
      </c>
      <c r="AB531" s="326">
        <f>IF(AB407="kW",SUMPRODUCT(N408:N511,U408:U511,AB408:AB511),SUMPRODUCT(J408:J511,AB408:AB511))</f>
        <v>85.213027222800008</v>
      </c>
      <c r="AC531" s="326">
        <f>IF(AC407="kW",SUMPRODUCT(N408:N511,U408:U511,AC408:AC511),SUMPRODUCT(J408:J511, AC408:AC511))</f>
        <v>2244.4595817756003</v>
      </c>
      <c r="AD531" s="326">
        <f>IF(AD407="kW",SUMPRODUCT(N408:N511,U408:U511,AD408:AD511),SUMPRODUCT(J408:J511, AD408:AD511))</f>
        <v>817.26699600000006</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2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7"/>
  <sheetViews>
    <sheetView showGridLines="0" topLeftCell="A925" zoomScale="90" zoomScaleNormal="90" workbookViewId="0">
      <pane xSplit="2" topLeftCell="U1" activePane="topRight" state="frozen"/>
      <selection pane="topRight" activeCell="Y947" sqref="Y947:AF947"/>
    </sheetView>
  </sheetViews>
  <sheetFormatPr defaultColWidth="9.1328125" defaultRowHeight="14.25" outlineLevelRow="1" outlineLevelCol="1"/>
  <cols>
    <col min="1" max="1" width="9.1328125" style="521" customWidth="1"/>
    <col min="2" max="2" width="44.1328125" style="427" customWidth="1"/>
    <col min="3" max="3" width="22.265625" style="427" customWidth="1"/>
    <col min="4" max="4" width="17" style="427" customWidth="1"/>
    <col min="5" max="13" width="11.265625" style="427" bestFit="1" customWidth="1" outlineLevel="1"/>
    <col min="14" max="14" width="13.59765625" style="427" customWidth="1" outlineLevel="1"/>
    <col min="15" max="15" width="15.59765625" style="427" customWidth="1"/>
    <col min="16" max="24" width="9.1328125" style="427" customWidth="1" outlineLevel="1"/>
    <col min="25" max="25" width="16.59765625" style="427" customWidth="1"/>
    <col min="26" max="27" width="15" style="427" customWidth="1"/>
    <col min="28" max="28" width="17.59765625" style="427" customWidth="1"/>
    <col min="29" max="29" width="19.59765625" style="427" customWidth="1"/>
    <col min="30" max="30" width="18.59765625" style="427" customWidth="1"/>
    <col min="31" max="35" width="14.86328125" style="427" customWidth="1"/>
    <col min="36" max="38" width="17.3984375" style="427" customWidth="1"/>
    <col min="39" max="39" width="14.59765625" style="427" customWidth="1"/>
    <col min="40" max="40" width="11.59765625" style="427" customWidth="1"/>
    <col min="41" max="16384" width="9.1328125" style="427"/>
  </cols>
  <sheetData>
    <row r="13" spans="2:39" ht="14.65" thickBot="1"/>
    <row r="14" spans="2:39" ht="26.25" customHeight="1" thickBot="1">
      <c r="B14" s="85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2"/>
      <c r="C16" s="833" t="s">
        <v>551</v>
      </c>
      <c r="D16" s="83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2" t="s">
        <v>505</v>
      </c>
      <c r="C18" s="851" t="s">
        <v>688</v>
      </c>
      <c r="D18" s="851"/>
      <c r="E18" s="851"/>
      <c r="F18" s="851"/>
      <c r="G18" s="851"/>
      <c r="H18" s="851"/>
      <c r="I18" s="851"/>
      <c r="J18" s="851"/>
      <c r="K18" s="851"/>
      <c r="L18" s="851"/>
      <c r="M18" s="851"/>
      <c r="N18" s="851"/>
      <c r="O18" s="851"/>
      <c r="P18" s="851"/>
      <c r="Q18" s="851"/>
      <c r="R18" s="851"/>
      <c r="S18" s="851"/>
      <c r="T18" s="851"/>
      <c r="U18" s="851"/>
      <c r="V18" s="851"/>
      <c r="W18" s="851"/>
      <c r="X18" s="851"/>
      <c r="Y18" s="604"/>
      <c r="Z18" s="604"/>
      <c r="AA18" s="604"/>
      <c r="AB18" s="604"/>
      <c r="AC18" s="604"/>
      <c r="AD18" s="604"/>
      <c r="AE18" s="270"/>
      <c r="AF18" s="265"/>
      <c r="AG18" s="265"/>
      <c r="AH18" s="265"/>
      <c r="AI18" s="265"/>
      <c r="AJ18" s="265"/>
      <c r="AK18" s="265"/>
      <c r="AL18" s="265"/>
      <c r="AM18" s="265"/>
    </row>
    <row r="19" spans="2:39" ht="45.75" customHeight="1">
      <c r="B19" s="852"/>
      <c r="C19" s="851" t="s">
        <v>567</v>
      </c>
      <c r="D19" s="851"/>
      <c r="E19" s="851"/>
      <c r="F19" s="851"/>
      <c r="G19" s="851"/>
      <c r="H19" s="851"/>
      <c r="I19" s="851"/>
      <c r="J19" s="851"/>
      <c r="K19" s="851"/>
      <c r="L19" s="851"/>
      <c r="M19" s="851"/>
      <c r="N19" s="851"/>
      <c r="O19" s="851"/>
      <c r="P19" s="851"/>
      <c r="Q19" s="851"/>
      <c r="R19" s="851"/>
      <c r="S19" s="851"/>
      <c r="T19" s="851"/>
      <c r="U19" s="851"/>
      <c r="V19" s="851"/>
      <c r="W19" s="851"/>
      <c r="X19" s="851"/>
      <c r="Y19" s="604"/>
      <c r="Z19" s="604"/>
      <c r="AA19" s="604"/>
      <c r="AB19" s="604"/>
      <c r="AC19" s="604"/>
      <c r="AD19" s="604"/>
      <c r="AE19" s="270"/>
      <c r="AF19" s="265"/>
      <c r="AG19" s="265"/>
      <c r="AH19" s="265"/>
      <c r="AI19" s="265"/>
      <c r="AJ19" s="265"/>
      <c r="AK19" s="265"/>
      <c r="AL19" s="265"/>
      <c r="AM19" s="265"/>
    </row>
    <row r="20" spans="2:39" ht="62.25" customHeight="1">
      <c r="B20" s="273"/>
      <c r="C20" s="851" t="s">
        <v>565</v>
      </c>
      <c r="D20" s="851"/>
      <c r="E20" s="851"/>
      <c r="F20" s="851"/>
      <c r="G20" s="851"/>
      <c r="H20" s="851"/>
      <c r="I20" s="851"/>
      <c r="J20" s="851"/>
      <c r="K20" s="851"/>
      <c r="L20" s="851"/>
      <c r="M20" s="851"/>
      <c r="N20" s="851"/>
      <c r="O20" s="851"/>
      <c r="P20" s="851"/>
      <c r="Q20" s="851"/>
      <c r="R20" s="851"/>
      <c r="S20" s="851"/>
      <c r="T20" s="851"/>
      <c r="U20" s="851"/>
      <c r="V20" s="851"/>
      <c r="W20" s="851"/>
      <c r="X20" s="851"/>
      <c r="Y20" s="604"/>
      <c r="Z20" s="604"/>
      <c r="AA20" s="604"/>
      <c r="AB20" s="604"/>
      <c r="AC20" s="604"/>
      <c r="AD20" s="604"/>
      <c r="AE20" s="428"/>
      <c r="AF20" s="265"/>
      <c r="AG20" s="265"/>
      <c r="AH20" s="265"/>
      <c r="AI20" s="265"/>
      <c r="AJ20" s="265"/>
      <c r="AK20" s="265"/>
      <c r="AL20" s="265"/>
      <c r="AM20" s="265"/>
    </row>
    <row r="21" spans="2:39" ht="37.5" customHeight="1">
      <c r="B21" s="273"/>
      <c r="C21" s="851" t="s">
        <v>631</v>
      </c>
      <c r="D21" s="851"/>
      <c r="E21" s="851"/>
      <c r="F21" s="851"/>
      <c r="G21" s="851"/>
      <c r="H21" s="851"/>
      <c r="I21" s="851"/>
      <c r="J21" s="851"/>
      <c r="K21" s="851"/>
      <c r="L21" s="851"/>
      <c r="M21" s="851"/>
      <c r="N21" s="851"/>
      <c r="O21" s="851"/>
      <c r="P21" s="851"/>
      <c r="Q21" s="851"/>
      <c r="R21" s="851"/>
      <c r="S21" s="851"/>
      <c r="T21" s="851"/>
      <c r="U21" s="851"/>
      <c r="V21" s="851"/>
      <c r="W21" s="851"/>
      <c r="X21" s="851"/>
      <c r="Y21" s="604"/>
      <c r="Z21" s="604"/>
      <c r="AA21" s="604"/>
      <c r="AB21" s="604"/>
      <c r="AC21" s="604"/>
      <c r="AD21" s="604"/>
      <c r="AE21" s="276"/>
      <c r="AF21" s="265"/>
      <c r="AG21" s="265"/>
      <c r="AH21" s="265"/>
      <c r="AI21" s="265"/>
      <c r="AJ21" s="265"/>
      <c r="AK21" s="265"/>
      <c r="AL21" s="265"/>
      <c r="AM21" s="265"/>
    </row>
    <row r="22" spans="2:39" ht="54.75" customHeight="1">
      <c r="B22" s="273"/>
      <c r="C22" s="851" t="s">
        <v>615</v>
      </c>
      <c r="D22" s="851"/>
      <c r="E22" s="851"/>
      <c r="F22" s="851"/>
      <c r="G22" s="851"/>
      <c r="H22" s="851"/>
      <c r="I22" s="851"/>
      <c r="J22" s="851"/>
      <c r="K22" s="851"/>
      <c r="L22" s="851"/>
      <c r="M22" s="851"/>
      <c r="N22" s="851"/>
      <c r="O22" s="851"/>
      <c r="P22" s="851"/>
      <c r="Q22" s="851"/>
      <c r="R22" s="851"/>
      <c r="S22" s="851"/>
      <c r="T22" s="851"/>
      <c r="U22" s="851"/>
      <c r="V22" s="851"/>
      <c r="W22" s="851"/>
      <c r="X22" s="851"/>
      <c r="Y22" s="604"/>
      <c r="Z22" s="604"/>
      <c r="AA22" s="604"/>
      <c r="AB22" s="604"/>
      <c r="AC22" s="604"/>
      <c r="AD22" s="604"/>
      <c r="AE22" s="428"/>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852"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852"/>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2" t="s">
        <v>211</v>
      </c>
      <c r="C34" s="844" t="s">
        <v>33</v>
      </c>
      <c r="D34" s="284" t="s">
        <v>422</v>
      </c>
      <c r="E34" s="846" t="s">
        <v>209</v>
      </c>
      <c r="F34" s="847"/>
      <c r="G34" s="847"/>
      <c r="H34" s="847"/>
      <c r="I34" s="847"/>
      <c r="J34" s="847"/>
      <c r="K34" s="847"/>
      <c r="L34" s="847"/>
      <c r="M34" s="848"/>
      <c r="N34" s="849" t="s">
        <v>213</v>
      </c>
      <c r="O34" s="284" t="s">
        <v>423</v>
      </c>
      <c r="P34" s="846" t="s">
        <v>212</v>
      </c>
      <c r="Q34" s="847"/>
      <c r="R34" s="847"/>
      <c r="S34" s="847"/>
      <c r="T34" s="847"/>
      <c r="U34" s="847"/>
      <c r="V34" s="847"/>
      <c r="W34" s="847"/>
      <c r="X34" s="848"/>
      <c r="Y34" s="839" t="s">
        <v>243</v>
      </c>
      <c r="Z34" s="840"/>
      <c r="AA34" s="840"/>
      <c r="AB34" s="840"/>
      <c r="AC34" s="840"/>
      <c r="AD34" s="840"/>
      <c r="AE34" s="840"/>
      <c r="AF34" s="840"/>
      <c r="AG34" s="840"/>
      <c r="AH34" s="840"/>
      <c r="AI34" s="840"/>
      <c r="AJ34" s="840"/>
      <c r="AK34" s="840"/>
      <c r="AL34" s="840"/>
      <c r="AM34" s="841"/>
    </row>
    <row r="35" spans="1:39" ht="65.25" customHeight="1">
      <c r="B35" s="843"/>
      <c r="C35" s="845"/>
      <c r="D35" s="285">
        <v>2015</v>
      </c>
      <c r="E35" s="285">
        <v>2016</v>
      </c>
      <c r="F35" s="285">
        <v>2017</v>
      </c>
      <c r="G35" s="285">
        <v>2018</v>
      </c>
      <c r="H35" s="285">
        <v>2019</v>
      </c>
      <c r="I35" s="285">
        <v>2020</v>
      </c>
      <c r="J35" s="285">
        <v>2021</v>
      </c>
      <c r="K35" s="285">
        <v>2022</v>
      </c>
      <c r="L35" s="285">
        <v>2023</v>
      </c>
      <c r="M35" s="429">
        <v>2024</v>
      </c>
      <c r="N35" s="85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50 - 4,999 kW</v>
      </c>
      <c r="AB35" s="285" t="str">
        <f>'1.  LRAMVA Summary'!G52</f>
        <v>General Service 3,000 - 4,999 kW</v>
      </c>
      <c r="AC35" s="285" t="str">
        <f>'1.  LRAMVA Summary'!H52</f>
        <v>Large Use - Regular</v>
      </c>
      <c r="AD35" s="285" t="str">
        <f>'1.  LRAMVA Summary'!I52</f>
        <v>Large Use - 3TS</v>
      </c>
      <c r="AE35" s="285" t="str">
        <f>'1.  LRAMVA Summary'!J52</f>
        <v>Large Use - Ford Annex</v>
      </c>
      <c r="AF35" s="285" t="str">
        <f>'1.  LRAMVA Summary'!K52</f>
        <v>Other</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768" t="s">
        <v>952</v>
      </c>
      <c r="B38" s="519" t="s">
        <v>95</v>
      </c>
      <c r="C38" s="291" t="s">
        <v>25</v>
      </c>
      <c r="D38" s="295"/>
      <c r="E38" s="295"/>
      <c r="F38" s="295"/>
      <c r="G38" s="295"/>
      <c r="H38" s="295">
        <v>772732</v>
      </c>
      <c r="I38" s="295">
        <v>772732</v>
      </c>
      <c r="J38" s="295">
        <v>772732</v>
      </c>
      <c r="K38" s="295">
        <v>772564</v>
      </c>
      <c r="L38" s="295">
        <v>772564</v>
      </c>
      <c r="M38" s="295">
        <v>772564</v>
      </c>
      <c r="N38" s="291"/>
      <c r="O38" s="295"/>
      <c r="P38" s="295"/>
      <c r="Q38" s="295"/>
      <c r="R38" s="295"/>
      <c r="S38" s="295">
        <v>51</v>
      </c>
      <c r="T38" s="295">
        <v>51</v>
      </c>
      <c r="U38" s="295">
        <v>51</v>
      </c>
      <c r="V38" s="295">
        <v>51</v>
      </c>
      <c r="W38" s="295">
        <v>51</v>
      </c>
      <c r="X38" s="295">
        <v>51</v>
      </c>
      <c r="Y38" s="410">
        <v>1</v>
      </c>
      <c r="Z38" s="410">
        <v>0</v>
      </c>
      <c r="AA38" s="410">
        <v>0</v>
      </c>
      <c r="AB38" s="410">
        <v>0</v>
      </c>
      <c r="AC38" s="410">
        <v>0</v>
      </c>
      <c r="AD38" s="410">
        <v>0</v>
      </c>
      <c r="AE38" s="410">
        <v>0</v>
      </c>
      <c r="AF38" s="410">
        <v>0</v>
      </c>
      <c r="AG38" s="410"/>
      <c r="AH38" s="410"/>
      <c r="AI38" s="410"/>
      <c r="AJ38" s="410"/>
      <c r="AK38" s="410"/>
      <c r="AL38" s="410"/>
      <c r="AM38" s="296">
        <f>SUM(Y38:AL38)</f>
        <v>1</v>
      </c>
    </row>
    <row r="39" spans="1:39" ht="15" outlineLevel="1">
      <c r="A39" s="768" t="s">
        <v>953</v>
      </c>
      <c r="B39" s="294" t="s">
        <v>267</v>
      </c>
      <c r="C39" s="291" t="s">
        <v>163</v>
      </c>
      <c r="D39" s="295"/>
      <c r="E39" s="295"/>
      <c r="F39" s="295"/>
      <c r="G39" s="295"/>
      <c r="H39" s="295">
        <v>129341.34639999999</v>
      </c>
      <c r="I39" s="295">
        <v>129341.34639999999</v>
      </c>
      <c r="J39" s="295">
        <v>129341.34639999999</v>
      </c>
      <c r="K39" s="295">
        <v>129289.3627</v>
      </c>
      <c r="L39" s="295">
        <v>129289.3627</v>
      </c>
      <c r="M39" s="295">
        <v>129289.3627</v>
      </c>
      <c r="N39" s="468"/>
      <c r="O39" s="295"/>
      <c r="P39" s="295"/>
      <c r="Q39" s="295"/>
      <c r="R39" s="295"/>
      <c r="S39" s="295">
        <v>8.2965906989999993</v>
      </c>
      <c r="T39" s="295">
        <v>8.2965906989999993</v>
      </c>
      <c r="U39" s="295">
        <v>8.2965906989999993</v>
      </c>
      <c r="V39" s="295">
        <v>8.2906564800000009</v>
      </c>
      <c r="W39" s="295">
        <v>8.2906564800000009</v>
      </c>
      <c r="X39" s="295">
        <v>8.2906564800000009</v>
      </c>
      <c r="Y39" s="411">
        <f>Y38</f>
        <v>1</v>
      </c>
      <c r="Z39" s="411">
        <f t="shared" ref="Z39:AF39" si="0">Z38</f>
        <v>0</v>
      </c>
      <c r="AA39" s="411">
        <f t="shared" si="0"/>
        <v>0</v>
      </c>
      <c r="AB39" s="411">
        <f t="shared" si="0"/>
        <v>0</v>
      </c>
      <c r="AC39" s="411">
        <f t="shared" si="0"/>
        <v>0</v>
      </c>
      <c r="AD39" s="411">
        <f t="shared" si="0"/>
        <v>0</v>
      </c>
      <c r="AE39" s="411">
        <f t="shared" si="0"/>
        <v>0</v>
      </c>
      <c r="AF39" s="411">
        <f t="shared" si="0"/>
        <v>0</v>
      </c>
      <c r="AG39" s="411">
        <f t="shared" ref="AG39:AL39" si="1">AG38</f>
        <v>0</v>
      </c>
      <c r="AH39" s="411">
        <f t="shared" si="1"/>
        <v>0</v>
      </c>
      <c r="AI39" s="411">
        <f t="shared" si="1"/>
        <v>0</v>
      </c>
      <c r="AJ39" s="411">
        <f t="shared" si="1"/>
        <v>0</v>
      </c>
      <c r="AK39" s="411">
        <f t="shared" si="1"/>
        <v>0</v>
      </c>
      <c r="AL39" s="411">
        <f t="shared" si="1"/>
        <v>0</v>
      </c>
      <c r="AM39" s="297"/>
    </row>
    <row r="40" spans="1:39" ht="15" outlineLevel="1">
      <c r="A40" s="768"/>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768" t="s">
        <v>954</v>
      </c>
      <c r="B41" s="519" t="s">
        <v>96</v>
      </c>
      <c r="C41" s="291" t="s">
        <v>25</v>
      </c>
      <c r="D41" s="295"/>
      <c r="E41" s="295"/>
      <c r="F41" s="295"/>
      <c r="G41" s="295"/>
      <c r="H41" s="295">
        <v>1408722</v>
      </c>
      <c r="I41" s="295">
        <v>1408722</v>
      </c>
      <c r="J41" s="295">
        <v>1408722</v>
      </c>
      <c r="K41" s="295">
        <v>1407985</v>
      </c>
      <c r="L41" s="295">
        <v>1407985</v>
      </c>
      <c r="M41" s="295">
        <v>1407985</v>
      </c>
      <c r="N41" s="291"/>
      <c r="O41" s="295"/>
      <c r="P41" s="295"/>
      <c r="Q41" s="295"/>
      <c r="R41" s="295"/>
      <c r="S41" s="295">
        <v>95</v>
      </c>
      <c r="T41" s="295">
        <v>95</v>
      </c>
      <c r="U41" s="295">
        <v>95</v>
      </c>
      <c r="V41" s="295">
        <v>95</v>
      </c>
      <c r="W41" s="295">
        <v>95</v>
      </c>
      <c r="X41" s="295">
        <v>95</v>
      </c>
      <c r="Y41" s="410">
        <v>1</v>
      </c>
      <c r="Z41" s="410">
        <v>0</v>
      </c>
      <c r="AA41" s="410">
        <v>0</v>
      </c>
      <c r="AB41" s="410">
        <v>0</v>
      </c>
      <c r="AC41" s="410">
        <v>0</v>
      </c>
      <c r="AD41" s="410">
        <v>0</v>
      </c>
      <c r="AE41" s="410">
        <v>0</v>
      </c>
      <c r="AF41" s="410"/>
      <c r="AG41" s="410"/>
      <c r="AH41" s="410"/>
      <c r="AI41" s="410"/>
      <c r="AJ41" s="410"/>
      <c r="AK41" s="410"/>
      <c r="AL41" s="410"/>
      <c r="AM41" s="296">
        <f>SUM(Y41:AL41)</f>
        <v>1</v>
      </c>
    </row>
    <row r="42" spans="1:39" ht="15" outlineLevel="1">
      <c r="A42" s="768" t="s">
        <v>955</v>
      </c>
      <c r="B42" s="294" t="s">
        <v>267</v>
      </c>
      <c r="C42" s="291" t="s">
        <v>163</v>
      </c>
      <c r="D42" s="295"/>
      <c r="E42" s="295"/>
      <c r="F42" s="295"/>
      <c r="G42" s="295"/>
      <c r="H42" s="295">
        <v>14660.91065</v>
      </c>
      <c r="I42" s="295">
        <v>14660.91065</v>
      </c>
      <c r="J42" s="295">
        <v>14660.91065</v>
      </c>
      <c r="K42" s="295">
        <v>14624.32949</v>
      </c>
      <c r="L42" s="295">
        <v>14624.32949</v>
      </c>
      <c r="M42" s="295">
        <v>14624.32949</v>
      </c>
      <c r="N42" s="468"/>
      <c r="O42" s="295"/>
      <c r="P42" s="295"/>
      <c r="Q42" s="295"/>
      <c r="R42" s="295"/>
      <c r="S42" s="295">
        <v>0.94124703700000001</v>
      </c>
      <c r="T42" s="295">
        <v>0.94124703700000001</v>
      </c>
      <c r="U42" s="295">
        <v>0.94124703700000001</v>
      </c>
      <c r="V42" s="295">
        <v>0.93707110500000002</v>
      </c>
      <c r="W42" s="295">
        <v>0.93707110500000002</v>
      </c>
      <c r="X42" s="295">
        <v>0.93707110500000002</v>
      </c>
      <c r="Y42" s="411">
        <f>Y41</f>
        <v>1</v>
      </c>
      <c r="Z42" s="411">
        <f t="shared" ref="Z42:AF42" si="2">Z41</f>
        <v>0</v>
      </c>
      <c r="AA42" s="411">
        <f t="shared" si="2"/>
        <v>0</v>
      </c>
      <c r="AB42" s="411">
        <f t="shared" si="2"/>
        <v>0</v>
      </c>
      <c r="AC42" s="411">
        <f t="shared" si="2"/>
        <v>0</v>
      </c>
      <c r="AD42" s="411">
        <f t="shared" si="2"/>
        <v>0</v>
      </c>
      <c r="AE42" s="411">
        <f t="shared" si="2"/>
        <v>0</v>
      </c>
      <c r="AF42" s="411">
        <f t="shared" si="2"/>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 outlineLevel="1">
      <c r="A43" s="768"/>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768" t="s">
        <v>956</v>
      </c>
      <c r="B44" s="519" t="s">
        <v>97</v>
      </c>
      <c r="C44" s="291" t="s">
        <v>25</v>
      </c>
      <c r="D44" s="295"/>
      <c r="E44" s="295"/>
      <c r="F44" s="295"/>
      <c r="G44" s="295"/>
      <c r="H44" s="295">
        <v>15872</v>
      </c>
      <c r="I44" s="295">
        <v>0</v>
      </c>
      <c r="J44" s="295">
        <v>0</v>
      </c>
      <c r="K44" s="295">
        <v>0</v>
      </c>
      <c r="L44" s="295">
        <v>0</v>
      </c>
      <c r="M44" s="295">
        <v>0</v>
      </c>
      <c r="N44" s="291"/>
      <c r="O44" s="295"/>
      <c r="P44" s="295"/>
      <c r="Q44" s="295"/>
      <c r="R44" s="295"/>
      <c r="S44" s="295">
        <v>2</v>
      </c>
      <c r="T44" s="295">
        <v>0</v>
      </c>
      <c r="U44" s="295">
        <v>0</v>
      </c>
      <c r="V44" s="295">
        <v>0</v>
      </c>
      <c r="W44" s="295">
        <v>0</v>
      </c>
      <c r="X44" s="295">
        <v>0</v>
      </c>
      <c r="Y44" s="410">
        <v>1</v>
      </c>
      <c r="Z44" s="410">
        <v>0</v>
      </c>
      <c r="AA44" s="410">
        <v>0</v>
      </c>
      <c r="AB44" s="410">
        <v>0</v>
      </c>
      <c r="AC44" s="410">
        <v>0</v>
      </c>
      <c r="AD44" s="410">
        <v>0</v>
      </c>
      <c r="AE44" s="410">
        <v>0</v>
      </c>
      <c r="AF44" s="410"/>
      <c r="AG44" s="410"/>
      <c r="AH44" s="410"/>
      <c r="AI44" s="410"/>
      <c r="AJ44" s="410"/>
      <c r="AK44" s="410"/>
      <c r="AL44" s="410"/>
      <c r="AM44" s="296">
        <f>SUM(Y44:AL44)</f>
        <v>1</v>
      </c>
    </row>
    <row r="45" spans="1:39" ht="15" outlineLevel="1">
      <c r="A45" s="768"/>
      <c r="B45" s="294" t="s">
        <v>267</v>
      </c>
      <c r="C45" s="291" t="s">
        <v>163</v>
      </c>
      <c r="D45" s="295"/>
      <c r="E45" s="295"/>
      <c r="F45" s="295"/>
      <c r="G45" s="295"/>
      <c r="H45" s="295"/>
      <c r="I45" s="295"/>
      <c r="J45" s="295"/>
      <c r="K45" s="295"/>
      <c r="L45" s="295"/>
      <c r="M45" s="295"/>
      <c r="N45" s="468"/>
      <c r="O45" s="295"/>
      <c r="P45" s="295"/>
      <c r="Q45" s="295"/>
      <c r="R45" s="295"/>
      <c r="S45" s="295">
        <v>0</v>
      </c>
      <c r="T45" s="295">
        <v>0</v>
      </c>
      <c r="U45" s="295">
        <v>0</v>
      </c>
      <c r="V45" s="295">
        <v>0</v>
      </c>
      <c r="W45" s="295">
        <v>0</v>
      </c>
      <c r="X45" s="295">
        <v>0</v>
      </c>
      <c r="Y45" s="411">
        <f>Y44</f>
        <v>1</v>
      </c>
      <c r="Z45" s="411">
        <f t="shared" ref="Z45:AF45" si="9">Z44</f>
        <v>0</v>
      </c>
      <c r="AA45" s="411">
        <f t="shared" si="9"/>
        <v>0</v>
      </c>
      <c r="AB45" s="411">
        <f t="shared" si="9"/>
        <v>0</v>
      </c>
      <c r="AC45" s="411">
        <f t="shared" si="9"/>
        <v>0</v>
      </c>
      <c r="AD45" s="411">
        <f t="shared" si="9"/>
        <v>0</v>
      </c>
      <c r="AE45" s="411">
        <f t="shared" si="9"/>
        <v>0</v>
      </c>
      <c r="AF45" s="411">
        <f t="shared" si="9"/>
        <v>0</v>
      </c>
      <c r="AG45" s="411">
        <f t="shared" ref="AG45" si="10">AG44</f>
        <v>0</v>
      </c>
      <c r="AH45" s="411">
        <f t="shared" ref="AH45" si="11">AH44</f>
        <v>0</v>
      </c>
      <c r="AI45" s="411">
        <f t="shared" ref="AI45" si="12">AI44</f>
        <v>0</v>
      </c>
      <c r="AJ45" s="411">
        <f t="shared" ref="AJ45" si="13">AJ44</f>
        <v>0</v>
      </c>
      <c r="AK45" s="411">
        <f t="shared" ref="AK45" si="14">AK44</f>
        <v>0</v>
      </c>
      <c r="AL45" s="411">
        <f t="shared" ref="AL45" si="15">AL44</f>
        <v>0</v>
      </c>
      <c r="AM45" s="297"/>
    </row>
    <row r="46" spans="1:39" ht="15" outlineLevel="1">
      <c r="A46" s="768"/>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768" t="s">
        <v>957</v>
      </c>
      <c r="B47" s="519" t="s">
        <v>674</v>
      </c>
      <c r="C47" s="291" t="s">
        <v>25</v>
      </c>
      <c r="D47" s="295"/>
      <c r="E47" s="295"/>
      <c r="F47" s="295"/>
      <c r="G47" s="295"/>
      <c r="H47" s="295">
        <v>804478</v>
      </c>
      <c r="I47" s="295">
        <v>804478</v>
      </c>
      <c r="J47" s="295">
        <v>804478</v>
      </c>
      <c r="K47" s="295">
        <v>804478</v>
      </c>
      <c r="L47" s="295">
        <v>804478</v>
      </c>
      <c r="M47" s="295">
        <v>804478</v>
      </c>
      <c r="N47" s="291"/>
      <c r="O47" s="295"/>
      <c r="P47" s="295"/>
      <c r="Q47" s="295"/>
      <c r="R47" s="295"/>
      <c r="S47" s="295">
        <v>425</v>
      </c>
      <c r="T47" s="295">
        <v>425</v>
      </c>
      <c r="U47" s="295">
        <v>425</v>
      </c>
      <c r="V47" s="295">
        <v>425</v>
      </c>
      <c r="W47" s="295">
        <v>425</v>
      </c>
      <c r="X47" s="295">
        <v>425</v>
      </c>
      <c r="Y47" s="410">
        <v>1</v>
      </c>
      <c r="Z47" s="410">
        <v>0</v>
      </c>
      <c r="AA47" s="410">
        <v>0</v>
      </c>
      <c r="AB47" s="410">
        <v>0</v>
      </c>
      <c r="AC47" s="410">
        <v>0</v>
      </c>
      <c r="AD47" s="410">
        <v>0</v>
      </c>
      <c r="AE47" s="410">
        <v>0</v>
      </c>
      <c r="AF47" s="410"/>
      <c r="AG47" s="410"/>
      <c r="AH47" s="410"/>
      <c r="AI47" s="410"/>
      <c r="AJ47" s="410"/>
      <c r="AK47" s="410"/>
      <c r="AL47" s="410"/>
      <c r="AM47" s="296">
        <f>SUM(Y47:AL47)</f>
        <v>1</v>
      </c>
    </row>
    <row r="48" spans="1:39" ht="15" outlineLevel="1">
      <c r="A48" s="768" t="s">
        <v>958</v>
      </c>
      <c r="B48" s="294" t="s">
        <v>267</v>
      </c>
      <c r="C48" s="291" t="s">
        <v>163</v>
      </c>
      <c r="D48" s="295"/>
      <c r="E48" s="295"/>
      <c r="F48" s="295"/>
      <c r="G48" s="295"/>
      <c r="H48" s="295">
        <v>30488.99914</v>
      </c>
      <c r="I48" s="295">
        <v>30488.99914</v>
      </c>
      <c r="J48" s="295">
        <v>30488.99914</v>
      </c>
      <c r="K48" s="295">
        <v>30488.99914</v>
      </c>
      <c r="L48" s="295">
        <v>30488.99914</v>
      </c>
      <c r="M48" s="295">
        <v>30488.99914</v>
      </c>
      <c r="N48" s="468"/>
      <c r="O48" s="295"/>
      <c r="P48" s="295"/>
      <c r="Q48" s="295"/>
      <c r="R48" s="295"/>
      <c r="S48" s="295">
        <v>16.13250983</v>
      </c>
      <c r="T48" s="295">
        <v>16.13250983</v>
      </c>
      <c r="U48" s="295">
        <v>16.13250983</v>
      </c>
      <c r="V48" s="295">
        <v>16.13250983</v>
      </c>
      <c r="W48" s="295">
        <v>16.13250983</v>
      </c>
      <c r="X48" s="295">
        <v>16.13250983</v>
      </c>
      <c r="Y48" s="411">
        <f>Y47</f>
        <v>1</v>
      </c>
      <c r="Z48" s="411">
        <f t="shared" ref="Z48:AF48" si="16">Z47</f>
        <v>0</v>
      </c>
      <c r="AA48" s="411">
        <f t="shared" si="16"/>
        <v>0</v>
      </c>
      <c r="AB48" s="411">
        <f t="shared" si="16"/>
        <v>0</v>
      </c>
      <c r="AC48" s="411">
        <f t="shared" si="16"/>
        <v>0</v>
      </c>
      <c r="AD48" s="411">
        <f t="shared" si="16"/>
        <v>0</v>
      </c>
      <c r="AE48" s="411">
        <f t="shared" si="16"/>
        <v>0</v>
      </c>
      <c r="AF48" s="411">
        <f t="shared" si="16"/>
        <v>0</v>
      </c>
      <c r="AG48" s="411">
        <f t="shared" ref="AG48" si="17">AG47</f>
        <v>0</v>
      </c>
      <c r="AH48" s="411">
        <f t="shared" ref="AH48" si="18">AH47</f>
        <v>0</v>
      </c>
      <c r="AI48" s="411">
        <f t="shared" ref="AI48" si="19">AI47</f>
        <v>0</v>
      </c>
      <c r="AJ48" s="411">
        <f t="shared" ref="AJ48" si="20">AJ47</f>
        <v>0</v>
      </c>
      <c r="AK48" s="411">
        <f t="shared" ref="AK48" si="21">AK47</f>
        <v>0</v>
      </c>
      <c r="AL48" s="411">
        <f t="shared" ref="AL48" si="22">AL47</f>
        <v>0</v>
      </c>
      <c r="AM48" s="297"/>
    </row>
    <row r="49" spans="1:39" ht="15" outlineLevel="1">
      <c r="A49" s="768"/>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768" t="s">
        <v>959</v>
      </c>
      <c r="B50" s="519" t="s">
        <v>98</v>
      </c>
      <c r="C50" s="291" t="s">
        <v>25</v>
      </c>
      <c r="D50" s="295"/>
      <c r="E50" s="295"/>
      <c r="F50" s="295"/>
      <c r="G50" s="295"/>
      <c r="H50" s="295">
        <v>7789</v>
      </c>
      <c r="I50" s="295">
        <v>7789</v>
      </c>
      <c r="J50" s="295">
        <v>7789</v>
      </c>
      <c r="K50" s="295">
        <v>7789</v>
      </c>
      <c r="L50" s="295">
        <v>7789</v>
      </c>
      <c r="M50" s="295">
        <v>7789</v>
      </c>
      <c r="N50" s="291"/>
      <c r="O50" s="295"/>
      <c r="P50" s="295"/>
      <c r="Q50" s="295"/>
      <c r="R50" s="295"/>
      <c r="S50" s="295">
        <v>3</v>
      </c>
      <c r="T50" s="295">
        <v>3</v>
      </c>
      <c r="U50" s="295">
        <v>3</v>
      </c>
      <c r="V50" s="295">
        <v>3</v>
      </c>
      <c r="W50" s="295">
        <v>3</v>
      </c>
      <c r="X50" s="295">
        <v>3</v>
      </c>
      <c r="Y50" s="410">
        <v>1</v>
      </c>
      <c r="Z50" s="410">
        <v>0</v>
      </c>
      <c r="AA50" s="410">
        <v>0</v>
      </c>
      <c r="AB50" s="410">
        <v>0</v>
      </c>
      <c r="AC50" s="410">
        <v>0</v>
      </c>
      <c r="AD50" s="410">
        <v>0</v>
      </c>
      <c r="AE50" s="410">
        <v>0</v>
      </c>
      <c r="AF50" s="410"/>
      <c r="AG50" s="410"/>
      <c r="AH50" s="410"/>
      <c r="AI50" s="410"/>
      <c r="AJ50" s="410"/>
      <c r="AK50" s="410"/>
      <c r="AL50" s="410"/>
      <c r="AM50" s="296">
        <f>SUM(Y50:AL50)</f>
        <v>1</v>
      </c>
    </row>
    <row r="51" spans="1:39" ht="15" outlineLevel="1">
      <c r="A51" s="768" t="s">
        <v>960</v>
      </c>
      <c r="B51" s="294" t="s">
        <v>267</v>
      </c>
      <c r="C51" s="291" t="s">
        <v>163</v>
      </c>
      <c r="D51" s="295"/>
      <c r="E51" s="295"/>
      <c r="F51" s="295"/>
      <c r="G51" s="295"/>
      <c r="H51" s="295">
        <v>3038</v>
      </c>
      <c r="I51" s="295">
        <v>3038</v>
      </c>
      <c r="J51" s="295">
        <v>3038</v>
      </c>
      <c r="K51" s="295">
        <v>3038</v>
      </c>
      <c r="L51" s="295">
        <v>3038</v>
      </c>
      <c r="M51" s="295">
        <v>3038</v>
      </c>
      <c r="N51" s="468"/>
      <c r="O51" s="295"/>
      <c r="P51" s="295"/>
      <c r="Q51" s="295"/>
      <c r="R51" s="295"/>
      <c r="S51" s="295">
        <v>0.14405999999999999</v>
      </c>
      <c r="T51" s="295">
        <v>0.14405999999999999</v>
      </c>
      <c r="U51" s="295">
        <v>0.14405999999999999</v>
      </c>
      <c r="V51" s="295">
        <v>0.14405999999999999</v>
      </c>
      <c r="W51" s="295">
        <v>0.14405999999999999</v>
      </c>
      <c r="X51" s="295">
        <v>0.14405999999999999</v>
      </c>
      <c r="Y51" s="411">
        <f>Y50</f>
        <v>1</v>
      </c>
      <c r="Z51" s="411">
        <f t="shared" ref="Z51:AF51" si="23">Z50</f>
        <v>0</v>
      </c>
      <c r="AA51" s="411">
        <f t="shared" si="23"/>
        <v>0</v>
      </c>
      <c r="AB51" s="411">
        <f t="shared" si="23"/>
        <v>0</v>
      </c>
      <c r="AC51" s="411">
        <f t="shared" si="23"/>
        <v>0</v>
      </c>
      <c r="AD51" s="411">
        <f t="shared" si="23"/>
        <v>0</v>
      </c>
      <c r="AE51" s="411">
        <f t="shared" si="23"/>
        <v>0</v>
      </c>
      <c r="AF51" s="411">
        <f t="shared" si="23"/>
        <v>0</v>
      </c>
      <c r="AG51" s="411">
        <f t="shared" ref="AG51" si="24">AG50</f>
        <v>0</v>
      </c>
      <c r="AH51" s="411">
        <f t="shared" ref="AH51" si="25">AH50</f>
        <v>0</v>
      </c>
      <c r="AI51" s="411">
        <f t="shared" ref="AI51" si="26">AI50</f>
        <v>0</v>
      </c>
      <c r="AJ51" s="411">
        <f t="shared" ref="AJ51" si="27">AJ50</f>
        <v>0</v>
      </c>
      <c r="AK51" s="411">
        <f t="shared" ref="AK51" si="28">AK50</f>
        <v>0</v>
      </c>
      <c r="AL51" s="411">
        <f t="shared" ref="AL51" si="29">AL50</f>
        <v>0</v>
      </c>
      <c r="AM51" s="297"/>
    </row>
    <row r="52" spans="1:39" ht="15" outlineLevel="1">
      <c r="A52" s="768"/>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A53" s="768"/>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768" t="s">
        <v>961</v>
      </c>
      <c r="B54" s="519" t="s">
        <v>99</v>
      </c>
      <c r="C54" s="291" t="s">
        <v>25</v>
      </c>
      <c r="D54" s="295"/>
      <c r="E54" s="295"/>
      <c r="F54" s="295"/>
      <c r="G54" s="295"/>
      <c r="H54" s="295">
        <v>0</v>
      </c>
      <c r="I54" s="295">
        <v>0</v>
      </c>
      <c r="J54" s="295">
        <v>0</v>
      </c>
      <c r="K54" s="295">
        <v>0</v>
      </c>
      <c r="L54" s="295">
        <v>0</v>
      </c>
      <c r="M54" s="295">
        <v>0</v>
      </c>
      <c r="N54" s="295">
        <v>12</v>
      </c>
      <c r="O54" s="295"/>
      <c r="P54" s="295"/>
      <c r="Q54" s="295"/>
      <c r="R54" s="295"/>
      <c r="S54" s="295">
        <v>0</v>
      </c>
      <c r="T54" s="295">
        <v>0</v>
      </c>
      <c r="U54" s="295">
        <v>0</v>
      </c>
      <c r="V54" s="295">
        <v>0</v>
      </c>
      <c r="W54" s="295">
        <v>0</v>
      </c>
      <c r="X54" s="295">
        <v>0</v>
      </c>
      <c r="Y54" s="415">
        <v>0</v>
      </c>
      <c r="Z54" s="410">
        <v>0</v>
      </c>
      <c r="AA54" s="410">
        <v>1</v>
      </c>
      <c r="AB54" s="410">
        <v>0</v>
      </c>
      <c r="AC54" s="410">
        <v>0</v>
      </c>
      <c r="AD54" s="410">
        <v>0</v>
      </c>
      <c r="AE54" s="410">
        <v>0</v>
      </c>
      <c r="AF54" s="415"/>
      <c r="AG54" s="415"/>
      <c r="AH54" s="415"/>
      <c r="AI54" s="415"/>
      <c r="AJ54" s="415"/>
      <c r="AK54" s="415"/>
      <c r="AL54" s="415"/>
      <c r="AM54" s="296">
        <f>SUM(Y54:AL54)</f>
        <v>1</v>
      </c>
    </row>
    <row r="55" spans="1:39" ht="15" outlineLevel="1">
      <c r="A55" s="768" t="s">
        <v>962</v>
      </c>
      <c r="B55" s="294" t="s">
        <v>267</v>
      </c>
      <c r="C55" s="291" t="s">
        <v>163</v>
      </c>
      <c r="D55" s="295"/>
      <c r="E55" s="295"/>
      <c r="F55" s="295"/>
      <c r="G55" s="295"/>
      <c r="H55" s="295">
        <v>152317.50520000001</v>
      </c>
      <c r="I55" s="295">
        <v>152317.50520000001</v>
      </c>
      <c r="J55" s="295">
        <v>152317.50520000001</v>
      </c>
      <c r="K55" s="295">
        <v>152317.50520000001</v>
      </c>
      <c r="L55" s="295">
        <v>152317.50520000001</v>
      </c>
      <c r="M55" s="295">
        <v>152317.50520000001</v>
      </c>
      <c r="N55" s="295">
        <f>N54</f>
        <v>12</v>
      </c>
      <c r="O55" s="295"/>
      <c r="P55" s="295"/>
      <c r="Q55" s="295"/>
      <c r="R55" s="295"/>
      <c r="S55" s="295">
        <v>34.735662949999998</v>
      </c>
      <c r="T55" s="295">
        <v>34.735662949999998</v>
      </c>
      <c r="U55" s="295">
        <v>34.735662949999998</v>
      </c>
      <c r="V55" s="295">
        <v>34.735662949999998</v>
      </c>
      <c r="W55" s="295">
        <v>34.735662949999998</v>
      </c>
      <c r="X55" s="295">
        <v>34.735662949999998</v>
      </c>
      <c r="Y55" s="411">
        <f>Y54</f>
        <v>0</v>
      </c>
      <c r="Z55" s="411">
        <f t="shared" ref="Z55:AF55" si="30">Z54</f>
        <v>0</v>
      </c>
      <c r="AA55" s="411">
        <f t="shared" si="30"/>
        <v>1</v>
      </c>
      <c r="AB55" s="411">
        <f t="shared" si="30"/>
        <v>0</v>
      </c>
      <c r="AC55" s="411">
        <f t="shared" si="30"/>
        <v>0</v>
      </c>
      <c r="AD55" s="411">
        <f t="shared" si="30"/>
        <v>0</v>
      </c>
      <c r="AE55" s="411">
        <f t="shared" si="30"/>
        <v>0</v>
      </c>
      <c r="AF55" s="411">
        <f t="shared" si="30"/>
        <v>0</v>
      </c>
      <c r="AG55" s="411">
        <f t="shared" ref="AG55" si="31">AG54</f>
        <v>0</v>
      </c>
      <c r="AH55" s="411">
        <f t="shared" ref="AH55" si="32">AH54</f>
        <v>0</v>
      </c>
      <c r="AI55" s="411">
        <f t="shared" ref="AI55" si="33">AI54</f>
        <v>0</v>
      </c>
      <c r="AJ55" s="411">
        <f t="shared" ref="AJ55" si="34">AJ54</f>
        <v>0</v>
      </c>
      <c r="AK55" s="411">
        <f t="shared" ref="AK55" si="35">AK54</f>
        <v>0</v>
      </c>
      <c r="AL55" s="411">
        <f t="shared" ref="AL55" si="36">AL54</f>
        <v>0</v>
      </c>
      <c r="AM55" s="311"/>
    </row>
    <row r="56" spans="1:39" ht="15" outlineLevel="1">
      <c r="A56" s="768"/>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768" t="s">
        <v>963</v>
      </c>
      <c r="B57" s="519" t="s">
        <v>100</v>
      </c>
      <c r="C57" s="291" t="s">
        <v>25</v>
      </c>
      <c r="D57" s="295"/>
      <c r="E57" s="295"/>
      <c r="F57" s="295"/>
      <c r="G57" s="295"/>
      <c r="H57" s="295">
        <v>9892940</v>
      </c>
      <c r="I57" s="295">
        <v>9892940</v>
      </c>
      <c r="J57" s="295">
        <v>9612442</v>
      </c>
      <c r="K57" s="295">
        <v>9612442</v>
      </c>
      <c r="L57" s="295">
        <v>9568286</v>
      </c>
      <c r="M57" s="295">
        <v>8644190</v>
      </c>
      <c r="N57" s="295">
        <v>12</v>
      </c>
      <c r="O57" s="295"/>
      <c r="P57" s="295"/>
      <c r="Q57" s="295"/>
      <c r="R57" s="295"/>
      <c r="S57" s="295">
        <v>1348</v>
      </c>
      <c r="T57" s="295">
        <v>1348</v>
      </c>
      <c r="U57" s="295">
        <v>1304</v>
      </c>
      <c r="V57" s="295">
        <v>1304</v>
      </c>
      <c r="W57" s="295">
        <v>1297</v>
      </c>
      <c r="X57" s="295">
        <v>1153</v>
      </c>
      <c r="Y57" s="773">
        <v>0</v>
      </c>
      <c r="Z57" s="773">
        <v>0.19700000000000001</v>
      </c>
      <c r="AA57" s="773">
        <v>0.59899999999999998</v>
      </c>
      <c r="AB57" s="410">
        <v>6.9999999999999999E-4</v>
      </c>
      <c r="AC57" s="773">
        <v>6.6000000000000003E-2</v>
      </c>
      <c r="AD57" s="410">
        <v>0.15679999999999999</v>
      </c>
      <c r="AE57" s="410">
        <v>0</v>
      </c>
      <c r="AF57" s="415"/>
      <c r="AG57" s="415"/>
      <c r="AH57" s="415"/>
      <c r="AI57" s="415"/>
      <c r="AJ57" s="415"/>
      <c r="AK57" s="415"/>
      <c r="AL57" s="415"/>
      <c r="AM57" s="296">
        <f>SUM(Y57:AL57)</f>
        <v>1.0195000000000001</v>
      </c>
    </row>
    <row r="58" spans="1:39" ht="15" outlineLevel="1">
      <c r="A58" s="768" t="s">
        <v>964</v>
      </c>
      <c r="B58" s="294" t="s">
        <v>267</v>
      </c>
      <c r="C58" s="291" t="s">
        <v>163</v>
      </c>
      <c r="D58" s="295"/>
      <c r="E58" s="295"/>
      <c r="F58" s="295"/>
      <c r="G58" s="295"/>
      <c r="H58" s="295">
        <v>3630955.6376912897</v>
      </c>
      <c r="I58" s="295">
        <v>3630955.6376912897</v>
      </c>
      <c r="J58" s="295">
        <v>3911453.923647061</v>
      </c>
      <c r="K58" s="295">
        <v>3911453.923647061</v>
      </c>
      <c r="L58" s="295">
        <v>3893339.8946207101</v>
      </c>
      <c r="M58" s="295">
        <v>3455615.5963703049</v>
      </c>
      <c r="N58" s="295">
        <f>N57</f>
        <v>12</v>
      </c>
      <c r="O58" s="295"/>
      <c r="P58" s="295"/>
      <c r="Q58" s="295"/>
      <c r="R58" s="295"/>
      <c r="S58" s="295">
        <v>658.61856643618057</v>
      </c>
      <c r="T58" s="295">
        <v>658.61856643618057</v>
      </c>
      <c r="U58" s="295">
        <v>702.69315625782201</v>
      </c>
      <c r="V58" s="295">
        <v>702.69315625782201</v>
      </c>
      <c r="W58" s="295">
        <v>690.6823823263984</v>
      </c>
      <c r="X58" s="295">
        <v>628.31268383888118</v>
      </c>
      <c r="Y58" s="411">
        <f>Y57</f>
        <v>0</v>
      </c>
      <c r="Z58" s="411">
        <f>Z57</f>
        <v>0.19700000000000001</v>
      </c>
      <c r="AA58" s="411">
        <f t="shared" ref="AA58:AF58" si="37">AA57</f>
        <v>0.59899999999999998</v>
      </c>
      <c r="AB58" s="411">
        <f t="shared" si="37"/>
        <v>6.9999999999999999E-4</v>
      </c>
      <c r="AC58" s="411">
        <f t="shared" si="37"/>
        <v>6.6000000000000003E-2</v>
      </c>
      <c r="AD58" s="411">
        <f t="shared" si="37"/>
        <v>0.15679999999999999</v>
      </c>
      <c r="AE58" s="411">
        <f t="shared" si="37"/>
        <v>0</v>
      </c>
      <c r="AF58" s="411">
        <f t="shared" si="37"/>
        <v>0</v>
      </c>
      <c r="AG58" s="411">
        <f t="shared" ref="AG58" si="38">AG57</f>
        <v>0</v>
      </c>
      <c r="AH58" s="411">
        <f t="shared" ref="AH58" si="39">AH57</f>
        <v>0</v>
      </c>
      <c r="AI58" s="411">
        <f t="shared" ref="AI58" si="40">AI57</f>
        <v>0</v>
      </c>
      <c r="AJ58" s="411">
        <f t="shared" ref="AJ58" si="41">AJ57</f>
        <v>0</v>
      </c>
      <c r="AK58" s="411">
        <f t="shared" ref="AK58" si="42">AK57</f>
        <v>0</v>
      </c>
      <c r="AL58" s="411">
        <f t="shared" ref="AL58" si="43">AL57</f>
        <v>0</v>
      </c>
      <c r="AM58" s="311"/>
    </row>
    <row r="59" spans="1:39" ht="15" outlineLevel="1">
      <c r="A59" s="768"/>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768" t="s">
        <v>965</v>
      </c>
      <c r="B60" s="519" t="s">
        <v>101</v>
      </c>
      <c r="C60" s="291" t="s">
        <v>25</v>
      </c>
      <c r="D60" s="295"/>
      <c r="E60" s="295"/>
      <c r="F60" s="295"/>
      <c r="G60" s="295"/>
      <c r="H60" s="295">
        <v>447</v>
      </c>
      <c r="I60" s="295">
        <v>447</v>
      </c>
      <c r="J60" s="295">
        <v>447</v>
      </c>
      <c r="K60" s="295">
        <v>447</v>
      </c>
      <c r="L60" s="295">
        <v>447</v>
      </c>
      <c r="M60" s="295">
        <v>447</v>
      </c>
      <c r="N60" s="295">
        <v>12</v>
      </c>
      <c r="O60" s="295"/>
      <c r="P60" s="295"/>
      <c r="Q60" s="295"/>
      <c r="R60" s="295"/>
      <c r="S60" s="295">
        <v>0</v>
      </c>
      <c r="T60" s="295">
        <v>0</v>
      </c>
      <c r="U60" s="295">
        <v>0</v>
      </c>
      <c r="V60" s="295">
        <v>0</v>
      </c>
      <c r="W60" s="295">
        <v>0</v>
      </c>
      <c r="X60" s="295">
        <v>0</v>
      </c>
      <c r="Y60" s="415">
        <v>0</v>
      </c>
      <c r="Z60" s="773">
        <v>1</v>
      </c>
      <c r="AA60" s="410">
        <v>0</v>
      </c>
      <c r="AB60" s="410">
        <v>0</v>
      </c>
      <c r="AC60" s="410">
        <v>0</v>
      </c>
      <c r="AD60" s="410">
        <v>0</v>
      </c>
      <c r="AE60" s="410">
        <v>0</v>
      </c>
      <c r="AF60" s="415"/>
      <c r="AG60" s="415"/>
      <c r="AH60" s="415"/>
      <c r="AI60" s="415"/>
      <c r="AJ60" s="415"/>
      <c r="AK60" s="415"/>
      <c r="AL60" s="415"/>
      <c r="AM60" s="296">
        <f>SUM(Y60:AL60)</f>
        <v>1</v>
      </c>
    </row>
    <row r="61" spans="1:39" ht="15" outlineLevel="1">
      <c r="A61" s="768" t="s">
        <v>1013</v>
      </c>
      <c r="B61" s="294" t="s">
        <v>267</v>
      </c>
      <c r="C61" s="291" t="s">
        <v>163</v>
      </c>
      <c r="D61" s="295"/>
      <c r="E61" s="295"/>
      <c r="F61" s="295"/>
      <c r="G61" s="295"/>
      <c r="H61" s="295">
        <v>479.30383247977403</v>
      </c>
      <c r="I61" s="295">
        <v>479.30383247977403</v>
      </c>
      <c r="J61" s="295">
        <v>479.30383247977403</v>
      </c>
      <c r="K61" s="295">
        <v>479.30383247977403</v>
      </c>
      <c r="L61" s="295">
        <v>479.30383247977403</v>
      </c>
      <c r="M61" s="295">
        <v>479.30383247977403</v>
      </c>
      <c r="N61" s="295">
        <f>N60</f>
        <v>12</v>
      </c>
      <c r="O61" s="295"/>
      <c r="P61" s="295"/>
      <c r="Q61" s="295"/>
      <c r="R61" s="295"/>
      <c r="S61" s="295">
        <v>0.15065855523152771</v>
      </c>
      <c r="T61" s="295">
        <v>0.15065855523152771</v>
      </c>
      <c r="U61" s="295">
        <v>0.15065855523152771</v>
      </c>
      <c r="V61" s="295">
        <v>0.15065855523152771</v>
      </c>
      <c r="W61" s="295">
        <v>0.15065855523152771</v>
      </c>
      <c r="X61" s="295">
        <v>0.15065855523152771</v>
      </c>
      <c r="Y61" s="411">
        <f>Y60</f>
        <v>0</v>
      </c>
      <c r="Z61" s="411">
        <f t="shared" ref="Z61:AF61" si="44">Z60</f>
        <v>1</v>
      </c>
      <c r="AA61" s="411">
        <f t="shared" si="44"/>
        <v>0</v>
      </c>
      <c r="AB61" s="411">
        <f t="shared" si="44"/>
        <v>0</v>
      </c>
      <c r="AC61" s="411">
        <f t="shared" si="44"/>
        <v>0</v>
      </c>
      <c r="AD61" s="411">
        <f t="shared" si="44"/>
        <v>0</v>
      </c>
      <c r="AE61" s="411">
        <f t="shared" si="44"/>
        <v>0</v>
      </c>
      <c r="AF61" s="411">
        <f t="shared" si="44"/>
        <v>0</v>
      </c>
      <c r="AG61" s="411">
        <f t="shared" ref="AG61" si="45">AG60</f>
        <v>0</v>
      </c>
      <c r="AH61" s="411">
        <f t="shared" ref="AH61" si="46">AH60</f>
        <v>0</v>
      </c>
      <c r="AI61" s="411">
        <f t="shared" ref="AI61" si="47">AI60</f>
        <v>0</v>
      </c>
      <c r="AJ61" s="411">
        <f t="shared" ref="AJ61" si="48">AJ60</f>
        <v>0</v>
      </c>
      <c r="AK61" s="411">
        <f t="shared" ref="AK61" si="49">AK60</f>
        <v>0</v>
      </c>
      <c r="AL61" s="411">
        <f t="shared" ref="AL61" si="50">AL60</f>
        <v>0</v>
      </c>
      <c r="AM61" s="311"/>
    </row>
    <row r="62" spans="1:39" ht="15" outlineLevel="1">
      <c r="A62" s="768"/>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768" t="s">
        <v>966</v>
      </c>
      <c r="B63" s="519" t="s">
        <v>102</v>
      </c>
      <c r="C63" s="291" t="s">
        <v>25</v>
      </c>
      <c r="D63" s="295"/>
      <c r="E63" s="295"/>
      <c r="F63" s="295"/>
      <c r="G63" s="295"/>
      <c r="H63" s="295">
        <v>0</v>
      </c>
      <c r="I63" s="295">
        <v>0</v>
      </c>
      <c r="J63" s="295">
        <v>0</v>
      </c>
      <c r="K63" s="295">
        <v>0</v>
      </c>
      <c r="L63" s="295">
        <v>0</v>
      </c>
      <c r="M63" s="295">
        <v>0</v>
      </c>
      <c r="N63" s="295">
        <v>12</v>
      </c>
      <c r="O63" s="295"/>
      <c r="P63" s="295"/>
      <c r="Q63" s="295"/>
      <c r="R63" s="295"/>
      <c r="S63" s="295">
        <v>0</v>
      </c>
      <c r="T63" s="295">
        <v>0</v>
      </c>
      <c r="U63" s="295">
        <v>0</v>
      </c>
      <c r="V63" s="295">
        <v>0</v>
      </c>
      <c r="W63" s="295">
        <v>0</v>
      </c>
      <c r="X63" s="295">
        <v>0</v>
      </c>
      <c r="Y63" s="415">
        <v>0</v>
      </c>
      <c r="Z63" s="410">
        <v>0</v>
      </c>
      <c r="AA63" s="410">
        <v>0</v>
      </c>
      <c r="AB63" s="410">
        <v>0</v>
      </c>
      <c r="AC63" s="410">
        <v>0</v>
      </c>
      <c r="AD63" s="410">
        <v>0</v>
      </c>
      <c r="AE63" s="410">
        <v>0</v>
      </c>
      <c r="AF63" s="415"/>
      <c r="AG63" s="415"/>
      <c r="AH63" s="415"/>
      <c r="AI63" s="415"/>
      <c r="AJ63" s="415"/>
      <c r="AK63" s="415"/>
      <c r="AL63" s="415"/>
      <c r="AM63" s="296">
        <f>SUM(Y63:AL63)</f>
        <v>0</v>
      </c>
    </row>
    <row r="64" spans="1:39" ht="15" outlineLevel="1">
      <c r="A64" s="768"/>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F64" si="51">Z63</f>
        <v>0</v>
      </c>
      <c r="AA64" s="411">
        <f t="shared" si="51"/>
        <v>0</v>
      </c>
      <c r="AB64" s="411">
        <f t="shared" si="51"/>
        <v>0</v>
      </c>
      <c r="AC64" s="411">
        <f t="shared" si="51"/>
        <v>0</v>
      </c>
      <c r="AD64" s="411">
        <f t="shared" si="51"/>
        <v>0</v>
      </c>
      <c r="AE64" s="411">
        <f t="shared" si="51"/>
        <v>0</v>
      </c>
      <c r="AF64" s="411">
        <f t="shared" si="51"/>
        <v>0</v>
      </c>
      <c r="AG64" s="411">
        <f t="shared" ref="AG64" si="52">AG63</f>
        <v>0</v>
      </c>
      <c r="AH64" s="411">
        <f t="shared" ref="AH64" si="53">AH63</f>
        <v>0</v>
      </c>
      <c r="AI64" s="411">
        <f t="shared" ref="AI64" si="54">AI63</f>
        <v>0</v>
      </c>
      <c r="AJ64" s="411">
        <f t="shared" ref="AJ64" si="55">AJ63</f>
        <v>0</v>
      </c>
      <c r="AK64" s="411">
        <f t="shared" ref="AK64" si="56">AK63</f>
        <v>0</v>
      </c>
      <c r="AL64" s="411">
        <f t="shared" ref="AL64" si="57">AL63</f>
        <v>0</v>
      </c>
      <c r="AM64" s="311"/>
    </row>
    <row r="65" spans="1:39" ht="15" outlineLevel="1">
      <c r="A65" s="768"/>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768" t="s">
        <v>967</v>
      </c>
      <c r="B66" s="519" t="s">
        <v>103</v>
      </c>
      <c r="C66" s="291" t="s">
        <v>25</v>
      </c>
      <c r="D66" s="295"/>
      <c r="E66" s="295"/>
      <c r="F66" s="295"/>
      <c r="G66" s="295"/>
      <c r="H66" s="295">
        <v>0</v>
      </c>
      <c r="I66" s="295">
        <v>0</v>
      </c>
      <c r="J66" s="295">
        <v>0</v>
      </c>
      <c r="K66" s="295">
        <v>0</v>
      </c>
      <c r="L66" s="295">
        <v>0</v>
      </c>
      <c r="M66" s="295">
        <v>0</v>
      </c>
      <c r="N66" s="295">
        <v>3</v>
      </c>
      <c r="O66" s="295"/>
      <c r="P66" s="295"/>
      <c r="Q66" s="295"/>
      <c r="R66" s="295"/>
      <c r="S66" s="295">
        <v>0</v>
      </c>
      <c r="T66" s="295">
        <v>0</v>
      </c>
      <c r="U66" s="295">
        <v>0</v>
      </c>
      <c r="V66" s="295">
        <v>0</v>
      </c>
      <c r="W66" s="295">
        <v>0</v>
      </c>
      <c r="X66" s="295">
        <v>0</v>
      </c>
      <c r="Y66" s="415">
        <v>0</v>
      </c>
      <c r="Z66" s="410">
        <v>0</v>
      </c>
      <c r="AA66" s="410">
        <v>0</v>
      </c>
      <c r="AB66" s="410">
        <v>0</v>
      </c>
      <c r="AC66" s="410">
        <v>0</v>
      </c>
      <c r="AD66" s="410">
        <v>0</v>
      </c>
      <c r="AE66" s="410">
        <v>0</v>
      </c>
      <c r="AF66" s="415"/>
      <c r="AG66" s="415"/>
      <c r="AH66" s="415"/>
      <c r="AI66" s="415"/>
      <c r="AJ66" s="415"/>
      <c r="AK66" s="415"/>
      <c r="AL66" s="415"/>
      <c r="AM66" s="296">
        <f>SUM(Y66:AL66)</f>
        <v>0</v>
      </c>
    </row>
    <row r="67" spans="1:39" ht="15" outlineLevel="1">
      <c r="A67" s="768"/>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F67" si="58">Z66</f>
        <v>0</v>
      </c>
      <c r="AA67" s="411">
        <f t="shared" si="58"/>
        <v>0</v>
      </c>
      <c r="AB67" s="411">
        <f t="shared" si="58"/>
        <v>0</v>
      </c>
      <c r="AC67" s="411">
        <f t="shared" si="58"/>
        <v>0</v>
      </c>
      <c r="AD67" s="411">
        <f t="shared" si="58"/>
        <v>0</v>
      </c>
      <c r="AE67" s="411">
        <f t="shared" si="58"/>
        <v>0</v>
      </c>
      <c r="AF67" s="411">
        <f t="shared" si="58"/>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ht="15" outlineLevel="1">
      <c r="A68" s="768"/>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 outlineLevel="1">
      <c r="A69" s="768"/>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768" t="s">
        <v>968</v>
      </c>
      <c r="B70" s="519" t="s">
        <v>104</v>
      </c>
      <c r="C70" s="291" t="s">
        <v>25</v>
      </c>
      <c r="D70" s="295"/>
      <c r="E70" s="295"/>
      <c r="F70" s="295"/>
      <c r="G70" s="295"/>
      <c r="H70" s="295">
        <v>1654892</v>
      </c>
      <c r="I70" s="295">
        <v>1654892</v>
      </c>
      <c r="J70" s="295">
        <v>1654892</v>
      </c>
      <c r="K70" s="295">
        <v>1654892</v>
      </c>
      <c r="L70" s="295">
        <v>1654892</v>
      </c>
      <c r="M70" s="295">
        <v>1654892</v>
      </c>
      <c r="N70" s="295">
        <v>12</v>
      </c>
      <c r="O70" s="295"/>
      <c r="P70" s="295"/>
      <c r="Q70" s="295"/>
      <c r="R70" s="295"/>
      <c r="S70" s="295">
        <v>185</v>
      </c>
      <c r="T70" s="295">
        <v>185</v>
      </c>
      <c r="U70" s="295">
        <v>185</v>
      </c>
      <c r="V70" s="295">
        <v>185</v>
      </c>
      <c r="W70" s="295">
        <v>185</v>
      </c>
      <c r="X70" s="295">
        <v>185</v>
      </c>
      <c r="Y70" s="426">
        <v>0</v>
      </c>
      <c r="Z70" s="410">
        <v>0</v>
      </c>
      <c r="AA70" s="410">
        <v>1</v>
      </c>
      <c r="AB70" s="410">
        <v>0</v>
      </c>
      <c r="AC70" s="410">
        <v>0</v>
      </c>
      <c r="AD70" s="410">
        <v>0</v>
      </c>
      <c r="AE70" s="410">
        <v>0</v>
      </c>
      <c r="AF70" s="415"/>
      <c r="AG70" s="415"/>
      <c r="AH70" s="415"/>
      <c r="AI70" s="415"/>
      <c r="AJ70" s="415"/>
      <c r="AK70" s="415"/>
      <c r="AL70" s="415"/>
      <c r="AM70" s="296">
        <f>SUM(Y70:AL70)</f>
        <v>1</v>
      </c>
    </row>
    <row r="71" spans="1:39" ht="15" outlineLevel="1">
      <c r="A71" s="768"/>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F71" si="65">Z70</f>
        <v>0</v>
      </c>
      <c r="AA71" s="411">
        <f t="shared" si="65"/>
        <v>1</v>
      </c>
      <c r="AB71" s="411">
        <f t="shared" si="65"/>
        <v>0</v>
      </c>
      <c r="AC71" s="411">
        <f t="shared" si="65"/>
        <v>0</v>
      </c>
      <c r="AD71" s="411">
        <f t="shared" si="65"/>
        <v>0</v>
      </c>
      <c r="AE71" s="411">
        <f t="shared" si="65"/>
        <v>0</v>
      </c>
      <c r="AF71" s="411">
        <f t="shared" si="65"/>
        <v>0</v>
      </c>
      <c r="AG71" s="411">
        <f t="shared" ref="AG71" si="66">AG70</f>
        <v>0</v>
      </c>
      <c r="AH71" s="411">
        <f t="shared" ref="AH71" si="67">AH70</f>
        <v>0</v>
      </c>
      <c r="AI71" s="411">
        <f t="shared" ref="AI71" si="68">AI70</f>
        <v>0</v>
      </c>
      <c r="AJ71" s="411">
        <f t="shared" ref="AJ71" si="69">AJ70</f>
        <v>0</v>
      </c>
      <c r="AK71" s="411">
        <f t="shared" ref="AK71" si="70">AK70</f>
        <v>0</v>
      </c>
      <c r="AL71" s="411">
        <f t="shared" ref="AL71" si="71">AL70</f>
        <v>0</v>
      </c>
      <c r="AM71" s="297"/>
    </row>
    <row r="72" spans="1:39" ht="15" outlineLevel="1">
      <c r="A72" s="768"/>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768" t="s">
        <v>969</v>
      </c>
      <c r="B73" s="519" t="s">
        <v>105</v>
      </c>
      <c r="C73" s="291" t="s">
        <v>25</v>
      </c>
      <c r="D73" s="295"/>
      <c r="E73" s="295"/>
      <c r="F73" s="295"/>
      <c r="G73" s="295"/>
      <c r="H73" s="295">
        <v>0</v>
      </c>
      <c r="I73" s="295">
        <v>0</v>
      </c>
      <c r="J73" s="295">
        <v>0</v>
      </c>
      <c r="K73" s="295">
        <v>0</v>
      </c>
      <c r="L73" s="295">
        <v>0</v>
      </c>
      <c r="M73" s="295">
        <v>0</v>
      </c>
      <c r="N73" s="295">
        <v>12</v>
      </c>
      <c r="O73" s="295"/>
      <c r="P73" s="295"/>
      <c r="Q73" s="295"/>
      <c r="R73" s="295"/>
      <c r="S73" s="295">
        <v>0</v>
      </c>
      <c r="T73" s="295">
        <v>0</v>
      </c>
      <c r="U73" s="295">
        <v>0</v>
      </c>
      <c r="V73" s="295">
        <v>0</v>
      </c>
      <c r="W73" s="295">
        <v>0</v>
      </c>
      <c r="X73" s="295">
        <v>0</v>
      </c>
      <c r="Y73" s="410">
        <v>0</v>
      </c>
      <c r="Z73" s="410">
        <v>0</v>
      </c>
      <c r="AA73" s="410">
        <v>0</v>
      </c>
      <c r="AB73" s="410">
        <v>0</v>
      </c>
      <c r="AC73" s="410">
        <v>0</v>
      </c>
      <c r="AD73" s="410">
        <v>0</v>
      </c>
      <c r="AE73" s="410">
        <v>0</v>
      </c>
      <c r="AF73" s="415"/>
      <c r="AG73" s="415"/>
      <c r="AH73" s="415"/>
      <c r="AI73" s="415"/>
      <c r="AJ73" s="415"/>
      <c r="AK73" s="415"/>
      <c r="AL73" s="415"/>
      <c r="AM73" s="296">
        <f>SUM(Y73:AL73)</f>
        <v>0</v>
      </c>
    </row>
    <row r="74" spans="1:39" ht="15" outlineLevel="1">
      <c r="A74" s="768"/>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F74" si="72">Z73</f>
        <v>0</v>
      </c>
      <c r="AA74" s="411">
        <f t="shared" si="72"/>
        <v>0</v>
      </c>
      <c r="AB74" s="411">
        <f t="shared" si="72"/>
        <v>0</v>
      </c>
      <c r="AC74" s="411">
        <f t="shared" si="72"/>
        <v>0</v>
      </c>
      <c r="AD74" s="411">
        <f t="shared" si="72"/>
        <v>0</v>
      </c>
      <c r="AE74" s="411">
        <f t="shared" si="72"/>
        <v>0</v>
      </c>
      <c r="AF74" s="411">
        <f t="shared" si="72"/>
        <v>0</v>
      </c>
      <c r="AG74" s="411">
        <f t="shared" ref="AG74" si="73">AG73</f>
        <v>0</v>
      </c>
      <c r="AH74" s="411">
        <f t="shared" ref="AH74" si="74">AH73</f>
        <v>0</v>
      </c>
      <c r="AI74" s="411">
        <f t="shared" ref="AI74" si="75">AI73</f>
        <v>0</v>
      </c>
      <c r="AJ74" s="411">
        <f t="shared" ref="AJ74" si="76">AJ73</f>
        <v>0</v>
      </c>
      <c r="AK74" s="411">
        <f t="shared" ref="AK74" si="77">AK73</f>
        <v>0</v>
      </c>
      <c r="AL74" s="411">
        <f t="shared" ref="AL74" si="78">AL73</f>
        <v>0</v>
      </c>
      <c r="AM74" s="297"/>
    </row>
    <row r="75" spans="1:39" ht="15" outlineLevel="1">
      <c r="A75" s="768"/>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768" t="s">
        <v>970</v>
      </c>
      <c r="B76" s="519" t="s">
        <v>106</v>
      </c>
      <c r="C76" s="291" t="s">
        <v>25</v>
      </c>
      <c r="D76" s="295"/>
      <c r="E76" s="295"/>
      <c r="F76" s="295"/>
      <c r="G76" s="295"/>
      <c r="H76" s="295">
        <v>162019</v>
      </c>
      <c r="I76" s="295">
        <v>162019</v>
      </c>
      <c r="J76" s="295">
        <v>162019</v>
      </c>
      <c r="K76" s="295">
        <v>162019</v>
      </c>
      <c r="L76" s="295">
        <v>162019</v>
      </c>
      <c r="M76" s="295">
        <v>162019</v>
      </c>
      <c r="N76" s="295">
        <v>12</v>
      </c>
      <c r="O76" s="295"/>
      <c r="P76" s="295"/>
      <c r="Q76" s="295"/>
      <c r="R76" s="295"/>
      <c r="S76" s="295">
        <v>38</v>
      </c>
      <c r="T76" s="295">
        <v>38</v>
      </c>
      <c r="U76" s="295">
        <v>38</v>
      </c>
      <c r="V76" s="295">
        <v>38</v>
      </c>
      <c r="W76" s="295">
        <v>38</v>
      </c>
      <c r="X76" s="295">
        <v>38</v>
      </c>
      <c r="Y76" s="410">
        <v>0</v>
      </c>
      <c r="Z76" s="410">
        <v>0</v>
      </c>
      <c r="AA76" s="410">
        <v>0.84899999999999998</v>
      </c>
      <c r="AB76" s="410">
        <v>0</v>
      </c>
      <c r="AC76" s="410">
        <v>0.15090000000000001</v>
      </c>
      <c r="AD76" s="410">
        <v>0</v>
      </c>
      <c r="AE76" s="410">
        <v>0</v>
      </c>
      <c r="AF76" s="415"/>
      <c r="AG76" s="415"/>
      <c r="AH76" s="415"/>
      <c r="AI76" s="415"/>
      <c r="AJ76" s="415"/>
      <c r="AK76" s="415"/>
      <c r="AL76" s="415"/>
      <c r="AM76" s="296">
        <f>SUM(Y76:AL76)</f>
        <v>0.99990000000000001</v>
      </c>
    </row>
    <row r="77" spans="1:39" ht="15" outlineLevel="1">
      <c r="A77" s="768"/>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F77" si="79">Z76</f>
        <v>0</v>
      </c>
      <c r="AA77" s="411">
        <f t="shared" si="79"/>
        <v>0.84899999999999998</v>
      </c>
      <c r="AB77" s="411">
        <f t="shared" si="79"/>
        <v>0</v>
      </c>
      <c r="AC77" s="411">
        <f t="shared" si="79"/>
        <v>0.15090000000000001</v>
      </c>
      <c r="AD77" s="411">
        <f t="shared" si="79"/>
        <v>0</v>
      </c>
      <c r="AE77" s="411">
        <f t="shared" si="79"/>
        <v>0</v>
      </c>
      <c r="AF77" s="411">
        <f t="shared" si="79"/>
        <v>0</v>
      </c>
      <c r="AG77" s="411">
        <f t="shared" ref="AG77:AL77" si="80">AG76</f>
        <v>0</v>
      </c>
      <c r="AH77" s="411">
        <f t="shared" si="80"/>
        <v>0</v>
      </c>
      <c r="AI77" s="411">
        <f t="shared" si="80"/>
        <v>0</v>
      </c>
      <c r="AJ77" s="411">
        <f t="shared" si="80"/>
        <v>0</v>
      </c>
      <c r="AK77" s="411">
        <f t="shared" si="80"/>
        <v>0</v>
      </c>
      <c r="AL77" s="411">
        <f t="shared" si="80"/>
        <v>0</v>
      </c>
      <c r="AM77" s="306"/>
    </row>
    <row r="78" spans="1:39" ht="15" outlineLevel="1">
      <c r="A78" s="768"/>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 outlineLevel="1">
      <c r="A79" s="768"/>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768" t="s">
        <v>971</v>
      </c>
      <c r="B80" s="315" t="s">
        <v>108</v>
      </c>
      <c r="C80" s="291" t="s">
        <v>25</v>
      </c>
      <c r="D80" s="295"/>
      <c r="E80" s="295"/>
      <c r="F80" s="295"/>
      <c r="G80" s="295"/>
      <c r="H80" s="295">
        <v>105420</v>
      </c>
      <c r="I80" s="295">
        <v>105420</v>
      </c>
      <c r="J80" s="295">
        <v>102761</v>
      </c>
      <c r="K80" s="295">
        <v>102511</v>
      </c>
      <c r="L80" s="295">
        <v>70337</v>
      </c>
      <c r="M80" s="295">
        <v>69951</v>
      </c>
      <c r="N80" s="295">
        <v>12</v>
      </c>
      <c r="O80" s="295"/>
      <c r="P80" s="295"/>
      <c r="Q80" s="295"/>
      <c r="R80" s="295"/>
      <c r="S80" s="295">
        <v>20</v>
      </c>
      <c r="T80" s="295">
        <v>20</v>
      </c>
      <c r="U80" s="295">
        <v>20</v>
      </c>
      <c r="V80" s="295">
        <v>20</v>
      </c>
      <c r="W80" s="295">
        <v>18</v>
      </c>
      <c r="X80" s="295">
        <v>18</v>
      </c>
      <c r="Y80" s="773">
        <v>1</v>
      </c>
      <c r="Z80" s="410">
        <v>0</v>
      </c>
      <c r="AA80" s="410">
        <v>0</v>
      </c>
      <c r="AB80" s="410">
        <v>0</v>
      </c>
      <c r="AC80" s="410">
        <v>0</v>
      </c>
      <c r="AD80" s="410">
        <v>0</v>
      </c>
      <c r="AE80" s="410">
        <v>0</v>
      </c>
      <c r="AF80" s="410"/>
      <c r="AG80" s="410"/>
      <c r="AH80" s="410"/>
      <c r="AI80" s="410"/>
      <c r="AJ80" s="410"/>
      <c r="AK80" s="410"/>
      <c r="AL80" s="410"/>
      <c r="AM80" s="296">
        <f>SUM(Y80:AL80)</f>
        <v>1</v>
      </c>
    </row>
    <row r="81" spans="1:40" ht="15" outlineLevel="1">
      <c r="A81" s="768" t="s">
        <v>972</v>
      </c>
      <c r="B81" s="294" t="s">
        <v>267</v>
      </c>
      <c r="C81" s="291" t="s">
        <v>163</v>
      </c>
      <c r="D81" s="295"/>
      <c r="E81" s="295"/>
      <c r="F81" s="295"/>
      <c r="G81" s="295"/>
      <c r="H81" s="295">
        <v>114507.6119</v>
      </c>
      <c r="I81" s="295">
        <v>114507.6119</v>
      </c>
      <c r="J81" s="295">
        <v>111790.6346</v>
      </c>
      <c r="K81" s="295">
        <v>111340.7732</v>
      </c>
      <c r="L81" s="295">
        <v>78761.486050000007</v>
      </c>
      <c r="M81" s="295">
        <v>78409.105429999996</v>
      </c>
      <c r="N81" s="295">
        <f>N80</f>
        <v>12</v>
      </c>
      <c r="O81" s="295"/>
      <c r="P81" s="295"/>
      <c r="Q81" s="295"/>
      <c r="R81" s="295"/>
      <c r="S81" s="295">
        <v>15.871380800000001</v>
      </c>
      <c r="T81" s="295">
        <v>15.871380800000001</v>
      </c>
      <c r="U81" s="295">
        <v>15.73024388</v>
      </c>
      <c r="V81" s="295">
        <v>15.73024388</v>
      </c>
      <c r="W81" s="295">
        <v>14.037870460000001</v>
      </c>
      <c r="X81" s="295">
        <v>13.66056444</v>
      </c>
      <c r="Y81" s="411">
        <f>Y80</f>
        <v>1</v>
      </c>
      <c r="Z81" s="411">
        <f t="shared" ref="Z81:AC81" si="81">Z80</f>
        <v>0</v>
      </c>
      <c r="AA81" s="411">
        <f t="shared" si="81"/>
        <v>0</v>
      </c>
      <c r="AB81" s="411">
        <f t="shared" si="81"/>
        <v>0</v>
      </c>
      <c r="AC81" s="411">
        <f t="shared" si="81"/>
        <v>0</v>
      </c>
      <c r="AD81" s="411">
        <f>AD80</f>
        <v>0</v>
      </c>
      <c r="AE81" s="411">
        <f t="shared" ref="AE81:AF81" si="82">AE80</f>
        <v>0</v>
      </c>
      <c r="AF81" s="411">
        <f t="shared" si="82"/>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4" customFormat="1" ht="15" outlineLevel="1">
      <c r="A82" s="769"/>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8"/>
    </row>
    <row r="83" spans="1:40" s="309" customFormat="1" ht="15" outlineLevel="1">
      <c r="A83" s="769"/>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9"/>
    </row>
    <row r="84" spans="1:40" ht="15" outlineLevel="1">
      <c r="A84" s="768" t="s">
        <v>973</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A85" s="768"/>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89">Z84</f>
        <v>0</v>
      </c>
      <c r="AA85" s="411">
        <f t="shared" si="89"/>
        <v>0</v>
      </c>
      <c r="AB85" s="411">
        <f t="shared" si="89"/>
        <v>0</v>
      </c>
      <c r="AC85" s="411">
        <f t="shared" si="89"/>
        <v>0</v>
      </c>
      <c r="AD85" s="411">
        <f>AD84</f>
        <v>0</v>
      </c>
      <c r="AE85" s="411">
        <f t="shared" ref="AE85:AF85" si="90">AE84</f>
        <v>0</v>
      </c>
      <c r="AF85" s="411">
        <f t="shared" si="90"/>
        <v>0</v>
      </c>
      <c r="AG85" s="411">
        <f t="shared" ref="AG85:AL85" si="91">AG84</f>
        <v>0</v>
      </c>
      <c r="AH85" s="411">
        <f t="shared" si="91"/>
        <v>0</v>
      </c>
      <c r="AI85" s="411">
        <f t="shared" si="91"/>
        <v>0</v>
      </c>
      <c r="AJ85" s="411">
        <f t="shared" si="91"/>
        <v>0</v>
      </c>
      <c r="AK85" s="411">
        <f t="shared" si="91"/>
        <v>0</v>
      </c>
      <c r="AL85" s="411">
        <f t="shared" si="91"/>
        <v>0</v>
      </c>
      <c r="AM85" s="297"/>
    </row>
    <row r="86" spans="1:40" ht="15" outlineLevel="1">
      <c r="A86" s="76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768" t="s">
        <v>974</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768"/>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92">Z87</f>
        <v>0</v>
      </c>
      <c r="AA88" s="411">
        <f t="shared" si="92"/>
        <v>0</v>
      </c>
      <c r="AB88" s="411">
        <f t="shared" si="92"/>
        <v>0</v>
      </c>
      <c r="AC88" s="411">
        <f t="shared" si="92"/>
        <v>0</v>
      </c>
      <c r="AD88" s="411">
        <f>AD87</f>
        <v>0</v>
      </c>
      <c r="AE88" s="411">
        <f t="shared" ref="AE88:AF88" si="93">AE87</f>
        <v>0</v>
      </c>
      <c r="AF88" s="411">
        <f t="shared" si="93"/>
        <v>0</v>
      </c>
      <c r="AG88" s="411">
        <f t="shared" ref="AG88:AL88" si="94">AG87</f>
        <v>0</v>
      </c>
      <c r="AH88" s="411">
        <f t="shared" si="94"/>
        <v>0</v>
      </c>
      <c r="AI88" s="411">
        <f t="shared" si="94"/>
        <v>0</v>
      </c>
      <c r="AJ88" s="411">
        <f t="shared" si="94"/>
        <v>0</v>
      </c>
      <c r="AK88" s="411">
        <f t="shared" si="94"/>
        <v>0</v>
      </c>
      <c r="AL88" s="411">
        <f t="shared" si="94"/>
        <v>0</v>
      </c>
      <c r="AM88" s="297"/>
    </row>
    <row r="89" spans="1:40" s="283" customFormat="1" ht="15" outlineLevel="1">
      <c r="A89" s="76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 outlineLevel="1">
      <c r="A90" s="768"/>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768" t="s">
        <v>975</v>
      </c>
      <c r="B91" s="519"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A92" s="768"/>
      <c r="B92" s="294" t="s">
        <v>267</v>
      </c>
      <c r="C92" s="29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F92" si="95">Z91</f>
        <v>0</v>
      </c>
      <c r="AA92" s="411">
        <f t="shared" si="95"/>
        <v>0</v>
      </c>
      <c r="AB92" s="411">
        <f t="shared" si="95"/>
        <v>0</v>
      </c>
      <c r="AC92" s="411">
        <f t="shared" si="95"/>
        <v>0</v>
      </c>
      <c r="AD92" s="411">
        <f t="shared" si="95"/>
        <v>0</v>
      </c>
      <c r="AE92" s="411">
        <f t="shared" si="95"/>
        <v>0</v>
      </c>
      <c r="AF92" s="411">
        <f t="shared" si="95"/>
        <v>0</v>
      </c>
      <c r="AG92" s="411">
        <f t="shared" ref="AG92:AL92" si="96">AG91</f>
        <v>0</v>
      </c>
      <c r="AH92" s="411">
        <f t="shared" si="96"/>
        <v>0</v>
      </c>
      <c r="AI92" s="411">
        <f t="shared" si="96"/>
        <v>0</v>
      </c>
      <c r="AJ92" s="411">
        <f t="shared" si="96"/>
        <v>0</v>
      </c>
      <c r="AK92" s="411">
        <f t="shared" si="96"/>
        <v>0</v>
      </c>
      <c r="AL92" s="411">
        <f t="shared" si="96"/>
        <v>0</v>
      </c>
      <c r="AM92" s="306"/>
    </row>
    <row r="93" spans="1:40" ht="15" outlineLevel="1">
      <c r="A93" s="768"/>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768" t="s">
        <v>976</v>
      </c>
      <c r="B94" s="519"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A95" s="768"/>
      <c r="B95" s="294" t="s">
        <v>267</v>
      </c>
      <c r="C95" s="291" t="s">
        <v>163</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AF95" si="97">Z94</f>
        <v>0</v>
      </c>
      <c r="AA95" s="411">
        <f t="shared" si="97"/>
        <v>0</v>
      </c>
      <c r="AB95" s="411">
        <f t="shared" si="97"/>
        <v>0</v>
      </c>
      <c r="AC95" s="411">
        <f t="shared" si="97"/>
        <v>0</v>
      </c>
      <c r="AD95" s="411">
        <f t="shared" si="97"/>
        <v>0</v>
      </c>
      <c r="AE95" s="411">
        <f t="shared" si="97"/>
        <v>0</v>
      </c>
      <c r="AF95" s="411">
        <f t="shared" si="97"/>
        <v>0</v>
      </c>
      <c r="AG95" s="411">
        <f t="shared" ref="AG95" si="98">AG94</f>
        <v>0</v>
      </c>
      <c r="AH95" s="411">
        <f t="shared" ref="AH95" si="99">AH94</f>
        <v>0</v>
      </c>
      <c r="AI95" s="411">
        <f t="shared" ref="AI95" si="100">AI94</f>
        <v>0</v>
      </c>
      <c r="AJ95" s="411">
        <f t="shared" ref="AJ95" si="101">AJ94</f>
        <v>0</v>
      </c>
      <c r="AK95" s="411">
        <f t="shared" ref="AK95" si="102">AK94</f>
        <v>0</v>
      </c>
      <c r="AL95" s="411">
        <f t="shared" ref="AL95" si="103">AL94</f>
        <v>0</v>
      </c>
      <c r="AM95" s="306"/>
    </row>
    <row r="96" spans="1:40" ht="15" outlineLevel="1">
      <c r="A96" s="768"/>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768" t="s">
        <v>977</v>
      </c>
      <c r="B97" s="519"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A98" s="768"/>
      <c r="B98" s="294" t="s">
        <v>267</v>
      </c>
      <c r="C98" s="291" t="s">
        <v>163</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F98" si="104">Z97</f>
        <v>0</v>
      </c>
      <c r="AA98" s="411">
        <f t="shared" si="104"/>
        <v>0</v>
      </c>
      <c r="AB98" s="411">
        <f t="shared" si="104"/>
        <v>0</v>
      </c>
      <c r="AC98" s="411">
        <f t="shared" si="104"/>
        <v>0</v>
      </c>
      <c r="AD98" s="411">
        <f t="shared" si="104"/>
        <v>0</v>
      </c>
      <c r="AE98" s="411">
        <f t="shared" si="104"/>
        <v>0</v>
      </c>
      <c r="AF98" s="411">
        <f t="shared" si="104"/>
        <v>0</v>
      </c>
      <c r="AG98" s="411">
        <f t="shared" ref="AG98:AL98" si="105">AG97</f>
        <v>0</v>
      </c>
      <c r="AH98" s="411">
        <f t="shared" si="105"/>
        <v>0</v>
      </c>
      <c r="AI98" s="411">
        <f t="shared" si="105"/>
        <v>0</v>
      </c>
      <c r="AJ98" s="411">
        <f t="shared" si="105"/>
        <v>0</v>
      </c>
      <c r="AK98" s="411">
        <f t="shared" si="105"/>
        <v>0</v>
      </c>
      <c r="AL98" s="411">
        <f t="shared" si="105"/>
        <v>0</v>
      </c>
      <c r="AM98" s="297"/>
    </row>
    <row r="99" spans="1:39" ht="15" outlineLevel="1">
      <c r="A99" s="768"/>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768" t="s">
        <v>978</v>
      </c>
      <c r="B100" s="519"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A101" s="768"/>
      <c r="B101" s="294" t="s">
        <v>267</v>
      </c>
      <c r="C101" s="291" t="s">
        <v>163</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F101" si="106">Y100</f>
        <v>0</v>
      </c>
      <c r="Z101" s="411">
        <f t="shared" si="106"/>
        <v>0</v>
      </c>
      <c r="AA101" s="411">
        <f t="shared" si="106"/>
        <v>0</v>
      </c>
      <c r="AB101" s="411">
        <f t="shared" si="106"/>
        <v>0</v>
      </c>
      <c r="AC101" s="411">
        <f t="shared" si="106"/>
        <v>0</v>
      </c>
      <c r="AD101" s="411">
        <f t="shared" si="106"/>
        <v>0</v>
      </c>
      <c r="AE101" s="411">
        <f t="shared" si="106"/>
        <v>0</v>
      </c>
      <c r="AF101" s="411">
        <f t="shared" si="106"/>
        <v>0</v>
      </c>
      <c r="AG101" s="411">
        <f t="shared" ref="AG101:AL101" si="107">AG100</f>
        <v>0</v>
      </c>
      <c r="AH101" s="411">
        <f t="shared" si="107"/>
        <v>0</v>
      </c>
      <c r="AI101" s="411">
        <f t="shared" si="107"/>
        <v>0</v>
      </c>
      <c r="AJ101" s="411">
        <f t="shared" si="107"/>
        <v>0</v>
      </c>
      <c r="AK101" s="411">
        <f t="shared" si="107"/>
        <v>0</v>
      </c>
      <c r="AL101" s="411">
        <f t="shared" si="107"/>
        <v>0</v>
      </c>
      <c r="AM101" s="306"/>
    </row>
    <row r="102" spans="1:39" ht="15" outlineLevel="1">
      <c r="A102" s="768"/>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 outlineLevel="1">
      <c r="A103" s="768"/>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 outlineLevel="1">
      <c r="A104" s="768"/>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768">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410"/>
      <c r="AA105" s="410"/>
      <c r="AB105" s="410"/>
      <c r="AC105" s="410"/>
      <c r="AD105" s="410"/>
      <c r="AE105" s="410"/>
      <c r="AF105" s="410"/>
      <c r="AG105" s="410"/>
      <c r="AH105" s="410"/>
      <c r="AI105" s="410"/>
      <c r="AJ105" s="410"/>
      <c r="AK105" s="410"/>
      <c r="AL105" s="410"/>
      <c r="AM105" s="296">
        <f>SUM(Y105:AL105)</f>
        <v>0</v>
      </c>
    </row>
    <row r="106" spans="1:39" ht="15" outlineLevel="1">
      <c r="A106" s="768"/>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F106" si="108">Z105</f>
        <v>0</v>
      </c>
      <c r="AA106" s="411">
        <f t="shared" si="108"/>
        <v>0</v>
      </c>
      <c r="AB106" s="411">
        <f t="shared" si="108"/>
        <v>0</v>
      </c>
      <c r="AC106" s="411">
        <f t="shared" si="108"/>
        <v>0</v>
      </c>
      <c r="AD106" s="411">
        <f t="shared" si="108"/>
        <v>0</v>
      </c>
      <c r="AE106" s="411">
        <f t="shared" si="108"/>
        <v>0</v>
      </c>
      <c r="AF106" s="411">
        <f t="shared" si="108"/>
        <v>0</v>
      </c>
      <c r="AG106" s="411">
        <f t="shared" ref="AG106" si="109">AG105</f>
        <v>0</v>
      </c>
      <c r="AH106" s="411">
        <f t="shared" ref="AH106" si="110">AH105</f>
        <v>0</v>
      </c>
      <c r="AI106" s="411">
        <f t="shared" ref="AI106" si="111">AI105</f>
        <v>0</v>
      </c>
      <c r="AJ106" s="411">
        <f t="shared" ref="AJ106" si="112">AJ105</f>
        <v>0</v>
      </c>
      <c r="AK106" s="411">
        <f t="shared" ref="AK106" si="113">AK105</f>
        <v>0</v>
      </c>
      <c r="AL106" s="411">
        <f t="shared" ref="AL106" si="114">AL105</f>
        <v>0</v>
      </c>
      <c r="AM106" s="306"/>
    </row>
    <row r="107" spans="1:39" ht="15" outlineLevel="1">
      <c r="A107" s="768"/>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768">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410"/>
      <c r="AA108" s="410"/>
      <c r="AB108" s="410"/>
      <c r="AC108" s="410"/>
      <c r="AD108" s="410"/>
      <c r="AE108" s="410"/>
      <c r="AF108" s="410"/>
      <c r="AG108" s="410"/>
      <c r="AH108" s="410"/>
      <c r="AI108" s="410"/>
      <c r="AJ108" s="410"/>
      <c r="AK108" s="410"/>
      <c r="AL108" s="410"/>
      <c r="AM108" s="296">
        <f>SUM(Y108:AL108)</f>
        <v>0</v>
      </c>
    </row>
    <row r="109" spans="1:39" ht="15" outlineLevel="1">
      <c r="A109" s="768"/>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F109" si="115">Z108</f>
        <v>0</v>
      </c>
      <c r="AA109" s="411">
        <f t="shared" si="115"/>
        <v>0</v>
      </c>
      <c r="AB109" s="411">
        <f t="shared" si="115"/>
        <v>0</v>
      </c>
      <c r="AC109" s="411">
        <f t="shared" si="115"/>
        <v>0</v>
      </c>
      <c r="AD109" s="411">
        <f t="shared" si="115"/>
        <v>0</v>
      </c>
      <c r="AE109" s="411">
        <f t="shared" si="115"/>
        <v>0</v>
      </c>
      <c r="AF109" s="411">
        <f t="shared" si="115"/>
        <v>0</v>
      </c>
      <c r="AG109" s="411">
        <f t="shared" ref="AG109" si="116">AG108</f>
        <v>0</v>
      </c>
      <c r="AH109" s="411">
        <f t="shared" ref="AH109" si="117">AH108</f>
        <v>0</v>
      </c>
      <c r="AI109" s="411">
        <f t="shared" ref="AI109" si="118">AI108</f>
        <v>0</v>
      </c>
      <c r="AJ109" s="411">
        <f t="shared" ref="AJ109" si="119">AJ108</f>
        <v>0</v>
      </c>
      <c r="AK109" s="411">
        <f t="shared" ref="AK109" si="120">AK108</f>
        <v>0</v>
      </c>
      <c r="AL109" s="411">
        <f t="shared" ref="AL109" si="121">AL108</f>
        <v>0</v>
      </c>
      <c r="AM109" s="306"/>
    </row>
    <row r="110" spans="1:39" ht="15" outlineLevel="1">
      <c r="A110" s="768"/>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outlineLevel="1">
      <c r="A111" s="768">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A112" s="768"/>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F112" si="122">Z111</f>
        <v>0</v>
      </c>
      <c r="AA112" s="411">
        <f t="shared" si="122"/>
        <v>0</v>
      </c>
      <c r="AB112" s="411">
        <f t="shared" si="122"/>
        <v>0</v>
      </c>
      <c r="AC112" s="411">
        <f t="shared" si="122"/>
        <v>0</v>
      </c>
      <c r="AD112" s="411">
        <f t="shared" si="122"/>
        <v>0</v>
      </c>
      <c r="AE112" s="411">
        <f t="shared" si="122"/>
        <v>0</v>
      </c>
      <c r="AF112" s="411">
        <f t="shared" si="122"/>
        <v>0</v>
      </c>
      <c r="AG112" s="411">
        <f t="shared" ref="AG112" si="123">AG111</f>
        <v>0</v>
      </c>
      <c r="AH112" s="411">
        <f t="shared" ref="AH112" si="124">AH111</f>
        <v>0</v>
      </c>
      <c r="AI112" s="411">
        <f t="shared" ref="AI112" si="125">AI111</f>
        <v>0</v>
      </c>
      <c r="AJ112" s="411">
        <f t="shared" ref="AJ112" si="126">AJ111</f>
        <v>0</v>
      </c>
      <c r="AK112" s="411">
        <f t="shared" ref="AK112" si="127">AK111</f>
        <v>0</v>
      </c>
      <c r="AL112" s="411">
        <f t="shared" ref="AL112" si="128">AL111</f>
        <v>0</v>
      </c>
      <c r="AM112" s="306"/>
    </row>
    <row r="113" spans="1:39" ht="15" outlineLevel="1">
      <c r="A113" s="768"/>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768">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A115" s="768"/>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F115" si="129">Z114</f>
        <v>0</v>
      </c>
      <c r="AA115" s="411">
        <f t="shared" si="129"/>
        <v>0</v>
      </c>
      <c r="AB115" s="411">
        <f t="shared" si="129"/>
        <v>0</v>
      </c>
      <c r="AC115" s="411">
        <f t="shared" si="129"/>
        <v>0</v>
      </c>
      <c r="AD115" s="411">
        <f t="shared" si="129"/>
        <v>0</v>
      </c>
      <c r="AE115" s="411">
        <f t="shared" si="129"/>
        <v>0</v>
      </c>
      <c r="AF115" s="411">
        <f t="shared" si="129"/>
        <v>0</v>
      </c>
      <c r="AG115" s="411">
        <f t="shared" ref="AG115" si="130">AG114</f>
        <v>0</v>
      </c>
      <c r="AH115" s="411">
        <f t="shared" ref="AH115" si="131">AH114</f>
        <v>0</v>
      </c>
      <c r="AI115" s="411">
        <f t="shared" ref="AI115" si="132">AI114</f>
        <v>0</v>
      </c>
      <c r="AJ115" s="411">
        <f t="shared" ref="AJ115" si="133">AJ114</f>
        <v>0</v>
      </c>
      <c r="AK115" s="411">
        <f t="shared" ref="AK115" si="134">AK114</f>
        <v>0</v>
      </c>
      <c r="AL115" s="411">
        <f t="shared" ref="AL115" si="135">AL114</f>
        <v>0</v>
      </c>
      <c r="AM115" s="306"/>
    </row>
    <row r="116" spans="1:39" ht="15" outlineLevel="1">
      <c r="A116" s="768"/>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 outlineLevel="1">
      <c r="A117" s="768"/>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768">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A119" s="768"/>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F119" si="136">Z118</f>
        <v>0</v>
      </c>
      <c r="AA119" s="411">
        <f t="shared" si="136"/>
        <v>0</v>
      </c>
      <c r="AB119" s="411">
        <f t="shared" si="136"/>
        <v>0</v>
      </c>
      <c r="AC119" s="411">
        <f t="shared" si="136"/>
        <v>0</v>
      </c>
      <c r="AD119" s="411">
        <f t="shared" si="136"/>
        <v>0</v>
      </c>
      <c r="AE119" s="411">
        <f t="shared" si="136"/>
        <v>0</v>
      </c>
      <c r="AF119" s="411">
        <f t="shared" si="136"/>
        <v>0</v>
      </c>
      <c r="AG119" s="411">
        <f t="shared" ref="AG119" si="137">AG118</f>
        <v>0</v>
      </c>
      <c r="AH119" s="411">
        <f t="shared" ref="AH119" si="138">AH118</f>
        <v>0</v>
      </c>
      <c r="AI119" s="411">
        <f t="shared" ref="AI119" si="139">AI118</f>
        <v>0</v>
      </c>
      <c r="AJ119" s="411">
        <f t="shared" ref="AJ119" si="140">AJ118</f>
        <v>0</v>
      </c>
      <c r="AK119" s="411">
        <f t="shared" ref="AK119" si="141">AK118</f>
        <v>0</v>
      </c>
      <c r="AL119" s="411">
        <f t="shared" ref="AL119" si="142">AL118</f>
        <v>0</v>
      </c>
      <c r="AM119" s="306"/>
    </row>
    <row r="120" spans="1:39" ht="15" outlineLevel="1">
      <c r="A120" s="768"/>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768">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773"/>
      <c r="AA121" s="773"/>
      <c r="AB121" s="410"/>
      <c r="AC121" s="773"/>
      <c r="AD121" s="410"/>
      <c r="AE121" s="410"/>
      <c r="AF121" s="415"/>
      <c r="AG121" s="415"/>
      <c r="AH121" s="415"/>
      <c r="AI121" s="415"/>
      <c r="AJ121" s="415"/>
      <c r="AK121" s="415"/>
      <c r="AL121" s="415"/>
      <c r="AM121" s="296">
        <f>SUM(Y121:AL121)</f>
        <v>0</v>
      </c>
    </row>
    <row r="122" spans="1:39" ht="15" outlineLevel="1">
      <c r="A122" s="768" t="s">
        <v>979</v>
      </c>
      <c r="B122" s="294" t="s">
        <v>267</v>
      </c>
      <c r="C122" s="291" t="s">
        <v>163</v>
      </c>
      <c r="D122" s="295"/>
      <c r="E122" s="295"/>
      <c r="F122" s="295"/>
      <c r="G122" s="295"/>
      <c r="H122" s="295">
        <v>166288.33119999999</v>
      </c>
      <c r="I122" s="295">
        <v>166288.33119999999</v>
      </c>
      <c r="J122" s="295">
        <v>166288.33114126907</v>
      </c>
      <c r="K122" s="295">
        <v>166288.33114126907</v>
      </c>
      <c r="L122" s="295">
        <v>166288.33114126907</v>
      </c>
      <c r="M122" s="295">
        <v>117447.08712460032</v>
      </c>
      <c r="N122" s="295">
        <f>N121</f>
        <v>12</v>
      </c>
      <c r="O122" s="295"/>
      <c r="P122" s="295"/>
      <c r="Q122" s="295"/>
      <c r="R122" s="295"/>
      <c r="S122" s="295">
        <v>37.236759910000004</v>
      </c>
      <c r="T122" s="295">
        <v>37.236759910000004</v>
      </c>
      <c r="U122" s="295">
        <v>37.236759906348702</v>
      </c>
      <c r="V122" s="295">
        <v>37.236759906348702</v>
      </c>
      <c r="W122" s="295">
        <v>37.236759906348702</v>
      </c>
      <c r="X122" s="295">
        <v>26.49985166415107</v>
      </c>
      <c r="Y122" s="411">
        <v>0</v>
      </c>
      <c r="Z122" s="411">
        <v>0.19700000000000001</v>
      </c>
      <c r="AA122" s="411">
        <v>0.59899999999999998</v>
      </c>
      <c r="AB122" s="411">
        <v>6.9999999999999999E-4</v>
      </c>
      <c r="AC122" s="411">
        <v>6.6000000000000003E-2</v>
      </c>
      <c r="AD122" s="411">
        <v>0.15679999999999999</v>
      </c>
      <c r="AE122" s="411">
        <v>0</v>
      </c>
      <c r="AF122" s="411">
        <v>0</v>
      </c>
      <c r="AG122" s="411">
        <f t="shared" ref="AG122" si="143">AG121</f>
        <v>0</v>
      </c>
      <c r="AH122" s="411">
        <f t="shared" ref="AH122" si="144">AH121</f>
        <v>0</v>
      </c>
      <c r="AI122" s="411">
        <f t="shared" ref="AI122" si="145">AI121</f>
        <v>0</v>
      </c>
      <c r="AJ122" s="411">
        <f t="shared" ref="AJ122" si="146">AJ121</f>
        <v>0</v>
      </c>
      <c r="AK122" s="411">
        <f t="shared" ref="AK122" si="147">AK121</f>
        <v>0</v>
      </c>
      <c r="AL122" s="411">
        <f t="shared" ref="AL122" si="148">AL121</f>
        <v>0</v>
      </c>
      <c r="AM122" s="306"/>
    </row>
    <row r="123" spans="1:39" ht="15" outlineLevel="1">
      <c r="A123" s="768"/>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768">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A125" s="768"/>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149">Z124</f>
        <v>0</v>
      </c>
      <c r="AA125" s="411">
        <f t="shared" si="149"/>
        <v>0</v>
      </c>
      <c r="AB125" s="411">
        <f t="shared" si="149"/>
        <v>0</v>
      </c>
      <c r="AC125" s="411">
        <f t="shared" si="149"/>
        <v>0</v>
      </c>
      <c r="AD125" s="411">
        <f t="shared" si="149"/>
        <v>0</v>
      </c>
      <c r="AE125" s="411">
        <f t="shared" si="149"/>
        <v>0</v>
      </c>
      <c r="AF125" s="411">
        <f t="shared" si="149"/>
        <v>0</v>
      </c>
      <c r="AG125" s="411">
        <f t="shared" ref="AG125" si="150">AG124</f>
        <v>0</v>
      </c>
      <c r="AH125" s="411">
        <f t="shared" ref="AH125" si="151">AH124</f>
        <v>0</v>
      </c>
      <c r="AI125" s="411">
        <f t="shared" ref="AI125" si="152">AI124</f>
        <v>0</v>
      </c>
      <c r="AJ125" s="411">
        <f t="shared" ref="AJ125" si="153">AJ124</f>
        <v>0</v>
      </c>
      <c r="AK125" s="411">
        <f t="shared" ref="AK125" si="154">AK124</f>
        <v>0</v>
      </c>
      <c r="AL125" s="411">
        <f t="shared" ref="AL125" si="155">AL124</f>
        <v>0</v>
      </c>
      <c r="AM125" s="306"/>
    </row>
    <row r="126" spans="1:39" ht="15" outlineLevel="1">
      <c r="A126" s="768"/>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768">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A128" s="768"/>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F128" si="156">Z127</f>
        <v>0</v>
      </c>
      <c r="AA128" s="411">
        <f t="shared" si="156"/>
        <v>0</v>
      </c>
      <c r="AB128" s="411">
        <f t="shared" si="156"/>
        <v>0</v>
      </c>
      <c r="AC128" s="411">
        <f t="shared" si="156"/>
        <v>0</v>
      </c>
      <c r="AD128" s="411">
        <f t="shared" si="156"/>
        <v>0</v>
      </c>
      <c r="AE128" s="411">
        <f t="shared" si="156"/>
        <v>0</v>
      </c>
      <c r="AF128" s="411">
        <f t="shared" si="156"/>
        <v>0</v>
      </c>
      <c r="AG128" s="411">
        <f t="shared" ref="AG128" si="157">AG127</f>
        <v>0</v>
      </c>
      <c r="AH128" s="411">
        <f t="shared" ref="AH128" si="158">AH127</f>
        <v>0</v>
      </c>
      <c r="AI128" s="411">
        <f t="shared" ref="AI128" si="159">AI127</f>
        <v>0</v>
      </c>
      <c r="AJ128" s="411">
        <f t="shared" ref="AJ128" si="160">AJ127</f>
        <v>0</v>
      </c>
      <c r="AK128" s="411">
        <f t="shared" ref="AK128" si="161">AK127</f>
        <v>0</v>
      </c>
      <c r="AL128" s="411">
        <f t="shared" ref="AL128" si="162">AL127</f>
        <v>0</v>
      </c>
      <c r="AM128" s="306"/>
    </row>
    <row r="129" spans="1:39" ht="15" outlineLevel="1">
      <c r="A129" s="768"/>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768">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A131" s="768"/>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F131" si="163">Z130</f>
        <v>0</v>
      </c>
      <c r="AA131" s="411">
        <f t="shared" si="163"/>
        <v>0</v>
      </c>
      <c r="AB131" s="411">
        <f t="shared" si="163"/>
        <v>0</v>
      </c>
      <c r="AC131" s="411">
        <f t="shared" si="163"/>
        <v>0</v>
      </c>
      <c r="AD131" s="411">
        <f t="shared" si="163"/>
        <v>0</v>
      </c>
      <c r="AE131" s="411">
        <f t="shared" si="163"/>
        <v>0</v>
      </c>
      <c r="AF131" s="411">
        <f t="shared" si="163"/>
        <v>0</v>
      </c>
      <c r="AG131" s="411">
        <f t="shared" ref="AG131" si="164">AG130</f>
        <v>0</v>
      </c>
      <c r="AH131" s="411">
        <f t="shared" ref="AH131" si="165">AH130</f>
        <v>0</v>
      </c>
      <c r="AI131" s="411">
        <f t="shared" ref="AI131" si="166">AI130</f>
        <v>0</v>
      </c>
      <c r="AJ131" s="411">
        <f t="shared" ref="AJ131" si="167">AJ130</f>
        <v>0</v>
      </c>
      <c r="AK131" s="411">
        <f t="shared" ref="AK131" si="168">AK130</f>
        <v>0</v>
      </c>
      <c r="AL131" s="411">
        <f t="shared" ref="AL131" si="169">AL130</f>
        <v>0</v>
      </c>
      <c r="AM131" s="306"/>
    </row>
    <row r="132" spans="1:39" ht="15" outlineLevel="1">
      <c r="A132" s="768"/>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768">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A134" s="768"/>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F134" si="170">Z133</f>
        <v>0</v>
      </c>
      <c r="AA134" s="411">
        <f t="shared" si="170"/>
        <v>0</v>
      </c>
      <c r="AB134" s="411">
        <f t="shared" si="170"/>
        <v>0</v>
      </c>
      <c r="AC134" s="411">
        <f t="shared" si="170"/>
        <v>0</v>
      </c>
      <c r="AD134" s="411">
        <f t="shared" si="170"/>
        <v>0</v>
      </c>
      <c r="AE134" s="411">
        <f t="shared" si="170"/>
        <v>0</v>
      </c>
      <c r="AF134" s="411">
        <f t="shared" si="170"/>
        <v>0</v>
      </c>
      <c r="AG134" s="411">
        <f t="shared" ref="AG134" si="171">AG133</f>
        <v>0</v>
      </c>
      <c r="AH134" s="411">
        <f t="shared" ref="AH134" si="172">AH133</f>
        <v>0</v>
      </c>
      <c r="AI134" s="411">
        <f t="shared" ref="AI134" si="173">AI133</f>
        <v>0</v>
      </c>
      <c r="AJ134" s="411">
        <f t="shared" ref="AJ134" si="174">AJ133</f>
        <v>0</v>
      </c>
      <c r="AK134" s="411">
        <f t="shared" ref="AK134" si="175">AK133</f>
        <v>0</v>
      </c>
      <c r="AL134" s="411">
        <f t="shared" ref="AL134" si="176">AL133</f>
        <v>0</v>
      </c>
      <c r="AM134" s="306"/>
    </row>
    <row r="135" spans="1:39" ht="15" outlineLevel="1">
      <c r="A135" s="768"/>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768">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A137" s="768"/>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F137" si="177">Z136</f>
        <v>0</v>
      </c>
      <c r="AA137" s="411">
        <f t="shared" si="177"/>
        <v>0</v>
      </c>
      <c r="AB137" s="411">
        <f t="shared" si="177"/>
        <v>0</v>
      </c>
      <c r="AC137" s="411">
        <f t="shared" si="177"/>
        <v>0</v>
      </c>
      <c r="AD137" s="411">
        <f t="shared" si="177"/>
        <v>0</v>
      </c>
      <c r="AE137" s="411">
        <f t="shared" si="177"/>
        <v>0</v>
      </c>
      <c r="AF137" s="411">
        <f t="shared" si="177"/>
        <v>0</v>
      </c>
      <c r="AG137" s="411">
        <f t="shared" ref="AG137" si="178">AG136</f>
        <v>0</v>
      </c>
      <c r="AH137" s="411">
        <f t="shared" ref="AH137" si="179">AH136</f>
        <v>0</v>
      </c>
      <c r="AI137" s="411">
        <f t="shared" ref="AI137" si="180">AI136</f>
        <v>0</v>
      </c>
      <c r="AJ137" s="411">
        <f t="shared" ref="AJ137" si="181">AJ136</f>
        <v>0</v>
      </c>
      <c r="AK137" s="411">
        <f t="shared" ref="AK137" si="182">AK136</f>
        <v>0</v>
      </c>
      <c r="AL137" s="411">
        <f t="shared" ref="AL137" si="183">AL136</f>
        <v>0</v>
      </c>
      <c r="AM137" s="306"/>
    </row>
    <row r="138" spans="1:39" ht="15" outlineLevel="1">
      <c r="A138" s="768"/>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768">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A140" s="768"/>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F140" si="184">Z139</f>
        <v>0</v>
      </c>
      <c r="AA140" s="411">
        <f t="shared" si="184"/>
        <v>0</v>
      </c>
      <c r="AB140" s="411">
        <f t="shared" si="184"/>
        <v>0</v>
      </c>
      <c r="AC140" s="411">
        <f t="shared" si="184"/>
        <v>0</v>
      </c>
      <c r="AD140" s="411">
        <f t="shared" si="184"/>
        <v>0</v>
      </c>
      <c r="AE140" s="411">
        <f t="shared" si="184"/>
        <v>0</v>
      </c>
      <c r="AF140" s="411">
        <f t="shared" si="184"/>
        <v>0</v>
      </c>
      <c r="AG140" s="411">
        <f t="shared" ref="AG140" si="185">AG139</f>
        <v>0</v>
      </c>
      <c r="AH140" s="411">
        <f t="shared" ref="AH140" si="186">AH139</f>
        <v>0</v>
      </c>
      <c r="AI140" s="411">
        <f t="shared" ref="AI140" si="187">AI139</f>
        <v>0</v>
      </c>
      <c r="AJ140" s="411">
        <f t="shared" ref="AJ140" si="188">AJ139</f>
        <v>0</v>
      </c>
      <c r="AK140" s="411">
        <f t="shared" ref="AK140" si="189">AK139</f>
        <v>0</v>
      </c>
      <c r="AL140" s="411">
        <f t="shared" ref="AL140" si="190">AL139</f>
        <v>0</v>
      </c>
      <c r="AM140" s="306"/>
    </row>
    <row r="141" spans="1:39" ht="15" outlineLevel="1">
      <c r="A141" s="768"/>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 outlineLevel="1">
      <c r="A142" s="768"/>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768">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A144" s="768"/>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F144" si="191">Z143</f>
        <v>0</v>
      </c>
      <c r="AA144" s="411">
        <f t="shared" si="191"/>
        <v>0</v>
      </c>
      <c r="AB144" s="411">
        <f t="shared" si="191"/>
        <v>0</v>
      </c>
      <c r="AC144" s="411">
        <f t="shared" si="191"/>
        <v>0</v>
      </c>
      <c r="AD144" s="411">
        <f t="shared" si="191"/>
        <v>0</v>
      </c>
      <c r="AE144" s="411">
        <f t="shared" si="191"/>
        <v>0</v>
      </c>
      <c r="AF144" s="411">
        <f t="shared" si="191"/>
        <v>0</v>
      </c>
      <c r="AG144" s="411">
        <f t="shared" ref="AG144" si="192">AG143</f>
        <v>0</v>
      </c>
      <c r="AH144" s="411">
        <f t="shared" ref="AH144" si="193">AH143</f>
        <v>0</v>
      </c>
      <c r="AI144" s="411">
        <f t="shared" ref="AI144" si="194">AI143</f>
        <v>0</v>
      </c>
      <c r="AJ144" s="411">
        <f t="shared" ref="AJ144" si="195">AJ143</f>
        <v>0</v>
      </c>
      <c r="AK144" s="411">
        <f t="shared" ref="AK144" si="196">AK143</f>
        <v>0</v>
      </c>
      <c r="AL144" s="411">
        <f t="shared" ref="AL144" si="197">AL143</f>
        <v>0</v>
      </c>
      <c r="AM144" s="306"/>
    </row>
    <row r="145" spans="1:39" ht="15" outlineLevel="1">
      <c r="A145" s="768"/>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768">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A147" s="768"/>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F147" si="198">Z146</f>
        <v>0</v>
      </c>
      <c r="AA147" s="411">
        <f t="shared" si="198"/>
        <v>0</v>
      </c>
      <c r="AB147" s="411">
        <f t="shared" si="198"/>
        <v>0</v>
      </c>
      <c r="AC147" s="411">
        <f t="shared" si="198"/>
        <v>0</v>
      </c>
      <c r="AD147" s="411">
        <f t="shared" si="198"/>
        <v>0</v>
      </c>
      <c r="AE147" s="411">
        <f t="shared" si="198"/>
        <v>0</v>
      </c>
      <c r="AF147" s="411">
        <f t="shared" si="198"/>
        <v>0</v>
      </c>
      <c r="AG147" s="411">
        <f t="shared" ref="AG147" si="199">AG146</f>
        <v>0</v>
      </c>
      <c r="AH147" s="411">
        <f t="shared" ref="AH147" si="200">AH146</f>
        <v>0</v>
      </c>
      <c r="AI147" s="411">
        <f t="shared" ref="AI147" si="201">AI146</f>
        <v>0</v>
      </c>
      <c r="AJ147" s="411">
        <f t="shared" ref="AJ147" si="202">AJ146</f>
        <v>0</v>
      </c>
      <c r="AK147" s="411">
        <f t="shared" ref="AK147" si="203">AK146</f>
        <v>0</v>
      </c>
      <c r="AL147" s="411">
        <f t="shared" ref="AL147" si="204">AL146</f>
        <v>0</v>
      </c>
      <c r="AM147" s="306"/>
    </row>
    <row r="148" spans="1:39" ht="15" outlineLevel="1">
      <c r="A148" s="768"/>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768">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A150" s="768"/>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F150" si="205">Z149</f>
        <v>0</v>
      </c>
      <c r="AA150" s="411">
        <f t="shared" si="205"/>
        <v>0</v>
      </c>
      <c r="AB150" s="411">
        <f t="shared" si="205"/>
        <v>0</v>
      </c>
      <c r="AC150" s="411">
        <f t="shared" si="205"/>
        <v>0</v>
      </c>
      <c r="AD150" s="411">
        <f t="shared" si="205"/>
        <v>0</v>
      </c>
      <c r="AE150" s="411">
        <f t="shared" si="205"/>
        <v>0</v>
      </c>
      <c r="AF150" s="411">
        <f t="shared" si="205"/>
        <v>0</v>
      </c>
      <c r="AG150" s="411">
        <f t="shared" ref="AG150" si="206">AG149</f>
        <v>0</v>
      </c>
      <c r="AH150" s="411">
        <f t="shared" ref="AH150" si="207">AH149</f>
        <v>0</v>
      </c>
      <c r="AI150" s="411">
        <f t="shared" ref="AI150" si="208">AI149</f>
        <v>0</v>
      </c>
      <c r="AJ150" s="411">
        <f t="shared" ref="AJ150" si="209">AJ149</f>
        <v>0</v>
      </c>
      <c r="AK150" s="411">
        <f t="shared" ref="AK150" si="210">AK149</f>
        <v>0</v>
      </c>
      <c r="AL150" s="411">
        <f t="shared" ref="AL150" si="211">AL149</f>
        <v>0</v>
      </c>
      <c r="AM150" s="306"/>
    </row>
    <row r="151" spans="1:39" ht="15" outlineLevel="1">
      <c r="A151" s="768"/>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 outlineLevel="1">
      <c r="A152" s="768"/>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768">
        <v>36</v>
      </c>
      <c r="B153" s="519"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A154" s="768"/>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AF154" si="212">Z153</f>
        <v>0</v>
      </c>
      <c r="AA154" s="411">
        <f t="shared" si="212"/>
        <v>0</v>
      </c>
      <c r="AB154" s="411">
        <f t="shared" si="212"/>
        <v>0</v>
      </c>
      <c r="AC154" s="411">
        <f t="shared" si="212"/>
        <v>0</v>
      </c>
      <c r="AD154" s="411">
        <f t="shared" si="212"/>
        <v>0</v>
      </c>
      <c r="AE154" s="411">
        <f t="shared" si="212"/>
        <v>0</v>
      </c>
      <c r="AF154" s="411">
        <f t="shared" si="212"/>
        <v>0</v>
      </c>
      <c r="AG154" s="411">
        <f t="shared" ref="AG154" si="213">AG153</f>
        <v>0</v>
      </c>
      <c r="AH154" s="411">
        <f t="shared" ref="AH154" si="214">AH153</f>
        <v>0</v>
      </c>
      <c r="AI154" s="411">
        <f t="shared" ref="AI154" si="215">AI153</f>
        <v>0</v>
      </c>
      <c r="AJ154" s="411">
        <f t="shared" ref="AJ154" si="216">AJ153</f>
        <v>0</v>
      </c>
      <c r="AK154" s="411">
        <f t="shared" ref="AK154" si="217">AK153</f>
        <v>0</v>
      </c>
      <c r="AL154" s="411">
        <f t="shared" ref="AL154" si="218">AL153</f>
        <v>0</v>
      </c>
      <c r="AM154" s="306"/>
    </row>
    <row r="155" spans="1:39" ht="15" outlineLevel="1">
      <c r="A155" s="768"/>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768">
        <v>37</v>
      </c>
      <c r="B156" s="519"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A157" s="768"/>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AF157" si="219">Z156</f>
        <v>0</v>
      </c>
      <c r="AA157" s="411">
        <f t="shared" si="219"/>
        <v>0</v>
      </c>
      <c r="AB157" s="411">
        <f t="shared" si="219"/>
        <v>0</v>
      </c>
      <c r="AC157" s="411">
        <f t="shared" si="219"/>
        <v>0</v>
      </c>
      <c r="AD157" s="411">
        <f t="shared" si="219"/>
        <v>0</v>
      </c>
      <c r="AE157" s="411">
        <f t="shared" si="219"/>
        <v>0</v>
      </c>
      <c r="AF157" s="411">
        <f t="shared" si="219"/>
        <v>0</v>
      </c>
      <c r="AG157" s="411">
        <f t="shared" ref="AG157" si="220">AG156</f>
        <v>0</v>
      </c>
      <c r="AH157" s="411">
        <f t="shared" ref="AH157" si="221">AH156</f>
        <v>0</v>
      </c>
      <c r="AI157" s="411">
        <f t="shared" ref="AI157" si="222">AI156</f>
        <v>0</v>
      </c>
      <c r="AJ157" s="411">
        <f t="shared" ref="AJ157" si="223">AJ156</f>
        <v>0</v>
      </c>
      <c r="AK157" s="411">
        <f t="shared" ref="AK157" si="224">AK156</f>
        <v>0</v>
      </c>
      <c r="AL157" s="411">
        <f t="shared" ref="AL157" si="225">AL156</f>
        <v>0</v>
      </c>
      <c r="AM157" s="306"/>
    </row>
    <row r="158" spans="1:39" ht="15" outlineLevel="1">
      <c r="A158" s="768"/>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768">
        <v>38</v>
      </c>
      <c r="B159" s="519"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A160" s="768"/>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AF160" si="226">Z159</f>
        <v>0</v>
      </c>
      <c r="AA160" s="411">
        <f t="shared" si="226"/>
        <v>0</v>
      </c>
      <c r="AB160" s="411">
        <f t="shared" si="226"/>
        <v>0</v>
      </c>
      <c r="AC160" s="411">
        <f t="shared" si="226"/>
        <v>0</v>
      </c>
      <c r="AD160" s="411">
        <f t="shared" si="226"/>
        <v>0</v>
      </c>
      <c r="AE160" s="411">
        <f t="shared" si="226"/>
        <v>0</v>
      </c>
      <c r="AF160" s="411">
        <f t="shared" si="226"/>
        <v>0</v>
      </c>
      <c r="AG160" s="411">
        <f t="shared" ref="AG160" si="227">AG159</f>
        <v>0</v>
      </c>
      <c r="AH160" s="411">
        <f t="shared" ref="AH160" si="228">AH159</f>
        <v>0</v>
      </c>
      <c r="AI160" s="411">
        <f t="shared" ref="AI160" si="229">AI159</f>
        <v>0</v>
      </c>
      <c r="AJ160" s="411">
        <f t="shared" ref="AJ160" si="230">AJ159</f>
        <v>0</v>
      </c>
      <c r="AK160" s="411">
        <f t="shared" ref="AK160" si="231">AK159</f>
        <v>0</v>
      </c>
      <c r="AL160" s="411">
        <f t="shared" ref="AL160" si="232">AL159</f>
        <v>0</v>
      </c>
      <c r="AM160" s="306"/>
    </row>
    <row r="161" spans="1:39" ht="15" outlineLevel="1">
      <c r="A161" s="768"/>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768">
        <v>39</v>
      </c>
      <c r="B162" s="519"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A163" s="768"/>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AF163" si="233">Z162</f>
        <v>0</v>
      </c>
      <c r="AA163" s="411">
        <f t="shared" si="233"/>
        <v>0</v>
      </c>
      <c r="AB163" s="411">
        <f t="shared" si="233"/>
        <v>0</v>
      </c>
      <c r="AC163" s="411">
        <f t="shared" si="233"/>
        <v>0</v>
      </c>
      <c r="AD163" s="411">
        <f t="shared" si="233"/>
        <v>0</v>
      </c>
      <c r="AE163" s="411">
        <f t="shared" si="233"/>
        <v>0</v>
      </c>
      <c r="AF163" s="411">
        <f t="shared" si="233"/>
        <v>0</v>
      </c>
      <c r="AG163" s="411">
        <f t="shared" ref="AG163" si="234">AG162</f>
        <v>0</v>
      </c>
      <c r="AH163" s="411">
        <f t="shared" ref="AH163" si="235">AH162</f>
        <v>0</v>
      </c>
      <c r="AI163" s="411">
        <f t="shared" ref="AI163" si="236">AI162</f>
        <v>0</v>
      </c>
      <c r="AJ163" s="411">
        <f t="shared" ref="AJ163" si="237">AJ162</f>
        <v>0</v>
      </c>
      <c r="AK163" s="411">
        <f t="shared" ref="AK163" si="238">AK162</f>
        <v>0</v>
      </c>
      <c r="AL163" s="411">
        <f t="shared" ref="AL163" si="239">AL162</f>
        <v>0</v>
      </c>
      <c r="AM163" s="306"/>
    </row>
    <row r="164" spans="1:39" ht="15" outlineLevel="1">
      <c r="A164" s="768"/>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768">
        <v>40</v>
      </c>
      <c r="B165" s="519"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A166" s="768"/>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AF166" si="240">Z165</f>
        <v>0</v>
      </c>
      <c r="AA166" s="411">
        <f t="shared" si="240"/>
        <v>0</v>
      </c>
      <c r="AB166" s="411">
        <f t="shared" si="240"/>
        <v>0</v>
      </c>
      <c r="AC166" s="411">
        <f t="shared" si="240"/>
        <v>0</v>
      </c>
      <c r="AD166" s="411">
        <f t="shared" si="240"/>
        <v>0</v>
      </c>
      <c r="AE166" s="411">
        <f t="shared" si="240"/>
        <v>0</v>
      </c>
      <c r="AF166" s="411">
        <f t="shared" si="240"/>
        <v>0</v>
      </c>
      <c r="AG166" s="411">
        <f t="shared" ref="AG166" si="241">AG165</f>
        <v>0</v>
      </c>
      <c r="AH166" s="411">
        <f t="shared" ref="AH166" si="242">AH165</f>
        <v>0</v>
      </c>
      <c r="AI166" s="411">
        <f t="shared" ref="AI166" si="243">AI165</f>
        <v>0</v>
      </c>
      <c r="AJ166" s="411">
        <f t="shared" ref="AJ166" si="244">AJ165</f>
        <v>0</v>
      </c>
      <c r="AK166" s="411">
        <f t="shared" ref="AK166" si="245">AK165</f>
        <v>0</v>
      </c>
      <c r="AL166" s="411">
        <f t="shared" ref="AL166" si="246">AL165</f>
        <v>0</v>
      </c>
      <c r="AM166" s="306"/>
    </row>
    <row r="167" spans="1:39" ht="15" outlineLevel="1">
      <c r="A167" s="768"/>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768">
        <v>41</v>
      </c>
      <c r="B168" s="519"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A169" s="768"/>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AF169" si="247">Z168</f>
        <v>0</v>
      </c>
      <c r="AA169" s="411">
        <f t="shared" si="247"/>
        <v>0</v>
      </c>
      <c r="AB169" s="411">
        <f t="shared" si="247"/>
        <v>0</v>
      </c>
      <c r="AC169" s="411">
        <f t="shared" si="247"/>
        <v>0</v>
      </c>
      <c r="AD169" s="411">
        <f t="shared" si="247"/>
        <v>0</v>
      </c>
      <c r="AE169" s="411">
        <f t="shared" si="247"/>
        <v>0</v>
      </c>
      <c r="AF169" s="411">
        <f t="shared" si="247"/>
        <v>0</v>
      </c>
      <c r="AG169" s="411">
        <f t="shared" ref="AG169" si="248">AG168</f>
        <v>0</v>
      </c>
      <c r="AH169" s="411">
        <f t="shared" ref="AH169" si="249">AH168</f>
        <v>0</v>
      </c>
      <c r="AI169" s="411">
        <f t="shared" ref="AI169" si="250">AI168</f>
        <v>0</v>
      </c>
      <c r="AJ169" s="411">
        <f t="shared" ref="AJ169" si="251">AJ168</f>
        <v>0</v>
      </c>
      <c r="AK169" s="411">
        <f t="shared" ref="AK169" si="252">AK168</f>
        <v>0</v>
      </c>
      <c r="AL169" s="411">
        <f t="shared" ref="AL169" si="253">AL168</f>
        <v>0</v>
      </c>
      <c r="AM169" s="306"/>
    </row>
    <row r="170" spans="1:39" ht="15" outlineLevel="1">
      <c r="A170" s="768"/>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768">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A172" s="768"/>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F172" si="254">Z171</f>
        <v>0</v>
      </c>
      <c r="AA172" s="411">
        <f t="shared" si="254"/>
        <v>0</v>
      </c>
      <c r="AB172" s="411">
        <f t="shared" si="254"/>
        <v>0</v>
      </c>
      <c r="AC172" s="411">
        <f t="shared" si="254"/>
        <v>0</v>
      </c>
      <c r="AD172" s="411">
        <f t="shared" si="254"/>
        <v>0</v>
      </c>
      <c r="AE172" s="411">
        <f t="shared" si="254"/>
        <v>0</v>
      </c>
      <c r="AF172" s="411">
        <f t="shared" si="254"/>
        <v>0</v>
      </c>
      <c r="AG172" s="411">
        <f t="shared" ref="AG172" si="255">AG171</f>
        <v>0</v>
      </c>
      <c r="AH172" s="411">
        <f t="shared" ref="AH172" si="256">AH171</f>
        <v>0</v>
      </c>
      <c r="AI172" s="411">
        <f t="shared" ref="AI172" si="257">AI171</f>
        <v>0</v>
      </c>
      <c r="AJ172" s="411">
        <f t="shared" ref="AJ172" si="258">AJ171</f>
        <v>0</v>
      </c>
      <c r="AK172" s="411">
        <f t="shared" ref="AK172" si="259">AK171</f>
        <v>0</v>
      </c>
      <c r="AL172" s="411">
        <f t="shared" ref="AL172" si="260">AL171</f>
        <v>0</v>
      </c>
      <c r="AM172" s="306"/>
    </row>
    <row r="173" spans="1:39" ht="15" outlineLevel="1">
      <c r="A173" s="768"/>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768">
        <v>43</v>
      </c>
      <c r="B174" s="519"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A175" s="768"/>
      <c r="B175" s="294" t="s">
        <v>267</v>
      </c>
      <c r="C175" s="291" t="s">
        <v>163</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AF175" si="261">Z174</f>
        <v>0</v>
      </c>
      <c r="AA175" s="411">
        <f t="shared" si="261"/>
        <v>0</v>
      </c>
      <c r="AB175" s="411">
        <f t="shared" si="261"/>
        <v>0</v>
      </c>
      <c r="AC175" s="411">
        <f t="shared" si="261"/>
        <v>0</v>
      </c>
      <c r="AD175" s="411">
        <f t="shared" si="261"/>
        <v>0</v>
      </c>
      <c r="AE175" s="411">
        <f t="shared" si="261"/>
        <v>0</v>
      </c>
      <c r="AF175" s="411">
        <f t="shared" si="261"/>
        <v>0</v>
      </c>
      <c r="AG175" s="411">
        <f t="shared" ref="AG175" si="262">AG174</f>
        <v>0</v>
      </c>
      <c r="AH175" s="411">
        <f t="shared" ref="AH175" si="263">AH174</f>
        <v>0</v>
      </c>
      <c r="AI175" s="411">
        <f t="shared" ref="AI175" si="264">AI174</f>
        <v>0</v>
      </c>
      <c r="AJ175" s="411">
        <f t="shared" ref="AJ175" si="265">AJ174</f>
        <v>0</v>
      </c>
      <c r="AK175" s="411">
        <f t="shared" ref="AK175" si="266">AK174</f>
        <v>0</v>
      </c>
      <c r="AL175" s="411">
        <f t="shared" ref="AL175" si="267">AL174</f>
        <v>0</v>
      </c>
      <c r="AM175" s="306"/>
    </row>
    <row r="176" spans="1:39" ht="15" outlineLevel="1">
      <c r="A176" s="768"/>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768">
        <v>44</v>
      </c>
      <c r="B177" s="519"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A178" s="768"/>
      <c r="B178" s="294" t="s">
        <v>267</v>
      </c>
      <c r="C178" s="291" t="s">
        <v>163</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AF178" si="268">Z177</f>
        <v>0</v>
      </c>
      <c r="AA178" s="411">
        <f t="shared" si="268"/>
        <v>0</v>
      </c>
      <c r="AB178" s="411">
        <f t="shared" si="268"/>
        <v>0</v>
      </c>
      <c r="AC178" s="411">
        <f t="shared" si="268"/>
        <v>0</v>
      </c>
      <c r="AD178" s="411">
        <f t="shared" si="268"/>
        <v>0</v>
      </c>
      <c r="AE178" s="411">
        <f t="shared" si="268"/>
        <v>0</v>
      </c>
      <c r="AF178" s="411">
        <f t="shared" si="268"/>
        <v>0</v>
      </c>
      <c r="AG178" s="411">
        <f t="shared" ref="AG178" si="269">AG177</f>
        <v>0</v>
      </c>
      <c r="AH178" s="411">
        <f t="shared" ref="AH178" si="270">AH177</f>
        <v>0</v>
      </c>
      <c r="AI178" s="411">
        <f t="shared" ref="AI178" si="271">AI177</f>
        <v>0</v>
      </c>
      <c r="AJ178" s="411">
        <f t="shared" ref="AJ178" si="272">AJ177</f>
        <v>0</v>
      </c>
      <c r="AK178" s="411">
        <f t="shared" ref="AK178" si="273">AK177</f>
        <v>0</v>
      </c>
      <c r="AL178" s="411">
        <f t="shared" ref="AL178" si="274">AL177</f>
        <v>0</v>
      </c>
      <c r="AM178" s="306"/>
    </row>
    <row r="179" spans="1:39" ht="15" outlineLevel="1">
      <c r="A179" s="768"/>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768">
        <v>45</v>
      </c>
      <c r="B180" s="519"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A181" s="768"/>
      <c r="B181" s="294" t="s">
        <v>267</v>
      </c>
      <c r="C181" s="291" t="s">
        <v>163</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AF181" si="275">Z180</f>
        <v>0</v>
      </c>
      <c r="AA181" s="411">
        <f t="shared" si="275"/>
        <v>0</v>
      </c>
      <c r="AB181" s="411">
        <f t="shared" si="275"/>
        <v>0</v>
      </c>
      <c r="AC181" s="411">
        <f t="shared" si="275"/>
        <v>0</v>
      </c>
      <c r="AD181" s="411">
        <f t="shared" si="275"/>
        <v>0</v>
      </c>
      <c r="AE181" s="411">
        <f t="shared" si="275"/>
        <v>0</v>
      </c>
      <c r="AF181" s="411">
        <f t="shared" si="275"/>
        <v>0</v>
      </c>
      <c r="AG181" s="411">
        <f t="shared" ref="AG181" si="276">AG180</f>
        <v>0</v>
      </c>
      <c r="AH181" s="411">
        <f t="shared" ref="AH181" si="277">AH180</f>
        <v>0</v>
      </c>
      <c r="AI181" s="411">
        <f t="shared" ref="AI181" si="278">AI180</f>
        <v>0</v>
      </c>
      <c r="AJ181" s="411">
        <f t="shared" ref="AJ181" si="279">AJ180</f>
        <v>0</v>
      </c>
      <c r="AK181" s="411">
        <f t="shared" ref="AK181" si="280">AK180</f>
        <v>0</v>
      </c>
      <c r="AL181" s="411">
        <f t="shared" ref="AL181" si="281">AL180</f>
        <v>0</v>
      </c>
      <c r="AM181" s="306"/>
    </row>
    <row r="182" spans="1:39" ht="15" outlineLevel="1">
      <c r="A182" s="768"/>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768">
        <v>46</v>
      </c>
      <c r="B183" s="519"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A184" s="768"/>
      <c r="B184" s="294" t="s">
        <v>267</v>
      </c>
      <c r="C184" s="291" t="s">
        <v>163</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AF184" si="282">Z183</f>
        <v>0</v>
      </c>
      <c r="AA184" s="411">
        <f t="shared" si="282"/>
        <v>0</v>
      </c>
      <c r="AB184" s="411">
        <f t="shared" si="282"/>
        <v>0</v>
      </c>
      <c r="AC184" s="411">
        <f t="shared" si="282"/>
        <v>0</v>
      </c>
      <c r="AD184" s="411">
        <f t="shared" si="282"/>
        <v>0</v>
      </c>
      <c r="AE184" s="411">
        <f t="shared" si="282"/>
        <v>0</v>
      </c>
      <c r="AF184" s="411">
        <f t="shared" si="282"/>
        <v>0</v>
      </c>
      <c r="AG184" s="411">
        <f t="shared" ref="AG184" si="283">AG183</f>
        <v>0</v>
      </c>
      <c r="AH184" s="411">
        <f t="shared" ref="AH184" si="284">AH183</f>
        <v>0</v>
      </c>
      <c r="AI184" s="411">
        <f t="shared" ref="AI184" si="285">AI183</f>
        <v>0</v>
      </c>
      <c r="AJ184" s="411">
        <f t="shared" ref="AJ184" si="286">AJ183</f>
        <v>0</v>
      </c>
      <c r="AK184" s="411">
        <f t="shared" ref="AK184" si="287">AK183</f>
        <v>0</v>
      </c>
      <c r="AL184" s="411">
        <f t="shared" ref="AL184" si="288">AL183</f>
        <v>0</v>
      </c>
      <c r="AM184" s="306"/>
    </row>
    <row r="185" spans="1:39" ht="15" outlineLevel="1">
      <c r="A185" s="768"/>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768">
        <v>47</v>
      </c>
      <c r="B186" s="519"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A187" s="768"/>
      <c r="B187" s="294" t="s">
        <v>267</v>
      </c>
      <c r="C187" s="291" t="s">
        <v>163</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AF187" si="289">Z186</f>
        <v>0</v>
      </c>
      <c r="AA187" s="411">
        <f t="shared" si="289"/>
        <v>0</v>
      </c>
      <c r="AB187" s="411">
        <f t="shared" si="289"/>
        <v>0</v>
      </c>
      <c r="AC187" s="411">
        <f t="shared" si="289"/>
        <v>0</v>
      </c>
      <c r="AD187" s="411">
        <f t="shared" si="289"/>
        <v>0</v>
      </c>
      <c r="AE187" s="411">
        <f t="shared" si="289"/>
        <v>0</v>
      </c>
      <c r="AF187" s="411">
        <f t="shared" si="289"/>
        <v>0</v>
      </c>
      <c r="AG187" s="411">
        <f t="shared" ref="AG187" si="290">AG186</f>
        <v>0</v>
      </c>
      <c r="AH187" s="411">
        <f t="shared" ref="AH187" si="291">AH186</f>
        <v>0</v>
      </c>
      <c r="AI187" s="411">
        <f t="shared" ref="AI187" si="292">AI186</f>
        <v>0</v>
      </c>
      <c r="AJ187" s="411">
        <f t="shared" ref="AJ187" si="293">AJ186</f>
        <v>0</v>
      </c>
      <c r="AK187" s="411">
        <f t="shared" ref="AK187" si="294">AK186</f>
        <v>0</v>
      </c>
      <c r="AL187" s="411">
        <f t="shared" ref="AL187" si="295">AL186</f>
        <v>0</v>
      </c>
      <c r="AM187" s="306"/>
    </row>
    <row r="188" spans="1:39" ht="15" outlineLevel="1">
      <c r="A188" s="768"/>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768">
        <v>48</v>
      </c>
      <c r="B189" s="519"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A190" s="768"/>
      <c r="B190" s="294" t="s">
        <v>267</v>
      </c>
      <c r="C190" s="291" t="s">
        <v>163</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AF190" si="296">Z189</f>
        <v>0</v>
      </c>
      <c r="AA190" s="411">
        <f t="shared" si="296"/>
        <v>0</v>
      </c>
      <c r="AB190" s="411">
        <f t="shared" si="296"/>
        <v>0</v>
      </c>
      <c r="AC190" s="411">
        <f t="shared" si="296"/>
        <v>0</v>
      </c>
      <c r="AD190" s="411">
        <f t="shared" si="296"/>
        <v>0</v>
      </c>
      <c r="AE190" s="411">
        <f t="shared" si="296"/>
        <v>0</v>
      </c>
      <c r="AF190" s="411">
        <f t="shared" si="296"/>
        <v>0</v>
      </c>
      <c r="AG190" s="411">
        <f t="shared" ref="AG190" si="297">AG189</f>
        <v>0</v>
      </c>
      <c r="AH190" s="411">
        <f t="shared" ref="AH190" si="298">AH189</f>
        <v>0</v>
      </c>
      <c r="AI190" s="411">
        <f t="shared" ref="AI190" si="299">AI189</f>
        <v>0</v>
      </c>
      <c r="AJ190" s="411">
        <f t="shared" ref="AJ190" si="300">AJ189</f>
        <v>0</v>
      </c>
      <c r="AK190" s="411">
        <f t="shared" ref="AK190" si="301">AK189</f>
        <v>0</v>
      </c>
      <c r="AL190" s="411">
        <f t="shared" ref="AL190" si="302">AL189</f>
        <v>0</v>
      </c>
      <c r="AM190" s="306"/>
    </row>
    <row r="191" spans="1:39" ht="15" outlineLevel="1">
      <c r="A191" s="768"/>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768">
        <v>49</v>
      </c>
      <c r="B192" s="519"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t="15" outlineLevel="1">
      <c r="A193" s="768"/>
      <c r="B193" s="294" t="s">
        <v>267</v>
      </c>
      <c r="C193" s="291" t="s">
        <v>163</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AF193" si="303">Z192</f>
        <v>0</v>
      </c>
      <c r="AA193" s="411">
        <f t="shared" si="303"/>
        <v>0</v>
      </c>
      <c r="AB193" s="411">
        <f t="shared" si="303"/>
        <v>0</v>
      </c>
      <c r="AC193" s="411">
        <f t="shared" si="303"/>
        <v>0</v>
      </c>
      <c r="AD193" s="411">
        <f t="shared" si="303"/>
        <v>0</v>
      </c>
      <c r="AE193" s="411">
        <f t="shared" si="303"/>
        <v>0</v>
      </c>
      <c r="AF193" s="411">
        <f t="shared" si="303"/>
        <v>0</v>
      </c>
      <c r="AG193" s="411">
        <f t="shared" ref="AG193" si="304">AG192</f>
        <v>0</v>
      </c>
      <c r="AH193" s="411">
        <f t="shared" ref="AH193" si="305">AH192</f>
        <v>0</v>
      </c>
      <c r="AI193" s="411">
        <f t="shared" ref="AI193" si="306">AI192</f>
        <v>0</v>
      </c>
      <c r="AJ193" s="411">
        <f t="shared" ref="AJ193" si="307">AJ192</f>
        <v>0</v>
      </c>
      <c r="AK193" s="411">
        <f t="shared" ref="AK193" si="308">AK192</f>
        <v>0</v>
      </c>
      <c r="AL193" s="411">
        <f t="shared" ref="AL193" si="309">AL192</f>
        <v>0</v>
      </c>
      <c r="AM193" s="306"/>
    </row>
    <row r="194" spans="1:39" ht="15" outlineLevel="1">
      <c r="A194" s="774"/>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1:39" ht="15">
      <c r="A195" s="774"/>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1:39" ht="15">
      <c r="A196" s="774"/>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1:39" ht="15">
      <c r="A197" s="774"/>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1:39" ht="15">
      <c r="A198" s="774"/>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2.0233333333333332E-2</v>
      </c>
      <c r="Z198" s="341">
        <f>HLOOKUP(Z$35,'3.  Distribution Rates'!$C$122:$P$133,7,FALSE)</f>
        <v>1.6533333333333334E-2</v>
      </c>
      <c r="AA198" s="341">
        <f>HLOOKUP(AA$35,'3.  Distribution Rates'!$C$122:$P$133,7,FALSE)</f>
        <v>4.7110999999999992</v>
      </c>
      <c r="AB198" s="341">
        <f>HLOOKUP(AB$35,'3.  Distribution Rates'!$C$122:$P$133,7,FALSE)</f>
        <v>1.9690333333333332</v>
      </c>
      <c r="AC198" s="341">
        <f>HLOOKUP(AC$35,'3.  Distribution Rates'!$C$122:$P$133,7,FALSE)</f>
        <v>2.2221666666666668</v>
      </c>
      <c r="AD198" s="341">
        <f>HLOOKUP(AD$35,'3.  Distribution Rates'!$C$122:$P$133,7,FALSE)</f>
        <v>2.7708999999999997</v>
      </c>
      <c r="AE198" s="341">
        <f>HLOOKUP(AE$35,'3.  Distribution Rates'!$C$122:$P$133,7,FALSE)</f>
        <v>-8.2666666666666666E-2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1:39" ht="15">
      <c r="A199" s="774"/>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7">
        <f>SUM(Y199:AL199)</f>
        <v>0</v>
      </c>
    </row>
    <row r="200" spans="1:39" ht="15">
      <c r="A200" s="774"/>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7">
        <f>SUM(Y200:AL200)</f>
        <v>0</v>
      </c>
    </row>
    <row r="201" spans="1:39" ht="15">
      <c r="A201" s="774"/>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7">
        <f>SUM(Y201:AL201)</f>
        <v>0</v>
      </c>
    </row>
    <row r="202" spans="1:39" ht="15">
      <c r="A202" s="774"/>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7">
        <f>SUM(Y202:AL202)</f>
        <v>0</v>
      </c>
    </row>
    <row r="203" spans="1:39" ht="15">
      <c r="A203" s="774"/>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10">AB195*AB198</f>
        <v>0</v>
      </c>
      <c r="AC203" s="378">
        <f t="shared" si="310"/>
        <v>0</v>
      </c>
      <c r="AD203" s="378">
        <f t="shared" si="310"/>
        <v>0</v>
      </c>
      <c r="AE203" s="378">
        <f t="shared" si="310"/>
        <v>0</v>
      </c>
      <c r="AF203" s="378">
        <f t="shared" si="310"/>
        <v>0</v>
      </c>
      <c r="AG203" s="378">
        <f t="shared" si="310"/>
        <v>0</v>
      </c>
      <c r="AH203" s="378">
        <f t="shared" si="310"/>
        <v>0</v>
      </c>
      <c r="AI203" s="378">
        <f t="shared" si="310"/>
        <v>0</v>
      </c>
      <c r="AJ203" s="378">
        <f t="shared" si="310"/>
        <v>0</v>
      </c>
      <c r="AK203" s="378">
        <f t="shared" si="310"/>
        <v>0</v>
      </c>
      <c r="AL203" s="378">
        <f t="shared" si="310"/>
        <v>0</v>
      </c>
      <c r="AM203" s="627">
        <f>SUM(Y203:AL203)</f>
        <v>0</v>
      </c>
    </row>
    <row r="204" spans="1:39" ht="15">
      <c r="A204" s="774"/>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11">SUM(AA199:AA203)</f>
        <v>0</v>
      </c>
      <c r="AB204" s="346">
        <f t="shared" si="311"/>
        <v>0</v>
      </c>
      <c r="AC204" s="346">
        <f t="shared" si="311"/>
        <v>0</v>
      </c>
      <c r="AD204" s="346">
        <f t="shared" si="311"/>
        <v>0</v>
      </c>
      <c r="AE204" s="346">
        <f t="shared" si="311"/>
        <v>0</v>
      </c>
      <c r="AF204" s="346">
        <f>SUM(AF199:AF203)</f>
        <v>0</v>
      </c>
      <c r="AG204" s="346">
        <f>SUM(AG199:AG203)</f>
        <v>0</v>
      </c>
      <c r="AH204" s="346">
        <f t="shared" ref="AH204:AL204" si="312">SUM(AH199:AH203)</f>
        <v>0</v>
      </c>
      <c r="AI204" s="346">
        <f t="shared" si="312"/>
        <v>0</v>
      </c>
      <c r="AJ204" s="346">
        <f t="shared" si="312"/>
        <v>0</v>
      </c>
      <c r="AK204" s="346">
        <f t="shared" si="312"/>
        <v>0</v>
      </c>
      <c r="AL204" s="346">
        <f t="shared" si="312"/>
        <v>0</v>
      </c>
      <c r="AM204" s="407">
        <f>SUM(AM199:AM203)</f>
        <v>0</v>
      </c>
    </row>
    <row r="205" spans="1:39" ht="15">
      <c r="A205" s="774"/>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13">Z196*Z198</f>
        <v>0</v>
      </c>
      <c r="AA205" s="347">
        <f t="shared" si="313"/>
        <v>0</v>
      </c>
      <c r="AB205" s="347">
        <f t="shared" si="313"/>
        <v>0</v>
      </c>
      <c r="AC205" s="347">
        <f t="shared" si="313"/>
        <v>0</v>
      </c>
      <c r="AD205" s="347">
        <f t="shared" si="313"/>
        <v>0</v>
      </c>
      <c r="AE205" s="347">
        <f t="shared" si="313"/>
        <v>0</v>
      </c>
      <c r="AF205" s="347">
        <f>AF196*AF198</f>
        <v>0</v>
      </c>
      <c r="AG205" s="347">
        <f t="shared" ref="AG205:AL205" si="314">AG196*AG198</f>
        <v>0</v>
      </c>
      <c r="AH205" s="347">
        <f t="shared" si="314"/>
        <v>0</v>
      </c>
      <c r="AI205" s="347">
        <f t="shared" si="314"/>
        <v>0</v>
      </c>
      <c r="AJ205" s="347">
        <f t="shared" si="314"/>
        <v>0</v>
      </c>
      <c r="AK205" s="347">
        <f t="shared" si="314"/>
        <v>0</v>
      </c>
      <c r="AL205" s="347">
        <f t="shared" si="314"/>
        <v>0</v>
      </c>
      <c r="AM205" s="407">
        <f>SUM(Y205:AL205)</f>
        <v>0</v>
      </c>
    </row>
    <row r="206" spans="1:39" ht="15">
      <c r="A206" s="774"/>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1:39" ht="15">
      <c r="A207" s="774"/>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1:39" ht="15">
      <c r="A208" s="774"/>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A209" s="774"/>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A210" s="774"/>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A211" s="774"/>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3407049.86809</v>
      </c>
      <c r="Z211" s="291">
        <f>SUMPRODUCT(H38:H193,Z38:Z193)</f>
        <v>2697892.545704064</v>
      </c>
      <c r="AA211" s="291">
        <f>IF(AA36="kw",SUMPRODUCT(N38:N193,S38:S193,AA38:AA193),SUMPRODUCT(H38:H193,AA38:AA193))</f>
        <v>17715.204041176348</v>
      </c>
      <c r="AB211" s="291">
        <f>IF(AB36="kw",SUMPRODUCT(N38:N193,S38:S193,AB38:AB193),SUMPRODUCT(H38:H193,AB38:AB193))</f>
        <v>17.168384741307914</v>
      </c>
      <c r="AC211" s="291">
        <f>IF(AC36="kw",SUMPRODUCT(N38:N193,S38:S193,AC38:AC193),SUMPRODUCT(H38:H193,AC38:AC193))</f>
        <v>1687.543818466175</v>
      </c>
      <c r="AD211" s="291">
        <f>IF(AD36="kw",SUMPRODUCT(N38:N193,S38:S193,AD38:AD193),SUMPRODUCT(H38:H193,AD38:AD193))</f>
        <v>3845.7181820529736</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A212" s="774"/>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3391177.86809</v>
      </c>
      <c r="Z212" s="326">
        <f>SUMPRODUCT(I38:I193,Z38:Z193)</f>
        <v>2697892.545704064</v>
      </c>
      <c r="AA212" s="326">
        <f>IF(AA36="kw",SUMPRODUCT(N38:N193,T38:T193,AA38:AA193),SUMPRODUCT(I38:I193,AA38:AA193))</f>
        <v>17715.204041176348</v>
      </c>
      <c r="AB212" s="326">
        <f>IF(AB36="kw",SUMPRODUCT(N38:N193,T38:T193,AB38:AB193),SUMPRODUCT(I38:I193,AB38:AB193))</f>
        <v>17.168384741307914</v>
      </c>
      <c r="AC212" s="326">
        <f>IF(AC36="kw",SUMPRODUCT(N38:N193,T38:T193,AC38:AC193),SUMPRODUCT(I38:I193,AC38:AC193))</f>
        <v>1687.543818466175</v>
      </c>
      <c r="AD212" s="326">
        <f>IF(AD36="kw",SUMPRODUCT(N38:N193,T38:T193,AD38:AD193),SUMPRODUCT(I38:I193,AD38:AD193))</f>
        <v>3845.7181820529736</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A213" s="774"/>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A214" s="774"/>
      <c r="B214" s="438"/>
    </row>
    <row r="215" spans="1:39" ht="15.75">
      <c r="A215" s="774"/>
      <c r="B215" s="438"/>
    </row>
    <row r="216" spans="1:39" ht="15.4">
      <c r="A216" s="774"/>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A217" s="774"/>
      <c r="B217" s="842" t="s">
        <v>211</v>
      </c>
      <c r="C217" s="844" t="s">
        <v>33</v>
      </c>
      <c r="D217" s="284" t="s">
        <v>422</v>
      </c>
      <c r="E217" s="846" t="s">
        <v>209</v>
      </c>
      <c r="F217" s="847"/>
      <c r="G217" s="847"/>
      <c r="H217" s="847"/>
      <c r="I217" s="847"/>
      <c r="J217" s="847"/>
      <c r="K217" s="847"/>
      <c r="L217" s="847"/>
      <c r="M217" s="848"/>
      <c r="N217" s="849" t="s">
        <v>213</v>
      </c>
      <c r="O217" s="284" t="s">
        <v>423</v>
      </c>
      <c r="P217" s="846" t="s">
        <v>212</v>
      </c>
      <c r="Q217" s="847"/>
      <c r="R217" s="847"/>
      <c r="S217" s="847"/>
      <c r="T217" s="847"/>
      <c r="U217" s="847"/>
      <c r="V217" s="847"/>
      <c r="W217" s="847"/>
      <c r="X217" s="848"/>
      <c r="Y217" s="839" t="s">
        <v>243</v>
      </c>
      <c r="Z217" s="840"/>
      <c r="AA217" s="840"/>
      <c r="AB217" s="840"/>
      <c r="AC217" s="840"/>
      <c r="AD217" s="840"/>
      <c r="AE217" s="840"/>
      <c r="AF217" s="840"/>
      <c r="AG217" s="840"/>
      <c r="AH217" s="840"/>
      <c r="AI217" s="840"/>
      <c r="AJ217" s="840"/>
      <c r="AK217" s="840"/>
      <c r="AL217" s="840"/>
      <c r="AM217" s="841"/>
    </row>
    <row r="218" spans="1:39" ht="60.75" customHeight="1">
      <c r="A218" s="774"/>
      <c r="B218" s="843"/>
      <c r="C218" s="845"/>
      <c r="D218" s="285">
        <v>2016</v>
      </c>
      <c r="E218" s="285">
        <v>2017</v>
      </c>
      <c r="F218" s="285">
        <v>2018</v>
      </c>
      <c r="G218" s="285">
        <v>2019</v>
      </c>
      <c r="H218" s="285">
        <v>2020</v>
      </c>
      <c r="I218" s="285">
        <v>2021</v>
      </c>
      <c r="J218" s="285">
        <v>2022</v>
      </c>
      <c r="K218" s="285">
        <v>2023</v>
      </c>
      <c r="L218" s="285">
        <v>2024</v>
      </c>
      <c r="M218" s="285">
        <v>2025</v>
      </c>
      <c r="N218" s="85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50 - 4,999 kW</v>
      </c>
      <c r="AB218" s="285" t="str">
        <f>'1.  LRAMVA Summary'!G52</f>
        <v>General Service 3,000 - 4,999 kW</v>
      </c>
      <c r="AC218" s="285" t="str">
        <f>'1.  LRAMVA Summary'!H52</f>
        <v>Large Use - Regular</v>
      </c>
      <c r="AD218" s="285" t="str">
        <f>'1.  LRAMVA Summary'!I52</f>
        <v>Large Use - 3TS</v>
      </c>
      <c r="AE218" s="285" t="str">
        <f>'1.  LRAMVA Summary'!J52</f>
        <v>Large Use - Ford Annex</v>
      </c>
      <c r="AF218" s="285" t="str">
        <f>'1.  LRAMVA Summary'!K52</f>
        <v>Other</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A219" s="774"/>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 outlineLevel="1">
      <c r="A220" s="774"/>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768">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A222" s="768"/>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AF222" si="315">Z221</f>
        <v>0</v>
      </c>
      <c r="AA222" s="411">
        <f t="shared" si="315"/>
        <v>0</v>
      </c>
      <c r="AB222" s="411">
        <f t="shared" si="315"/>
        <v>0</v>
      </c>
      <c r="AC222" s="411">
        <f t="shared" si="315"/>
        <v>0</v>
      </c>
      <c r="AD222" s="411">
        <f t="shared" si="315"/>
        <v>0</v>
      </c>
      <c r="AE222" s="411">
        <f t="shared" si="315"/>
        <v>0</v>
      </c>
      <c r="AF222" s="411">
        <f t="shared" si="315"/>
        <v>0</v>
      </c>
      <c r="AG222" s="411">
        <f t="shared" ref="AG222" si="316">AG221</f>
        <v>0</v>
      </c>
      <c r="AH222" s="411">
        <f t="shared" ref="AH222" si="317">AH221</f>
        <v>0</v>
      </c>
      <c r="AI222" s="411">
        <f t="shared" ref="AI222" si="318">AI221</f>
        <v>0</v>
      </c>
      <c r="AJ222" s="411">
        <f t="shared" ref="AJ222" si="319">AJ221</f>
        <v>0</v>
      </c>
      <c r="AK222" s="411">
        <f t="shared" ref="AK222" si="320">AK221</f>
        <v>0</v>
      </c>
      <c r="AL222" s="411">
        <f t="shared" ref="AL222" si="321">AL221</f>
        <v>0</v>
      </c>
      <c r="AM222" s="297"/>
    </row>
    <row r="223" spans="1:39" ht="15" outlineLevel="1">
      <c r="A223" s="768"/>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768">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A225" s="768"/>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F225" si="322">Z224</f>
        <v>0</v>
      </c>
      <c r="AA225" s="411">
        <f t="shared" si="322"/>
        <v>0</v>
      </c>
      <c r="AB225" s="411">
        <f t="shared" si="322"/>
        <v>0</v>
      </c>
      <c r="AC225" s="411">
        <f t="shared" si="322"/>
        <v>0</v>
      </c>
      <c r="AD225" s="411">
        <f t="shared" si="322"/>
        <v>0</v>
      </c>
      <c r="AE225" s="411">
        <f t="shared" si="322"/>
        <v>0</v>
      </c>
      <c r="AF225" s="411">
        <f t="shared" si="322"/>
        <v>0</v>
      </c>
      <c r="AG225" s="411">
        <f t="shared" ref="AG225" si="323">AG224</f>
        <v>0</v>
      </c>
      <c r="AH225" s="411">
        <f t="shared" ref="AH225" si="324">AH224</f>
        <v>0</v>
      </c>
      <c r="AI225" s="411">
        <f t="shared" ref="AI225" si="325">AI224</f>
        <v>0</v>
      </c>
      <c r="AJ225" s="411">
        <f t="shared" ref="AJ225" si="326">AJ224</f>
        <v>0</v>
      </c>
      <c r="AK225" s="411">
        <f t="shared" ref="AK225" si="327">AK224</f>
        <v>0</v>
      </c>
      <c r="AL225" s="411">
        <f t="shared" ref="AL225" si="328">AL224</f>
        <v>0</v>
      </c>
      <c r="AM225" s="297"/>
    </row>
    <row r="226" spans="1:39" ht="15" outlineLevel="1">
      <c r="A226" s="768"/>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768">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A228" s="768"/>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F228" si="329">Z227</f>
        <v>0</v>
      </c>
      <c r="AA228" s="411">
        <f t="shared" si="329"/>
        <v>0</v>
      </c>
      <c r="AB228" s="411">
        <f t="shared" si="329"/>
        <v>0</v>
      </c>
      <c r="AC228" s="411">
        <f t="shared" si="329"/>
        <v>0</v>
      </c>
      <c r="AD228" s="411">
        <f t="shared" si="329"/>
        <v>0</v>
      </c>
      <c r="AE228" s="411">
        <f t="shared" si="329"/>
        <v>0</v>
      </c>
      <c r="AF228" s="411">
        <f t="shared" si="329"/>
        <v>0</v>
      </c>
      <c r="AG228" s="411">
        <f t="shared" ref="AG228" si="330">AG227</f>
        <v>0</v>
      </c>
      <c r="AH228" s="411">
        <f t="shared" ref="AH228" si="331">AH227</f>
        <v>0</v>
      </c>
      <c r="AI228" s="411">
        <f t="shared" ref="AI228" si="332">AI227</f>
        <v>0</v>
      </c>
      <c r="AJ228" s="411">
        <f t="shared" ref="AJ228" si="333">AJ227</f>
        <v>0</v>
      </c>
      <c r="AK228" s="411">
        <f t="shared" ref="AK228" si="334">AK227</f>
        <v>0</v>
      </c>
      <c r="AL228" s="411">
        <f t="shared" ref="AL228" si="335">AL227</f>
        <v>0</v>
      </c>
      <c r="AM228" s="297"/>
    </row>
    <row r="229" spans="1:39" ht="15" outlineLevel="1">
      <c r="A229" s="768"/>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768">
        <v>4</v>
      </c>
      <c r="B230" s="519"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A231" s="768"/>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F231" si="336">Z230</f>
        <v>0</v>
      </c>
      <c r="AA231" s="411">
        <f t="shared" si="336"/>
        <v>0</v>
      </c>
      <c r="AB231" s="411">
        <f t="shared" si="336"/>
        <v>0</v>
      </c>
      <c r="AC231" s="411">
        <f t="shared" si="336"/>
        <v>0</v>
      </c>
      <c r="AD231" s="411">
        <f t="shared" si="336"/>
        <v>0</v>
      </c>
      <c r="AE231" s="411">
        <f t="shared" si="336"/>
        <v>0</v>
      </c>
      <c r="AF231" s="411">
        <f t="shared" si="336"/>
        <v>0</v>
      </c>
      <c r="AG231" s="411">
        <f t="shared" ref="AG231" si="337">AG230</f>
        <v>0</v>
      </c>
      <c r="AH231" s="411">
        <f t="shared" ref="AH231" si="338">AH230</f>
        <v>0</v>
      </c>
      <c r="AI231" s="411">
        <f t="shared" ref="AI231" si="339">AI230</f>
        <v>0</v>
      </c>
      <c r="AJ231" s="411">
        <f t="shared" ref="AJ231" si="340">AJ230</f>
        <v>0</v>
      </c>
      <c r="AK231" s="411">
        <f t="shared" ref="AK231" si="341">AK230</f>
        <v>0</v>
      </c>
      <c r="AL231" s="411">
        <f t="shared" ref="AL231" si="342">AL230</f>
        <v>0</v>
      </c>
      <c r="AM231" s="297"/>
    </row>
    <row r="232" spans="1:39" ht="15" outlineLevel="1">
      <c r="A232" s="768"/>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768">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A234" s="768"/>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F234" si="343">Z233</f>
        <v>0</v>
      </c>
      <c r="AA234" s="411">
        <f t="shared" si="343"/>
        <v>0</v>
      </c>
      <c r="AB234" s="411">
        <f t="shared" si="343"/>
        <v>0</v>
      </c>
      <c r="AC234" s="411">
        <f t="shared" si="343"/>
        <v>0</v>
      </c>
      <c r="AD234" s="411">
        <f t="shared" si="343"/>
        <v>0</v>
      </c>
      <c r="AE234" s="411">
        <f t="shared" si="343"/>
        <v>0</v>
      </c>
      <c r="AF234" s="411">
        <f t="shared" si="343"/>
        <v>0</v>
      </c>
      <c r="AG234" s="411">
        <f t="shared" ref="AG234" si="344">AG233</f>
        <v>0</v>
      </c>
      <c r="AH234" s="411">
        <f t="shared" ref="AH234" si="345">AH233</f>
        <v>0</v>
      </c>
      <c r="AI234" s="411">
        <f t="shared" ref="AI234" si="346">AI233</f>
        <v>0</v>
      </c>
      <c r="AJ234" s="411">
        <f t="shared" ref="AJ234" si="347">AJ233</f>
        <v>0</v>
      </c>
      <c r="AK234" s="411">
        <f t="shared" ref="AK234" si="348">AK233</f>
        <v>0</v>
      </c>
      <c r="AL234" s="411">
        <f t="shared" ref="AL234" si="349">AL233</f>
        <v>0</v>
      </c>
      <c r="AM234" s="297"/>
    </row>
    <row r="235" spans="1:39" ht="15" outlineLevel="1">
      <c r="A235" s="768"/>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 outlineLevel="1">
      <c r="A236" s="768"/>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768">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A238" s="768"/>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F238" si="350">Z237</f>
        <v>0</v>
      </c>
      <c r="AA238" s="411">
        <f t="shared" si="350"/>
        <v>0</v>
      </c>
      <c r="AB238" s="411">
        <f t="shared" si="350"/>
        <v>0</v>
      </c>
      <c r="AC238" s="411">
        <f t="shared" si="350"/>
        <v>0</v>
      </c>
      <c r="AD238" s="411">
        <f t="shared" si="350"/>
        <v>0</v>
      </c>
      <c r="AE238" s="411">
        <f t="shared" si="350"/>
        <v>0</v>
      </c>
      <c r="AF238" s="411">
        <f t="shared" si="350"/>
        <v>0</v>
      </c>
      <c r="AG238" s="411">
        <f t="shared" ref="AG238" si="351">AG237</f>
        <v>0</v>
      </c>
      <c r="AH238" s="411">
        <f t="shared" ref="AH238" si="352">AH237</f>
        <v>0</v>
      </c>
      <c r="AI238" s="411">
        <f t="shared" ref="AI238" si="353">AI237</f>
        <v>0</v>
      </c>
      <c r="AJ238" s="411">
        <f t="shared" ref="AJ238" si="354">AJ237</f>
        <v>0</v>
      </c>
      <c r="AK238" s="411">
        <f t="shared" ref="AK238" si="355">AK237</f>
        <v>0</v>
      </c>
      <c r="AL238" s="411">
        <f t="shared" ref="AL238" si="356">AL237</f>
        <v>0</v>
      </c>
      <c r="AM238" s="311"/>
    </row>
    <row r="239" spans="1:39" ht="15" outlineLevel="1">
      <c r="A239" s="768"/>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768">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A241" s="768"/>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F241" si="357">Z240</f>
        <v>0</v>
      </c>
      <c r="AA241" s="411">
        <f t="shared" si="357"/>
        <v>0</v>
      </c>
      <c r="AB241" s="411">
        <f t="shared" si="357"/>
        <v>0</v>
      </c>
      <c r="AC241" s="411">
        <f t="shared" si="357"/>
        <v>0</v>
      </c>
      <c r="AD241" s="411">
        <f t="shared" si="357"/>
        <v>0</v>
      </c>
      <c r="AE241" s="411">
        <f t="shared" si="357"/>
        <v>0</v>
      </c>
      <c r="AF241" s="411">
        <f t="shared" si="357"/>
        <v>0</v>
      </c>
      <c r="AG241" s="411">
        <f t="shared" ref="AG241" si="358">AG240</f>
        <v>0</v>
      </c>
      <c r="AH241" s="411">
        <f t="shared" ref="AH241" si="359">AH240</f>
        <v>0</v>
      </c>
      <c r="AI241" s="411">
        <f t="shared" ref="AI241" si="360">AI240</f>
        <v>0</v>
      </c>
      <c r="AJ241" s="411">
        <f t="shared" ref="AJ241" si="361">AJ240</f>
        <v>0</v>
      </c>
      <c r="AK241" s="411">
        <f t="shared" ref="AK241" si="362">AK240</f>
        <v>0</v>
      </c>
      <c r="AL241" s="411">
        <f t="shared" ref="AL241" si="363">AL240</f>
        <v>0</v>
      </c>
      <c r="AM241" s="311"/>
    </row>
    <row r="242" spans="1:39" ht="15" outlineLevel="1">
      <c r="A242" s="768"/>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768">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A244" s="768"/>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F244" si="364">Z243</f>
        <v>0</v>
      </c>
      <c r="AA244" s="411">
        <f t="shared" si="364"/>
        <v>0</v>
      </c>
      <c r="AB244" s="411">
        <f t="shared" si="364"/>
        <v>0</v>
      </c>
      <c r="AC244" s="411">
        <f t="shared" si="364"/>
        <v>0</v>
      </c>
      <c r="AD244" s="411">
        <f t="shared" si="364"/>
        <v>0</v>
      </c>
      <c r="AE244" s="411">
        <f t="shared" si="364"/>
        <v>0</v>
      </c>
      <c r="AF244" s="411">
        <f t="shared" si="364"/>
        <v>0</v>
      </c>
      <c r="AG244" s="411">
        <f t="shared" ref="AG244" si="365">AG243</f>
        <v>0</v>
      </c>
      <c r="AH244" s="411">
        <f t="shared" ref="AH244" si="366">AH243</f>
        <v>0</v>
      </c>
      <c r="AI244" s="411">
        <f t="shared" ref="AI244" si="367">AI243</f>
        <v>0</v>
      </c>
      <c r="AJ244" s="411">
        <f t="shared" ref="AJ244" si="368">AJ243</f>
        <v>0</v>
      </c>
      <c r="AK244" s="411">
        <f t="shared" ref="AK244" si="369">AK243</f>
        <v>0</v>
      </c>
      <c r="AL244" s="411">
        <f t="shared" ref="AL244" si="370">AL243</f>
        <v>0</v>
      </c>
      <c r="AM244" s="311"/>
    </row>
    <row r="245" spans="1:39" ht="15" outlineLevel="1">
      <c r="A245" s="768"/>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768">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A247" s="768"/>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F247" si="371">Z246</f>
        <v>0</v>
      </c>
      <c r="AA247" s="411">
        <f t="shared" si="371"/>
        <v>0</v>
      </c>
      <c r="AB247" s="411">
        <f t="shared" si="371"/>
        <v>0</v>
      </c>
      <c r="AC247" s="411">
        <f t="shared" si="371"/>
        <v>0</v>
      </c>
      <c r="AD247" s="411">
        <f t="shared" si="371"/>
        <v>0</v>
      </c>
      <c r="AE247" s="411">
        <f t="shared" si="371"/>
        <v>0</v>
      </c>
      <c r="AF247" s="411">
        <f t="shared" si="371"/>
        <v>0</v>
      </c>
      <c r="AG247" s="411">
        <f t="shared" ref="AG247" si="372">AG246</f>
        <v>0</v>
      </c>
      <c r="AH247" s="411">
        <f t="shared" ref="AH247" si="373">AH246</f>
        <v>0</v>
      </c>
      <c r="AI247" s="411">
        <f t="shared" ref="AI247" si="374">AI246</f>
        <v>0</v>
      </c>
      <c r="AJ247" s="411">
        <f t="shared" ref="AJ247" si="375">AJ246</f>
        <v>0</v>
      </c>
      <c r="AK247" s="411">
        <f t="shared" ref="AK247" si="376">AK246</f>
        <v>0</v>
      </c>
      <c r="AL247" s="411">
        <f t="shared" ref="AL247" si="377">AL246</f>
        <v>0</v>
      </c>
      <c r="AM247" s="311"/>
    </row>
    <row r="248" spans="1:39" ht="15" outlineLevel="1">
      <c r="A248" s="768"/>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768">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A250" s="768"/>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F250" si="378">Z249</f>
        <v>0</v>
      </c>
      <c r="AA250" s="411">
        <f t="shared" si="378"/>
        <v>0</v>
      </c>
      <c r="AB250" s="411">
        <f t="shared" si="378"/>
        <v>0</v>
      </c>
      <c r="AC250" s="411">
        <f t="shared" si="378"/>
        <v>0</v>
      </c>
      <c r="AD250" s="411">
        <f t="shared" si="378"/>
        <v>0</v>
      </c>
      <c r="AE250" s="411">
        <f t="shared" si="378"/>
        <v>0</v>
      </c>
      <c r="AF250" s="411">
        <f t="shared" si="378"/>
        <v>0</v>
      </c>
      <c r="AG250" s="411">
        <f t="shared" ref="AG250" si="379">AG249</f>
        <v>0</v>
      </c>
      <c r="AH250" s="411">
        <f t="shared" ref="AH250" si="380">AH249</f>
        <v>0</v>
      </c>
      <c r="AI250" s="411">
        <f t="shared" ref="AI250" si="381">AI249</f>
        <v>0</v>
      </c>
      <c r="AJ250" s="411">
        <f t="shared" ref="AJ250" si="382">AJ249</f>
        <v>0</v>
      </c>
      <c r="AK250" s="411">
        <f t="shared" ref="AK250" si="383">AK249</f>
        <v>0</v>
      </c>
      <c r="AL250" s="411">
        <f t="shared" ref="AL250" si="384">AL249</f>
        <v>0</v>
      </c>
      <c r="AM250" s="311"/>
    </row>
    <row r="251" spans="1:39" ht="15" outlineLevel="1">
      <c r="A251" s="768"/>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 outlineLevel="1">
      <c r="A252" s="768"/>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768">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A254" s="768"/>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F254" si="385">Z253</f>
        <v>0</v>
      </c>
      <c r="AA254" s="411">
        <f t="shared" si="385"/>
        <v>0</v>
      </c>
      <c r="AB254" s="411">
        <f t="shared" si="385"/>
        <v>0</v>
      </c>
      <c r="AC254" s="411">
        <f t="shared" si="385"/>
        <v>0</v>
      </c>
      <c r="AD254" s="411">
        <f t="shared" si="385"/>
        <v>0</v>
      </c>
      <c r="AE254" s="411">
        <f t="shared" si="385"/>
        <v>0</v>
      </c>
      <c r="AF254" s="411">
        <f t="shared" si="385"/>
        <v>0</v>
      </c>
      <c r="AG254" s="411">
        <f t="shared" ref="AG254" si="386">AG253</f>
        <v>0</v>
      </c>
      <c r="AH254" s="411">
        <f t="shared" ref="AH254" si="387">AH253</f>
        <v>0</v>
      </c>
      <c r="AI254" s="411">
        <f t="shared" ref="AI254" si="388">AI253</f>
        <v>0</v>
      </c>
      <c r="AJ254" s="411">
        <f t="shared" ref="AJ254" si="389">AJ253</f>
        <v>0</v>
      </c>
      <c r="AK254" s="411">
        <f t="shared" ref="AK254" si="390">AK253</f>
        <v>0</v>
      </c>
      <c r="AL254" s="411">
        <f t="shared" ref="AL254" si="391">AL253</f>
        <v>0</v>
      </c>
      <c r="AM254" s="297"/>
    </row>
    <row r="255" spans="1:39" ht="15" outlineLevel="1">
      <c r="A255" s="768"/>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768">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A257" s="768"/>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F257" si="392">Z256</f>
        <v>0</v>
      </c>
      <c r="AA257" s="411">
        <f t="shared" si="392"/>
        <v>0</v>
      </c>
      <c r="AB257" s="411">
        <f t="shared" si="392"/>
        <v>0</v>
      </c>
      <c r="AC257" s="411">
        <f t="shared" si="392"/>
        <v>0</v>
      </c>
      <c r="AD257" s="411">
        <f t="shared" si="392"/>
        <v>0</v>
      </c>
      <c r="AE257" s="411">
        <f t="shared" si="392"/>
        <v>0</v>
      </c>
      <c r="AF257" s="411">
        <f t="shared" si="392"/>
        <v>0</v>
      </c>
      <c r="AG257" s="411">
        <f t="shared" ref="AG257" si="393">AG256</f>
        <v>0</v>
      </c>
      <c r="AH257" s="411">
        <f t="shared" ref="AH257" si="394">AH256</f>
        <v>0</v>
      </c>
      <c r="AI257" s="411">
        <f t="shared" ref="AI257" si="395">AI256</f>
        <v>0</v>
      </c>
      <c r="AJ257" s="411">
        <f t="shared" ref="AJ257" si="396">AJ256</f>
        <v>0</v>
      </c>
      <c r="AK257" s="411">
        <f t="shared" ref="AK257" si="397">AK256</f>
        <v>0</v>
      </c>
      <c r="AL257" s="411">
        <f t="shared" ref="AL257" si="398">AL256</f>
        <v>0</v>
      </c>
      <c r="AM257" s="297"/>
    </row>
    <row r="258" spans="1:40" ht="15" outlineLevel="1">
      <c r="A258" s="768"/>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768">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A260" s="768"/>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F260" si="399">Z259</f>
        <v>0</v>
      </c>
      <c r="AA260" s="411">
        <f t="shared" si="399"/>
        <v>0</v>
      </c>
      <c r="AB260" s="411">
        <f t="shared" si="399"/>
        <v>0</v>
      </c>
      <c r="AC260" s="411">
        <f t="shared" si="399"/>
        <v>0</v>
      </c>
      <c r="AD260" s="411">
        <f t="shared" si="399"/>
        <v>0</v>
      </c>
      <c r="AE260" s="411">
        <f t="shared" si="399"/>
        <v>0</v>
      </c>
      <c r="AF260" s="411">
        <f t="shared" si="399"/>
        <v>0</v>
      </c>
      <c r="AG260" s="411">
        <f t="shared" ref="AG260" si="400">AG259</f>
        <v>0</v>
      </c>
      <c r="AH260" s="411">
        <f t="shared" ref="AH260" si="401">AH259</f>
        <v>0</v>
      </c>
      <c r="AI260" s="411">
        <f t="shared" ref="AI260" si="402">AI259</f>
        <v>0</v>
      </c>
      <c r="AJ260" s="411">
        <f t="shared" ref="AJ260" si="403">AJ259</f>
        <v>0</v>
      </c>
      <c r="AK260" s="411">
        <f t="shared" ref="AK260" si="404">AK259</f>
        <v>0</v>
      </c>
      <c r="AL260" s="411">
        <f t="shared" ref="AL260" si="405">AL259</f>
        <v>0</v>
      </c>
      <c r="AM260" s="306"/>
    </row>
    <row r="261" spans="1:40" ht="15" outlineLevel="1">
      <c r="A261" s="768"/>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 outlineLevel="1">
      <c r="A262" s="768"/>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76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A264" s="768"/>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F264" si="406">Z263</f>
        <v>0</v>
      </c>
      <c r="AA264" s="411">
        <f t="shared" si="406"/>
        <v>0</v>
      </c>
      <c r="AB264" s="411">
        <f t="shared" si="406"/>
        <v>0</v>
      </c>
      <c r="AC264" s="411">
        <f t="shared" si="406"/>
        <v>0</v>
      </c>
      <c r="AD264" s="411">
        <f t="shared" si="406"/>
        <v>0</v>
      </c>
      <c r="AE264" s="411">
        <f t="shared" si="406"/>
        <v>0</v>
      </c>
      <c r="AF264" s="411">
        <f t="shared" si="406"/>
        <v>0</v>
      </c>
      <c r="AG264" s="411">
        <f t="shared" ref="AG264" si="407">AG263</f>
        <v>0</v>
      </c>
      <c r="AH264" s="411">
        <f t="shared" ref="AH264" si="408">AH263</f>
        <v>0</v>
      </c>
      <c r="AI264" s="411">
        <f t="shared" ref="AI264" si="409">AI263</f>
        <v>0</v>
      </c>
      <c r="AJ264" s="411">
        <f t="shared" ref="AJ264" si="410">AJ263</f>
        <v>0</v>
      </c>
      <c r="AK264" s="411">
        <f t="shared" ref="AK264" si="411">AK263</f>
        <v>0</v>
      </c>
      <c r="AL264" s="411">
        <f t="shared" ref="AL264" si="412">AL263</f>
        <v>0</v>
      </c>
      <c r="AM264" s="297"/>
    </row>
    <row r="265" spans="1:40" ht="15" outlineLevel="1">
      <c r="A265" s="769"/>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8"/>
    </row>
    <row r="266" spans="1:40" s="309" customFormat="1" ht="15" outlineLevel="1">
      <c r="A266" s="769"/>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9"/>
    </row>
    <row r="267" spans="1:40" ht="15" outlineLevel="1">
      <c r="A267" s="768">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A268" s="768"/>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F268" si="413">Z267</f>
        <v>0</v>
      </c>
      <c r="AA268" s="411">
        <f t="shared" si="413"/>
        <v>0</v>
      </c>
      <c r="AB268" s="411">
        <f t="shared" si="413"/>
        <v>0</v>
      </c>
      <c r="AC268" s="411">
        <f t="shared" si="413"/>
        <v>0</v>
      </c>
      <c r="AD268" s="411">
        <f t="shared" si="413"/>
        <v>0</v>
      </c>
      <c r="AE268" s="411">
        <f t="shared" si="413"/>
        <v>0</v>
      </c>
      <c r="AF268" s="411">
        <f t="shared" si="413"/>
        <v>0</v>
      </c>
      <c r="AG268" s="411">
        <f t="shared" ref="AG268:AL268" si="414">AG267</f>
        <v>0</v>
      </c>
      <c r="AH268" s="411">
        <f t="shared" si="414"/>
        <v>0</v>
      </c>
      <c r="AI268" s="411">
        <f t="shared" si="414"/>
        <v>0</v>
      </c>
      <c r="AJ268" s="411">
        <f t="shared" si="414"/>
        <v>0</v>
      </c>
      <c r="AK268" s="411">
        <f t="shared" si="414"/>
        <v>0</v>
      </c>
      <c r="AL268" s="411">
        <f t="shared" si="414"/>
        <v>0</v>
      </c>
      <c r="AM268" s="297"/>
    </row>
    <row r="269" spans="1:40" ht="15" outlineLevel="1">
      <c r="A269" s="768"/>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768">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76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F271" si="415">Z270</f>
        <v>0</v>
      </c>
      <c r="AA271" s="411">
        <f t="shared" si="415"/>
        <v>0</v>
      </c>
      <c r="AB271" s="411">
        <f t="shared" si="415"/>
        <v>0</v>
      </c>
      <c r="AC271" s="411">
        <f t="shared" si="415"/>
        <v>0</v>
      </c>
      <c r="AD271" s="411">
        <f t="shared" si="415"/>
        <v>0</v>
      </c>
      <c r="AE271" s="411">
        <f t="shared" si="415"/>
        <v>0</v>
      </c>
      <c r="AF271" s="411">
        <f t="shared" si="415"/>
        <v>0</v>
      </c>
      <c r="AG271" s="411">
        <f t="shared" ref="AG271:AL271" si="416">AG270</f>
        <v>0</v>
      </c>
      <c r="AH271" s="411">
        <f t="shared" si="416"/>
        <v>0</v>
      </c>
      <c r="AI271" s="411">
        <f t="shared" si="416"/>
        <v>0</v>
      </c>
      <c r="AJ271" s="411">
        <f t="shared" si="416"/>
        <v>0</v>
      </c>
      <c r="AK271" s="411">
        <f t="shared" si="416"/>
        <v>0</v>
      </c>
      <c r="AL271" s="411">
        <f t="shared" si="416"/>
        <v>0</v>
      </c>
      <c r="AM271" s="297"/>
    </row>
    <row r="272" spans="1:40" s="283" customFormat="1" ht="15" outlineLevel="1">
      <c r="A272" s="76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 outlineLevel="1">
      <c r="A273" s="768"/>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768">
        <v>17</v>
      </c>
      <c r="B274" s="519"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A275" s="768"/>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F275" si="417">Z274</f>
        <v>0</v>
      </c>
      <c r="AA275" s="411">
        <f t="shared" si="417"/>
        <v>0</v>
      </c>
      <c r="AB275" s="411">
        <f t="shared" si="417"/>
        <v>0</v>
      </c>
      <c r="AC275" s="411">
        <f t="shared" si="417"/>
        <v>0</v>
      </c>
      <c r="AD275" s="411">
        <f t="shared" si="417"/>
        <v>0</v>
      </c>
      <c r="AE275" s="411">
        <f t="shared" si="417"/>
        <v>0</v>
      </c>
      <c r="AF275" s="411">
        <f t="shared" si="417"/>
        <v>0</v>
      </c>
      <c r="AG275" s="411">
        <f t="shared" ref="AG275:AL275" si="418">AG274</f>
        <v>0</v>
      </c>
      <c r="AH275" s="411">
        <f t="shared" si="418"/>
        <v>0</v>
      </c>
      <c r="AI275" s="411">
        <f t="shared" si="418"/>
        <v>0</v>
      </c>
      <c r="AJ275" s="411">
        <f t="shared" si="418"/>
        <v>0</v>
      </c>
      <c r="AK275" s="411">
        <f t="shared" si="418"/>
        <v>0</v>
      </c>
      <c r="AL275" s="411">
        <f t="shared" si="418"/>
        <v>0</v>
      </c>
      <c r="AM275" s="306"/>
    </row>
    <row r="276" spans="1:39" ht="15" outlineLevel="1">
      <c r="A276" s="768"/>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768">
        <v>18</v>
      </c>
      <c r="B277" s="519" t="s">
        <v>109</v>
      </c>
      <c r="C277" s="291" t="s">
        <v>25</v>
      </c>
      <c r="D277" s="295"/>
      <c r="E277" s="295"/>
      <c r="F277" s="295"/>
      <c r="G277" s="295"/>
      <c r="H277" s="295"/>
      <c r="I277" s="295"/>
      <c r="J277" s="295"/>
      <c r="K277" s="295"/>
      <c r="L277" s="295"/>
      <c r="M277" s="295"/>
      <c r="N277" s="295">
        <v>0</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A278" s="768"/>
      <c r="B278" s="294" t="s">
        <v>289</v>
      </c>
      <c r="C278" s="291" t="s">
        <v>163</v>
      </c>
      <c r="D278" s="295"/>
      <c r="E278" s="295"/>
      <c r="F278" s="295"/>
      <c r="G278" s="295"/>
      <c r="H278" s="295"/>
      <c r="I278" s="295"/>
      <c r="J278" s="295"/>
      <c r="K278" s="295"/>
      <c r="L278" s="295"/>
      <c r="M278" s="295"/>
      <c r="N278" s="295">
        <f>N277</f>
        <v>0</v>
      </c>
      <c r="O278" s="295"/>
      <c r="P278" s="295"/>
      <c r="Q278" s="295"/>
      <c r="R278" s="295"/>
      <c r="S278" s="295"/>
      <c r="T278" s="295"/>
      <c r="U278" s="295"/>
      <c r="V278" s="295"/>
      <c r="W278" s="295"/>
      <c r="X278" s="295"/>
      <c r="Y278" s="411">
        <f>Y277</f>
        <v>0</v>
      </c>
      <c r="Z278" s="411">
        <f t="shared" ref="Z278:AF278" si="419">Z277</f>
        <v>0</v>
      </c>
      <c r="AA278" s="411">
        <f t="shared" si="419"/>
        <v>0</v>
      </c>
      <c r="AB278" s="411">
        <f t="shared" si="419"/>
        <v>0</v>
      </c>
      <c r="AC278" s="411">
        <f t="shared" si="419"/>
        <v>0</v>
      </c>
      <c r="AD278" s="411">
        <f t="shared" si="419"/>
        <v>0</v>
      </c>
      <c r="AE278" s="411">
        <f t="shared" si="419"/>
        <v>0</v>
      </c>
      <c r="AF278" s="411">
        <f t="shared" si="419"/>
        <v>0</v>
      </c>
      <c r="AG278" s="411">
        <f t="shared" ref="AG278:AL278" si="420">AG277</f>
        <v>0</v>
      </c>
      <c r="AH278" s="411">
        <f t="shared" si="420"/>
        <v>0</v>
      </c>
      <c r="AI278" s="411">
        <f t="shared" si="420"/>
        <v>0</v>
      </c>
      <c r="AJ278" s="411">
        <f t="shared" si="420"/>
        <v>0</v>
      </c>
      <c r="AK278" s="411">
        <f t="shared" si="420"/>
        <v>0</v>
      </c>
      <c r="AL278" s="411">
        <f t="shared" si="420"/>
        <v>0</v>
      </c>
      <c r="AM278" s="306"/>
    </row>
    <row r="279" spans="1:39" ht="15" outlineLevel="1">
      <c r="A279" s="768"/>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768">
        <v>19</v>
      </c>
      <c r="B280" s="519"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A281" s="768"/>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F281" si="421">Z280</f>
        <v>0</v>
      </c>
      <c r="AA281" s="411">
        <f t="shared" si="421"/>
        <v>0</v>
      </c>
      <c r="AB281" s="411">
        <f t="shared" si="421"/>
        <v>0</v>
      </c>
      <c r="AC281" s="411">
        <f t="shared" si="421"/>
        <v>0</v>
      </c>
      <c r="AD281" s="411">
        <f t="shared" si="421"/>
        <v>0</v>
      </c>
      <c r="AE281" s="411">
        <f t="shared" si="421"/>
        <v>0</v>
      </c>
      <c r="AF281" s="411">
        <f t="shared" si="421"/>
        <v>0</v>
      </c>
      <c r="AG281" s="411">
        <f t="shared" ref="AG281:AL281" si="422">AG280</f>
        <v>0</v>
      </c>
      <c r="AH281" s="411">
        <f t="shared" si="422"/>
        <v>0</v>
      </c>
      <c r="AI281" s="411">
        <f t="shared" si="422"/>
        <v>0</v>
      </c>
      <c r="AJ281" s="411">
        <f t="shared" si="422"/>
        <v>0</v>
      </c>
      <c r="AK281" s="411">
        <f t="shared" si="422"/>
        <v>0</v>
      </c>
      <c r="AL281" s="411">
        <f t="shared" si="422"/>
        <v>0</v>
      </c>
      <c r="AM281" s="297"/>
    </row>
    <row r="282" spans="1:39" ht="15" outlineLevel="1">
      <c r="A282" s="768"/>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768">
        <v>20</v>
      </c>
      <c r="B283" s="519"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A284" s="768"/>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 t="shared" ref="Y284:AF284" si="423">Y283</f>
        <v>0</v>
      </c>
      <c r="Z284" s="411">
        <f t="shared" si="423"/>
        <v>0</v>
      </c>
      <c r="AA284" s="411">
        <f t="shared" si="423"/>
        <v>0</v>
      </c>
      <c r="AB284" s="411">
        <f t="shared" si="423"/>
        <v>0</v>
      </c>
      <c r="AC284" s="411">
        <f t="shared" si="423"/>
        <v>0</v>
      </c>
      <c r="AD284" s="411">
        <f t="shared" si="423"/>
        <v>0</v>
      </c>
      <c r="AE284" s="411">
        <f t="shared" si="423"/>
        <v>0</v>
      </c>
      <c r="AF284" s="411">
        <f t="shared" si="423"/>
        <v>0</v>
      </c>
      <c r="AG284" s="411">
        <f t="shared" ref="AG284:AL284" si="424">AG283</f>
        <v>0</v>
      </c>
      <c r="AH284" s="411">
        <f t="shared" si="424"/>
        <v>0</v>
      </c>
      <c r="AI284" s="411">
        <f t="shared" si="424"/>
        <v>0</v>
      </c>
      <c r="AJ284" s="411">
        <f t="shared" si="424"/>
        <v>0</v>
      </c>
      <c r="AK284" s="411">
        <f t="shared" si="424"/>
        <v>0</v>
      </c>
      <c r="AL284" s="411">
        <f t="shared" si="424"/>
        <v>0</v>
      </c>
      <c r="AM284" s="306"/>
    </row>
    <row r="285" spans="1:39" ht="15" outlineLevel="1">
      <c r="A285" s="768"/>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 outlineLevel="1">
      <c r="A286" s="768"/>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 outlineLevel="1">
      <c r="A287" s="768"/>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768" t="s">
        <v>980</v>
      </c>
      <c r="B288" s="519" t="s">
        <v>113</v>
      </c>
      <c r="C288" s="291" t="s">
        <v>25</v>
      </c>
      <c r="D288" s="295"/>
      <c r="E288" s="295"/>
      <c r="F288" s="295"/>
      <c r="G288" s="295">
        <v>6293911.8779999996</v>
      </c>
      <c r="H288" s="295">
        <v>6293911.8779999996</v>
      </c>
      <c r="I288" s="295">
        <v>6293911.8779999996</v>
      </c>
      <c r="J288" s="295">
        <v>6293911.8779999996</v>
      </c>
      <c r="K288" s="295">
        <v>6292984.9019999998</v>
      </c>
      <c r="L288" s="295">
        <v>6292984.9019999998</v>
      </c>
      <c r="M288" s="295">
        <v>6265010.4340000004</v>
      </c>
      <c r="N288" s="291"/>
      <c r="O288" s="295"/>
      <c r="P288" s="295"/>
      <c r="Q288" s="295"/>
      <c r="R288" s="295">
        <v>408.64615579999997</v>
      </c>
      <c r="S288" s="295">
        <v>408.64615579999997</v>
      </c>
      <c r="T288" s="295">
        <v>408.64615579999997</v>
      </c>
      <c r="U288" s="295">
        <v>408.64615579999997</v>
      </c>
      <c r="V288" s="295">
        <v>408.63782650000002</v>
      </c>
      <c r="W288" s="295">
        <v>408.63782650000002</v>
      </c>
      <c r="X288" s="295">
        <v>406.88166489999998</v>
      </c>
      <c r="Y288" s="410">
        <v>1</v>
      </c>
      <c r="Z288" s="410">
        <v>0</v>
      </c>
      <c r="AA288" s="410">
        <v>0</v>
      </c>
      <c r="AB288" s="410">
        <v>0</v>
      </c>
      <c r="AC288" s="410">
        <v>0</v>
      </c>
      <c r="AD288" s="410">
        <v>0</v>
      </c>
      <c r="AE288" s="410">
        <v>0</v>
      </c>
      <c r="AF288" s="410">
        <v>0</v>
      </c>
      <c r="AG288" s="410"/>
      <c r="AH288" s="410"/>
      <c r="AI288" s="410"/>
      <c r="AJ288" s="410"/>
      <c r="AK288" s="410"/>
      <c r="AL288" s="410"/>
      <c r="AM288" s="296">
        <f>SUM(Y288:AL288)</f>
        <v>1</v>
      </c>
    </row>
    <row r="289" spans="1:39" ht="15" outlineLevel="1">
      <c r="A289" s="768" t="s">
        <v>1015</v>
      </c>
      <c r="B289" s="294" t="s">
        <v>289</v>
      </c>
      <c r="C289" s="291" t="s">
        <v>163</v>
      </c>
      <c r="D289" s="295"/>
      <c r="E289" s="295"/>
      <c r="F289" s="295"/>
      <c r="G289" s="295">
        <v>702823.56279234285</v>
      </c>
      <c r="H289" s="295">
        <v>702823.56279234285</v>
      </c>
      <c r="I289" s="295">
        <v>702823.56279234285</v>
      </c>
      <c r="J289" s="295">
        <v>702823.56279234285</v>
      </c>
      <c r="K289" s="295">
        <v>702764.63521380699</v>
      </c>
      <c r="L289" s="295">
        <v>702764.63521380699</v>
      </c>
      <c r="M289" s="295">
        <v>703768.90872495703</v>
      </c>
      <c r="N289" s="291"/>
      <c r="O289" s="295"/>
      <c r="P289" s="295"/>
      <c r="Q289" s="295"/>
      <c r="R289" s="295">
        <v>44.551433744358789</v>
      </c>
      <c r="S289" s="295">
        <v>44.551433744358789</v>
      </c>
      <c r="T289" s="295">
        <v>44.551433744358789</v>
      </c>
      <c r="U289" s="295">
        <v>44.551433744358789</v>
      </c>
      <c r="V289" s="295">
        <v>44.550904251501393</v>
      </c>
      <c r="W289" s="295">
        <v>44.550904251501393</v>
      </c>
      <c r="X289" s="295">
        <v>44.613949830036482</v>
      </c>
      <c r="Y289" s="411">
        <f>Y288</f>
        <v>1</v>
      </c>
      <c r="Z289" s="411">
        <f t="shared" ref="Z289:AF289" si="425">Z288</f>
        <v>0</v>
      </c>
      <c r="AA289" s="411">
        <f t="shared" si="425"/>
        <v>0</v>
      </c>
      <c r="AB289" s="411">
        <f t="shared" si="425"/>
        <v>0</v>
      </c>
      <c r="AC289" s="411">
        <f t="shared" si="425"/>
        <v>0</v>
      </c>
      <c r="AD289" s="411">
        <f t="shared" si="425"/>
        <v>0</v>
      </c>
      <c r="AE289" s="411">
        <f t="shared" si="425"/>
        <v>0</v>
      </c>
      <c r="AF289" s="411">
        <f t="shared" si="425"/>
        <v>0</v>
      </c>
      <c r="AG289" s="411">
        <f t="shared" ref="AG289" si="426">AG288</f>
        <v>0</v>
      </c>
      <c r="AH289" s="411">
        <f t="shared" ref="AH289" si="427">AH288</f>
        <v>0</v>
      </c>
      <c r="AI289" s="411">
        <f t="shared" ref="AI289" si="428">AI288</f>
        <v>0</v>
      </c>
      <c r="AJ289" s="411">
        <f t="shared" ref="AJ289" si="429">AJ288</f>
        <v>0</v>
      </c>
      <c r="AK289" s="411">
        <f t="shared" ref="AK289" si="430">AK288</f>
        <v>0</v>
      </c>
      <c r="AL289" s="411">
        <f t="shared" ref="AL289" si="431">AL288</f>
        <v>0</v>
      </c>
      <c r="AM289" s="306"/>
    </row>
    <row r="290" spans="1:39" ht="15" outlineLevel="1">
      <c r="A290" s="768"/>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768" t="s">
        <v>981</v>
      </c>
      <c r="B291" s="519"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A292" s="768"/>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AF292" si="432">Z291</f>
        <v>0</v>
      </c>
      <c r="AA292" s="411">
        <f t="shared" si="432"/>
        <v>0</v>
      </c>
      <c r="AB292" s="411">
        <f t="shared" si="432"/>
        <v>0</v>
      </c>
      <c r="AC292" s="411">
        <f t="shared" si="432"/>
        <v>0</v>
      </c>
      <c r="AD292" s="411">
        <f t="shared" si="432"/>
        <v>0</v>
      </c>
      <c r="AE292" s="411">
        <f t="shared" si="432"/>
        <v>0</v>
      </c>
      <c r="AF292" s="411">
        <f t="shared" si="432"/>
        <v>0</v>
      </c>
      <c r="AG292" s="411">
        <f t="shared" ref="AG292" si="433">AG291</f>
        <v>0</v>
      </c>
      <c r="AH292" s="411">
        <f t="shared" ref="AH292" si="434">AH291</f>
        <v>0</v>
      </c>
      <c r="AI292" s="411">
        <f t="shared" ref="AI292" si="435">AI291</f>
        <v>0</v>
      </c>
      <c r="AJ292" s="411">
        <f t="shared" ref="AJ292" si="436">AJ291</f>
        <v>0</v>
      </c>
      <c r="AK292" s="411">
        <f t="shared" ref="AK292" si="437">AK291</f>
        <v>0</v>
      </c>
      <c r="AL292" s="411">
        <f t="shared" ref="AL292" si="438">AL291</f>
        <v>0</v>
      </c>
      <c r="AM292" s="306"/>
    </row>
    <row r="293" spans="1:39" ht="15" outlineLevel="1">
      <c r="A293" s="768"/>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outlineLevel="1">
      <c r="A294" s="770" t="s">
        <v>982</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A295" s="768"/>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F295" si="439">Z294</f>
        <v>0</v>
      </c>
      <c r="AA295" s="411">
        <f t="shared" si="439"/>
        <v>0</v>
      </c>
      <c r="AB295" s="411">
        <f t="shared" si="439"/>
        <v>0</v>
      </c>
      <c r="AC295" s="411">
        <f t="shared" si="439"/>
        <v>0</v>
      </c>
      <c r="AD295" s="411">
        <f t="shared" si="439"/>
        <v>0</v>
      </c>
      <c r="AE295" s="411">
        <f t="shared" si="439"/>
        <v>0</v>
      </c>
      <c r="AF295" s="411">
        <f t="shared" si="439"/>
        <v>0</v>
      </c>
      <c r="AG295" s="411">
        <f t="shared" ref="AG295" si="440">AG294</f>
        <v>0</v>
      </c>
      <c r="AH295" s="411">
        <f t="shared" ref="AH295" si="441">AH294</f>
        <v>0</v>
      </c>
      <c r="AI295" s="411">
        <f t="shared" ref="AI295" si="442">AI294</f>
        <v>0</v>
      </c>
      <c r="AJ295" s="411">
        <f t="shared" ref="AJ295" si="443">AJ294</f>
        <v>0</v>
      </c>
      <c r="AK295" s="411">
        <f t="shared" ref="AK295" si="444">AK294</f>
        <v>0</v>
      </c>
      <c r="AL295" s="411">
        <f t="shared" ref="AL295" si="445">AL294</f>
        <v>0</v>
      </c>
      <c r="AM295" s="306"/>
    </row>
    <row r="296" spans="1:39" ht="15" outlineLevel="1">
      <c r="A296" s="768"/>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770" t="s">
        <v>983</v>
      </c>
      <c r="B297" s="519" t="s">
        <v>116</v>
      </c>
      <c r="C297" s="291" t="s">
        <v>25</v>
      </c>
      <c r="D297" s="295"/>
      <c r="E297" s="295"/>
      <c r="F297" s="295"/>
      <c r="G297" s="295">
        <v>0</v>
      </c>
      <c r="H297" s="295">
        <v>0</v>
      </c>
      <c r="I297" s="295">
        <v>0</v>
      </c>
      <c r="J297" s="295">
        <v>0</v>
      </c>
      <c r="K297" s="295">
        <v>0</v>
      </c>
      <c r="L297" s="295">
        <v>0</v>
      </c>
      <c r="M297" s="295">
        <v>0</v>
      </c>
      <c r="N297" s="291"/>
      <c r="O297" s="295"/>
      <c r="P297" s="295"/>
      <c r="Q297" s="295"/>
      <c r="R297" s="295">
        <v>0</v>
      </c>
      <c r="S297" s="295">
        <v>0</v>
      </c>
      <c r="T297" s="295">
        <v>0</v>
      </c>
      <c r="U297" s="295">
        <v>0</v>
      </c>
      <c r="V297" s="295">
        <v>0</v>
      </c>
      <c r="W297" s="295">
        <v>0</v>
      </c>
      <c r="X297" s="295">
        <v>0</v>
      </c>
      <c r="Y297" s="410">
        <v>0</v>
      </c>
      <c r="Z297" s="410">
        <v>0</v>
      </c>
      <c r="AA297" s="410">
        <v>0</v>
      </c>
      <c r="AB297" s="410">
        <v>0</v>
      </c>
      <c r="AC297" s="410">
        <v>0</v>
      </c>
      <c r="AD297" s="410">
        <v>0</v>
      </c>
      <c r="AE297" s="410">
        <v>0</v>
      </c>
      <c r="AF297" s="410">
        <v>0</v>
      </c>
      <c r="AG297" s="410"/>
      <c r="AH297" s="410"/>
      <c r="AI297" s="410"/>
      <c r="AJ297" s="410"/>
      <c r="AK297" s="410"/>
      <c r="AL297" s="410"/>
      <c r="AM297" s="296">
        <f>SUM(Y297:AL297)</f>
        <v>0</v>
      </c>
    </row>
    <row r="298" spans="1:39" ht="15" outlineLevel="1">
      <c r="A298" s="768"/>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F298" si="446">Z297</f>
        <v>0</v>
      </c>
      <c r="AA298" s="411">
        <f t="shared" si="446"/>
        <v>0</v>
      </c>
      <c r="AB298" s="411">
        <f t="shared" si="446"/>
        <v>0</v>
      </c>
      <c r="AC298" s="411">
        <f t="shared" si="446"/>
        <v>0</v>
      </c>
      <c r="AD298" s="411">
        <f t="shared" si="446"/>
        <v>0</v>
      </c>
      <c r="AE298" s="411">
        <f t="shared" si="446"/>
        <v>0</v>
      </c>
      <c r="AF298" s="411">
        <f t="shared" si="446"/>
        <v>0</v>
      </c>
      <c r="AG298" s="411">
        <f t="shared" ref="AG298" si="447">AG297</f>
        <v>0</v>
      </c>
      <c r="AH298" s="411">
        <f t="shared" ref="AH298" si="448">AH297</f>
        <v>0</v>
      </c>
      <c r="AI298" s="411">
        <f t="shared" ref="AI298" si="449">AI297</f>
        <v>0</v>
      </c>
      <c r="AJ298" s="411">
        <f t="shared" ref="AJ298" si="450">AJ297</f>
        <v>0</v>
      </c>
      <c r="AK298" s="411">
        <f t="shared" ref="AK298" si="451">AK297</f>
        <v>0</v>
      </c>
      <c r="AL298" s="411">
        <f t="shared" ref="AL298" si="452">AL297</f>
        <v>0</v>
      </c>
      <c r="AM298" s="306"/>
    </row>
    <row r="299" spans="1:39" ht="15" outlineLevel="1">
      <c r="A299" s="768"/>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 outlineLevel="1">
      <c r="A300" s="768"/>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768" t="s">
        <v>984</v>
      </c>
      <c r="B301" s="519" t="s">
        <v>117</v>
      </c>
      <c r="C301" s="291" t="s">
        <v>25</v>
      </c>
      <c r="D301" s="295"/>
      <c r="E301" s="295"/>
      <c r="F301" s="295"/>
      <c r="G301" s="295">
        <v>262852.81079999998</v>
      </c>
      <c r="H301" s="295">
        <v>262852.81079999998</v>
      </c>
      <c r="I301" s="295">
        <v>262852.81079999998</v>
      </c>
      <c r="J301" s="295">
        <v>262852.81079999998</v>
      </c>
      <c r="K301" s="295">
        <v>262852.81079999998</v>
      </c>
      <c r="L301" s="295">
        <v>262852.81079999998</v>
      </c>
      <c r="M301" s="295">
        <v>262852.81079999998</v>
      </c>
      <c r="N301" s="295">
        <v>12</v>
      </c>
      <c r="O301" s="295"/>
      <c r="P301" s="295"/>
      <c r="Q301" s="295"/>
      <c r="R301" s="295">
        <v>34.299694389999999</v>
      </c>
      <c r="S301" s="295">
        <v>34.299694389999999</v>
      </c>
      <c r="T301" s="295">
        <v>34.299694389999999</v>
      </c>
      <c r="U301" s="295">
        <v>34.299694389999999</v>
      </c>
      <c r="V301" s="295">
        <v>34.299694389999999</v>
      </c>
      <c r="W301" s="295">
        <v>34.299694389999999</v>
      </c>
      <c r="X301" s="295">
        <v>34.299694389999999</v>
      </c>
      <c r="Y301" s="426">
        <v>0.05</v>
      </c>
      <c r="Z301" s="410">
        <v>0</v>
      </c>
      <c r="AA301" s="410">
        <v>0.95</v>
      </c>
      <c r="AB301" s="410">
        <v>0</v>
      </c>
      <c r="AC301" s="410">
        <v>0</v>
      </c>
      <c r="AD301" s="410">
        <v>0</v>
      </c>
      <c r="AE301" s="410">
        <v>0</v>
      </c>
      <c r="AF301" s="410">
        <v>0</v>
      </c>
      <c r="AG301" s="415"/>
      <c r="AH301" s="415"/>
      <c r="AI301" s="415"/>
      <c r="AJ301" s="415"/>
      <c r="AK301" s="415"/>
      <c r="AL301" s="415"/>
      <c r="AM301" s="296">
        <f>SUM(Y301:AL301)</f>
        <v>1</v>
      </c>
    </row>
    <row r="302" spans="1:39" ht="15" outlineLevel="1">
      <c r="A302" s="768" t="s">
        <v>1014</v>
      </c>
      <c r="B302" s="294" t="s">
        <v>289</v>
      </c>
      <c r="C302" s="291" t="s">
        <v>163</v>
      </c>
      <c r="D302" s="295"/>
      <c r="E302" s="295"/>
      <c r="F302" s="295"/>
      <c r="G302" s="295">
        <v>13142.640539737338</v>
      </c>
      <c r="H302" s="295">
        <v>13142.640539737338</v>
      </c>
      <c r="I302" s="295">
        <v>13142.640539737338</v>
      </c>
      <c r="J302" s="295">
        <v>13142.640539737338</v>
      </c>
      <c r="K302" s="295">
        <v>13142.640539737338</v>
      </c>
      <c r="L302" s="295">
        <v>13142.640539737338</v>
      </c>
      <c r="M302" s="295">
        <v>13142.640539737338</v>
      </c>
      <c r="N302" s="295">
        <f>N301</f>
        <v>12</v>
      </c>
      <c r="O302" s="295"/>
      <c r="P302" s="295"/>
      <c r="Q302" s="295"/>
      <c r="R302" s="295">
        <v>1.7149847194239736</v>
      </c>
      <c r="S302" s="295">
        <v>1.7149847194239736</v>
      </c>
      <c r="T302" s="295">
        <v>1.7149847194239736</v>
      </c>
      <c r="U302" s="295">
        <v>1.7149847194239736</v>
      </c>
      <c r="V302" s="295">
        <v>1.7149847194239736</v>
      </c>
      <c r="W302" s="295">
        <v>1.7149847194239736</v>
      </c>
      <c r="X302" s="295">
        <v>1.7149847194239736</v>
      </c>
      <c r="Y302" s="411">
        <f>Y301</f>
        <v>0.05</v>
      </c>
      <c r="Z302" s="411">
        <f t="shared" ref="Z302:AF302" si="453">Z301</f>
        <v>0</v>
      </c>
      <c r="AA302" s="411">
        <f t="shared" si="453"/>
        <v>0.95</v>
      </c>
      <c r="AB302" s="411">
        <f t="shared" si="453"/>
        <v>0</v>
      </c>
      <c r="AC302" s="411">
        <f t="shared" si="453"/>
        <v>0</v>
      </c>
      <c r="AD302" s="411">
        <f t="shared" si="453"/>
        <v>0</v>
      </c>
      <c r="AE302" s="411">
        <f t="shared" si="453"/>
        <v>0</v>
      </c>
      <c r="AF302" s="411">
        <f t="shared" si="453"/>
        <v>0</v>
      </c>
      <c r="AG302" s="411">
        <f t="shared" ref="AG302" si="454">AG301</f>
        <v>0</v>
      </c>
      <c r="AH302" s="411">
        <f t="shared" ref="AH302" si="455">AH301</f>
        <v>0</v>
      </c>
      <c r="AI302" s="411">
        <f t="shared" ref="AI302" si="456">AI301</f>
        <v>0</v>
      </c>
      <c r="AJ302" s="411">
        <f t="shared" ref="AJ302" si="457">AJ301</f>
        <v>0</v>
      </c>
      <c r="AK302" s="411">
        <f t="shared" ref="AK302" si="458">AK301</f>
        <v>0</v>
      </c>
      <c r="AL302" s="411">
        <f t="shared" ref="AL302" si="459">AL301</f>
        <v>0</v>
      </c>
      <c r="AM302" s="306"/>
    </row>
    <row r="303" spans="1:39" ht="15" outlineLevel="1">
      <c r="A303" s="768"/>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768" t="s">
        <v>985</v>
      </c>
      <c r="B304" s="519" t="s">
        <v>118</v>
      </c>
      <c r="C304" s="291" t="s">
        <v>25</v>
      </c>
      <c r="D304" s="295"/>
      <c r="E304" s="295"/>
      <c r="F304" s="295"/>
      <c r="G304" s="295">
        <v>19839761.609999999</v>
      </c>
      <c r="H304" s="295">
        <v>19839761.609999999</v>
      </c>
      <c r="I304" s="295">
        <v>19813999.870000001</v>
      </c>
      <c r="J304" s="295">
        <v>19813999.870000001</v>
      </c>
      <c r="K304" s="295">
        <v>19813999.870000001</v>
      </c>
      <c r="L304" s="295">
        <v>19809176.829999998</v>
      </c>
      <c r="M304" s="295">
        <v>19809176.829999998</v>
      </c>
      <c r="N304" s="295">
        <v>12</v>
      </c>
      <c r="O304" s="295"/>
      <c r="P304" s="295"/>
      <c r="Q304" s="295"/>
      <c r="R304" s="295">
        <v>1301.896966</v>
      </c>
      <c r="S304" s="295">
        <v>1301.896966</v>
      </c>
      <c r="T304" s="295">
        <v>1298.567155</v>
      </c>
      <c r="U304" s="295">
        <v>1298.567155</v>
      </c>
      <c r="V304" s="295">
        <v>1298.567155</v>
      </c>
      <c r="W304" s="295">
        <v>1298.0129910000001</v>
      </c>
      <c r="X304" s="295">
        <v>1298.0129910000001</v>
      </c>
      <c r="Y304" s="426">
        <v>6.4999999999999997E-3</v>
      </c>
      <c r="Z304" s="410">
        <v>3.7199999999999997E-2</v>
      </c>
      <c r="AA304" s="410">
        <v>0.61339999999999995</v>
      </c>
      <c r="AB304" s="410">
        <v>1.6999999999999999E-3</v>
      </c>
      <c r="AC304" s="410">
        <v>4.4999999999999997E-3</v>
      </c>
      <c r="AD304" s="410">
        <v>0.24079999999999999</v>
      </c>
      <c r="AE304" s="410">
        <v>0</v>
      </c>
      <c r="AF304" s="410">
        <v>0</v>
      </c>
      <c r="AG304" s="415"/>
      <c r="AH304" s="415"/>
      <c r="AI304" s="415"/>
      <c r="AJ304" s="415"/>
      <c r="AK304" s="415"/>
      <c r="AL304" s="415"/>
      <c r="AM304" s="296">
        <f>SUM(Y304:AL304)</f>
        <v>0.9040999999999999</v>
      </c>
    </row>
    <row r="305" spans="1:39" ht="15" outlineLevel="1">
      <c r="A305" s="768" t="s">
        <v>1017</v>
      </c>
      <c r="B305" s="294" t="s">
        <v>289</v>
      </c>
      <c r="C305" s="759" t="s">
        <v>789</v>
      </c>
      <c r="D305" s="295"/>
      <c r="E305" s="295"/>
      <c r="F305" s="295"/>
      <c r="G305" s="295">
        <v>5868564.3288679179</v>
      </c>
      <c r="H305" s="295">
        <v>5868564.3288679179</v>
      </c>
      <c r="I305" s="295">
        <v>4734670.61745233</v>
      </c>
      <c r="J305" s="295">
        <v>4734670.61745233</v>
      </c>
      <c r="K305" s="295">
        <v>4734670.61745233</v>
      </c>
      <c r="L305" s="295">
        <v>4711073.1445238246</v>
      </c>
      <c r="M305" s="295">
        <v>4711073.1445238246</v>
      </c>
      <c r="N305" s="295">
        <f>N304</f>
        <v>12</v>
      </c>
      <c r="O305" s="295"/>
      <c r="P305" s="295"/>
      <c r="Q305" s="295"/>
      <c r="R305" s="295">
        <v>711.17052732824732</v>
      </c>
      <c r="S305" s="295">
        <v>711.17052732824732</v>
      </c>
      <c r="T305" s="295">
        <v>662.62179895914733</v>
      </c>
      <c r="U305" s="295">
        <v>662.62179895914733</v>
      </c>
      <c r="V305" s="295">
        <v>662.62179895914733</v>
      </c>
      <c r="W305" s="295">
        <v>655.88693237035682</v>
      </c>
      <c r="X305" s="295">
        <v>655.88693237035682</v>
      </c>
      <c r="Y305" s="766">
        <v>5.2440000000000004E-3</v>
      </c>
      <c r="Z305" s="766">
        <v>3.0012299999999999E-2</v>
      </c>
      <c r="AA305" s="766">
        <v>0.5716</v>
      </c>
      <c r="AB305" s="766">
        <v>1.583E-3</v>
      </c>
      <c r="AC305" s="766">
        <v>4.1900000000000001E-3</v>
      </c>
      <c r="AD305" s="766">
        <v>0.22439999999999999</v>
      </c>
      <c r="AE305" s="766">
        <f t="shared" ref="AE305:AF305" si="460">AE304</f>
        <v>0</v>
      </c>
      <c r="AF305" s="766">
        <f t="shared" si="460"/>
        <v>0</v>
      </c>
      <c r="AG305" s="411">
        <f t="shared" ref="AG305" si="461">AG304</f>
        <v>0</v>
      </c>
      <c r="AH305" s="411">
        <f t="shared" ref="AH305" si="462">AH304</f>
        <v>0</v>
      </c>
      <c r="AI305" s="411">
        <f t="shared" ref="AI305" si="463">AI304</f>
        <v>0</v>
      </c>
      <c r="AJ305" s="411">
        <f t="shared" ref="AJ305" si="464">AJ304</f>
        <v>0</v>
      </c>
      <c r="AK305" s="411">
        <f t="shared" ref="AK305" si="465">AK304</f>
        <v>0</v>
      </c>
      <c r="AL305" s="411">
        <f t="shared" ref="AL305" si="466">AL304</f>
        <v>0</v>
      </c>
      <c r="AM305" s="306"/>
    </row>
    <row r="306" spans="1:39" ht="15" outlineLevel="1">
      <c r="A306" s="768"/>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768" t="s">
        <v>986</v>
      </c>
      <c r="B307" s="519" t="s">
        <v>119</v>
      </c>
      <c r="C307" s="291" t="s">
        <v>25</v>
      </c>
      <c r="D307" s="295"/>
      <c r="E307" s="295"/>
      <c r="F307" s="295"/>
      <c r="G307" s="295">
        <v>0</v>
      </c>
      <c r="H307" s="295">
        <v>0</v>
      </c>
      <c r="I307" s="295">
        <v>0</v>
      </c>
      <c r="J307" s="295">
        <v>0</v>
      </c>
      <c r="K307" s="295">
        <v>0</v>
      </c>
      <c r="L307" s="295">
        <v>0</v>
      </c>
      <c r="M307" s="295">
        <v>0</v>
      </c>
      <c r="N307" s="295">
        <v>12</v>
      </c>
      <c r="O307" s="295"/>
      <c r="P307" s="295"/>
      <c r="Q307" s="295"/>
      <c r="R307" s="295">
        <v>0</v>
      </c>
      <c r="S307" s="295">
        <v>0</v>
      </c>
      <c r="T307" s="295">
        <v>0</v>
      </c>
      <c r="U307" s="295">
        <v>0</v>
      </c>
      <c r="V307" s="295">
        <v>0</v>
      </c>
      <c r="W307" s="295">
        <v>0</v>
      </c>
      <c r="X307" s="295">
        <v>0</v>
      </c>
      <c r="Y307" s="426">
        <v>0</v>
      </c>
      <c r="Z307" s="410">
        <v>0</v>
      </c>
      <c r="AA307" s="410">
        <v>0</v>
      </c>
      <c r="AB307" s="410">
        <v>0</v>
      </c>
      <c r="AC307" s="410">
        <v>0</v>
      </c>
      <c r="AD307" s="410">
        <v>0</v>
      </c>
      <c r="AE307" s="410">
        <v>0</v>
      </c>
      <c r="AF307" s="410">
        <v>0</v>
      </c>
      <c r="AG307" s="415"/>
      <c r="AH307" s="415"/>
      <c r="AI307" s="415"/>
      <c r="AJ307" s="415"/>
      <c r="AK307" s="415"/>
      <c r="AL307" s="415"/>
      <c r="AM307" s="296">
        <f>SUM(Y307:AL307)</f>
        <v>0</v>
      </c>
    </row>
    <row r="308" spans="1:39" ht="15" outlineLevel="1">
      <c r="A308" s="768"/>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F308" si="467">Z307</f>
        <v>0</v>
      </c>
      <c r="AA308" s="411">
        <f t="shared" si="467"/>
        <v>0</v>
      </c>
      <c r="AB308" s="411">
        <f t="shared" si="467"/>
        <v>0</v>
      </c>
      <c r="AC308" s="411">
        <f t="shared" si="467"/>
        <v>0</v>
      </c>
      <c r="AD308" s="411">
        <f t="shared" si="467"/>
        <v>0</v>
      </c>
      <c r="AE308" s="411">
        <f t="shared" si="467"/>
        <v>0</v>
      </c>
      <c r="AF308" s="411">
        <f t="shared" si="467"/>
        <v>0</v>
      </c>
      <c r="AG308" s="411">
        <f t="shared" ref="AG308" si="468">AG307</f>
        <v>0</v>
      </c>
      <c r="AH308" s="411">
        <f t="shared" ref="AH308" si="469">AH307</f>
        <v>0</v>
      </c>
      <c r="AI308" s="411">
        <f t="shared" ref="AI308" si="470">AI307</f>
        <v>0</v>
      </c>
      <c r="AJ308" s="411">
        <f t="shared" ref="AJ308" si="471">AJ307</f>
        <v>0</v>
      </c>
      <c r="AK308" s="411">
        <f t="shared" ref="AK308" si="472">AK307</f>
        <v>0</v>
      </c>
      <c r="AL308" s="411">
        <f t="shared" ref="AL308" si="473">AL307</f>
        <v>0</v>
      </c>
      <c r="AM308" s="306"/>
    </row>
    <row r="309" spans="1:39" ht="15" outlineLevel="1">
      <c r="A309" s="768"/>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768" t="s">
        <v>987</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A311" s="768"/>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F311" si="474">Z310</f>
        <v>0</v>
      </c>
      <c r="AA311" s="411">
        <f t="shared" si="474"/>
        <v>0</v>
      </c>
      <c r="AB311" s="411">
        <f t="shared" si="474"/>
        <v>0</v>
      </c>
      <c r="AC311" s="411">
        <f t="shared" si="474"/>
        <v>0</v>
      </c>
      <c r="AD311" s="411">
        <f t="shared" si="474"/>
        <v>0</v>
      </c>
      <c r="AE311" s="411">
        <f t="shared" si="474"/>
        <v>0</v>
      </c>
      <c r="AF311" s="411">
        <f t="shared" si="474"/>
        <v>0</v>
      </c>
      <c r="AG311" s="411">
        <f t="shared" ref="AG311" si="475">AG310</f>
        <v>0</v>
      </c>
      <c r="AH311" s="411">
        <f t="shared" ref="AH311" si="476">AH310</f>
        <v>0</v>
      </c>
      <c r="AI311" s="411">
        <f t="shared" ref="AI311" si="477">AI310</f>
        <v>0</v>
      </c>
      <c r="AJ311" s="411">
        <f t="shared" ref="AJ311" si="478">AJ310</f>
        <v>0</v>
      </c>
      <c r="AK311" s="411">
        <f t="shared" ref="AK311" si="479">AK310</f>
        <v>0</v>
      </c>
      <c r="AL311" s="411">
        <f t="shared" ref="AL311" si="480">AL310</f>
        <v>0</v>
      </c>
      <c r="AM311" s="306"/>
    </row>
    <row r="312" spans="1:39" ht="15" outlineLevel="1">
      <c r="A312" s="768"/>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768" t="s">
        <v>988</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A314" s="768"/>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F314" si="481">Z313</f>
        <v>0</v>
      </c>
      <c r="AA314" s="411">
        <f t="shared" si="481"/>
        <v>0</v>
      </c>
      <c r="AB314" s="411">
        <f t="shared" si="481"/>
        <v>0</v>
      </c>
      <c r="AC314" s="411">
        <f t="shared" si="481"/>
        <v>0</v>
      </c>
      <c r="AD314" s="411">
        <f t="shared" si="481"/>
        <v>0</v>
      </c>
      <c r="AE314" s="411">
        <f t="shared" si="481"/>
        <v>0</v>
      </c>
      <c r="AF314" s="411">
        <f t="shared" si="481"/>
        <v>0</v>
      </c>
      <c r="AG314" s="411">
        <f t="shared" ref="AG314" si="482">AG313</f>
        <v>0</v>
      </c>
      <c r="AH314" s="411">
        <f t="shared" ref="AH314" si="483">AH313</f>
        <v>0</v>
      </c>
      <c r="AI314" s="411">
        <f t="shared" ref="AI314" si="484">AI313</f>
        <v>0</v>
      </c>
      <c r="AJ314" s="411">
        <f t="shared" ref="AJ314" si="485">AJ313</f>
        <v>0</v>
      </c>
      <c r="AK314" s="411">
        <f t="shared" ref="AK314" si="486">AK313</f>
        <v>0</v>
      </c>
      <c r="AL314" s="411">
        <f t="shared" ref="AL314" si="487">AL313</f>
        <v>0</v>
      </c>
      <c r="AM314" s="306"/>
    </row>
    <row r="315" spans="1:39" ht="15" outlineLevel="1">
      <c r="A315" s="768"/>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768" t="s">
        <v>989</v>
      </c>
      <c r="B316" s="519" t="s">
        <v>122</v>
      </c>
      <c r="C316" s="291" t="s">
        <v>25</v>
      </c>
      <c r="D316" s="295"/>
      <c r="E316" s="295"/>
      <c r="F316" s="295"/>
      <c r="G316" s="295">
        <v>0</v>
      </c>
      <c r="H316" s="295">
        <v>0</v>
      </c>
      <c r="I316" s="295">
        <v>0</v>
      </c>
      <c r="J316" s="295">
        <v>0</v>
      </c>
      <c r="K316" s="295">
        <v>0</v>
      </c>
      <c r="L316" s="295">
        <v>0</v>
      </c>
      <c r="M316" s="295">
        <v>0</v>
      </c>
      <c r="N316" s="295">
        <v>12</v>
      </c>
      <c r="O316" s="295"/>
      <c r="P316" s="295"/>
      <c r="Q316" s="295"/>
      <c r="R316" s="295">
        <v>0</v>
      </c>
      <c r="S316" s="295">
        <v>0</v>
      </c>
      <c r="T316" s="295">
        <v>0</v>
      </c>
      <c r="U316" s="295">
        <v>0</v>
      </c>
      <c r="V316" s="295">
        <v>0</v>
      </c>
      <c r="W316" s="295">
        <v>0</v>
      </c>
      <c r="X316" s="295">
        <v>0</v>
      </c>
      <c r="Y316" s="426">
        <v>0</v>
      </c>
      <c r="Z316" s="410">
        <v>0</v>
      </c>
      <c r="AA316" s="410">
        <v>0</v>
      </c>
      <c r="AB316" s="410">
        <v>0</v>
      </c>
      <c r="AC316" s="410">
        <v>0</v>
      </c>
      <c r="AD316" s="410">
        <v>0</v>
      </c>
      <c r="AE316" s="410">
        <v>0</v>
      </c>
      <c r="AF316" s="410">
        <v>0</v>
      </c>
      <c r="AG316" s="415"/>
      <c r="AH316" s="415"/>
      <c r="AI316" s="415"/>
      <c r="AJ316" s="415"/>
      <c r="AK316" s="415"/>
      <c r="AL316" s="415"/>
      <c r="AM316" s="296">
        <f>SUM(Y316:AL316)</f>
        <v>0</v>
      </c>
    </row>
    <row r="317" spans="1:39" ht="15" outlineLevel="1">
      <c r="A317" s="768"/>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F317" si="488">Z316</f>
        <v>0</v>
      </c>
      <c r="AA317" s="411">
        <f t="shared" si="488"/>
        <v>0</v>
      </c>
      <c r="AB317" s="411">
        <f t="shared" si="488"/>
        <v>0</v>
      </c>
      <c r="AC317" s="411">
        <f t="shared" si="488"/>
        <v>0</v>
      </c>
      <c r="AD317" s="411">
        <f t="shared" si="488"/>
        <v>0</v>
      </c>
      <c r="AE317" s="411">
        <f t="shared" si="488"/>
        <v>0</v>
      </c>
      <c r="AF317" s="411">
        <f t="shared" si="488"/>
        <v>0</v>
      </c>
      <c r="AG317" s="411">
        <f t="shared" ref="AG317" si="489">AG316</f>
        <v>0</v>
      </c>
      <c r="AH317" s="411">
        <f t="shared" ref="AH317" si="490">AH316</f>
        <v>0</v>
      </c>
      <c r="AI317" s="411">
        <f t="shared" ref="AI317" si="491">AI316</f>
        <v>0</v>
      </c>
      <c r="AJ317" s="411">
        <f t="shared" ref="AJ317" si="492">AJ316</f>
        <v>0</v>
      </c>
      <c r="AK317" s="411">
        <f t="shared" ref="AK317" si="493">AK316</f>
        <v>0</v>
      </c>
      <c r="AL317" s="411">
        <f t="shared" ref="AL317" si="494">AL316</f>
        <v>0</v>
      </c>
      <c r="AM317" s="306"/>
    </row>
    <row r="318" spans="1:39" ht="15" outlineLevel="1">
      <c r="A318" s="768"/>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768" t="s">
        <v>990</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A320" s="768"/>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F320" si="495">Z319</f>
        <v>0</v>
      </c>
      <c r="AA320" s="411">
        <f t="shared" si="495"/>
        <v>0</v>
      </c>
      <c r="AB320" s="411">
        <f t="shared" si="495"/>
        <v>0</v>
      </c>
      <c r="AC320" s="411">
        <f t="shared" si="495"/>
        <v>0</v>
      </c>
      <c r="AD320" s="411">
        <f t="shared" si="495"/>
        <v>0</v>
      </c>
      <c r="AE320" s="411">
        <f t="shared" si="495"/>
        <v>0</v>
      </c>
      <c r="AF320" s="411">
        <f t="shared" si="495"/>
        <v>0</v>
      </c>
      <c r="AG320" s="411">
        <f t="shared" ref="AG320" si="496">AG319</f>
        <v>0</v>
      </c>
      <c r="AH320" s="411">
        <f t="shared" ref="AH320" si="497">AH319</f>
        <v>0</v>
      </c>
      <c r="AI320" s="411">
        <f t="shared" ref="AI320" si="498">AI319</f>
        <v>0</v>
      </c>
      <c r="AJ320" s="411">
        <f t="shared" ref="AJ320" si="499">AJ319</f>
        <v>0</v>
      </c>
      <c r="AK320" s="411">
        <f t="shared" ref="AK320" si="500">AK319</f>
        <v>0</v>
      </c>
      <c r="AL320" s="411">
        <f t="shared" ref="AL320" si="501">AL319</f>
        <v>0</v>
      </c>
      <c r="AM320" s="306"/>
    </row>
    <row r="321" spans="1:39" ht="15" outlineLevel="1">
      <c r="A321" s="768"/>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770" t="s">
        <v>991</v>
      </c>
      <c r="B322" s="519" t="s">
        <v>124</v>
      </c>
      <c r="C322" s="291" t="s">
        <v>25</v>
      </c>
      <c r="D322" s="295"/>
      <c r="E322" s="295"/>
      <c r="F322" s="295"/>
      <c r="G322" s="295">
        <v>1122503.1599999999</v>
      </c>
      <c r="H322" s="295">
        <v>1122503.1599999999</v>
      </c>
      <c r="I322" s="295">
        <v>1122503.1599999999</v>
      </c>
      <c r="J322" s="295">
        <v>1122503.1599999999</v>
      </c>
      <c r="K322" s="295">
        <v>1122503.1599999999</v>
      </c>
      <c r="L322" s="295">
        <v>0</v>
      </c>
      <c r="M322" s="295">
        <v>0</v>
      </c>
      <c r="N322" s="295">
        <v>12</v>
      </c>
      <c r="O322" s="295"/>
      <c r="P322" s="295"/>
      <c r="Q322" s="295"/>
      <c r="R322" s="295">
        <v>129.77215519999999</v>
      </c>
      <c r="S322" s="295">
        <v>129.77215519999999</v>
      </c>
      <c r="T322" s="295">
        <v>129.77215519999999</v>
      </c>
      <c r="U322" s="295">
        <v>129.77215519999999</v>
      </c>
      <c r="V322" s="295">
        <v>129.77215519999999</v>
      </c>
      <c r="W322" s="295">
        <v>0</v>
      </c>
      <c r="X322" s="295">
        <v>0</v>
      </c>
      <c r="Y322" s="426">
        <v>0</v>
      </c>
      <c r="Z322" s="410">
        <v>0</v>
      </c>
      <c r="AA322" s="410">
        <v>0</v>
      </c>
      <c r="AB322" s="410">
        <v>0</v>
      </c>
      <c r="AC322" s="410">
        <v>0</v>
      </c>
      <c r="AD322" s="410">
        <v>1</v>
      </c>
      <c r="AE322" s="410">
        <v>0</v>
      </c>
      <c r="AF322" s="410">
        <v>0</v>
      </c>
      <c r="AG322" s="415"/>
      <c r="AH322" s="415"/>
      <c r="AI322" s="415"/>
      <c r="AJ322" s="415"/>
      <c r="AK322" s="415"/>
      <c r="AL322" s="415"/>
      <c r="AM322" s="296">
        <f>SUM(Y322:AL322)</f>
        <v>1</v>
      </c>
    </row>
    <row r="323" spans="1:39" ht="15" outlineLevel="1">
      <c r="A323" s="768" t="s">
        <v>1016</v>
      </c>
      <c r="B323" s="294" t="s">
        <v>289</v>
      </c>
      <c r="C323" s="291" t="s">
        <v>163</v>
      </c>
      <c r="D323" s="295"/>
      <c r="E323" s="295"/>
      <c r="F323" s="295"/>
      <c r="G323" s="295">
        <v>1670.891764</v>
      </c>
      <c r="H323" s="295">
        <v>1670.891764</v>
      </c>
      <c r="I323" s="295">
        <v>1670.891764</v>
      </c>
      <c r="J323" s="295">
        <v>1670.891764</v>
      </c>
      <c r="K323" s="295">
        <v>1670.891764</v>
      </c>
      <c r="L323" s="295">
        <v>1670.891764</v>
      </c>
      <c r="M323" s="295">
        <v>1670.891764</v>
      </c>
      <c r="N323" s="295">
        <f>N322</f>
        <v>12</v>
      </c>
      <c r="O323" s="295"/>
      <c r="P323" s="295"/>
      <c r="Q323" s="295"/>
      <c r="R323" s="295">
        <v>0</v>
      </c>
      <c r="S323" s="295">
        <v>0</v>
      </c>
      <c r="T323" s="295">
        <v>0</v>
      </c>
      <c r="U323" s="295">
        <v>0</v>
      </c>
      <c r="V323" s="295">
        <v>0</v>
      </c>
      <c r="W323" s="295">
        <v>0</v>
      </c>
      <c r="X323" s="295">
        <v>0</v>
      </c>
      <c r="Y323" s="411">
        <f>Y322</f>
        <v>0</v>
      </c>
      <c r="Z323" s="411">
        <f t="shared" ref="Z323:AF323" si="502">Z322</f>
        <v>0</v>
      </c>
      <c r="AA323" s="411">
        <f t="shared" si="502"/>
        <v>0</v>
      </c>
      <c r="AB323" s="411">
        <f t="shared" si="502"/>
        <v>0</v>
      </c>
      <c r="AC323" s="411">
        <f t="shared" si="502"/>
        <v>0</v>
      </c>
      <c r="AD323" s="411">
        <f t="shared" si="502"/>
        <v>1</v>
      </c>
      <c r="AE323" s="411">
        <f t="shared" si="502"/>
        <v>0</v>
      </c>
      <c r="AF323" s="411">
        <f t="shared" si="502"/>
        <v>0</v>
      </c>
      <c r="AG323" s="411">
        <f t="shared" ref="AG323" si="503">AG322</f>
        <v>0</v>
      </c>
      <c r="AH323" s="411">
        <f t="shared" ref="AH323" si="504">AH322</f>
        <v>0</v>
      </c>
      <c r="AI323" s="411">
        <f t="shared" ref="AI323" si="505">AI322</f>
        <v>0</v>
      </c>
      <c r="AJ323" s="411">
        <f t="shared" ref="AJ323" si="506">AJ322</f>
        <v>0</v>
      </c>
      <c r="AK323" s="411">
        <f t="shared" ref="AK323" si="507">AK322</f>
        <v>0</v>
      </c>
      <c r="AL323" s="411">
        <f t="shared" ref="AL323" si="508">AL322</f>
        <v>0</v>
      </c>
      <c r="AM323" s="306"/>
    </row>
    <row r="324" spans="1:39" ht="15" outlineLevel="1">
      <c r="A324" s="768"/>
      <c r="B324" s="294"/>
      <c r="C324" s="291"/>
      <c r="D324" s="771"/>
      <c r="E324" s="771"/>
      <c r="F324" s="771"/>
      <c r="G324" s="771"/>
      <c r="H324" s="771"/>
      <c r="I324" s="771"/>
      <c r="J324" s="771"/>
      <c r="K324" s="771"/>
      <c r="L324" s="771"/>
      <c r="M324" s="771"/>
      <c r="N324" s="771"/>
      <c r="O324" s="771"/>
      <c r="P324" s="771"/>
      <c r="Q324" s="771"/>
      <c r="R324" s="771"/>
      <c r="S324" s="771"/>
      <c r="T324" s="771"/>
      <c r="U324" s="771"/>
      <c r="V324" s="771"/>
      <c r="W324" s="771"/>
      <c r="X324" s="771"/>
      <c r="Y324" s="411"/>
      <c r="Z324" s="411"/>
      <c r="AA324" s="411"/>
      <c r="AB324" s="411"/>
      <c r="AC324" s="411"/>
      <c r="AD324" s="411"/>
      <c r="AE324" s="411"/>
      <c r="AF324" s="411"/>
      <c r="AG324" s="411"/>
      <c r="AH324" s="411"/>
      <c r="AI324" s="411"/>
      <c r="AJ324" s="411"/>
      <c r="AK324" s="411"/>
      <c r="AL324" s="411"/>
      <c r="AM324" s="306"/>
    </row>
    <row r="325" spans="1:39" ht="15" outlineLevel="1">
      <c r="A325" s="768"/>
      <c r="B325" s="288" t="s">
        <v>501</v>
      </c>
      <c r="C325" s="291"/>
      <c r="D325" s="772"/>
      <c r="E325" s="772"/>
      <c r="F325" s="772"/>
      <c r="G325" s="772"/>
      <c r="H325" s="772"/>
      <c r="I325" s="772"/>
      <c r="J325" s="772"/>
      <c r="K325" s="772"/>
      <c r="L325" s="772"/>
      <c r="M325" s="772"/>
      <c r="N325" s="772"/>
      <c r="O325" s="772"/>
      <c r="P325" s="772"/>
      <c r="Q325" s="772"/>
      <c r="R325" s="772"/>
      <c r="S325" s="772"/>
      <c r="T325" s="772"/>
      <c r="U325" s="772"/>
      <c r="V325" s="772"/>
      <c r="W325" s="772"/>
      <c r="X325" s="772"/>
      <c r="Y325" s="411"/>
      <c r="Z325" s="411"/>
      <c r="AA325" s="411"/>
      <c r="AB325" s="411"/>
      <c r="AC325" s="411"/>
      <c r="AD325" s="411"/>
      <c r="AE325" s="411"/>
      <c r="AF325" s="411"/>
      <c r="AG325" s="425"/>
      <c r="AH325" s="425"/>
      <c r="AI325" s="425"/>
      <c r="AJ325" s="425"/>
      <c r="AK325" s="425"/>
      <c r="AL325" s="425"/>
      <c r="AM325" s="306"/>
    </row>
    <row r="326" spans="1:39" ht="15" outlineLevel="1">
      <c r="A326" s="770" t="s">
        <v>992</v>
      </c>
      <c r="B326" s="519" t="s">
        <v>125</v>
      </c>
      <c r="C326" s="291" t="s">
        <v>25</v>
      </c>
      <c r="D326" s="295"/>
      <c r="E326" s="295"/>
      <c r="F326" s="295"/>
      <c r="G326" s="295">
        <v>0</v>
      </c>
      <c r="H326" s="295">
        <v>0</v>
      </c>
      <c r="I326" s="295">
        <v>0</v>
      </c>
      <c r="J326" s="295">
        <v>0</v>
      </c>
      <c r="K326" s="295">
        <v>0</v>
      </c>
      <c r="L326" s="295">
        <v>0</v>
      </c>
      <c r="M326" s="295">
        <v>0</v>
      </c>
      <c r="N326" s="295"/>
      <c r="O326" s="295"/>
      <c r="P326" s="295"/>
      <c r="Q326" s="295"/>
      <c r="R326" s="295">
        <v>0</v>
      </c>
      <c r="S326" s="295">
        <v>0</v>
      </c>
      <c r="T326" s="295">
        <v>0</v>
      </c>
      <c r="U326" s="295">
        <v>0</v>
      </c>
      <c r="V326" s="295">
        <v>0</v>
      </c>
      <c r="W326" s="295">
        <v>0</v>
      </c>
      <c r="X326" s="295">
        <v>0</v>
      </c>
      <c r="Y326" s="426">
        <v>0</v>
      </c>
      <c r="Z326" s="410">
        <v>0</v>
      </c>
      <c r="AA326" s="410">
        <v>0</v>
      </c>
      <c r="AB326" s="410">
        <v>0</v>
      </c>
      <c r="AC326" s="410">
        <v>0</v>
      </c>
      <c r="AD326" s="410">
        <v>0</v>
      </c>
      <c r="AE326" s="410">
        <v>0</v>
      </c>
      <c r="AF326" s="410">
        <v>0</v>
      </c>
      <c r="AG326" s="415"/>
      <c r="AH326" s="415"/>
      <c r="AI326" s="415"/>
      <c r="AJ326" s="415"/>
      <c r="AK326" s="415"/>
      <c r="AL326" s="415"/>
      <c r="AM326" s="296">
        <f>SUM(Y327:AL327)</f>
        <v>0</v>
      </c>
    </row>
    <row r="327" spans="1:39" ht="15" outlineLevel="1">
      <c r="A327" s="770"/>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f>Y326</f>
        <v>0</v>
      </c>
      <c r="Z327" s="411">
        <f t="shared" ref="Z327:AF327" si="509">Z326</f>
        <v>0</v>
      </c>
      <c r="AA327" s="411">
        <f t="shared" si="509"/>
        <v>0</v>
      </c>
      <c r="AB327" s="411">
        <f t="shared" si="509"/>
        <v>0</v>
      </c>
      <c r="AC327" s="411">
        <f t="shared" si="509"/>
        <v>0</v>
      </c>
      <c r="AD327" s="411">
        <f t="shared" si="509"/>
        <v>0</v>
      </c>
      <c r="AE327" s="411">
        <f t="shared" si="509"/>
        <v>0</v>
      </c>
      <c r="AF327" s="411">
        <f t="shared" si="509"/>
        <v>0</v>
      </c>
      <c r="AG327" s="411">
        <f t="shared" ref="AG327" si="510">AG326</f>
        <v>0</v>
      </c>
      <c r="AH327" s="411">
        <f t="shared" ref="AH327" si="511">AH326</f>
        <v>0</v>
      </c>
      <c r="AI327" s="411">
        <f t="shared" ref="AI327" si="512">AI326</f>
        <v>0</v>
      </c>
      <c r="AJ327" s="411">
        <f t="shared" ref="AJ327" si="513">AJ326</f>
        <v>0</v>
      </c>
      <c r="AK327" s="411">
        <f t="shared" ref="AK327" si="514">AK326</f>
        <v>0</v>
      </c>
      <c r="AL327" s="411">
        <f t="shared" ref="AL327" si="515">AL326</f>
        <v>0</v>
      </c>
      <c r="AM327" s="306"/>
    </row>
    <row r="328" spans="1:39" outlineLevel="1">
      <c r="A328" s="768"/>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1"/>
      <c r="Z328" s="411"/>
      <c r="AA328" s="411"/>
      <c r="AB328" s="411"/>
      <c r="AC328" s="411"/>
      <c r="AD328" s="411"/>
      <c r="AE328" s="411"/>
      <c r="AF328" s="411"/>
    </row>
    <row r="329" spans="1:39" ht="15" outlineLevel="1">
      <c r="A329" s="768" t="s">
        <v>993</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A330" s="768"/>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F330" si="516">Z329</f>
        <v>0</v>
      </c>
      <c r="AA330" s="411">
        <f t="shared" si="516"/>
        <v>0</v>
      </c>
      <c r="AB330" s="411">
        <f t="shared" si="516"/>
        <v>0</v>
      </c>
      <c r="AC330" s="411">
        <f t="shared" si="516"/>
        <v>0</v>
      </c>
      <c r="AD330" s="411">
        <f t="shared" si="516"/>
        <v>0</v>
      </c>
      <c r="AE330" s="411">
        <f t="shared" si="516"/>
        <v>0</v>
      </c>
      <c r="AF330" s="411">
        <f t="shared" si="516"/>
        <v>0</v>
      </c>
      <c r="AG330" s="411">
        <f t="shared" ref="AG330" si="517">AG329</f>
        <v>0</v>
      </c>
      <c r="AH330" s="411">
        <f t="shared" ref="AH330" si="518">AH329</f>
        <v>0</v>
      </c>
      <c r="AI330" s="411">
        <f t="shared" ref="AI330" si="519">AI329</f>
        <v>0</v>
      </c>
      <c r="AJ330" s="411">
        <f t="shared" ref="AJ330" si="520">AJ329</f>
        <v>0</v>
      </c>
      <c r="AK330" s="411">
        <f t="shared" ref="AK330" si="521">AK329</f>
        <v>0</v>
      </c>
      <c r="AL330" s="411">
        <f t="shared" ref="AL330" si="522">AL329</f>
        <v>0</v>
      </c>
      <c r="AM330" s="306"/>
    </row>
    <row r="331" spans="1:39" ht="15" outlineLevel="1">
      <c r="A331" s="768"/>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768" t="s">
        <v>994</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A333" s="768"/>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F333" si="523">Z332</f>
        <v>0</v>
      </c>
      <c r="AA333" s="411">
        <f t="shared" si="523"/>
        <v>0</v>
      </c>
      <c r="AB333" s="411">
        <f t="shared" si="523"/>
        <v>0</v>
      </c>
      <c r="AC333" s="411">
        <f t="shared" si="523"/>
        <v>0</v>
      </c>
      <c r="AD333" s="411">
        <f t="shared" si="523"/>
        <v>0</v>
      </c>
      <c r="AE333" s="411">
        <f t="shared" si="523"/>
        <v>0</v>
      </c>
      <c r="AF333" s="411">
        <f t="shared" si="523"/>
        <v>0</v>
      </c>
      <c r="AG333" s="411">
        <f t="shared" ref="AG333" si="524">AG332</f>
        <v>0</v>
      </c>
      <c r="AH333" s="411">
        <f t="shared" ref="AH333" si="525">AH332</f>
        <v>0</v>
      </c>
      <c r="AI333" s="411">
        <f t="shared" ref="AI333" si="526">AI332</f>
        <v>0</v>
      </c>
      <c r="AJ333" s="411">
        <f t="shared" ref="AJ333" si="527">AJ332</f>
        <v>0</v>
      </c>
      <c r="AK333" s="411">
        <f t="shared" ref="AK333" si="528">AK332</f>
        <v>0</v>
      </c>
      <c r="AL333" s="411">
        <f t="shared" ref="AL333" si="529">AL332</f>
        <v>0</v>
      </c>
      <c r="AM333" s="775"/>
    </row>
    <row r="334" spans="1:39" ht="15" outlineLevel="1">
      <c r="A334" s="768"/>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11"/>
      <c r="AH334" s="411"/>
      <c r="AI334" s="411"/>
      <c r="AJ334" s="411"/>
      <c r="AK334" s="411"/>
      <c r="AL334" s="411"/>
      <c r="AM334" s="775"/>
    </row>
    <row r="335" spans="1:39" ht="30" outlineLevel="1">
      <c r="A335" s="768" t="s">
        <v>995</v>
      </c>
      <c r="B335" s="778" t="s">
        <v>1011</v>
      </c>
      <c r="C335" s="291" t="s">
        <v>25</v>
      </c>
      <c r="D335" s="295"/>
      <c r="E335" s="295"/>
      <c r="F335" s="295"/>
      <c r="G335" s="295">
        <v>46071.962390000001</v>
      </c>
      <c r="H335" s="295">
        <v>46071.962390000001</v>
      </c>
      <c r="I335" s="295">
        <v>0</v>
      </c>
      <c r="J335" s="295">
        <v>0</v>
      </c>
      <c r="K335" s="295">
        <v>0</v>
      </c>
      <c r="L335" s="295">
        <v>0</v>
      </c>
      <c r="M335" s="295">
        <v>0</v>
      </c>
      <c r="N335" s="295">
        <v>0</v>
      </c>
      <c r="O335" s="295"/>
      <c r="P335" s="295"/>
      <c r="Q335" s="295"/>
      <c r="R335" s="295">
        <v>0</v>
      </c>
      <c r="S335" s="295">
        <v>0</v>
      </c>
      <c r="T335" s="295">
        <v>0</v>
      </c>
      <c r="U335" s="295">
        <v>0</v>
      </c>
      <c r="V335" s="295">
        <v>0</v>
      </c>
      <c r="W335" s="295">
        <v>0</v>
      </c>
      <c r="X335" s="295">
        <v>0</v>
      </c>
      <c r="Y335" s="426">
        <v>0</v>
      </c>
      <c r="Z335" s="426">
        <v>0</v>
      </c>
      <c r="AA335" s="426">
        <v>0</v>
      </c>
      <c r="AB335" s="426">
        <v>0</v>
      </c>
      <c r="AC335" s="426">
        <v>0</v>
      </c>
      <c r="AD335" s="426">
        <v>0</v>
      </c>
      <c r="AE335" s="426">
        <v>0</v>
      </c>
      <c r="AF335" s="426">
        <v>0</v>
      </c>
      <c r="AG335" s="426">
        <v>0</v>
      </c>
      <c r="AH335" s="426">
        <v>0</v>
      </c>
      <c r="AI335" s="426">
        <v>0</v>
      </c>
      <c r="AJ335" s="426">
        <v>0</v>
      </c>
      <c r="AK335" s="426">
        <v>0</v>
      </c>
      <c r="AL335" s="426">
        <v>0</v>
      </c>
      <c r="AM335" s="296">
        <f t="shared" ref="AM335" si="530">SUM(Y335:AL335)</f>
        <v>0</v>
      </c>
    </row>
    <row r="336" spans="1:39" ht="15" outlineLevel="1">
      <c r="A336" s="768"/>
      <c r="B336" s="779"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M336" si="531">Z335</f>
        <v>0</v>
      </c>
      <c r="AA336" s="411">
        <f t="shared" si="531"/>
        <v>0</v>
      </c>
      <c r="AB336" s="411">
        <f t="shared" si="531"/>
        <v>0</v>
      </c>
      <c r="AC336" s="411">
        <f t="shared" si="531"/>
        <v>0</v>
      </c>
      <c r="AD336" s="411">
        <f t="shared" si="531"/>
        <v>0</v>
      </c>
      <c r="AE336" s="411">
        <f t="shared" si="531"/>
        <v>0</v>
      </c>
      <c r="AF336" s="411">
        <f t="shared" si="531"/>
        <v>0</v>
      </c>
      <c r="AG336" s="411">
        <f t="shared" si="531"/>
        <v>0</v>
      </c>
      <c r="AH336" s="411">
        <f t="shared" si="531"/>
        <v>0</v>
      </c>
      <c r="AI336" s="411">
        <f t="shared" si="531"/>
        <v>0</v>
      </c>
      <c r="AJ336" s="411">
        <f t="shared" si="531"/>
        <v>0</v>
      </c>
      <c r="AK336" s="411">
        <f t="shared" si="531"/>
        <v>0</v>
      </c>
      <c r="AL336" s="411">
        <f t="shared" si="531"/>
        <v>0</v>
      </c>
      <c r="AM336" s="411">
        <f t="shared" si="531"/>
        <v>0</v>
      </c>
    </row>
    <row r="337" spans="1:39" ht="15" outlineLevel="1">
      <c r="A337" s="768"/>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 outlineLevel="1">
      <c r="A338" s="768"/>
      <c r="B338" s="288" t="s">
        <v>502</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768" t="s">
        <v>996</v>
      </c>
      <c r="B339" s="519" t="s">
        <v>128</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A340" s="768"/>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AF340" si="532">Z339</f>
        <v>0</v>
      </c>
      <c r="AA340" s="411">
        <f t="shared" si="532"/>
        <v>0</v>
      </c>
      <c r="AB340" s="411">
        <f t="shared" si="532"/>
        <v>0</v>
      </c>
      <c r="AC340" s="411">
        <f t="shared" si="532"/>
        <v>0</v>
      </c>
      <c r="AD340" s="411">
        <f t="shared" si="532"/>
        <v>0</v>
      </c>
      <c r="AE340" s="411">
        <f t="shared" si="532"/>
        <v>0</v>
      </c>
      <c r="AF340" s="411">
        <f t="shared" si="532"/>
        <v>0</v>
      </c>
      <c r="AG340" s="411">
        <f t="shared" ref="AG340" si="533">AG339</f>
        <v>0</v>
      </c>
      <c r="AH340" s="411">
        <f t="shared" ref="AH340" si="534">AH339</f>
        <v>0</v>
      </c>
      <c r="AI340" s="411">
        <f t="shared" ref="AI340" si="535">AI339</f>
        <v>0</v>
      </c>
      <c r="AJ340" s="411">
        <f t="shared" ref="AJ340" si="536">AJ339</f>
        <v>0</v>
      </c>
      <c r="AK340" s="411">
        <f t="shared" ref="AK340" si="537">AK339</f>
        <v>0</v>
      </c>
      <c r="AL340" s="411">
        <f t="shared" ref="AL340" si="538">AL339</f>
        <v>0</v>
      </c>
      <c r="AM340" s="306"/>
    </row>
    <row r="341" spans="1:39" ht="15" outlineLevel="1">
      <c r="A341" s="768"/>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768" t="s">
        <v>997</v>
      </c>
      <c r="B342" s="519" t="s">
        <v>129</v>
      </c>
      <c r="C342" s="291" t="s">
        <v>25</v>
      </c>
      <c r="D342" s="295"/>
      <c r="E342" s="295"/>
      <c r="F342" s="295"/>
      <c r="G342" s="295">
        <v>1799959.9909999999</v>
      </c>
      <c r="H342" s="295">
        <v>1799959.9909999999</v>
      </c>
      <c r="I342" s="295">
        <v>1777557.4720000001</v>
      </c>
      <c r="J342" s="295">
        <v>1738800.4010000001</v>
      </c>
      <c r="K342" s="295">
        <v>1738800.4010000001</v>
      </c>
      <c r="L342" s="295">
        <v>1710984.156</v>
      </c>
      <c r="M342" s="295">
        <v>1710984.156</v>
      </c>
      <c r="N342" s="295">
        <v>12</v>
      </c>
      <c r="O342" s="295"/>
      <c r="P342" s="295"/>
      <c r="Q342" s="295"/>
      <c r="R342" s="295">
        <v>805.97475829999996</v>
      </c>
      <c r="S342" s="295">
        <v>805.97475829999996</v>
      </c>
      <c r="T342" s="295">
        <v>805.04908479999995</v>
      </c>
      <c r="U342" s="295">
        <v>790.64094190000003</v>
      </c>
      <c r="V342" s="295">
        <v>790.64094190000003</v>
      </c>
      <c r="W342" s="295">
        <v>787.41385400000001</v>
      </c>
      <c r="X342" s="295">
        <v>787.41385400000001</v>
      </c>
      <c r="Y342" s="426">
        <v>0</v>
      </c>
      <c r="Z342" s="410">
        <v>1.06E-2</v>
      </c>
      <c r="AA342" s="410">
        <v>0.98350000000000004</v>
      </c>
      <c r="AB342" s="410">
        <v>0</v>
      </c>
      <c r="AC342" s="410">
        <v>0</v>
      </c>
      <c r="AD342" s="410">
        <v>0</v>
      </c>
      <c r="AE342" s="410">
        <v>0</v>
      </c>
      <c r="AF342" s="410">
        <v>0</v>
      </c>
      <c r="AG342" s="415"/>
      <c r="AH342" s="415"/>
      <c r="AI342" s="415"/>
      <c r="AJ342" s="415"/>
      <c r="AK342" s="415"/>
      <c r="AL342" s="415"/>
      <c r="AM342" s="296">
        <f>SUM(Y342:AL342)</f>
        <v>0.99410000000000009</v>
      </c>
    </row>
    <row r="343" spans="1:39" ht="15" outlineLevel="1">
      <c r="A343" s="768"/>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F343" si="539">Z342</f>
        <v>1.06E-2</v>
      </c>
      <c r="AA343" s="411">
        <f t="shared" si="539"/>
        <v>0.98350000000000004</v>
      </c>
      <c r="AB343" s="411">
        <f t="shared" si="539"/>
        <v>0</v>
      </c>
      <c r="AC343" s="411">
        <f t="shared" si="539"/>
        <v>0</v>
      </c>
      <c r="AD343" s="411">
        <f t="shared" si="539"/>
        <v>0</v>
      </c>
      <c r="AE343" s="411">
        <f t="shared" si="539"/>
        <v>0</v>
      </c>
      <c r="AF343" s="411">
        <f t="shared" si="539"/>
        <v>0</v>
      </c>
      <c r="AG343" s="411">
        <f t="shared" ref="AG343" si="540">AG342</f>
        <v>0</v>
      </c>
      <c r="AH343" s="411">
        <f t="shared" ref="AH343" si="541">AH342</f>
        <v>0</v>
      </c>
      <c r="AI343" s="411">
        <f t="shared" ref="AI343" si="542">AI342</f>
        <v>0</v>
      </c>
      <c r="AJ343" s="411">
        <f t="shared" ref="AJ343" si="543">AJ342</f>
        <v>0</v>
      </c>
      <c r="AK343" s="411">
        <f t="shared" ref="AK343" si="544">AK342</f>
        <v>0</v>
      </c>
      <c r="AL343" s="411">
        <f t="shared" ref="AL343" si="545">AL342</f>
        <v>0</v>
      </c>
      <c r="AM343" s="306"/>
    </row>
    <row r="344" spans="1:39" ht="15" outlineLevel="1">
      <c r="A344" s="768"/>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5" outlineLevel="1">
      <c r="A345" s="768" t="s">
        <v>998</v>
      </c>
      <c r="B345" s="779" t="s">
        <v>1018</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v>1</v>
      </c>
      <c r="Z345" s="426">
        <v>0</v>
      </c>
      <c r="AA345" s="426">
        <v>0</v>
      </c>
      <c r="AB345" s="426">
        <v>0</v>
      </c>
      <c r="AC345" s="426">
        <v>0</v>
      </c>
      <c r="AD345" s="426">
        <v>0</v>
      </c>
      <c r="AE345" s="426">
        <v>0</v>
      </c>
      <c r="AF345" s="426">
        <v>0</v>
      </c>
      <c r="AG345" s="415"/>
      <c r="AH345" s="415"/>
      <c r="AI345" s="415"/>
      <c r="AJ345" s="415"/>
      <c r="AK345" s="415"/>
      <c r="AL345" s="415"/>
      <c r="AM345" s="296">
        <f>SUM(Y345:AL345)</f>
        <v>1</v>
      </c>
    </row>
    <row r="346" spans="1:39" ht="15" outlineLevel="1">
      <c r="A346" s="768" t="s">
        <v>1019</v>
      </c>
      <c r="B346" s="294" t="s">
        <v>289</v>
      </c>
      <c r="C346" s="291" t="s">
        <v>163</v>
      </c>
      <c r="D346" s="295"/>
      <c r="E346" s="295"/>
      <c r="F346" s="295"/>
      <c r="G346" s="295">
        <v>157963.24000000008</v>
      </c>
      <c r="H346" s="295">
        <v>157963.24000000008</v>
      </c>
      <c r="I346" s="295">
        <v>157963.24000000008</v>
      </c>
      <c r="J346" s="295">
        <v>157963.24000000008</v>
      </c>
      <c r="K346" s="295">
        <v>157963.24000000008</v>
      </c>
      <c r="L346" s="295">
        <v>157963.24000000008</v>
      </c>
      <c r="M346" s="295">
        <v>157963.24000000008</v>
      </c>
      <c r="N346" s="295">
        <v>12</v>
      </c>
      <c r="O346" s="295"/>
      <c r="P346" s="295"/>
      <c r="Q346" s="295"/>
      <c r="R346" s="295">
        <v>32.166799999999924</v>
      </c>
      <c r="S346" s="295">
        <v>32.166799999999924</v>
      </c>
      <c r="T346" s="295">
        <v>32.166799999999924</v>
      </c>
      <c r="U346" s="295">
        <v>32.166799999999924</v>
      </c>
      <c r="V346" s="295">
        <v>32.166799999999924</v>
      </c>
      <c r="W346" s="295">
        <v>32.166799999999924</v>
      </c>
      <c r="X346" s="295">
        <v>32.166799999999924</v>
      </c>
      <c r="Y346" s="411">
        <f>Y345</f>
        <v>1</v>
      </c>
      <c r="Z346" s="411">
        <f t="shared" ref="Z346:AF346" si="546">Z345</f>
        <v>0</v>
      </c>
      <c r="AA346" s="411">
        <f t="shared" si="546"/>
        <v>0</v>
      </c>
      <c r="AB346" s="411">
        <f t="shared" si="546"/>
        <v>0</v>
      </c>
      <c r="AC346" s="411">
        <f t="shared" si="546"/>
        <v>0</v>
      </c>
      <c r="AD346" s="411">
        <f t="shared" si="546"/>
        <v>0</v>
      </c>
      <c r="AE346" s="411">
        <f t="shared" si="546"/>
        <v>0</v>
      </c>
      <c r="AF346" s="411">
        <f t="shared" si="546"/>
        <v>0</v>
      </c>
      <c r="AG346" s="411">
        <f t="shared" ref="AG346" si="547">AG345</f>
        <v>0</v>
      </c>
      <c r="AH346" s="411">
        <f t="shared" ref="AH346" si="548">AH345</f>
        <v>0</v>
      </c>
      <c r="AI346" s="411">
        <f t="shared" ref="AI346" si="549">AI345</f>
        <v>0</v>
      </c>
      <c r="AJ346" s="411">
        <f t="shared" ref="AJ346" si="550">AJ345</f>
        <v>0</v>
      </c>
      <c r="AK346" s="411">
        <f t="shared" ref="AK346" si="551">AK345</f>
        <v>0</v>
      </c>
      <c r="AL346" s="411">
        <f t="shared" ref="AL346" si="552">AL345</f>
        <v>0</v>
      </c>
      <c r="AM346" s="306"/>
    </row>
    <row r="347" spans="1:39" ht="15" outlineLevel="1">
      <c r="A347" s="768"/>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768" t="s">
        <v>999</v>
      </c>
      <c r="B348" s="519" t="s">
        <v>131</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A349" s="768"/>
      <c r="B349" s="294" t="s">
        <v>289</v>
      </c>
      <c r="C349" s="291" t="s">
        <v>163</v>
      </c>
      <c r="D349" s="295"/>
      <c r="E349" s="295"/>
      <c r="F349" s="295"/>
      <c r="G349" s="295"/>
      <c r="H349" s="295"/>
      <c r="I349" s="295"/>
      <c r="J349" s="295"/>
      <c r="K349" s="295"/>
      <c r="L349" s="295"/>
      <c r="M349" s="295"/>
      <c r="N349" s="295">
        <f>N348</f>
        <v>0</v>
      </c>
      <c r="O349" s="295"/>
      <c r="P349" s="295"/>
      <c r="Q349" s="295"/>
      <c r="R349" s="295"/>
      <c r="S349" s="295"/>
      <c r="T349" s="295"/>
      <c r="U349" s="295"/>
      <c r="V349" s="295"/>
      <c r="W349" s="295"/>
      <c r="X349" s="295"/>
      <c r="Y349" s="411">
        <f>Y348</f>
        <v>0</v>
      </c>
      <c r="Z349" s="411">
        <f t="shared" ref="Z349:AF349" si="553">Z348</f>
        <v>0</v>
      </c>
      <c r="AA349" s="411">
        <f t="shared" si="553"/>
        <v>0</v>
      </c>
      <c r="AB349" s="411">
        <f t="shared" si="553"/>
        <v>0</v>
      </c>
      <c r="AC349" s="411">
        <f t="shared" si="553"/>
        <v>0</v>
      </c>
      <c r="AD349" s="411">
        <f t="shared" si="553"/>
        <v>0</v>
      </c>
      <c r="AE349" s="411">
        <f t="shared" si="553"/>
        <v>0</v>
      </c>
      <c r="AF349" s="411">
        <f t="shared" si="553"/>
        <v>0</v>
      </c>
      <c r="AG349" s="411">
        <f t="shared" ref="AG349" si="554">AG348</f>
        <v>0</v>
      </c>
      <c r="AH349" s="411">
        <f t="shared" ref="AH349" si="555">AH348</f>
        <v>0</v>
      </c>
      <c r="AI349" s="411">
        <f t="shared" ref="AI349" si="556">AI348</f>
        <v>0</v>
      </c>
      <c r="AJ349" s="411">
        <f t="shared" ref="AJ349" si="557">AJ348</f>
        <v>0</v>
      </c>
      <c r="AK349" s="411">
        <f t="shared" ref="AK349" si="558">AK348</f>
        <v>0</v>
      </c>
      <c r="AL349" s="411">
        <f t="shared" ref="AL349" si="559">AL348</f>
        <v>0</v>
      </c>
      <c r="AM349" s="306"/>
    </row>
    <row r="350" spans="1:39" ht="15" outlineLevel="1">
      <c r="A350" s="768"/>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768" t="s">
        <v>1000</v>
      </c>
      <c r="B351" s="519" t="s">
        <v>132</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A352" s="768"/>
      <c r="B352" s="294" t="s">
        <v>289</v>
      </c>
      <c r="C352" s="291" t="s">
        <v>163</v>
      </c>
      <c r="D352" s="295"/>
      <c r="E352" s="295"/>
      <c r="F352" s="295"/>
      <c r="G352" s="295"/>
      <c r="H352" s="295"/>
      <c r="I352" s="295"/>
      <c r="J352" s="295"/>
      <c r="K352" s="295"/>
      <c r="L352" s="295"/>
      <c r="M352" s="295"/>
      <c r="N352" s="295">
        <f>N351</f>
        <v>0</v>
      </c>
      <c r="O352" s="295"/>
      <c r="P352" s="295"/>
      <c r="Q352" s="295"/>
      <c r="R352" s="295"/>
      <c r="S352" s="295"/>
      <c r="T352" s="295"/>
      <c r="U352" s="295"/>
      <c r="V352" s="295"/>
      <c r="W352" s="295"/>
      <c r="X352" s="295"/>
      <c r="Y352" s="411">
        <f>Y351</f>
        <v>0</v>
      </c>
      <c r="Z352" s="411">
        <f t="shared" ref="Z352:AF352" si="560">Z351</f>
        <v>0</v>
      </c>
      <c r="AA352" s="411">
        <f t="shared" si="560"/>
        <v>0</v>
      </c>
      <c r="AB352" s="411">
        <f t="shared" si="560"/>
        <v>0</v>
      </c>
      <c r="AC352" s="411">
        <f t="shared" si="560"/>
        <v>0</v>
      </c>
      <c r="AD352" s="411">
        <f t="shared" si="560"/>
        <v>0</v>
      </c>
      <c r="AE352" s="411">
        <f t="shared" si="560"/>
        <v>0</v>
      </c>
      <c r="AF352" s="411">
        <f t="shared" si="560"/>
        <v>0</v>
      </c>
      <c r="AG352" s="411">
        <f t="shared" ref="AG352" si="561">AG351</f>
        <v>0</v>
      </c>
      <c r="AH352" s="411">
        <f t="shared" ref="AH352" si="562">AH351</f>
        <v>0</v>
      </c>
      <c r="AI352" s="411">
        <f t="shared" ref="AI352" si="563">AI351</f>
        <v>0</v>
      </c>
      <c r="AJ352" s="411">
        <f t="shared" ref="AJ352" si="564">AJ351</f>
        <v>0</v>
      </c>
      <c r="AK352" s="411">
        <f t="shared" ref="AK352" si="565">AK351</f>
        <v>0</v>
      </c>
      <c r="AL352" s="411">
        <f t="shared" ref="AL352" si="566">AL351</f>
        <v>0</v>
      </c>
      <c r="AM352" s="306"/>
    </row>
    <row r="353" spans="1:39" ht="15" outlineLevel="1">
      <c r="A353" s="768"/>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768" t="s">
        <v>1001</v>
      </c>
      <c r="B354" s="519" t="s">
        <v>133</v>
      </c>
      <c r="C354" s="291" t="s">
        <v>25</v>
      </c>
      <c r="D354" s="295"/>
      <c r="E354" s="295"/>
      <c r="F354" s="295"/>
      <c r="G354" s="295"/>
      <c r="H354" s="295"/>
      <c r="I354" s="295"/>
      <c r="J354" s="295"/>
      <c r="K354" s="295"/>
      <c r="L354" s="295"/>
      <c r="M354" s="295"/>
      <c r="N354" s="295">
        <v>0</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A355" s="768"/>
      <c r="B355" s="294" t="s">
        <v>289</v>
      </c>
      <c r="C355" s="291" t="s">
        <v>163</v>
      </c>
      <c r="D355" s="295"/>
      <c r="E355" s="295"/>
      <c r="F355" s="295"/>
      <c r="G355" s="295"/>
      <c r="H355" s="295"/>
      <c r="I355" s="295"/>
      <c r="J355" s="295"/>
      <c r="K355" s="295"/>
      <c r="L355" s="295"/>
      <c r="M355" s="295"/>
      <c r="N355" s="295">
        <f>N354</f>
        <v>0</v>
      </c>
      <c r="O355" s="295"/>
      <c r="P355" s="295"/>
      <c r="Q355" s="295"/>
      <c r="R355" s="295"/>
      <c r="S355" s="295"/>
      <c r="T355" s="295"/>
      <c r="U355" s="295"/>
      <c r="V355" s="295"/>
      <c r="W355" s="295"/>
      <c r="X355" s="295"/>
      <c r="Y355" s="411">
        <f>Y354</f>
        <v>0</v>
      </c>
      <c r="Z355" s="411">
        <f t="shared" ref="Z355:AF355" si="567">Z354</f>
        <v>0</v>
      </c>
      <c r="AA355" s="411">
        <f t="shared" si="567"/>
        <v>0</v>
      </c>
      <c r="AB355" s="411">
        <f t="shared" si="567"/>
        <v>0</v>
      </c>
      <c r="AC355" s="411">
        <f t="shared" si="567"/>
        <v>0</v>
      </c>
      <c r="AD355" s="411">
        <f t="shared" si="567"/>
        <v>0</v>
      </c>
      <c r="AE355" s="411">
        <f t="shared" si="567"/>
        <v>0</v>
      </c>
      <c r="AF355" s="411">
        <f t="shared" si="567"/>
        <v>0</v>
      </c>
      <c r="AG355" s="411">
        <f t="shared" ref="AG355" si="568">AG354</f>
        <v>0</v>
      </c>
      <c r="AH355" s="411">
        <f t="shared" ref="AH355" si="569">AH354</f>
        <v>0</v>
      </c>
      <c r="AI355" s="411">
        <f t="shared" ref="AI355" si="570">AI354</f>
        <v>0</v>
      </c>
      <c r="AJ355" s="411">
        <f t="shared" ref="AJ355" si="571">AJ354</f>
        <v>0</v>
      </c>
      <c r="AK355" s="411">
        <f t="shared" ref="AK355" si="572">AK354</f>
        <v>0</v>
      </c>
      <c r="AL355" s="411">
        <f t="shared" ref="AL355" si="573">AL354</f>
        <v>0</v>
      </c>
      <c r="AM355" s="306"/>
    </row>
    <row r="356" spans="1:39" ht="15" outlineLevel="1">
      <c r="A356" s="768"/>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768" t="s">
        <v>1002</v>
      </c>
      <c r="B357" s="519"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A358" s="768"/>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AF358" si="574">Z357</f>
        <v>0</v>
      </c>
      <c r="AA358" s="411">
        <f t="shared" si="574"/>
        <v>0</v>
      </c>
      <c r="AB358" s="411">
        <f t="shared" si="574"/>
        <v>0</v>
      </c>
      <c r="AC358" s="411">
        <f t="shared" si="574"/>
        <v>0</v>
      </c>
      <c r="AD358" s="411">
        <f t="shared" si="574"/>
        <v>0</v>
      </c>
      <c r="AE358" s="411">
        <f t="shared" si="574"/>
        <v>0</v>
      </c>
      <c r="AF358" s="411">
        <f t="shared" si="574"/>
        <v>0</v>
      </c>
      <c r="AG358" s="411">
        <f t="shared" ref="AG358" si="575">AG357</f>
        <v>0</v>
      </c>
      <c r="AH358" s="411">
        <f t="shared" ref="AH358" si="576">AH357</f>
        <v>0</v>
      </c>
      <c r="AI358" s="411">
        <f t="shared" ref="AI358" si="577">AI357</f>
        <v>0</v>
      </c>
      <c r="AJ358" s="411">
        <f t="shared" ref="AJ358" si="578">AJ357</f>
        <v>0</v>
      </c>
      <c r="AK358" s="411">
        <f t="shared" ref="AK358" si="579">AK357</f>
        <v>0</v>
      </c>
      <c r="AL358" s="411">
        <f t="shared" ref="AL358" si="580">AL357</f>
        <v>0</v>
      </c>
      <c r="AM358" s="306"/>
    </row>
    <row r="359" spans="1:39" ht="15" outlineLevel="1">
      <c r="A359" s="768"/>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15" outlineLevel="1">
      <c r="A360" s="768" t="s">
        <v>1003</v>
      </c>
      <c r="B360" s="519" t="s">
        <v>135</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A361" s="768"/>
      <c r="B361" s="294" t="s">
        <v>289</v>
      </c>
      <c r="C361" s="291" t="s">
        <v>163</v>
      </c>
      <c r="D361" s="295"/>
      <c r="E361" s="295"/>
      <c r="F361" s="295"/>
      <c r="G361" s="295"/>
      <c r="H361" s="295"/>
      <c r="I361" s="295"/>
      <c r="J361" s="295"/>
      <c r="K361" s="295"/>
      <c r="L361" s="295"/>
      <c r="M361" s="295"/>
      <c r="N361" s="295">
        <f>N360</f>
        <v>0</v>
      </c>
      <c r="O361" s="295"/>
      <c r="P361" s="295"/>
      <c r="Q361" s="295"/>
      <c r="R361" s="295"/>
      <c r="S361" s="295"/>
      <c r="T361" s="295"/>
      <c r="U361" s="295"/>
      <c r="V361" s="295"/>
      <c r="W361" s="295"/>
      <c r="X361" s="295"/>
      <c r="Y361" s="411">
        <f>Y360</f>
        <v>0</v>
      </c>
      <c r="Z361" s="411">
        <f t="shared" ref="Z361:AF361" si="581">Z360</f>
        <v>0</v>
      </c>
      <c r="AA361" s="411">
        <f t="shared" si="581"/>
        <v>0</v>
      </c>
      <c r="AB361" s="411">
        <f t="shared" si="581"/>
        <v>0</v>
      </c>
      <c r="AC361" s="411">
        <f t="shared" si="581"/>
        <v>0</v>
      </c>
      <c r="AD361" s="411">
        <f t="shared" si="581"/>
        <v>0</v>
      </c>
      <c r="AE361" s="411">
        <f t="shared" si="581"/>
        <v>0</v>
      </c>
      <c r="AF361" s="411">
        <f t="shared" si="581"/>
        <v>0</v>
      </c>
      <c r="AG361" s="411">
        <f t="shared" ref="AG361" si="582">AG360</f>
        <v>0</v>
      </c>
      <c r="AH361" s="411">
        <f t="shared" ref="AH361" si="583">AH360</f>
        <v>0</v>
      </c>
      <c r="AI361" s="411">
        <f t="shared" ref="AI361" si="584">AI360</f>
        <v>0</v>
      </c>
      <c r="AJ361" s="411">
        <f t="shared" ref="AJ361" si="585">AJ360</f>
        <v>0</v>
      </c>
      <c r="AK361" s="411">
        <f t="shared" ref="AK361" si="586">AK360</f>
        <v>0</v>
      </c>
      <c r="AL361" s="411">
        <f t="shared" ref="AL361" si="587">AL360</f>
        <v>0</v>
      </c>
      <c r="AM361" s="306"/>
    </row>
    <row r="362" spans="1:39" ht="15" outlineLevel="1">
      <c r="A362" s="768"/>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768" t="s">
        <v>1004</v>
      </c>
      <c r="B363" s="519" t="s">
        <v>136</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A364" s="768"/>
      <c r="B364" s="294" t="s">
        <v>289</v>
      </c>
      <c r="C364" s="291" t="s">
        <v>163</v>
      </c>
      <c r="D364" s="295"/>
      <c r="E364" s="295"/>
      <c r="F364" s="295"/>
      <c r="G364" s="295"/>
      <c r="H364" s="295"/>
      <c r="I364" s="295"/>
      <c r="J364" s="295"/>
      <c r="K364" s="295"/>
      <c r="L364" s="295"/>
      <c r="M364" s="295"/>
      <c r="N364" s="295">
        <f>N363</f>
        <v>0</v>
      </c>
      <c r="O364" s="295"/>
      <c r="P364" s="295"/>
      <c r="Q364" s="295"/>
      <c r="R364" s="295"/>
      <c r="S364" s="295"/>
      <c r="T364" s="295"/>
      <c r="U364" s="295"/>
      <c r="V364" s="295"/>
      <c r="W364" s="295"/>
      <c r="X364" s="295"/>
      <c r="Y364" s="411">
        <f>Y363</f>
        <v>0</v>
      </c>
      <c r="Z364" s="411">
        <f t="shared" ref="Z364:AF364" si="588">Z363</f>
        <v>0</v>
      </c>
      <c r="AA364" s="411">
        <f t="shared" si="588"/>
        <v>0</v>
      </c>
      <c r="AB364" s="411">
        <f t="shared" si="588"/>
        <v>0</v>
      </c>
      <c r="AC364" s="411">
        <f t="shared" si="588"/>
        <v>0</v>
      </c>
      <c r="AD364" s="411">
        <f t="shared" si="588"/>
        <v>0</v>
      </c>
      <c r="AE364" s="411">
        <f t="shared" si="588"/>
        <v>0</v>
      </c>
      <c r="AF364" s="411">
        <f t="shared" si="588"/>
        <v>0</v>
      </c>
      <c r="AG364" s="411">
        <f t="shared" ref="AG364" si="589">AG363</f>
        <v>0</v>
      </c>
      <c r="AH364" s="411">
        <f t="shared" ref="AH364" si="590">AH363</f>
        <v>0</v>
      </c>
      <c r="AI364" s="411">
        <f t="shared" ref="AI364" si="591">AI363</f>
        <v>0</v>
      </c>
      <c r="AJ364" s="411">
        <f t="shared" ref="AJ364" si="592">AJ363</f>
        <v>0</v>
      </c>
      <c r="AK364" s="411">
        <f t="shared" ref="AK364" si="593">AK363</f>
        <v>0</v>
      </c>
      <c r="AL364" s="411">
        <f t="shared" ref="AL364" si="594">AL363</f>
        <v>0</v>
      </c>
      <c r="AM364" s="306"/>
    </row>
    <row r="365" spans="1:39" ht="15" outlineLevel="1">
      <c r="A365" s="768"/>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768" t="s">
        <v>1005</v>
      </c>
      <c r="B366" s="519" t="s">
        <v>137</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A367" s="768"/>
      <c r="B367" s="294" t="s">
        <v>289</v>
      </c>
      <c r="C367" s="291" t="s">
        <v>163</v>
      </c>
      <c r="D367" s="295"/>
      <c r="E367" s="295"/>
      <c r="F367" s="295"/>
      <c r="G367" s="295"/>
      <c r="H367" s="295"/>
      <c r="I367" s="295"/>
      <c r="J367" s="295"/>
      <c r="K367" s="295"/>
      <c r="L367" s="295"/>
      <c r="M367" s="295"/>
      <c r="N367" s="295">
        <f>N366</f>
        <v>0</v>
      </c>
      <c r="O367" s="295"/>
      <c r="P367" s="295"/>
      <c r="Q367" s="295"/>
      <c r="R367" s="295"/>
      <c r="S367" s="295"/>
      <c r="T367" s="295"/>
      <c r="U367" s="295"/>
      <c r="V367" s="295"/>
      <c r="W367" s="295"/>
      <c r="X367" s="295"/>
      <c r="Y367" s="411">
        <f>Y366</f>
        <v>0</v>
      </c>
      <c r="Z367" s="411">
        <f t="shared" ref="Z367:AF367" si="595">Z366</f>
        <v>0</v>
      </c>
      <c r="AA367" s="411">
        <f t="shared" si="595"/>
        <v>0</v>
      </c>
      <c r="AB367" s="411">
        <f t="shared" si="595"/>
        <v>0</v>
      </c>
      <c r="AC367" s="411">
        <f t="shared" si="595"/>
        <v>0</v>
      </c>
      <c r="AD367" s="411">
        <f t="shared" si="595"/>
        <v>0</v>
      </c>
      <c r="AE367" s="411">
        <f t="shared" si="595"/>
        <v>0</v>
      </c>
      <c r="AF367" s="411">
        <f t="shared" si="595"/>
        <v>0</v>
      </c>
      <c r="AG367" s="411">
        <f t="shared" ref="AG367" si="596">AG366</f>
        <v>0</v>
      </c>
      <c r="AH367" s="411">
        <f t="shared" ref="AH367" si="597">AH366</f>
        <v>0</v>
      </c>
      <c r="AI367" s="411">
        <f t="shared" ref="AI367" si="598">AI366</f>
        <v>0</v>
      </c>
      <c r="AJ367" s="411">
        <f t="shared" ref="AJ367" si="599">AJ366</f>
        <v>0</v>
      </c>
      <c r="AK367" s="411">
        <f t="shared" ref="AK367" si="600">AK366</f>
        <v>0</v>
      </c>
      <c r="AL367" s="411">
        <f t="shared" ref="AL367" si="601">AL366</f>
        <v>0</v>
      </c>
      <c r="AM367" s="306"/>
    </row>
    <row r="368" spans="1:39" ht="15" outlineLevel="1">
      <c r="A368" s="768"/>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outlineLevel="1">
      <c r="A369" s="768" t="s">
        <v>1006</v>
      </c>
      <c r="B369" s="519" t="s">
        <v>138</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t="15" outlineLevel="1">
      <c r="A370" s="768"/>
      <c r="B370" s="294" t="s">
        <v>289</v>
      </c>
      <c r="C370" s="291" t="s">
        <v>163</v>
      </c>
      <c r="D370" s="295"/>
      <c r="E370" s="295"/>
      <c r="F370" s="295"/>
      <c r="G370" s="295"/>
      <c r="H370" s="295"/>
      <c r="I370" s="295"/>
      <c r="J370" s="295"/>
      <c r="K370" s="295"/>
      <c r="L370" s="295"/>
      <c r="M370" s="295"/>
      <c r="N370" s="295">
        <f>N369</f>
        <v>0</v>
      </c>
      <c r="O370" s="295"/>
      <c r="P370" s="295"/>
      <c r="Q370" s="295"/>
      <c r="R370" s="295"/>
      <c r="S370" s="295"/>
      <c r="T370" s="295"/>
      <c r="U370" s="295"/>
      <c r="V370" s="295"/>
      <c r="W370" s="295"/>
      <c r="X370" s="295"/>
      <c r="Y370" s="411">
        <f>Y369</f>
        <v>0</v>
      </c>
      <c r="Z370" s="411">
        <f t="shared" ref="Z370:AF370" si="602">Z369</f>
        <v>0</v>
      </c>
      <c r="AA370" s="411">
        <f t="shared" si="602"/>
        <v>0</v>
      </c>
      <c r="AB370" s="411">
        <f t="shared" si="602"/>
        <v>0</v>
      </c>
      <c r="AC370" s="411">
        <f t="shared" si="602"/>
        <v>0</v>
      </c>
      <c r="AD370" s="411">
        <f t="shared" si="602"/>
        <v>0</v>
      </c>
      <c r="AE370" s="411">
        <f t="shared" si="602"/>
        <v>0</v>
      </c>
      <c r="AF370" s="411">
        <f t="shared" si="602"/>
        <v>0</v>
      </c>
      <c r="AG370" s="411">
        <f t="shared" ref="AG370" si="603">AG369</f>
        <v>0</v>
      </c>
      <c r="AH370" s="411">
        <f t="shared" ref="AH370" si="604">AH369</f>
        <v>0</v>
      </c>
      <c r="AI370" s="411">
        <f t="shared" ref="AI370" si="605">AI369</f>
        <v>0</v>
      </c>
      <c r="AJ370" s="411">
        <f t="shared" ref="AJ370" si="606">AJ369</f>
        <v>0</v>
      </c>
      <c r="AK370" s="411">
        <f t="shared" ref="AK370" si="607">AK369</f>
        <v>0</v>
      </c>
      <c r="AL370" s="411">
        <f t="shared" ref="AL370" si="608">AL369</f>
        <v>0</v>
      </c>
      <c r="AM370" s="306"/>
    </row>
    <row r="371" spans="1:39" ht="15" outlineLevel="1">
      <c r="A371" s="768"/>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outlineLevel="1">
      <c r="A372" s="768" t="s">
        <v>1007</v>
      </c>
      <c r="B372" s="519" t="s">
        <v>139</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t="15" outlineLevel="1">
      <c r="A373" s="768"/>
      <c r="B373" s="294" t="s">
        <v>289</v>
      </c>
      <c r="C373" s="291" t="s">
        <v>163</v>
      </c>
      <c r="D373" s="295"/>
      <c r="E373" s="295"/>
      <c r="F373" s="295"/>
      <c r="G373" s="295"/>
      <c r="H373" s="295"/>
      <c r="I373" s="295"/>
      <c r="J373" s="295"/>
      <c r="K373" s="295"/>
      <c r="L373" s="295"/>
      <c r="M373" s="295"/>
      <c r="N373" s="295">
        <f>N372</f>
        <v>0</v>
      </c>
      <c r="O373" s="295"/>
      <c r="P373" s="295"/>
      <c r="Q373" s="295"/>
      <c r="R373" s="295"/>
      <c r="S373" s="295"/>
      <c r="T373" s="295"/>
      <c r="U373" s="295"/>
      <c r="V373" s="295"/>
      <c r="W373" s="295"/>
      <c r="X373" s="295"/>
      <c r="Y373" s="411">
        <f>Y372</f>
        <v>0</v>
      </c>
      <c r="Z373" s="411">
        <f t="shared" ref="Z373:AF373" si="609">Z372</f>
        <v>0</v>
      </c>
      <c r="AA373" s="411">
        <f t="shared" si="609"/>
        <v>0</v>
      </c>
      <c r="AB373" s="411">
        <f t="shared" si="609"/>
        <v>0</v>
      </c>
      <c r="AC373" s="411">
        <f t="shared" si="609"/>
        <v>0</v>
      </c>
      <c r="AD373" s="411">
        <f t="shared" si="609"/>
        <v>0</v>
      </c>
      <c r="AE373" s="411">
        <f t="shared" si="609"/>
        <v>0</v>
      </c>
      <c r="AF373" s="411">
        <f t="shared" si="609"/>
        <v>0</v>
      </c>
      <c r="AG373" s="411">
        <f t="shared" ref="AG373" si="610">AG372</f>
        <v>0</v>
      </c>
      <c r="AH373" s="411">
        <f t="shared" ref="AH373" si="611">AH372</f>
        <v>0</v>
      </c>
      <c r="AI373" s="411">
        <f t="shared" ref="AI373" si="612">AI372</f>
        <v>0</v>
      </c>
      <c r="AJ373" s="411">
        <f t="shared" ref="AJ373" si="613">AJ372</f>
        <v>0</v>
      </c>
      <c r="AK373" s="411">
        <f t="shared" ref="AK373" si="614">AK372</f>
        <v>0</v>
      </c>
      <c r="AL373" s="411">
        <f t="shared" ref="AL373" si="615">AL372</f>
        <v>0</v>
      </c>
      <c r="AM373" s="306"/>
    </row>
    <row r="374" spans="1:39" ht="15" outlineLevel="1">
      <c r="A374" s="768"/>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outlineLevel="1">
      <c r="A375" s="768" t="s">
        <v>1008</v>
      </c>
      <c r="B375" s="519" t="s">
        <v>140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t="15" outlineLevel="1">
      <c r="A376" s="768"/>
      <c r="B376" s="294" t="s">
        <v>289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F376" si="616">Z375</f>
        <v>0</v>
      </c>
      <c r="AA376" s="411">
        <f t="shared" si="616"/>
        <v>0</v>
      </c>
      <c r="AB376" s="411">
        <f t="shared" si="616"/>
        <v>0</v>
      </c>
      <c r="AC376" s="411">
        <f t="shared" si="616"/>
        <v>0</v>
      </c>
      <c r="AD376" s="411">
        <f t="shared" si="616"/>
        <v>0</v>
      </c>
      <c r="AE376" s="411">
        <f t="shared" si="616"/>
        <v>0</v>
      </c>
      <c r="AF376" s="411">
        <f t="shared" si="616"/>
        <v>0</v>
      </c>
      <c r="AG376" s="411">
        <f t="shared" ref="AG376" si="617">AG375</f>
        <v>0</v>
      </c>
      <c r="AH376" s="411">
        <f t="shared" ref="AH376" si="618">AH375</f>
        <v>0</v>
      </c>
      <c r="AI376" s="411">
        <f t="shared" ref="AI376" si="619">AI375</f>
        <v>0</v>
      </c>
      <c r="AJ376" s="411">
        <f t="shared" ref="AJ376" si="620">AJ375</f>
        <v>0</v>
      </c>
      <c r="AK376" s="411">
        <f t="shared" ref="AK376" si="621">AK375</f>
        <v>0</v>
      </c>
      <c r="AL376" s="411">
        <f t="shared" ref="AL376" si="622">AL375</f>
        <v>0</v>
      </c>
      <c r="AM376" s="306"/>
    </row>
    <row r="377" spans="1:39" ht="15" outlineLevel="1">
      <c r="A377" s="768"/>
      <c r="B377" s="519"/>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30" outlineLevel="1">
      <c r="A378" s="768" t="s">
        <v>1009</v>
      </c>
      <c r="B378" s="519" t="s">
        <v>141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t="15" outlineLevel="1">
      <c r="A379" s="768"/>
      <c r="B379" s="294" t="s">
        <v>289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F379" si="623">Z378</f>
        <v>0</v>
      </c>
      <c r="AA379" s="411">
        <f t="shared" si="623"/>
        <v>0</v>
      </c>
      <c r="AB379" s="411">
        <f t="shared" si="623"/>
        <v>0</v>
      </c>
      <c r="AC379" s="411">
        <f t="shared" si="623"/>
        <v>0</v>
      </c>
      <c r="AD379" s="411">
        <f t="shared" si="623"/>
        <v>0</v>
      </c>
      <c r="AE379" s="411">
        <f t="shared" si="623"/>
        <v>0</v>
      </c>
      <c r="AF379" s="411">
        <f t="shared" si="623"/>
        <v>0</v>
      </c>
      <c r="AG379" s="411">
        <f t="shared" ref="AG379" si="624">AG378</f>
        <v>0</v>
      </c>
      <c r="AH379" s="411">
        <f t="shared" ref="AH379" si="625">AH378</f>
        <v>0</v>
      </c>
      <c r="AI379" s="411">
        <f t="shared" ref="AI379" si="626">AI378</f>
        <v>0</v>
      </c>
      <c r="AJ379" s="411">
        <f t="shared" ref="AJ379" si="627">AJ378</f>
        <v>0</v>
      </c>
      <c r="AK379" s="411">
        <f t="shared" ref="AK379" si="628">AK378</f>
        <v>0</v>
      </c>
      <c r="AL379" s="411">
        <f t="shared" ref="AL379" si="629">AL378</f>
        <v>0</v>
      </c>
      <c r="AM379" s="306"/>
    </row>
    <row r="380" spans="1:39" ht="15" outlineLevel="1">
      <c r="A380" s="768"/>
      <c r="B380" s="294"/>
      <c r="C380" s="291"/>
      <c r="D380" s="771"/>
      <c r="E380" s="771"/>
      <c r="F380" s="771"/>
      <c r="G380" s="771"/>
      <c r="H380" s="771"/>
      <c r="I380" s="771"/>
      <c r="J380" s="771"/>
      <c r="K380" s="771"/>
      <c r="L380" s="771"/>
      <c r="M380" s="771"/>
      <c r="N380" s="771"/>
      <c r="O380" s="771"/>
      <c r="P380" s="771"/>
      <c r="Q380" s="771"/>
      <c r="R380" s="771"/>
      <c r="S380" s="771"/>
      <c r="T380" s="771"/>
      <c r="U380" s="771"/>
      <c r="V380" s="771"/>
      <c r="W380" s="771"/>
      <c r="X380" s="771"/>
      <c r="Y380" s="411"/>
      <c r="Z380" s="411"/>
      <c r="AA380" s="411"/>
      <c r="AB380" s="411"/>
      <c r="AC380" s="411"/>
      <c r="AD380" s="411"/>
      <c r="AE380" s="411"/>
      <c r="AF380" s="411"/>
      <c r="AG380" s="411"/>
      <c r="AH380" s="411"/>
      <c r="AI380" s="411"/>
      <c r="AJ380" s="411"/>
      <c r="AK380" s="411"/>
      <c r="AL380" s="411"/>
      <c r="AM380" s="306"/>
    </row>
    <row r="381" spans="1:39" ht="30" outlineLevel="1">
      <c r="A381" s="768" t="s">
        <v>1010</v>
      </c>
      <c r="B381" s="779" t="s">
        <v>1012</v>
      </c>
      <c r="C381" s="291" t="s">
        <v>25</v>
      </c>
      <c r="D381" s="295"/>
      <c r="E381" s="295"/>
      <c r="F381" s="295"/>
      <c r="G381" s="295">
        <v>826.85633440000004</v>
      </c>
      <c r="H381" s="295">
        <v>826.85633440000004</v>
      </c>
      <c r="I381" s="295">
        <v>826.85633440000004</v>
      </c>
      <c r="J381" s="295">
        <v>826.85633440000004</v>
      </c>
      <c r="K381" s="295">
        <v>826.85633440000004</v>
      </c>
      <c r="L381" s="295">
        <v>826.85633440000004</v>
      </c>
      <c r="M381" s="295">
        <v>826.85633440000004</v>
      </c>
      <c r="N381" s="295">
        <v>12</v>
      </c>
      <c r="O381" s="295"/>
      <c r="P381" s="295"/>
      <c r="Q381" s="295"/>
      <c r="R381" s="295">
        <v>0.12023863</v>
      </c>
      <c r="S381" s="295">
        <v>0.12023863</v>
      </c>
      <c r="T381" s="295">
        <v>0.12023863</v>
      </c>
      <c r="U381" s="295">
        <v>0.12023863</v>
      </c>
      <c r="V381" s="295">
        <v>0.12023863</v>
      </c>
      <c r="W381" s="295">
        <v>0.12023863</v>
      </c>
      <c r="X381" s="295">
        <v>0.12023863</v>
      </c>
      <c r="Y381" s="426">
        <v>0</v>
      </c>
      <c r="Z381" s="410">
        <v>0</v>
      </c>
      <c r="AA381" s="410">
        <v>1</v>
      </c>
      <c r="AB381" s="410">
        <v>0</v>
      </c>
      <c r="AC381" s="410">
        <v>0</v>
      </c>
      <c r="AD381" s="410">
        <v>0</v>
      </c>
      <c r="AE381" s="410">
        <v>0</v>
      </c>
      <c r="AF381" s="410">
        <v>0</v>
      </c>
      <c r="AG381" s="411"/>
      <c r="AH381" s="411"/>
      <c r="AI381" s="411"/>
      <c r="AJ381" s="411"/>
      <c r="AK381" s="411"/>
      <c r="AL381" s="411"/>
      <c r="AM381" s="306"/>
    </row>
    <row r="382" spans="1:39" ht="15" outlineLevel="1">
      <c r="A382" s="768"/>
      <c r="B382" s="780"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F382" si="630">Z381</f>
        <v>0</v>
      </c>
      <c r="AA382" s="411">
        <f t="shared" si="630"/>
        <v>1</v>
      </c>
      <c r="AB382" s="411">
        <f t="shared" si="630"/>
        <v>0</v>
      </c>
      <c r="AC382" s="411">
        <f t="shared" si="630"/>
        <v>0</v>
      </c>
      <c r="AD382" s="411">
        <f t="shared" si="630"/>
        <v>0</v>
      </c>
      <c r="AE382" s="411">
        <f t="shared" si="630"/>
        <v>0</v>
      </c>
      <c r="AF382" s="411">
        <f t="shared" si="630"/>
        <v>0</v>
      </c>
      <c r="AG382" s="411"/>
      <c r="AH382" s="411"/>
      <c r="AI382" s="411"/>
      <c r="AJ382" s="411"/>
      <c r="AK382" s="411"/>
      <c r="AL382" s="411"/>
      <c r="AM382" s="306"/>
    </row>
    <row r="383" spans="1:39" ht="15" outlineLevel="1">
      <c r="B383" s="294"/>
      <c r="C383" s="291"/>
      <c r="D383" s="772"/>
      <c r="E383" s="772"/>
      <c r="F383" s="772"/>
      <c r="G383" s="772"/>
      <c r="H383" s="772"/>
      <c r="I383" s="772"/>
      <c r="J383" s="772"/>
      <c r="K383" s="772"/>
      <c r="L383" s="772"/>
      <c r="M383" s="772"/>
      <c r="N383" s="772"/>
      <c r="O383" s="772"/>
      <c r="P383" s="772"/>
      <c r="Q383" s="772"/>
      <c r="R383" s="772"/>
      <c r="S383" s="772"/>
      <c r="T383" s="772"/>
      <c r="U383" s="772"/>
      <c r="V383" s="772"/>
      <c r="W383" s="772"/>
      <c r="X383" s="772"/>
      <c r="Y383" s="411"/>
      <c r="Z383" s="411"/>
      <c r="AA383" s="411"/>
      <c r="AB383" s="411"/>
      <c r="AC383" s="411"/>
      <c r="AD383" s="411"/>
      <c r="AE383" s="411"/>
      <c r="AF383" s="411"/>
      <c r="AG383" s="411"/>
      <c r="AH383" s="411"/>
      <c r="AI383" s="411"/>
      <c r="AJ383" s="411"/>
      <c r="AK383" s="411"/>
      <c r="AL383" s="411"/>
      <c r="AM383" s="306"/>
    </row>
    <row r="384" spans="1:39" ht="15" outlineLevel="1">
      <c r="B384" s="437"/>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301"/>
      <c r="Z384" s="301"/>
      <c r="AA384" s="301"/>
      <c r="AB384" s="301"/>
      <c r="AC384" s="301"/>
      <c r="AD384" s="301"/>
      <c r="AE384" s="301"/>
      <c r="AF384" s="301"/>
      <c r="AG384" s="301"/>
      <c r="AH384" s="301"/>
      <c r="AI384" s="301"/>
      <c r="AJ384" s="301"/>
      <c r="AK384" s="301"/>
      <c r="AL384" s="301"/>
      <c r="AM384" s="306"/>
    </row>
    <row r="385" spans="2:42" ht="15">
      <c r="B385" s="327" t="s">
        <v>274</v>
      </c>
      <c r="C385" s="329"/>
      <c r="D385" s="329">
        <f>SUM(D221:D379)</f>
        <v>0</v>
      </c>
      <c r="E385" s="329"/>
      <c r="F385" s="329"/>
      <c r="G385" s="329"/>
      <c r="H385" s="329"/>
      <c r="I385" s="329"/>
      <c r="J385" s="329"/>
      <c r="K385" s="329"/>
      <c r="L385" s="329"/>
      <c r="M385" s="329"/>
      <c r="N385" s="329"/>
      <c r="O385" s="329">
        <f>SUM(O221:O379)</f>
        <v>0</v>
      </c>
      <c r="P385" s="329"/>
      <c r="Q385" s="329"/>
      <c r="R385" s="329"/>
      <c r="S385" s="329"/>
      <c r="T385" s="329"/>
      <c r="U385" s="329"/>
      <c r="V385" s="329"/>
      <c r="W385" s="329"/>
      <c r="X385" s="329"/>
      <c r="Y385" s="329">
        <f>IF(Y219="kWh",SUMPRODUCT(D221:D379,Y221:Y379))</f>
        <v>0</v>
      </c>
      <c r="Z385" s="329">
        <f>IF(Z219="kWh",SUMPRODUCT(D221:D379,Z221:Z379))</f>
        <v>0</v>
      </c>
      <c r="AA385" s="329">
        <f>IF(AA219="kw",SUMPRODUCT(N221:N379,O221:O379,AA221:AA379),SUMPRODUCT(D221:D379,AA221:AA379))</f>
        <v>0</v>
      </c>
      <c r="AB385" s="329">
        <f>IF(AB219="kw",SUMPRODUCT(N221:N379,O221:O379,AB221:AB379),SUMPRODUCT(D221:D379,AB221:AB379))</f>
        <v>0</v>
      </c>
      <c r="AC385" s="329">
        <f>IF(AC219="kw",SUMPRODUCT(N221:N379,O221:O379,AC221:AC379),SUMPRODUCT(D221:D379,AC221:AC379))</f>
        <v>0</v>
      </c>
      <c r="AD385" s="329">
        <f>IF(AD219="kw",SUMPRODUCT(N221:N379,O221:O379,AD221:AD379),SUMPRODUCT(D221:D379,AD221:AD379))</f>
        <v>0</v>
      </c>
      <c r="AE385" s="329">
        <f>IF(AE219="kw",SUMPRODUCT(N221:N379,O221:O379,AE221:AE379),SUMPRODUCT(D221:D379,AE221:AE379))</f>
        <v>0</v>
      </c>
      <c r="AF385" s="329">
        <f>IF(AF219="kw",SUMPRODUCT(N221:N379,O221:O379,AF221:AF379),SUMPRODUCT(D221:D379,AF221:AF379))</f>
        <v>0</v>
      </c>
      <c r="AG385" s="329">
        <f>IF(AG219="kw",SUMPRODUCT(N221:N379,O221:O379,AG221:AG379),SUMPRODUCT(D221:D379,AG221:AG379))</f>
        <v>0</v>
      </c>
      <c r="AH385" s="329">
        <f>IF(AH219="kw",SUMPRODUCT(N221:N379,O221:O379,AH221:AH379),SUMPRODUCT(D221:D379,AH221:AH379))</f>
        <v>0</v>
      </c>
      <c r="AI385" s="329">
        <f>IF(AI219="kw",SUMPRODUCT(N221:N379,O221:O379,AI221:AI379),SUMPRODUCT(D221:D379,AI221:AI379))</f>
        <v>0</v>
      </c>
      <c r="AJ385" s="329">
        <f>IF(AJ219="kw",SUMPRODUCT(N221:N379,O221:O379,AJ221:AJ379),SUMPRODUCT(D221:D379,AJ221:AJ379))</f>
        <v>0</v>
      </c>
      <c r="AK385" s="329">
        <f>IF(AK219="kw",SUMPRODUCT(N221:N379,O221:O379,AK221:AK379),SUMPRODUCT(D221:D379,AK221:AK379))</f>
        <v>0</v>
      </c>
      <c r="AL385" s="329">
        <f>IF(AL219="kw",SUMPRODUCT(N221:N379,O221:O379,AL221:AL379),SUMPRODUCT(D221:D379,AL221:AL379))</f>
        <v>0</v>
      </c>
      <c r="AM385" s="330"/>
    </row>
    <row r="386" spans="2:42" ht="15">
      <c r="B386" s="391" t="s">
        <v>275</v>
      </c>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f>HLOOKUP(Y218,'2. LRAMVA Threshold'!$B$42:$Q$53,8,FALSE)</f>
        <v>0</v>
      </c>
      <c r="Z386" s="392">
        <f>HLOOKUP(Z218,'2. LRAMVA Threshold'!$B$42:$Q$53,8,FALSE)</f>
        <v>0</v>
      </c>
      <c r="AA386" s="392">
        <f>HLOOKUP(AA218,'2. LRAMVA Threshold'!$B$42:$Q$53,8,FALSE)</f>
        <v>0</v>
      </c>
      <c r="AB386" s="392">
        <f>HLOOKUP(AB218,'2. LRAMVA Threshold'!$B$42:$Q$53,8,FALSE)</f>
        <v>0</v>
      </c>
      <c r="AC386" s="392">
        <f>HLOOKUP(AC218,'2. LRAMVA Threshold'!$B$42:$Q$53,8,FALSE)</f>
        <v>0</v>
      </c>
      <c r="AD386" s="392">
        <f>HLOOKUP(AD218,'2. LRAMVA Threshold'!$B$42:$Q$53,8,FALSE)</f>
        <v>0</v>
      </c>
      <c r="AE386" s="392">
        <f>HLOOKUP(AE218,'2. LRAMVA Threshold'!$B$42:$Q$53,8,FALSE)</f>
        <v>0</v>
      </c>
      <c r="AF386" s="392">
        <f>HLOOKUP(AF218,'2. LRAMVA Threshold'!$B$42:$Q$53,8,FALSE)</f>
        <v>0</v>
      </c>
      <c r="AG386" s="392">
        <f>HLOOKUP(AG218,'2. LRAMVA Threshold'!$B$42:$Q$53,8,FALSE)</f>
        <v>0</v>
      </c>
      <c r="AH386" s="392">
        <f>HLOOKUP(AH218,'2. LRAMVA Threshold'!$B$42:$Q$53,8,FALSE)</f>
        <v>0</v>
      </c>
      <c r="AI386" s="392">
        <f>HLOOKUP(AI218,'2. LRAMVA Threshold'!$B$42:$Q$53,8,FALSE)</f>
        <v>0</v>
      </c>
      <c r="AJ386" s="392">
        <f>HLOOKUP(AJ218,'2. LRAMVA Threshold'!$B$42:$Q$53,8,FALSE)</f>
        <v>0</v>
      </c>
      <c r="AK386" s="392">
        <f>HLOOKUP(AK218,'2. LRAMVA Threshold'!$B$42:$Q$53,8,FALSE)</f>
        <v>0</v>
      </c>
      <c r="AL386" s="392">
        <f>HLOOKUP(AL218,'2. LRAMVA Threshold'!$B$42:$Q$53,8,FALSE)</f>
        <v>0</v>
      </c>
      <c r="AM386" s="393"/>
    </row>
    <row r="387" spans="2:42" ht="15">
      <c r="B387" s="394"/>
      <c r="C387" s="432"/>
      <c r="D387" s="433"/>
      <c r="E387" s="433"/>
      <c r="F387" s="433"/>
      <c r="G387" s="433"/>
      <c r="H387" s="433"/>
      <c r="I387" s="433"/>
      <c r="J387" s="433"/>
      <c r="K387" s="433"/>
      <c r="L387" s="433"/>
      <c r="M387" s="433"/>
      <c r="N387" s="433"/>
      <c r="O387" s="434"/>
      <c r="P387" s="433"/>
      <c r="Q387" s="433"/>
      <c r="R387" s="433"/>
      <c r="S387" s="435"/>
      <c r="T387" s="435"/>
      <c r="U387" s="435"/>
      <c r="V387" s="435"/>
      <c r="W387" s="433"/>
      <c r="X387" s="433"/>
      <c r="Y387" s="436"/>
      <c r="Z387" s="436"/>
      <c r="AA387" s="436"/>
      <c r="AB387" s="436"/>
      <c r="AC387" s="436"/>
      <c r="AD387" s="436"/>
      <c r="AE387" s="436"/>
      <c r="AF387" s="399"/>
      <c r="AG387" s="399"/>
      <c r="AH387" s="399"/>
      <c r="AI387" s="399"/>
      <c r="AJ387" s="399"/>
      <c r="AK387" s="399"/>
      <c r="AL387" s="399"/>
      <c r="AM387" s="400"/>
    </row>
    <row r="388" spans="2:42" ht="15">
      <c r="B388" s="324" t="s">
        <v>276</v>
      </c>
      <c r="C388" s="338"/>
      <c r="D388" s="338"/>
      <c r="E388" s="376"/>
      <c r="F388" s="376"/>
      <c r="G388" s="376"/>
      <c r="H388" s="376"/>
      <c r="I388" s="376"/>
      <c r="J388" s="376"/>
      <c r="K388" s="376"/>
      <c r="L388" s="376"/>
      <c r="M388" s="376"/>
      <c r="N388" s="376"/>
      <c r="O388" s="291"/>
      <c r="P388" s="340"/>
      <c r="Q388" s="340"/>
      <c r="R388" s="340"/>
      <c r="S388" s="339"/>
      <c r="T388" s="339"/>
      <c r="U388" s="339"/>
      <c r="V388" s="339"/>
      <c r="W388" s="340"/>
      <c r="X388" s="340"/>
      <c r="Y388" s="341">
        <f>HLOOKUP(Y$35,'3.  Distribution Rates'!$C$122:$P$133,8,FALSE)</f>
        <v>1.7233333333333333E-2</v>
      </c>
      <c r="Z388" s="341">
        <f>HLOOKUP(Z$35,'3.  Distribution Rates'!$C$122:$P$133,8,FALSE)</f>
        <v>1.6799999999999999E-2</v>
      </c>
      <c r="AA388" s="341">
        <f>HLOOKUP(AA$35,'3.  Distribution Rates'!$C$122:$P$133,8,FALSE)</f>
        <v>4.7832333333333326</v>
      </c>
      <c r="AB388" s="341">
        <f>HLOOKUP(AB$35,'3.  Distribution Rates'!$C$122:$P$133,8,FALSE)</f>
        <v>1.9987999999999999</v>
      </c>
      <c r="AC388" s="341">
        <f>HLOOKUP(AC$35,'3.  Distribution Rates'!$C$122:$P$133,8,FALSE)</f>
        <v>2.2579000000000007</v>
      </c>
      <c r="AD388" s="341">
        <f>HLOOKUP(AD$35,'3.  Distribution Rates'!$C$122:$P$133,8,FALSE)</f>
        <v>2.8113666666666663</v>
      </c>
      <c r="AE388" s="341">
        <f>HLOOKUP(AE$35,'3.  Distribution Rates'!$C$122:$P$133,8,FALSE)</f>
        <v>-8.900000000000001E-2</v>
      </c>
      <c r="AF388" s="341">
        <f>HLOOKUP(AF$35,'3.  Distribution Rates'!$C$122:$P$133,8,FALSE)</f>
        <v>0</v>
      </c>
      <c r="AG388" s="341">
        <f>HLOOKUP(AG$35,'3.  Distribution Rates'!$C$122:$P$133,8,FALSE)</f>
        <v>0</v>
      </c>
      <c r="AH388" s="341">
        <f>HLOOKUP(AH$35,'3.  Distribution Rates'!$C$122:$P$133,8,FALSE)</f>
        <v>0</v>
      </c>
      <c r="AI388" s="341">
        <f>HLOOKUP(AI$35,'3.  Distribution Rates'!$C$122:$P$133,8,FALSE)</f>
        <v>0</v>
      </c>
      <c r="AJ388" s="341">
        <f>HLOOKUP(AJ$35,'3.  Distribution Rates'!$C$122:$P$133,8,FALSE)</f>
        <v>0</v>
      </c>
      <c r="AK388" s="341">
        <f>HLOOKUP(AK$35,'3.  Distribution Rates'!$C$122:$P$133,8,FALSE)</f>
        <v>0</v>
      </c>
      <c r="AL388" s="341">
        <f>HLOOKUP(AL$35,'3.  Distribution Rates'!$C$122:$P$133,8,FALSE)</f>
        <v>0</v>
      </c>
      <c r="AM388" s="377"/>
      <c r="AN388" s="341"/>
      <c r="AO388" s="341"/>
      <c r="AP388" s="341"/>
    </row>
    <row r="389" spans="2:42" ht="15">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LRAM'!Y139*Y388</f>
        <v>0</v>
      </c>
      <c r="Z389" s="378">
        <f>'4.  2011-2014 LRAM'!Z139*Z388</f>
        <v>0</v>
      </c>
      <c r="AA389" s="378">
        <f>'4.  2011-2014 LRAM'!AA139*AA388</f>
        <v>0</v>
      </c>
      <c r="AB389" s="378">
        <f>'4.  2011-2014 LRAM'!AB139*AB388</f>
        <v>0</v>
      </c>
      <c r="AC389" s="378">
        <f>'4.  2011-2014 LRAM'!AC139*AC388</f>
        <v>0</v>
      </c>
      <c r="AD389" s="378">
        <f>'4.  2011-2014 LRAM'!AD139*AD388</f>
        <v>0</v>
      </c>
      <c r="AE389" s="378">
        <f>'4.  2011-2014 LRAM'!AE139*AE388</f>
        <v>0</v>
      </c>
      <c r="AF389" s="378">
        <f>'4.  2011-2014 LRAM'!AF139*AF388</f>
        <v>0</v>
      </c>
      <c r="AG389" s="378">
        <f>'4.  2011-2014 LRAM'!AG139*AG388</f>
        <v>0</v>
      </c>
      <c r="AH389" s="378">
        <f>'4.  2011-2014 LRAM'!AH139*AH388</f>
        <v>0</v>
      </c>
      <c r="AI389" s="378">
        <f>'4.  2011-2014 LRAM'!AI139*AI388</f>
        <v>0</v>
      </c>
      <c r="AJ389" s="378">
        <f>'4.  2011-2014 LRAM'!AJ139*AJ388</f>
        <v>0</v>
      </c>
      <c r="AK389" s="378">
        <f>'4.  2011-2014 LRAM'!AK139*AK388</f>
        <v>0</v>
      </c>
      <c r="AL389" s="378">
        <f>'4.  2011-2014 LRAM'!AL139*AL388</f>
        <v>0</v>
      </c>
      <c r="AM389" s="627">
        <f>SUM(Y389:AL389)</f>
        <v>0</v>
      </c>
    </row>
    <row r="390" spans="2:42" ht="15">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LRAM'!Y268*Y388</f>
        <v>0</v>
      </c>
      <c r="Z390" s="378">
        <f>'4.  2011-2014 LRAM'!Z268*Z388</f>
        <v>0</v>
      </c>
      <c r="AA390" s="378">
        <f>'4.  2011-2014 LRAM'!AA268*AA388</f>
        <v>0</v>
      </c>
      <c r="AB390" s="378">
        <f>'4.  2011-2014 LRAM'!AB268*AB388</f>
        <v>0</v>
      </c>
      <c r="AC390" s="378">
        <f>'4.  2011-2014 LRAM'!AC268*AC388</f>
        <v>0</v>
      </c>
      <c r="AD390" s="378">
        <f>'4.  2011-2014 LRAM'!AD268*AD388</f>
        <v>0</v>
      </c>
      <c r="AE390" s="378">
        <f>'4.  2011-2014 LRAM'!AE268*AE388</f>
        <v>0</v>
      </c>
      <c r="AF390" s="378">
        <f>'4.  2011-2014 LRAM'!AF268*AF388</f>
        <v>0</v>
      </c>
      <c r="AG390" s="378">
        <f>'4.  2011-2014 LRAM'!AG268*AG388</f>
        <v>0</v>
      </c>
      <c r="AH390" s="378">
        <f>'4.  2011-2014 LRAM'!AH268*AH388</f>
        <v>0</v>
      </c>
      <c r="AI390" s="378">
        <f>'4.  2011-2014 LRAM'!AI268*AI388</f>
        <v>0</v>
      </c>
      <c r="AJ390" s="378">
        <f>'4.  2011-2014 LRAM'!AJ268*AJ388</f>
        <v>0</v>
      </c>
      <c r="AK390" s="378">
        <f>'4.  2011-2014 LRAM'!AK268*AK388</f>
        <v>0</v>
      </c>
      <c r="AL390" s="378">
        <f>'4.  2011-2014 LRAM'!AL268*AL388</f>
        <v>0</v>
      </c>
      <c r="AM390" s="627">
        <f>SUM(Y390:AL390)</f>
        <v>0</v>
      </c>
    </row>
    <row r="391" spans="2:42" ht="15">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LRAM'!Y397*Y388</f>
        <v>0</v>
      </c>
      <c r="Z391" s="378">
        <f>'4.  2011-2014 LRAM'!Z397*Z388</f>
        <v>0</v>
      </c>
      <c r="AA391" s="378">
        <f>'4.  2011-2014 LRAM'!AA397*AA388</f>
        <v>0</v>
      </c>
      <c r="AB391" s="378">
        <f>'4.  2011-2014 LRAM'!AB397*AB388</f>
        <v>0</v>
      </c>
      <c r="AC391" s="378">
        <f>'4.  2011-2014 LRAM'!AC397*AC388</f>
        <v>0</v>
      </c>
      <c r="AD391" s="378">
        <f>'4.  2011-2014 LRAM'!AD397*AD388</f>
        <v>0</v>
      </c>
      <c r="AE391" s="378">
        <f>'4.  2011-2014 LRAM'!AE397*AE388</f>
        <v>0</v>
      </c>
      <c r="AF391" s="378">
        <f>'4.  2011-2014 LRAM'!AF397*AF388</f>
        <v>0</v>
      </c>
      <c r="AG391" s="378">
        <f>'4.  2011-2014 LRAM'!AG397*AG388</f>
        <v>0</v>
      </c>
      <c r="AH391" s="378">
        <f>'4.  2011-2014 LRAM'!AH397*AH388</f>
        <v>0</v>
      </c>
      <c r="AI391" s="378">
        <f>'4.  2011-2014 LRAM'!AI397*AI388</f>
        <v>0</v>
      </c>
      <c r="AJ391" s="378">
        <f>'4.  2011-2014 LRAM'!AJ397*AJ388</f>
        <v>0</v>
      </c>
      <c r="AK391" s="378">
        <f>'4.  2011-2014 LRAM'!AK397*AK388</f>
        <v>0</v>
      </c>
      <c r="AL391" s="378">
        <f>'4.  2011-2014 LRAM'!AL397*AL388</f>
        <v>0</v>
      </c>
      <c r="AM391" s="627">
        <f>SUM(Y391:AL391)</f>
        <v>0</v>
      </c>
    </row>
    <row r="392" spans="2:42" ht="15">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LRAM'!Y527*Y388</f>
        <v>0</v>
      </c>
      <c r="Z392" s="378">
        <f>'4.  2011-2014 LRAM'!Z527*Z388</f>
        <v>0</v>
      </c>
      <c r="AA392" s="378">
        <f>'4.  2011-2014 LRAM'!AA527*AA388</f>
        <v>0</v>
      </c>
      <c r="AB392" s="378">
        <f>'4.  2011-2014 LRAM'!AB527*AB388</f>
        <v>0</v>
      </c>
      <c r="AC392" s="378">
        <f>'4.  2011-2014 LRAM'!AC527*AC388</f>
        <v>0</v>
      </c>
      <c r="AD392" s="378">
        <f>'4.  2011-2014 LRAM'!AD527*AD388</f>
        <v>0</v>
      </c>
      <c r="AE392" s="378">
        <f>'4.  2011-2014 LRAM'!AE527*AE388</f>
        <v>0</v>
      </c>
      <c r="AF392" s="378">
        <f>'4.  2011-2014 LRAM'!AF527*AF388</f>
        <v>0</v>
      </c>
      <c r="AG392" s="378">
        <f>'4.  2011-2014 LRAM'!AG527*AG388</f>
        <v>0</v>
      </c>
      <c r="AH392" s="378">
        <f>'4.  2011-2014 LRAM'!AH527*AH388</f>
        <v>0</v>
      </c>
      <c r="AI392" s="378">
        <f>'4.  2011-2014 LRAM'!AI527*AI388</f>
        <v>0</v>
      </c>
      <c r="AJ392" s="378">
        <f>'4.  2011-2014 LRAM'!AJ527*AJ388</f>
        <v>0</v>
      </c>
      <c r="AK392" s="378">
        <f>'4.  2011-2014 LRAM'!AK527*AK388</f>
        <v>0</v>
      </c>
      <c r="AL392" s="378">
        <f>'4.  2011-2014 LRAM'!AL527*AL388</f>
        <v>0</v>
      </c>
      <c r="AM392" s="627">
        <f t="shared" ref="AM392:AM394" si="631">SUM(Y392:AL392)</f>
        <v>0</v>
      </c>
    </row>
    <row r="393" spans="2:42" ht="15">
      <c r="B393" s="324" t="s">
        <v>281</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 t="shared" ref="Y393:AL393" si="632">Y208*Y388</f>
        <v>0</v>
      </c>
      <c r="Z393" s="378">
        <f t="shared" si="632"/>
        <v>0</v>
      </c>
      <c r="AA393" s="378">
        <f t="shared" si="632"/>
        <v>0</v>
      </c>
      <c r="AB393" s="378">
        <f t="shared" si="632"/>
        <v>0</v>
      </c>
      <c r="AC393" s="378">
        <f t="shared" si="632"/>
        <v>0</v>
      </c>
      <c r="AD393" s="378">
        <f t="shared" si="632"/>
        <v>0</v>
      </c>
      <c r="AE393" s="378">
        <f t="shared" si="632"/>
        <v>0</v>
      </c>
      <c r="AF393" s="378">
        <f t="shared" si="632"/>
        <v>0</v>
      </c>
      <c r="AG393" s="378">
        <f t="shared" si="632"/>
        <v>0</v>
      </c>
      <c r="AH393" s="378">
        <f t="shared" si="632"/>
        <v>0</v>
      </c>
      <c r="AI393" s="378">
        <f t="shared" si="632"/>
        <v>0</v>
      </c>
      <c r="AJ393" s="378">
        <f t="shared" si="632"/>
        <v>0</v>
      </c>
      <c r="AK393" s="378">
        <f t="shared" si="632"/>
        <v>0</v>
      </c>
      <c r="AL393" s="378">
        <f t="shared" si="632"/>
        <v>0</v>
      </c>
      <c r="AM393" s="627">
        <f t="shared" si="631"/>
        <v>0</v>
      </c>
    </row>
    <row r="394" spans="2:42" ht="15">
      <c r="B394" s="324" t="s">
        <v>290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Y385*Y388</f>
        <v>0</v>
      </c>
      <c r="Z394" s="378">
        <f t="shared" ref="Z394:AL394" si="633">Z385*Z388</f>
        <v>0</v>
      </c>
      <c r="AA394" s="378">
        <f t="shared" si="633"/>
        <v>0</v>
      </c>
      <c r="AB394" s="378">
        <f t="shared" si="633"/>
        <v>0</v>
      </c>
      <c r="AC394" s="378">
        <f t="shared" si="633"/>
        <v>0</v>
      </c>
      <c r="AD394" s="378">
        <f t="shared" si="633"/>
        <v>0</v>
      </c>
      <c r="AE394" s="378">
        <f t="shared" si="633"/>
        <v>0</v>
      </c>
      <c r="AF394" s="378">
        <f t="shared" si="633"/>
        <v>0</v>
      </c>
      <c r="AG394" s="378">
        <f t="shared" si="633"/>
        <v>0</v>
      </c>
      <c r="AH394" s="378">
        <f t="shared" si="633"/>
        <v>0</v>
      </c>
      <c r="AI394" s="378">
        <f t="shared" si="633"/>
        <v>0</v>
      </c>
      <c r="AJ394" s="378">
        <f t="shared" si="633"/>
        <v>0</v>
      </c>
      <c r="AK394" s="378">
        <f t="shared" si="633"/>
        <v>0</v>
      </c>
      <c r="AL394" s="378">
        <f t="shared" si="633"/>
        <v>0</v>
      </c>
      <c r="AM394" s="627">
        <f t="shared" si="631"/>
        <v>0</v>
      </c>
    </row>
    <row r="395" spans="2:42" ht="15">
      <c r="B395" s="349" t="s">
        <v>282</v>
      </c>
      <c r="C395" s="345"/>
      <c r="D395" s="336"/>
      <c r="E395" s="334"/>
      <c r="F395" s="334"/>
      <c r="G395" s="334"/>
      <c r="H395" s="334"/>
      <c r="I395" s="334"/>
      <c r="J395" s="334"/>
      <c r="K395" s="334"/>
      <c r="L395" s="334"/>
      <c r="M395" s="334"/>
      <c r="N395" s="334"/>
      <c r="O395" s="300"/>
      <c r="P395" s="334"/>
      <c r="Q395" s="334"/>
      <c r="R395" s="334"/>
      <c r="S395" s="336"/>
      <c r="T395" s="336"/>
      <c r="U395" s="336"/>
      <c r="V395" s="336"/>
      <c r="W395" s="334"/>
      <c r="X395" s="334"/>
      <c r="Y395" s="346">
        <f>SUM(Y389:Y394)</f>
        <v>0</v>
      </c>
      <c r="Z395" s="346">
        <f t="shared" ref="Z395:AE395" si="634">SUM(Z389:Z394)</f>
        <v>0</v>
      </c>
      <c r="AA395" s="346">
        <f t="shared" si="634"/>
        <v>0</v>
      </c>
      <c r="AB395" s="346">
        <f t="shared" si="634"/>
        <v>0</v>
      </c>
      <c r="AC395" s="346">
        <f t="shared" si="634"/>
        <v>0</v>
      </c>
      <c r="AD395" s="346">
        <f t="shared" si="634"/>
        <v>0</v>
      </c>
      <c r="AE395" s="346">
        <f t="shared" si="634"/>
        <v>0</v>
      </c>
      <c r="AF395" s="346">
        <f>SUM(AF389:AF394)</f>
        <v>0</v>
      </c>
      <c r="AG395" s="346">
        <f t="shared" ref="AG395:AL395" si="635">SUM(AG389:AG394)</f>
        <v>0</v>
      </c>
      <c r="AH395" s="346">
        <f t="shared" si="635"/>
        <v>0</v>
      </c>
      <c r="AI395" s="346">
        <f t="shared" si="635"/>
        <v>0</v>
      </c>
      <c r="AJ395" s="346">
        <f t="shared" si="635"/>
        <v>0</v>
      </c>
      <c r="AK395" s="346">
        <f t="shared" si="635"/>
        <v>0</v>
      </c>
      <c r="AL395" s="346">
        <f t="shared" si="635"/>
        <v>0</v>
      </c>
      <c r="AM395" s="407">
        <f>SUM(AM389:AM394)</f>
        <v>0</v>
      </c>
    </row>
    <row r="396" spans="2:42" ht="15">
      <c r="B396" s="349" t="s">
        <v>283</v>
      </c>
      <c r="C396" s="345"/>
      <c r="D396" s="350"/>
      <c r="E396" s="334"/>
      <c r="F396" s="334"/>
      <c r="G396" s="334"/>
      <c r="H396" s="334"/>
      <c r="I396" s="334"/>
      <c r="J396" s="334"/>
      <c r="K396" s="334"/>
      <c r="L396" s="334"/>
      <c r="M396" s="334"/>
      <c r="N396" s="334"/>
      <c r="O396" s="300"/>
      <c r="P396" s="334"/>
      <c r="Q396" s="334"/>
      <c r="R396" s="334"/>
      <c r="S396" s="336"/>
      <c r="T396" s="336"/>
      <c r="U396" s="336"/>
      <c r="V396" s="336"/>
      <c r="W396" s="334"/>
      <c r="X396" s="334"/>
      <c r="Y396" s="347">
        <f>Y386*Y388</f>
        <v>0</v>
      </c>
      <c r="Z396" s="347">
        <f t="shared" ref="Z396:AE396" si="636">Z386*Z388</f>
        <v>0</v>
      </c>
      <c r="AA396" s="347">
        <f t="shared" si="636"/>
        <v>0</v>
      </c>
      <c r="AB396" s="347">
        <f t="shared" si="636"/>
        <v>0</v>
      </c>
      <c r="AC396" s="347">
        <f t="shared" si="636"/>
        <v>0</v>
      </c>
      <c r="AD396" s="347">
        <f t="shared" si="636"/>
        <v>0</v>
      </c>
      <c r="AE396" s="347">
        <f t="shared" si="636"/>
        <v>0</v>
      </c>
      <c r="AF396" s="347">
        <f>AF386*AF388</f>
        <v>0</v>
      </c>
      <c r="AG396" s="347">
        <f t="shared" ref="AG396:AL396" si="637">AG386*AG388</f>
        <v>0</v>
      </c>
      <c r="AH396" s="347">
        <f t="shared" si="637"/>
        <v>0</v>
      </c>
      <c r="AI396" s="347">
        <f t="shared" si="637"/>
        <v>0</v>
      </c>
      <c r="AJ396" s="347">
        <f t="shared" si="637"/>
        <v>0</v>
      </c>
      <c r="AK396" s="347">
        <f t="shared" si="637"/>
        <v>0</v>
      </c>
      <c r="AL396" s="347">
        <f t="shared" si="637"/>
        <v>0</v>
      </c>
      <c r="AM396" s="407">
        <f>SUM(Y396:AL396)</f>
        <v>0</v>
      </c>
    </row>
    <row r="397" spans="2:42" ht="15">
      <c r="B397" s="349" t="s">
        <v>284</v>
      </c>
      <c r="C397" s="345"/>
      <c r="D397" s="350"/>
      <c r="E397" s="334"/>
      <c r="F397" s="334"/>
      <c r="G397" s="334"/>
      <c r="H397" s="334"/>
      <c r="I397" s="334"/>
      <c r="J397" s="334"/>
      <c r="K397" s="334"/>
      <c r="L397" s="334"/>
      <c r="M397" s="334"/>
      <c r="N397" s="334"/>
      <c r="O397" s="300"/>
      <c r="P397" s="334"/>
      <c r="Q397" s="334"/>
      <c r="R397" s="334"/>
      <c r="S397" s="350"/>
      <c r="T397" s="350"/>
      <c r="U397" s="350"/>
      <c r="V397" s="350"/>
      <c r="W397" s="334"/>
      <c r="X397" s="334"/>
      <c r="Y397" s="351"/>
      <c r="Z397" s="351"/>
      <c r="AA397" s="351"/>
      <c r="AB397" s="351"/>
      <c r="AC397" s="351"/>
      <c r="AD397" s="351"/>
      <c r="AE397" s="351"/>
      <c r="AF397" s="351"/>
      <c r="AG397" s="351"/>
      <c r="AH397" s="351"/>
      <c r="AI397" s="351"/>
      <c r="AJ397" s="351"/>
      <c r="AK397" s="351"/>
      <c r="AL397" s="351"/>
      <c r="AM397" s="407">
        <f>AM395-AM396</f>
        <v>0</v>
      </c>
    </row>
    <row r="398" spans="2:42" ht="15">
      <c r="B398" s="324"/>
      <c r="C398" s="350"/>
      <c r="D398" s="350"/>
      <c r="E398" s="334"/>
      <c r="F398" s="334"/>
      <c r="G398" s="334"/>
      <c r="H398" s="334"/>
      <c r="I398" s="334"/>
      <c r="J398" s="334"/>
      <c r="K398" s="334"/>
      <c r="L398" s="334"/>
      <c r="M398" s="334"/>
      <c r="N398" s="334"/>
      <c r="O398" s="300"/>
      <c r="P398" s="334"/>
      <c r="Q398" s="334"/>
      <c r="R398" s="334"/>
      <c r="S398" s="350"/>
      <c r="T398" s="345"/>
      <c r="U398" s="350"/>
      <c r="V398" s="350"/>
      <c r="W398" s="334"/>
      <c r="X398" s="334"/>
      <c r="Y398" s="352"/>
      <c r="Z398" s="352"/>
      <c r="AA398" s="352"/>
      <c r="AB398" s="352"/>
      <c r="AC398" s="352"/>
      <c r="AD398" s="352"/>
      <c r="AE398" s="352"/>
      <c r="AF398" s="352"/>
      <c r="AG398" s="352"/>
      <c r="AH398" s="352"/>
      <c r="AI398" s="352"/>
      <c r="AJ398" s="352"/>
      <c r="AK398" s="352"/>
      <c r="AL398" s="352"/>
      <c r="AM398" s="348"/>
    </row>
    <row r="399" spans="2:42" ht="15">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SUMPRODUCT(E221:E379,Y221:Y379)</f>
        <v>0</v>
      </c>
      <c r="Z399" s="291">
        <f>SUMPRODUCT(E221:E379,Z221:Z379)</f>
        <v>0</v>
      </c>
      <c r="AA399" s="291">
        <f t="shared" ref="AA399:AL399" si="638">IF(AA219="kw",SUMPRODUCT($N$221:$N$379,$P$221:$P$379,AA221:AA379),SUMPRODUCT($E$221:$E$379,AA221:AA379))</f>
        <v>0</v>
      </c>
      <c r="AB399" s="291">
        <f t="shared" si="638"/>
        <v>0</v>
      </c>
      <c r="AC399" s="291">
        <f t="shared" si="638"/>
        <v>0</v>
      </c>
      <c r="AD399" s="291">
        <f t="shared" si="638"/>
        <v>0</v>
      </c>
      <c r="AE399" s="291">
        <f t="shared" si="638"/>
        <v>0</v>
      </c>
      <c r="AF399" s="291">
        <f t="shared" si="638"/>
        <v>0</v>
      </c>
      <c r="AG399" s="291">
        <f t="shared" si="638"/>
        <v>0</v>
      </c>
      <c r="AH399" s="291">
        <f t="shared" si="638"/>
        <v>0</v>
      </c>
      <c r="AI399" s="291">
        <f t="shared" si="638"/>
        <v>0</v>
      </c>
      <c r="AJ399" s="291">
        <f t="shared" si="638"/>
        <v>0</v>
      </c>
      <c r="AK399" s="291">
        <f t="shared" si="638"/>
        <v>0</v>
      </c>
      <c r="AL399" s="291">
        <f t="shared" si="638"/>
        <v>0</v>
      </c>
      <c r="AM399" s="348"/>
    </row>
    <row r="400" spans="2:42" ht="15">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SUMPRODUCT(F221:F379,Y221:Y379)</f>
        <v>0</v>
      </c>
      <c r="Z400" s="291">
        <f>SUMPRODUCT(F221:F379,Z221:Z379)</f>
        <v>0</v>
      </c>
      <c r="AA400" s="291">
        <f t="shared" ref="AA400:AL400" si="639">IF(AA219="kw",SUMPRODUCT($N$221:$N$379,$Q$221:$Q$379,AA221:AA379),SUMPRODUCT($F$221:$F$379,AA221:AA379))</f>
        <v>0</v>
      </c>
      <c r="AB400" s="291">
        <f t="shared" si="639"/>
        <v>0</v>
      </c>
      <c r="AC400" s="291">
        <f t="shared" si="639"/>
        <v>0</v>
      </c>
      <c r="AD400" s="291">
        <f t="shared" si="639"/>
        <v>0</v>
      </c>
      <c r="AE400" s="291">
        <f t="shared" si="639"/>
        <v>0</v>
      </c>
      <c r="AF400" s="291">
        <f t="shared" si="639"/>
        <v>0</v>
      </c>
      <c r="AG400" s="291">
        <f t="shared" si="639"/>
        <v>0</v>
      </c>
      <c r="AH400" s="291">
        <f t="shared" si="639"/>
        <v>0</v>
      </c>
      <c r="AI400" s="291">
        <f t="shared" si="639"/>
        <v>0</v>
      </c>
      <c r="AJ400" s="291">
        <f t="shared" si="639"/>
        <v>0</v>
      </c>
      <c r="AK400" s="291">
        <f t="shared" si="639"/>
        <v>0</v>
      </c>
      <c r="AL400" s="291">
        <f t="shared" si="639"/>
        <v>0</v>
      </c>
      <c r="AM400" s="337"/>
    </row>
    <row r="401" spans="1:39" ht="15">
      <c r="B401" s="439"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SUMPRODUCT(G221:G382,Y221:Y382)</f>
        <v>7328231.6551649133</v>
      </c>
      <c r="Z401" s="291">
        <f>SUMPRODUCT(G221:G382,Z221:Z382)</f>
        <v>933247.82100388245</v>
      </c>
      <c r="AA401" s="291">
        <f>IF(AA219="kw",SUMPRODUCT($N$221:$N$382,$R$221:$R$382,AA221:AA382),SUMPRODUCT($G$221:$G$382,AA221:AA382))</f>
        <v>24385.18837124675</v>
      </c>
      <c r="AB401" s="291">
        <f>IF(AB219="kw",SUMPRODUCT($N$221:$N$382,$R$221:$R$382,AB221:AB382),SUMPRODUCT($G$221:$G$382,AB221:AB382))</f>
        <v>40.068093443527381</v>
      </c>
      <c r="AC401" s="291">
        <f>IF(AC219="kw",SUMPRODUCT($N$221:$N$382,$R$221:$R$382,AC221:AC382),SUMPRODUCT($G$221:$G$382,AC221:AC382))</f>
        <v>106.06009027806425</v>
      </c>
      <c r="AD401" s="291">
        <f>IF(AD219="kw",SUMPRODUCT($N$221:$N$382,$R$221:$R$382,AD221:AD382),SUMPRODUCT($G$221:$G$382,AD221:AD382))</f>
        <v>7234.2673313431033</v>
      </c>
      <c r="AE401" s="291">
        <f>IF(AE219="kw",SUMPRODUCT($N$221:$N$382,$R$221:$R$382,AE221:AE382),SUMPRODUCT($G$221:$G$382,AE221:AE382))</f>
        <v>0</v>
      </c>
      <c r="AF401" s="291">
        <f t="shared" ref="AF401:AL401" si="640">IF(AF219="kw",SUMPRODUCT($N$221:$N$379,$R$221:$R$379,AF221:AF379),SUMPRODUCT($G$221:$G$379,AF221:AF379))</f>
        <v>0</v>
      </c>
      <c r="AG401" s="291">
        <f t="shared" si="640"/>
        <v>0</v>
      </c>
      <c r="AH401" s="291">
        <f t="shared" si="640"/>
        <v>0</v>
      </c>
      <c r="AI401" s="291">
        <f t="shared" si="640"/>
        <v>0</v>
      </c>
      <c r="AJ401" s="291">
        <f t="shared" si="640"/>
        <v>0</v>
      </c>
      <c r="AK401" s="291">
        <f t="shared" si="640"/>
        <v>0</v>
      </c>
      <c r="AL401" s="291">
        <f t="shared" si="640"/>
        <v>0</v>
      </c>
      <c r="AM401" s="337"/>
    </row>
    <row r="402" spans="1:39" ht="15">
      <c r="A402" s="530"/>
      <c r="B402" s="440" t="s">
        <v>288</v>
      </c>
      <c r="C402" s="364"/>
      <c r="D402" s="384"/>
      <c r="E402" s="384"/>
      <c r="F402" s="384"/>
      <c r="G402" s="384"/>
      <c r="H402" s="384"/>
      <c r="I402" s="384"/>
      <c r="J402" s="384"/>
      <c r="K402" s="384"/>
      <c r="L402" s="384"/>
      <c r="M402" s="384"/>
      <c r="N402" s="384"/>
      <c r="O402" s="383"/>
      <c r="P402" s="384"/>
      <c r="Q402" s="384"/>
      <c r="R402" s="384"/>
      <c r="S402" s="364"/>
      <c r="T402" s="385"/>
      <c r="U402" s="385"/>
      <c r="V402" s="384"/>
      <c r="W402" s="384"/>
      <c r="X402" s="385"/>
      <c r="Y402" s="326">
        <f>SUMPRODUCT(H221:H382,Y221:Y382)</f>
        <v>7328231.6551649133</v>
      </c>
      <c r="Z402" s="326">
        <f>SUMPRODUCT(H221:H382,Z221:Z382)</f>
        <v>933247.82100388245</v>
      </c>
      <c r="AA402" s="326">
        <f>IF(AA219="kw",SUMPRODUCT($N$221:$N$382,$S$221:$S$382,AA221:AA382),SUMPRODUCT($H$221:$H$382,AA221:AA382))</f>
        <v>24385.18837124675</v>
      </c>
      <c r="AB402" s="326">
        <f>IF(AB219="kw",SUMPRODUCT($N$221:$N$382,$S$221:$S$382,AB221:AB382),SUMPRODUCT($H$221:$H$382,AB221:AB382))</f>
        <v>40.068093443527381</v>
      </c>
      <c r="AC402" s="326">
        <f>IF(AC219="kw",SUMPRODUCT($N$221:$N$382,$S$221:$S$382,AC221:AC382),SUMPRODUCT($H$221:$H$382,AC221:AC382))</f>
        <v>106.06009027806425</v>
      </c>
      <c r="AD402" s="326">
        <f>IF(AD219="kw",SUMPRODUCT($N$221:$N$382,$S$221:$S$382,AD221:AD382),SUMPRODUCT($H$221:$H$382,AD221:AD382))</f>
        <v>7234.2673313431033</v>
      </c>
      <c r="AE402" s="326">
        <f>IF(AE219="kw",SUMPRODUCT($N$221:$N$382,$S$221:$S$382,AE221:AE382),SUMPRODUCT($H$221:$H$382,AE221:AE382))</f>
        <v>0</v>
      </c>
      <c r="AF402" s="326">
        <f t="shared" ref="AF402:AL402" si="641">IF(AF219="kw",SUMPRODUCT($N$221:$N$379,$S$221:$S$379,AF221:AF379),SUMPRODUCT($H$221:$H$379,AF221:AF379))</f>
        <v>0</v>
      </c>
      <c r="AG402" s="326">
        <f t="shared" si="641"/>
        <v>0</v>
      </c>
      <c r="AH402" s="326">
        <f t="shared" si="641"/>
        <v>0</v>
      </c>
      <c r="AI402" s="326">
        <f t="shared" si="641"/>
        <v>0</v>
      </c>
      <c r="AJ402" s="326">
        <f t="shared" si="641"/>
        <v>0</v>
      </c>
      <c r="AK402" s="326">
        <f t="shared" si="641"/>
        <v>0</v>
      </c>
      <c r="AL402" s="326">
        <f t="shared" si="641"/>
        <v>0</v>
      </c>
      <c r="AM402" s="386"/>
    </row>
    <row r="403" spans="1:39" ht="21" customHeight="1">
      <c r="A403" s="530"/>
      <c r="B403" s="368" t="s">
        <v>584</v>
      </c>
      <c r="C403" s="387"/>
      <c r="D403" s="388"/>
      <c r="E403" s="388"/>
      <c r="F403" s="388"/>
      <c r="G403" s="388"/>
      <c r="H403" s="388"/>
      <c r="I403" s="388"/>
      <c r="J403" s="388"/>
      <c r="K403" s="388"/>
      <c r="L403" s="388"/>
      <c r="M403" s="388"/>
      <c r="N403" s="388"/>
      <c r="O403" s="388"/>
      <c r="P403" s="388"/>
      <c r="Q403" s="388"/>
      <c r="R403" s="388"/>
      <c r="S403" s="371"/>
      <c r="T403" s="372"/>
      <c r="U403" s="388"/>
      <c r="V403" s="388"/>
      <c r="W403" s="388"/>
      <c r="X403" s="388"/>
      <c r="Y403" s="409"/>
      <c r="Z403" s="409"/>
      <c r="AA403" s="409"/>
      <c r="AB403" s="409"/>
      <c r="AC403" s="409"/>
      <c r="AD403" s="409"/>
      <c r="AE403" s="409"/>
      <c r="AF403" s="409"/>
      <c r="AG403" s="409"/>
      <c r="AH403" s="409"/>
      <c r="AI403" s="409"/>
      <c r="AJ403" s="409"/>
      <c r="AK403" s="409"/>
      <c r="AL403" s="409"/>
      <c r="AM403" s="389"/>
    </row>
    <row r="404" spans="1:39">
      <c r="A404" s="530"/>
    </row>
    <row r="405" spans="1:39">
      <c r="A405" s="530"/>
    </row>
    <row r="406" spans="1:39" ht="15.4">
      <c r="A406" s="530"/>
      <c r="B406" s="280" t="s">
        <v>291</v>
      </c>
      <c r="C406" s="281"/>
      <c r="D406" s="588" t="s">
        <v>526</v>
      </c>
      <c r="E406" s="253"/>
      <c r="F406" s="590"/>
      <c r="G406" s="253"/>
      <c r="H406" s="253"/>
      <c r="I406" s="253"/>
      <c r="J406" s="253"/>
      <c r="K406" s="253"/>
      <c r="L406" s="253"/>
      <c r="M406" s="253"/>
      <c r="N406" s="253"/>
      <c r="O406" s="281"/>
      <c r="P406" s="253"/>
      <c r="Q406" s="253"/>
      <c r="R406" s="253"/>
      <c r="S406" s="253"/>
      <c r="T406" s="253"/>
      <c r="U406" s="253"/>
      <c r="V406" s="253"/>
      <c r="W406" s="253"/>
      <c r="X406" s="253"/>
      <c r="Y406" s="270"/>
      <c r="Z406" s="267"/>
      <c r="AA406" s="267"/>
      <c r="AB406" s="267"/>
      <c r="AC406" s="267"/>
      <c r="AD406" s="267"/>
      <c r="AE406" s="267"/>
      <c r="AF406" s="267"/>
      <c r="AG406" s="267"/>
      <c r="AH406" s="267"/>
      <c r="AI406" s="267"/>
      <c r="AJ406" s="267"/>
      <c r="AK406" s="267"/>
      <c r="AL406" s="267"/>
      <c r="AM406" s="282"/>
    </row>
    <row r="407" spans="1:39" ht="33.75" customHeight="1">
      <c r="A407" s="530"/>
      <c r="B407" s="842" t="s">
        <v>211</v>
      </c>
      <c r="C407" s="844" t="s">
        <v>33</v>
      </c>
      <c r="D407" s="284" t="s">
        <v>422</v>
      </c>
      <c r="E407" s="846" t="s">
        <v>209</v>
      </c>
      <c r="F407" s="847"/>
      <c r="G407" s="847"/>
      <c r="H407" s="847"/>
      <c r="I407" s="847"/>
      <c r="J407" s="847"/>
      <c r="K407" s="847"/>
      <c r="L407" s="847"/>
      <c r="M407" s="848"/>
      <c r="N407" s="849" t="s">
        <v>213</v>
      </c>
      <c r="O407" s="284" t="s">
        <v>423</v>
      </c>
      <c r="P407" s="846" t="s">
        <v>212</v>
      </c>
      <c r="Q407" s="847"/>
      <c r="R407" s="847"/>
      <c r="S407" s="847"/>
      <c r="T407" s="847"/>
      <c r="U407" s="847"/>
      <c r="V407" s="847"/>
      <c r="W407" s="847"/>
      <c r="X407" s="848"/>
      <c r="Y407" s="839" t="s">
        <v>243</v>
      </c>
      <c r="Z407" s="840"/>
      <c r="AA407" s="840"/>
      <c r="AB407" s="840"/>
      <c r="AC407" s="840"/>
      <c r="AD407" s="840"/>
      <c r="AE407" s="840"/>
      <c r="AF407" s="840"/>
      <c r="AG407" s="840"/>
      <c r="AH407" s="840"/>
      <c r="AI407" s="840"/>
      <c r="AJ407" s="840"/>
      <c r="AK407" s="840"/>
      <c r="AL407" s="840"/>
      <c r="AM407" s="841"/>
    </row>
    <row r="408" spans="1:39" ht="61.5" customHeight="1">
      <c r="A408" s="530"/>
      <c r="B408" s="843"/>
      <c r="C408" s="845"/>
      <c r="D408" s="285">
        <v>2017</v>
      </c>
      <c r="E408" s="285">
        <v>2018</v>
      </c>
      <c r="F408" s="285">
        <v>2019</v>
      </c>
      <c r="G408" s="285">
        <v>2020</v>
      </c>
      <c r="H408" s="285">
        <v>2021</v>
      </c>
      <c r="I408" s="285">
        <v>2022</v>
      </c>
      <c r="J408" s="285">
        <v>2023</v>
      </c>
      <c r="K408" s="285">
        <v>2024</v>
      </c>
      <c r="L408" s="285">
        <v>2025</v>
      </c>
      <c r="M408" s="285">
        <v>2026</v>
      </c>
      <c r="N408" s="850"/>
      <c r="O408" s="285">
        <v>2017</v>
      </c>
      <c r="P408" s="285">
        <v>2018</v>
      </c>
      <c r="Q408" s="285">
        <v>2019</v>
      </c>
      <c r="R408" s="285">
        <v>2020</v>
      </c>
      <c r="S408" s="285">
        <v>2021</v>
      </c>
      <c r="T408" s="285">
        <v>2022</v>
      </c>
      <c r="U408" s="285">
        <v>2023</v>
      </c>
      <c r="V408" s="285">
        <v>2024</v>
      </c>
      <c r="W408" s="285">
        <v>2025</v>
      </c>
      <c r="X408" s="285">
        <v>2026</v>
      </c>
      <c r="Y408" s="285" t="str">
        <f>'1.  LRAMVA Summary'!D52</f>
        <v>Residential</v>
      </c>
      <c r="Z408" s="285" t="str">
        <f>'1.  LRAMVA Summary'!E52</f>
        <v>General Service &lt; 50 kW</v>
      </c>
      <c r="AA408" s="285" t="str">
        <f>'1.  LRAMVA Summary'!F52</f>
        <v>General Service 50 - 4,999 kW</v>
      </c>
      <c r="AB408" s="285" t="str">
        <f>'1.  LRAMVA Summary'!G52</f>
        <v>General Service 3,000 - 4,999 kW</v>
      </c>
      <c r="AC408" s="285" t="str">
        <f>'1.  LRAMVA Summary'!H52</f>
        <v>Large Use - Regular</v>
      </c>
      <c r="AD408" s="285" t="str">
        <f>'1.  LRAMVA Summary'!I52</f>
        <v>Large Use - 3TS</v>
      </c>
      <c r="AE408" s="285" t="str">
        <f>'1.  LRAMVA Summary'!J52</f>
        <v>Large Use - Ford Annex</v>
      </c>
      <c r="AF408" s="285" t="str">
        <f>'1.  LRAMVA Summary'!K52</f>
        <v>Other</v>
      </c>
      <c r="AG408" s="285" t="str">
        <f>'1.  LRAMVA Summary'!L52</f>
        <v/>
      </c>
      <c r="AH408" s="285" t="str">
        <f>'1.  LRAMVA Summary'!M52</f>
        <v/>
      </c>
      <c r="AI408" s="285" t="str">
        <f>'1.  LRAMVA Summary'!N52</f>
        <v/>
      </c>
      <c r="AJ408" s="285" t="str">
        <f>'1.  LRAMVA Summary'!O52</f>
        <v/>
      </c>
      <c r="AK408" s="285" t="str">
        <f>'1.  LRAMVA Summary'!P52</f>
        <v/>
      </c>
      <c r="AL408" s="285" t="str">
        <f>'1.  LRAMVA Summary'!Q52</f>
        <v/>
      </c>
      <c r="AM408" s="287" t="str">
        <f>'1.  LRAMVA Summary'!R52</f>
        <v>Total</v>
      </c>
    </row>
    <row r="409" spans="1:39" ht="15.75" customHeight="1">
      <c r="A409" s="530"/>
      <c r="B409" s="522" t="s">
        <v>504</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t="str">
        <f>'1.  LRAMVA Summary'!D53</f>
        <v>kWh</v>
      </c>
      <c r="Z409" s="291" t="str">
        <f>'1.  LRAMVA Summary'!E53</f>
        <v>kWh</v>
      </c>
      <c r="AA409" s="291" t="str">
        <f>'1.  LRAMVA Summary'!F53</f>
        <v>kW</v>
      </c>
      <c r="AB409" s="291" t="str">
        <f>'1.  LRAMVA Summary'!G53</f>
        <v>kW</v>
      </c>
      <c r="AC409" s="291" t="str">
        <f>'1.  LRAMVA Summary'!H53</f>
        <v>kW</v>
      </c>
      <c r="AD409" s="291" t="str">
        <f>'1.  LRAMVA Summary'!I53</f>
        <v>kW</v>
      </c>
      <c r="AE409" s="291" t="str">
        <f>'1.  LRAMVA Summary'!J53</f>
        <v>kW</v>
      </c>
      <c r="AF409" s="291" t="str">
        <f>'1.  LRAMVA Summary'!K53</f>
        <v>kW</v>
      </c>
      <c r="AG409" s="291">
        <f>'1.  LRAMVA Summary'!L53</f>
        <v>0</v>
      </c>
      <c r="AH409" s="291">
        <f>'1.  LRAMVA Summary'!M53</f>
        <v>0</v>
      </c>
      <c r="AI409" s="291">
        <f>'1.  LRAMVA Summary'!N53</f>
        <v>0</v>
      </c>
      <c r="AJ409" s="291">
        <f>'1.  LRAMVA Summary'!O53</f>
        <v>0</v>
      </c>
      <c r="AK409" s="291">
        <f>'1.  LRAMVA Summary'!P53</f>
        <v>0</v>
      </c>
      <c r="AL409" s="291">
        <f>'1.  LRAMVA Summary'!Q53</f>
        <v>0</v>
      </c>
      <c r="AM409" s="292"/>
    </row>
    <row r="410" spans="1:39" ht="15" outlineLevel="1">
      <c r="A410" s="530"/>
      <c r="B410" s="504" t="s">
        <v>497</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c r="Z410" s="291"/>
      <c r="AA410" s="291"/>
      <c r="AB410" s="291"/>
      <c r="AC410" s="291"/>
      <c r="AD410" s="291"/>
      <c r="AE410" s="291"/>
      <c r="AF410" s="291"/>
      <c r="AG410" s="291"/>
      <c r="AH410" s="291"/>
      <c r="AI410" s="291"/>
      <c r="AJ410" s="291"/>
      <c r="AK410" s="291"/>
      <c r="AL410" s="291"/>
      <c r="AM410" s="292"/>
    </row>
    <row r="411" spans="1:39" ht="15" outlineLevel="1">
      <c r="A411" s="756">
        <v>1</v>
      </c>
      <c r="B411" s="428" t="s">
        <v>95</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t="15" outlineLevel="1">
      <c r="A412" s="756"/>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 t="shared" ref="Y412:AF412" si="642">Y411</f>
        <v>0</v>
      </c>
      <c r="Z412" s="411">
        <f t="shared" si="642"/>
        <v>0</v>
      </c>
      <c r="AA412" s="411">
        <f t="shared" si="642"/>
        <v>0</v>
      </c>
      <c r="AB412" s="411">
        <f t="shared" si="642"/>
        <v>0</v>
      </c>
      <c r="AC412" s="411">
        <f t="shared" si="642"/>
        <v>0</v>
      </c>
      <c r="AD412" s="411">
        <f t="shared" si="642"/>
        <v>0</v>
      </c>
      <c r="AE412" s="411">
        <f t="shared" si="642"/>
        <v>0</v>
      </c>
      <c r="AF412" s="411">
        <f t="shared" si="642"/>
        <v>0</v>
      </c>
      <c r="AG412" s="411">
        <f t="shared" ref="AG412" si="643">AG411</f>
        <v>0</v>
      </c>
      <c r="AH412" s="411">
        <f t="shared" ref="AH412" si="644">AH411</f>
        <v>0</v>
      </c>
      <c r="AI412" s="411">
        <f t="shared" ref="AI412" si="645">AI411</f>
        <v>0</v>
      </c>
      <c r="AJ412" s="411">
        <f t="shared" ref="AJ412" si="646">AJ411</f>
        <v>0</v>
      </c>
      <c r="AK412" s="411">
        <f t="shared" ref="AK412" si="647">AK411</f>
        <v>0</v>
      </c>
      <c r="AL412" s="411">
        <f t="shared" ref="AL412" si="648">AL411</f>
        <v>0</v>
      </c>
      <c r="AM412" s="297"/>
    </row>
    <row r="413" spans="1:39" ht="15" outlineLevel="1">
      <c r="A413" s="756"/>
      <c r="B413" s="523"/>
      <c r="C413" s="299"/>
      <c r="D413" s="299"/>
      <c r="E413" s="299"/>
      <c r="F413" s="299"/>
      <c r="G413" s="299"/>
      <c r="H413" s="299"/>
      <c r="I413" s="299"/>
      <c r="J413" s="299"/>
      <c r="K413" s="299"/>
      <c r="L413" s="299"/>
      <c r="M413" s="299"/>
      <c r="N413" s="300"/>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39" ht="15" outlineLevel="1">
      <c r="A414" s="756">
        <v>2</v>
      </c>
      <c r="B414" s="428" t="s">
        <v>96</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t="15" outlineLevel="1">
      <c r="A415" s="756"/>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 t="shared" ref="Y415:AF415" si="649">Y414</f>
        <v>0</v>
      </c>
      <c r="Z415" s="411">
        <f t="shared" si="649"/>
        <v>0</v>
      </c>
      <c r="AA415" s="411">
        <f t="shared" si="649"/>
        <v>0</v>
      </c>
      <c r="AB415" s="411">
        <f t="shared" si="649"/>
        <v>0</v>
      </c>
      <c r="AC415" s="411">
        <f t="shared" si="649"/>
        <v>0</v>
      </c>
      <c r="AD415" s="411">
        <f t="shared" si="649"/>
        <v>0</v>
      </c>
      <c r="AE415" s="411">
        <f t="shared" si="649"/>
        <v>0</v>
      </c>
      <c r="AF415" s="411">
        <f t="shared" si="649"/>
        <v>0</v>
      </c>
      <c r="AG415" s="411">
        <f t="shared" ref="AG415" si="650">AG414</f>
        <v>0</v>
      </c>
      <c r="AH415" s="411">
        <f t="shared" ref="AH415" si="651">AH414</f>
        <v>0</v>
      </c>
      <c r="AI415" s="411">
        <f t="shared" ref="AI415" si="652">AI414</f>
        <v>0</v>
      </c>
      <c r="AJ415" s="411">
        <f t="shared" ref="AJ415" si="653">AJ414</f>
        <v>0</v>
      </c>
      <c r="AK415" s="411">
        <f t="shared" ref="AK415" si="654">AK414</f>
        <v>0</v>
      </c>
      <c r="AL415" s="411">
        <f t="shared" ref="AL415" si="655">AL414</f>
        <v>0</v>
      </c>
      <c r="AM415" s="297"/>
    </row>
    <row r="416" spans="1:39" ht="15" outlineLevel="1">
      <c r="A416" s="756"/>
      <c r="B416" s="523"/>
      <c r="C416" s="299"/>
      <c r="D416" s="304"/>
      <c r="E416" s="304"/>
      <c r="F416" s="304"/>
      <c r="G416" s="304"/>
      <c r="H416" s="304"/>
      <c r="I416" s="304"/>
      <c r="J416" s="304"/>
      <c r="K416" s="304"/>
      <c r="L416" s="304"/>
      <c r="M416" s="304"/>
      <c r="N416" s="300"/>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t="15" outlineLevel="1">
      <c r="A417" s="756">
        <v>3</v>
      </c>
      <c r="B417" s="428" t="s">
        <v>97</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ht="15" outlineLevel="1">
      <c r="A418" s="756"/>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 t="shared" ref="Y418:AF418" si="656">Y417</f>
        <v>0</v>
      </c>
      <c r="Z418" s="411">
        <f t="shared" si="656"/>
        <v>0</v>
      </c>
      <c r="AA418" s="411">
        <f t="shared" si="656"/>
        <v>0</v>
      </c>
      <c r="AB418" s="411">
        <f t="shared" si="656"/>
        <v>0</v>
      </c>
      <c r="AC418" s="411">
        <f t="shared" si="656"/>
        <v>0</v>
      </c>
      <c r="AD418" s="411">
        <f t="shared" si="656"/>
        <v>0</v>
      </c>
      <c r="AE418" s="411">
        <f t="shared" si="656"/>
        <v>0</v>
      </c>
      <c r="AF418" s="411">
        <f t="shared" si="656"/>
        <v>0</v>
      </c>
      <c r="AG418" s="411">
        <f t="shared" ref="AG418" si="657">AG417</f>
        <v>0</v>
      </c>
      <c r="AH418" s="411">
        <f t="shared" ref="AH418" si="658">AH417</f>
        <v>0</v>
      </c>
      <c r="AI418" s="411">
        <f t="shared" ref="AI418" si="659">AI417</f>
        <v>0</v>
      </c>
      <c r="AJ418" s="411">
        <f t="shared" ref="AJ418" si="660">AJ417</f>
        <v>0</v>
      </c>
      <c r="AK418" s="411">
        <f t="shared" ref="AK418" si="661">AK417</f>
        <v>0</v>
      </c>
      <c r="AL418" s="411">
        <f t="shared" ref="AL418" si="662">AL417</f>
        <v>0</v>
      </c>
      <c r="AM418" s="297"/>
    </row>
    <row r="419" spans="1:39" ht="15" outlineLevel="1">
      <c r="A419" s="756"/>
      <c r="B419" s="431"/>
      <c r="C419" s="305"/>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t="15" outlineLevel="1">
      <c r="A420" s="756">
        <v>4</v>
      </c>
      <c r="B420" s="519" t="s">
        <v>674</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ht="15" outlineLevel="1">
      <c r="A421" s="756"/>
      <c r="B421" s="431" t="s">
        <v>308</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 t="shared" ref="Y421:AF421" si="663">Y420</f>
        <v>0</v>
      </c>
      <c r="Z421" s="411">
        <f t="shared" si="663"/>
        <v>0</v>
      </c>
      <c r="AA421" s="411">
        <f t="shared" si="663"/>
        <v>0</v>
      </c>
      <c r="AB421" s="411">
        <f t="shared" si="663"/>
        <v>0</v>
      </c>
      <c r="AC421" s="411">
        <f t="shared" si="663"/>
        <v>0</v>
      </c>
      <c r="AD421" s="411">
        <f t="shared" si="663"/>
        <v>0</v>
      </c>
      <c r="AE421" s="411">
        <f t="shared" si="663"/>
        <v>0</v>
      </c>
      <c r="AF421" s="411">
        <f t="shared" si="663"/>
        <v>0</v>
      </c>
      <c r="AG421" s="411">
        <f t="shared" ref="AG421" si="664">AG420</f>
        <v>0</v>
      </c>
      <c r="AH421" s="411">
        <f t="shared" ref="AH421" si="665">AH420</f>
        <v>0</v>
      </c>
      <c r="AI421" s="411">
        <f t="shared" ref="AI421" si="666">AI420</f>
        <v>0</v>
      </c>
      <c r="AJ421" s="411">
        <f t="shared" ref="AJ421" si="667">AJ420</f>
        <v>0</v>
      </c>
      <c r="AK421" s="411">
        <f t="shared" ref="AK421" si="668">AK420</f>
        <v>0</v>
      </c>
      <c r="AL421" s="411">
        <f t="shared" ref="AL421" si="669">AL420</f>
        <v>0</v>
      </c>
      <c r="AM421" s="297"/>
    </row>
    <row r="422" spans="1:39" ht="15" outlineLevel="1">
      <c r="A422" s="756"/>
      <c r="B422" s="431"/>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30" outlineLevel="1">
      <c r="A423" s="756">
        <v>5</v>
      </c>
      <c r="B423" s="428" t="s">
        <v>98</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A424" s="756"/>
      <c r="B424" s="431" t="s">
        <v>308</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 t="shared" ref="Y424:AF424" si="670">Y423</f>
        <v>0</v>
      </c>
      <c r="Z424" s="411">
        <f t="shared" si="670"/>
        <v>0</v>
      </c>
      <c r="AA424" s="411">
        <f t="shared" si="670"/>
        <v>0</v>
      </c>
      <c r="AB424" s="411">
        <f t="shared" si="670"/>
        <v>0</v>
      </c>
      <c r="AC424" s="411">
        <f t="shared" si="670"/>
        <v>0</v>
      </c>
      <c r="AD424" s="411">
        <f t="shared" si="670"/>
        <v>0</v>
      </c>
      <c r="AE424" s="411">
        <f t="shared" si="670"/>
        <v>0</v>
      </c>
      <c r="AF424" s="411">
        <f t="shared" si="670"/>
        <v>0</v>
      </c>
      <c r="AG424" s="411">
        <f t="shared" ref="AG424" si="671">AG423</f>
        <v>0</v>
      </c>
      <c r="AH424" s="411">
        <f t="shared" ref="AH424" si="672">AH423</f>
        <v>0</v>
      </c>
      <c r="AI424" s="411">
        <f t="shared" ref="AI424" si="673">AI423</f>
        <v>0</v>
      </c>
      <c r="AJ424" s="411">
        <f t="shared" ref="AJ424" si="674">AJ423</f>
        <v>0</v>
      </c>
      <c r="AK424" s="411">
        <f t="shared" ref="AK424" si="675">AK423</f>
        <v>0</v>
      </c>
      <c r="AL424" s="411">
        <f t="shared" ref="AL424" si="676">AL423</f>
        <v>0</v>
      </c>
      <c r="AM424" s="297"/>
    </row>
    <row r="425" spans="1:39" ht="15" outlineLevel="1">
      <c r="A425" s="756"/>
      <c r="B425" s="43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22"/>
      <c r="Z425" s="423"/>
      <c r="AA425" s="423"/>
      <c r="AB425" s="423"/>
      <c r="AC425" s="423"/>
      <c r="AD425" s="423"/>
      <c r="AE425" s="423"/>
      <c r="AF425" s="423"/>
      <c r="AG425" s="423"/>
      <c r="AH425" s="423"/>
      <c r="AI425" s="423"/>
      <c r="AJ425" s="423"/>
      <c r="AK425" s="423"/>
      <c r="AL425" s="423"/>
      <c r="AM425" s="297"/>
    </row>
    <row r="426" spans="1:39" ht="15" outlineLevel="1">
      <c r="A426" s="756"/>
      <c r="B426" s="513" t="s">
        <v>498</v>
      </c>
      <c r="C426" s="289"/>
      <c r="D426" s="289"/>
      <c r="E426" s="289"/>
      <c r="F426" s="289"/>
      <c r="G426" s="289"/>
      <c r="H426" s="289"/>
      <c r="I426" s="289"/>
      <c r="J426" s="289"/>
      <c r="K426" s="289"/>
      <c r="L426" s="289"/>
      <c r="M426" s="289"/>
      <c r="N426" s="290"/>
      <c r="O426" s="289"/>
      <c r="P426" s="289"/>
      <c r="Q426" s="289"/>
      <c r="R426" s="289"/>
      <c r="S426" s="289"/>
      <c r="T426" s="289"/>
      <c r="U426" s="289"/>
      <c r="V426" s="289"/>
      <c r="W426" s="289"/>
      <c r="X426" s="289"/>
      <c r="Y426" s="414"/>
      <c r="Z426" s="414"/>
      <c r="AA426" s="414"/>
      <c r="AB426" s="414"/>
      <c r="AC426" s="414"/>
      <c r="AD426" s="414"/>
      <c r="AE426" s="414"/>
      <c r="AF426" s="414"/>
      <c r="AG426" s="414"/>
      <c r="AH426" s="414"/>
      <c r="AI426" s="414"/>
      <c r="AJ426" s="414"/>
      <c r="AK426" s="414"/>
      <c r="AL426" s="414"/>
      <c r="AM426" s="292"/>
    </row>
    <row r="427" spans="1:39" ht="15" outlineLevel="1">
      <c r="A427" s="756">
        <v>6</v>
      </c>
      <c r="B427" s="428" t="s">
        <v>99</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t="15" outlineLevel="1">
      <c r="A428" s="756"/>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 t="shared" ref="Y428:AF428" si="677">Y427</f>
        <v>0</v>
      </c>
      <c r="Z428" s="411">
        <f t="shared" si="677"/>
        <v>0</v>
      </c>
      <c r="AA428" s="411">
        <f t="shared" si="677"/>
        <v>0</v>
      </c>
      <c r="AB428" s="411">
        <f t="shared" si="677"/>
        <v>0</v>
      </c>
      <c r="AC428" s="411">
        <f t="shared" si="677"/>
        <v>0</v>
      </c>
      <c r="AD428" s="411">
        <f t="shared" si="677"/>
        <v>0</v>
      </c>
      <c r="AE428" s="411">
        <f t="shared" si="677"/>
        <v>0</v>
      </c>
      <c r="AF428" s="411">
        <f t="shared" si="677"/>
        <v>0</v>
      </c>
      <c r="AG428" s="411">
        <f t="shared" ref="AG428" si="678">AG427</f>
        <v>0</v>
      </c>
      <c r="AH428" s="411">
        <f t="shared" ref="AH428" si="679">AH427</f>
        <v>0</v>
      </c>
      <c r="AI428" s="411">
        <f t="shared" ref="AI428" si="680">AI427</f>
        <v>0</v>
      </c>
      <c r="AJ428" s="411">
        <f t="shared" ref="AJ428" si="681">AJ427</f>
        <v>0</v>
      </c>
      <c r="AK428" s="411">
        <f t="shared" ref="AK428" si="682">AK427</f>
        <v>0</v>
      </c>
      <c r="AL428" s="411">
        <f t="shared" ref="AL428" si="683">AL427</f>
        <v>0</v>
      </c>
      <c r="AM428" s="311"/>
    </row>
    <row r="429" spans="1:39" ht="15" outlineLevel="1">
      <c r="A429" s="756"/>
      <c r="B429" s="524"/>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6"/>
      <c r="AA429" s="416"/>
      <c r="AB429" s="416"/>
      <c r="AC429" s="416"/>
      <c r="AD429" s="416"/>
      <c r="AE429" s="416"/>
      <c r="AF429" s="416"/>
      <c r="AG429" s="416"/>
      <c r="AH429" s="416"/>
      <c r="AI429" s="416"/>
      <c r="AJ429" s="416"/>
      <c r="AK429" s="416"/>
      <c r="AL429" s="416"/>
      <c r="AM429" s="313"/>
    </row>
    <row r="430" spans="1:39" ht="30" outlineLevel="1">
      <c r="A430" s="756">
        <v>7</v>
      </c>
      <c r="B430" s="428" t="s">
        <v>100</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t="15" outlineLevel="1">
      <c r="A431" s="756"/>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 t="shared" ref="Y431:AF431" si="684">Y430</f>
        <v>0</v>
      </c>
      <c r="Z431" s="411">
        <f t="shared" si="684"/>
        <v>0</v>
      </c>
      <c r="AA431" s="411">
        <f t="shared" si="684"/>
        <v>0</v>
      </c>
      <c r="AB431" s="411">
        <f t="shared" si="684"/>
        <v>0</v>
      </c>
      <c r="AC431" s="411">
        <f t="shared" si="684"/>
        <v>0</v>
      </c>
      <c r="AD431" s="411">
        <f t="shared" si="684"/>
        <v>0</v>
      </c>
      <c r="AE431" s="411">
        <f t="shared" si="684"/>
        <v>0</v>
      </c>
      <c r="AF431" s="411">
        <f t="shared" si="684"/>
        <v>0</v>
      </c>
      <c r="AG431" s="411">
        <f t="shared" ref="AG431" si="685">AG430</f>
        <v>0</v>
      </c>
      <c r="AH431" s="411">
        <f t="shared" ref="AH431" si="686">AH430</f>
        <v>0</v>
      </c>
      <c r="AI431" s="411">
        <f t="shared" ref="AI431" si="687">AI430</f>
        <v>0</v>
      </c>
      <c r="AJ431" s="411">
        <f t="shared" ref="AJ431" si="688">AJ430</f>
        <v>0</v>
      </c>
      <c r="AK431" s="411">
        <f t="shared" ref="AK431" si="689">AK430</f>
        <v>0</v>
      </c>
      <c r="AL431" s="411">
        <f t="shared" ref="AL431" si="690">AL430</f>
        <v>0</v>
      </c>
      <c r="AM431" s="311"/>
    </row>
    <row r="432" spans="1:39" ht="15" outlineLevel="1">
      <c r="A432" s="756"/>
      <c r="B432" s="525"/>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7"/>
      <c r="AA432" s="416"/>
      <c r="AB432" s="416"/>
      <c r="AC432" s="416"/>
      <c r="AD432" s="416"/>
      <c r="AE432" s="416"/>
      <c r="AF432" s="416"/>
      <c r="AG432" s="416"/>
      <c r="AH432" s="416"/>
      <c r="AI432" s="416"/>
      <c r="AJ432" s="416"/>
      <c r="AK432" s="416"/>
      <c r="AL432" s="416"/>
      <c r="AM432" s="313"/>
    </row>
    <row r="433" spans="1:39" ht="30" outlineLevel="1">
      <c r="A433" s="756">
        <v>8</v>
      </c>
      <c r="B433" s="428" t="s">
        <v>101</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ht="15" outlineLevel="1">
      <c r="A434" s="756"/>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 t="shared" ref="Y434:AF434" si="691">Y433</f>
        <v>0</v>
      </c>
      <c r="Z434" s="411">
        <f t="shared" si="691"/>
        <v>0</v>
      </c>
      <c r="AA434" s="411">
        <f t="shared" si="691"/>
        <v>0</v>
      </c>
      <c r="AB434" s="411">
        <f t="shared" si="691"/>
        <v>0</v>
      </c>
      <c r="AC434" s="411">
        <f t="shared" si="691"/>
        <v>0</v>
      </c>
      <c r="AD434" s="411">
        <f t="shared" si="691"/>
        <v>0</v>
      </c>
      <c r="AE434" s="411">
        <f t="shared" si="691"/>
        <v>0</v>
      </c>
      <c r="AF434" s="411">
        <f t="shared" si="691"/>
        <v>0</v>
      </c>
      <c r="AG434" s="411">
        <f t="shared" ref="AG434" si="692">AG433</f>
        <v>0</v>
      </c>
      <c r="AH434" s="411">
        <f t="shared" ref="AH434" si="693">AH433</f>
        <v>0</v>
      </c>
      <c r="AI434" s="411">
        <f t="shared" ref="AI434" si="694">AI433</f>
        <v>0</v>
      </c>
      <c r="AJ434" s="411">
        <f t="shared" ref="AJ434" si="695">AJ433</f>
        <v>0</v>
      </c>
      <c r="AK434" s="411">
        <f t="shared" ref="AK434" si="696">AK433</f>
        <v>0</v>
      </c>
      <c r="AL434" s="411">
        <f t="shared" ref="AL434" si="697">AL433</f>
        <v>0</v>
      </c>
      <c r="AM434" s="311"/>
    </row>
    <row r="435" spans="1:39" ht="15" outlineLevel="1">
      <c r="A435" s="756"/>
      <c r="B435" s="525"/>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30" outlineLevel="1">
      <c r="A436" s="756">
        <v>9</v>
      </c>
      <c r="B436" s="428" t="s">
        <v>102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ht="15" outlineLevel="1">
      <c r="A437" s="756"/>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F437" si="698">Y436</f>
        <v>0</v>
      </c>
      <c r="Z437" s="411">
        <f t="shared" si="698"/>
        <v>0</v>
      </c>
      <c r="AA437" s="411">
        <f t="shared" si="698"/>
        <v>0</v>
      </c>
      <c r="AB437" s="411">
        <f t="shared" si="698"/>
        <v>0</v>
      </c>
      <c r="AC437" s="411">
        <f t="shared" si="698"/>
        <v>0</v>
      </c>
      <c r="AD437" s="411">
        <f t="shared" si="698"/>
        <v>0</v>
      </c>
      <c r="AE437" s="411">
        <f t="shared" si="698"/>
        <v>0</v>
      </c>
      <c r="AF437" s="411">
        <f t="shared" si="698"/>
        <v>0</v>
      </c>
      <c r="AG437" s="411">
        <f t="shared" ref="AG437" si="699">AG436</f>
        <v>0</v>
      </c>
      <c r="AH437" s="411">
        <f t="shared" ref="AH437" si="700">AH436</f>
        <v>0</v>
      </c>
      <c r="AI437" s="411">
        <f t="shared" ref="AI437" si="701">AI436</f>
        <v>0</v>
      </c>
      <c r="AJ437" s="411">
        <f t="shared" ref="AJ437" si="702">AJ436</f>
        <v>0</v>
      </c>
      <c r="AK437" s="411">
        <f t="shared" ref="AK437" si="703">AK436</f>
        <v>0</v>
      </c>
      <c r="AL437" s="411">
        <f t="shared" ref="AL437" si="704">AL436</f>
        <v>0</v>
      </c>
      <c r="AM437" s="311"/>
    </row>
    <row r="438" spans="1:39" ht="15" outlineLevel="1">
      <c r="A438" s="756"/>
      <c r="B438" s="525"/>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6"/>
      <c r="AA438" s="416"/>
      <c r="AB438" s="416"/>
      <c r="AC438" s="416"/>
      <c r="AD438" s="416"/>
      <c r="AE438" s="416"/>
      <c r="AF438" s="416"/>
      <c r="AG438" s="416"/>
      <c r="AH438" s="416"/>
      <c r="AI438" s="416"/>
      <c r="AJ438" s="416"/>
      <c r="AK438" s="416"/>
      <c r="AL438" s="416"/>
      <c r="AM438" s="313"/>
    </row>
    <row r="439" spans="1:39" ht="30" outlineLevel="1">
      <c r="A439" s="756">
        <v>10</v>
      </c>
      <c r="B439" s="428" t="s">
        <v>103</v>
      </c>
      <c r="C439" s="291" t="s">
        <v>25</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ht="15" outlineLevel="1">
      <c r="A440" s="756"/>
      <c r="B440" s="431" t="s">
        <v>308</v>
      </c>
      <c r="C440" s="291" t="s">
        <v>163</v>
      </c>
      <c r="D440" s="295"/>
      <c r="E440" s="295"/>
      <c r="F440" s="295"/>
      <c r="G440" s="295"/>
      <c r="H440" s="295"/>
      <c r="I440" s="295"/>
      <c r="J440" s="295"/>
      <c r="K440" s="295"/>
      <c r="L440" s="295"/>
      <c r="M440" s="295"/>
      <c r="N440" s="295">
        <f>N439</f>
        <v>3</v>
      </c>
      <c r="O440" s="295"/>
      <c r="P440" s="295"/>
      <c r="Q440" s="295"/>
      <c r="R440" s="295"/>
      <c r="S440" s="295"/>
      <c r="T440" s="295"/>
      <c r="U440" s="295"/>
      <c r="V440" s="295"/>
      <c r="W440" s="295"/>
      <c r="X440" s="295"/>
      <c r="Y440" s="411">
        <f t="shared" ref="Y440:AF440" si="705">Y439</f>
        <v>0</v>
      </c>
      <c r="Z440" s="411">
        <f t="shared" si="705"/>
        <v>0</v>
      </c>
      <c r="AA440" s="411">
        <f t="shared" si="705"/>
        <v>0</v>
      </c>
      <c r="AB440" s="411">
        <f t="shared" si="705"/>
        <v>0</v>
      </c>
      <c r="AC440" s="411">
        <f t="shared" si="705"/>
        <v>0</v>
      </c>
      <c r="AD440" s="411">
        <f t="shared" si="705"/>
        <v>0</v>
      </c>
      <c r="AE440" s="411">
        <f t="shared" si="705"/>
        <v>0</v>
      </c>
      <c r="AF440" s="411">
        <f t="shared" si="705"/>
        <v>0</v>
      </c>
      <c r="AG440" s="411">
        <f t="shared" ref="AG440" si="706">AG439</f>
        <v>0</v>
      </c>
      <c r="AH440" s="411">
        <f t="shared" ref="AH440" si="707">AH439</f>
        <v>0</v>
      </c>
      <c r="AI440" s="411">
        <f t="shared" ref="AI440" si="708">AI439</f>
        <v>0</v>
      </c>
      <c r="AJ440" s="411">
        <f t="shared" ref="AJ440" si="709">AJ439</f>
        <v>0</v>
      </c>
      <c r="AK440" s="411">
        <f t="shared" ref="AK440" si="710">AK439</f>
        <v>0</v>
      </c>
      <c r="AL440" s="411">
        <f t="shared" ref="AL440" si="711">AL439</f>
        <v>0</v>
      </c>
      <c r="AM440" s="311"/>
    </row>
    <row r="441" spans="1:39" ht="15" outlineLevel="1">
      <c r="A441" s="756"/>
      <c r="B441" s="525"/>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7"/>
      <c r="AA441" s="416"/>
      <c r="AB441" s="416"/>
      <c r="AC441" s="416"/>
      <c r="AD441" s="416"/>
      <c r="AE441" s="416"/>
      <c r="AF441" s="416"/>
      <c r="AG441" s="416"/>
      <c r="AH441" s="416"/>
      <c r="AI441" s="416"/>
      <c r="AJ441" s="416"/>
      <c r="AK441" s="416"/>
      <c r="AL441" s="416"/>
      <c r="AM441" s="313"/>
    </row>
    <row r="442" spans="1:39" ht="15" outlineLevel="1">
      <c r="A442" s="756"/>
      <c r="B442" s="504" t="s">
        <v>10</v>
      </c>
      <c r="C442" s="289"/>
      <c r="D442" s="289"/>
      <c r="E442" s="289"/>
      <c r="F442" s="289"/>
      <c r="G442" s="289"/>
      <c r="H442" s="289"/>
      <c r="I442" s="289"/>
      <c r="J442" s="289"/>
      <c r="K442" s="289"/>
      <c r="L442" s="289"/>
      <c r="M442" s="289"/>
      <c r="N442" s="290"/>
      <c r="O442" s="289"/>
      <c r="P442" s="289"/>
      <c r="Q442" s="289"/>
      <c r="R442" s="289"/>
      <c r="S442" s="289"/>
      <c r="T442" s="289"/>
      <c r="U442" s="289"/>
      <c r="V442" s="289"/>
      <c r="W442" s="289"/>
      <c r="X442" s="289"/>
      <c r="Y442" s="414"/>
      <c r="Z442" s="414"/>
      <c r="AA442" s="414"/>
      <c r="AB442" s="414"/>
      <c r="AC442" s="414"/>
      <c r="AD442" s="414"/>
      <c r="AE442" s="414"/>
      <c r="AF442" s="414"/>
      <c r="AG442" s="414"/>
      <c r="AH442" s="414"/>
      <c r="AI442" s="414"/>
      <c r="AJ442" s="414"/>
      <c r="AK442" s="414"/>
      <c r="AL442" s="414"/>
      <c r="AM442" s="292"/>
    </row>
    <row r="443" spans="1:39" ht="30" outlineLevel="1">
      <c r="A443" s="756">
        <v>11</v>
      </c>
      <c r="B443" s="428" t="s">
        <v>104</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26"/>
      <c r="Z443" s="410"/>
      <c r="AA443" s="410"/>
      <c r="AB443" s="410"/>
      <c r="AC443" s="410"/>
      <c r="AD443" s="410"/>
      <c r="AE443" s="410"/>
      <c r="AF443" s="415"/>
      <c r="AG443" s="415"/>
      <c r="AH443" s="415"/>
      <c r="AI443" s="415"/>
      <c r="AJ443" s="415"/>
      <c r="AK443" s="415"/>
      <c r="AL443" s="415"/>
      <c r="AM443" s="296">
        <f>SUM(Y443:AL443)</f>
        <v>0</v>
      </c>
    </row>
    <row r="444" spans="1:39" ht="15" outlineLevel="1">
      <c r="A444" s="756"/>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 t="shared" ref="Y444:AF444" si="712">Y443</f>
        <v>0</v>
      </c>
      <c r="Z444" s="411">
        <f t="shared" si="712"/>
        <v>0</v>
      </c>
      <c r="AA444" s="411">
        <f t="shared" si="712"/>
        <v>0</v>
      </c>
      <c r="AB444" s="411">
        <f t="shared" si="712"/>
        <v>0</v>
      </c>
      <c r="AC444" s="411">
        <f t="shared" si="712"/>
        <v>0</v>
      </c>
      <c r="AD444" s="411">
        <f t="shared" si="712"/>
        <v>0</v>
      </c>
      <c r="AE444" s="411">
        <f t="shared" si="712"/>
        <v>0</v>
      </c>
      <c r="AF444" s="411">
        <f t="shared" si="712"/>
        <v>0</v>
      </c>
      <c r="AG444" s="411">
        <f t="shared" ref="AG444" si="713">AG443</f>
        <v>0</v>
      </c>
      <c r="AH444" s="411">
        <f t="shared" ref="AH444" si="714">AH443</f>
        <v>0</v>
      </c>
      <c r="AI444" s="411">
        <f t="shared" ref="AI444" si="715">AI443</f>
        <v>0</v>
      </c>
      <c r="AJ444" s="411">
        <f t="shared" ref="AJ444" si="716">AJ443</f>
        <v>0</v>
      </c>
      <c r="AK444" s="411">
        <f t="shared" ref="AK444" si="717">AK443</f>
        <v>0</v>
      </c>
      <c r="AL444" s="411">
        <f t="shared" ref="AL444" si="718">AL443</f>
        <v>0</v>
      </c>
      <c r="AM444" s="297"/>
    </row>
    <row r="445" spans="1:39" ht="15" outlineLevel="1">
      <c r="A445" s="756"/>
      <c r="B445" s="526"/>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21"/>
      <c r="AA445" s="421"/>
      <c r="AB445" s="421"/>
      <c r="AC445" s="421"/>
      <c r="AD445" s="421"/>
      <c r="AE445" s="421"/>
      <c r="AF445" s="421"/>
      <c r="AG445" s="421"/>
      <c r="AH445" s="421"/>
      <c r="AI445" s="421"/>
      <c r="AJ445" s="421"/>
      <c r="AK445" s="421"/>
      <c r="AL445" s="421"/>
      <c r="AM445" s="306"/>
    </row>
    <row r="446" spans="1:39" ht="30" outlineLevel="1">
      <c r="A446" s="756">
        <v>12</v>
      </c>
      <c r="B446" s="428" t="s">
        <v>105</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ht="15" outlineLevel="1">
      <c r="A447" s="756"/>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F447" si="719">Y446</f>
        <v>0</v>
      </c>
      <c r="Z447" s="411">
        <f t="shared" si="719"/>
        <v>0</v>
      </c>
      <c r="AA447" s="411">
        <f t="shared" si="719"/>
        <v>0</v>
      </c>
      <c r="AB447" s="411">
        <f t="shared" si="719"/>
        <v>0</v>
      </c>
      <c r="AC447" s="411">
        <f t="shared" si="719"/>
        <v>0</v>
      </c>
      <c r="AD447" s="411">
        <f t="shared" si="719"/>
        <v>0</v>
      </c>
      <c r="AE447" s="411">
        <f t="shared" si="719"/>
        <v>0</v>
      </c>
      <c r="AF447" s="411">
        <f t="shared" si="719"/>
        <v>0</v>
      </c>
      <c r="AG447" s="411">
        <f t="shared" ref="AG447" si="720">AG446</f>
        <v>0</v>
      </c>
      <c r="AH447" s="411">
        <f t="shared" ref="AH447" si="721">AH446</f>
        <v>0</v>
      </c>
      <c r="AI447" s="411">
        <f t="shared" ref="AI447" si="722">AI446</f>
        <v>0</v>
      </c>
      <c r="AJ447" s="411">
        <f t="shared" ref="AJ447" si="723">AJ446</f>
        <v>0</v>
      </c>
      <c r="AK447" s="411">
        <f t="shared" ref="AK447" si="724">AK446</f>
        <v>0</v>
      </c>
      <c r="AL447" s="411">
        <f t="shared" ref="AL447" si="725">AL446</f>
        <v>0</v>
      </c>
      <c r="AM447" s="297"/>
    </row>
    <row r="448" spans="1:39" ht="15" outlineLevel="1">
      <c r="A448" s="756"/>
      <c r="B448" s="526"/>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22"/>
      <c r="Z448" s="422"/>
      <c r="AA448" s="412"/>
      <c r="AB448" s="412"/>
      <c r="AC448" s="412"/>
      <c r="AD448" s="412"/>
      <c r="AE448" s="412"/>
      <c r="AF448" s="412"/>
      <c r="AG448" s="412"/>
      <c r="AH448" s="412"/>
      <c r="AI448" s="412"/>
      <c r="AJ448" s="412"/>
      <c r="AK448" s="412"/>
      <c r="AL448" s="412"/>
      <c r="AM448" s="306"/>
    </row>
    <row r="449" spans="1:40" ht="30" outlineLevel="1">
      <c r="A449" s="756">
        <v>13</v>
      </c>
      <c r="B449" s="428" t="s">
        <v>106</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ht="15" outlineLevel="1">
      <c r="A450" s="756"/>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 t="shared" ref="Y450:AF450" si="726">Y449</f>
        <v>0</v>
      </c>
      <c r="Z450" s="411">
        <f t="shared" si="726"/>
        <v>0</v>
      </c>
      <c r="AA450" s="411">
        <f t="shared" si="726"/>
        <v>0</v>
      </c>
      <c r="AB450" s="411">
        <f t="shared" si="726"/>
        <v>0</v>
      </c>
      <c r="AC450" s="411">
        <f t="shared" si="726"/>
        <v>0</v>
      </c>
      <c r="AD450" s="411">
        <f t="shared" si="726"/>
        <v>0</v>
      </c>
      <c r="AE450" s="411">
        <f t="shared" si="726"/>
        <v>0</v>
      </c>
      <c r="AF450" s="411">
        <f t="shared" si="726"/>
        <v>0</v>
      </c>
      <c r="AG450" s="411">
        <f t="shared" ref="AG450" si="727">AG449</f>
        <v>0</v>
      </c>
      <c r="AH450" s="411">
        <f t="shared" ref="AH450" si="728">AH449</f>
        <v>0</v>
      </c>
      <c r="AI450" s="411">
        <f t="shared" ref="AI450" si="729">AI449</f>
        <v>0</v>
      </c>
      <c r="AJ450" s="411">
        <f t="shared" ref="AJ450" si="730">AJ449</f>
        <v>0</v>
      </c>
      <c r="AK450" s="411">
        <f t="shared" ref="AK450" si="731">AK449</f>
        <v>0</v>
      </c>
      <c r="AL450" s="411">
        <f t="shared" ref="AL450" si="732">AL449</f>
        <v>0</v>
      </c>
      <c r="AM450" s="306"/>
    </row>
    <row r="451" spans="1:40" ht="15" outlineLevel="1">
      <c r="A451" s="756"/>
      <c r="B451" s="526"/>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6"/>
    </row>
    <row r="452" spans="1:40" ht="15" outlineLevel="1">
      <c r="A452" s="756"/>
      <c r="B452" s="504" t="s">
        <v>107</v>
      </c>
      <c r="C452" s="289"/>
      <c r="D452" s="290"/>
      <c r="E452" s="290"/>
      <c r="F452" s="290"/>
      <c r="G452" s="290"/>
      <c r="H452" s="290"/>
      <c r="I452" s="290"/>
      <c r="J452" s="290"/>
      <c r="K452" s="290"/>
      <c r="L452" s="290"/>
      <c r="M452" s="290"/>
      <c r="N452" s="290"/>
      <c r="O452" s="290"/>
      <c r="P452" s="289"/>
      <c r="Q452" s="289"/>
      <c r="R452" s="289"/>
      <c r="S452" s="289"/>
      <c r="T452" s="289"/>
      <c r="U452" s="289"/>
      <c r="V452" s="289"/>
      <c r="W452" s="289"/>
      <c r="X452" s="289"/>
      <c r="Y452" s="414"/>
      <c r="Z452" s="414"/>
      <c r="AA452" s="414"/>
      <c r="AB452" s="414"/>
      <c r="AC452" s="414"/>
      <c r="AD452" s="414"/>
      <c r="AE452" s="414"/>
      <c r="AF452" s="414"/>
      <c r="AG452" s="414"/>
      <c r="AH452" s="414"/>
      <c r="AI452" s="414"/>
      <c r="AJ452" s="414"/>
      <c r="AK452" s="414"/>
      <c r="AL452" s="414"/>
      <c r="AM452" s="292"/>
    </row>
    <row r="453" spans="1:40" ht="15" outlineLevel="1">
      <c r="A453" s="756">
        <v>14</v>
      </c>
      <c r="B453" s="526" t="s">
        <v>108</v>
      </c>
      <c r="C453" s="291" t="s">
        <v>25</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t="15" outlineLevel="1">
      <c r="A454" s="756"/>
      <c r="B454" s="431" t="s">
        <v>308</v>
      </c>
      <c r="C454" s="291" t="s">
        <v>163</v>
      </c>
      <c r="D454" s="295"/>
      <c r="E454" s="295"/>
      <c r="F454" s="295"/>
      <c r="G454" s="295"/>
      <c r="H454" s="295"/>
      <c r="I454" s="295"/>
      <c r="J454" s="295"/>
      <c r="K454" s="295"/>
      <c r="L454" s="295"/>
      <c r="M454" s="295"/>
      <c r="N454" s="295">
        <f>N453</f>
        <v>12</v>
      </c>
      <c r="O454" s="295"/>
      <c r="P454" s="295"/>
      <c r="Q454" s="295"/>
      <c r="R454" s="295"/>
      <c r="S454" s="295"/>
      <c r="T454" s="295"/>
      <c r="U454" s="295"/>
      <c r="V454" s="295"/>
      <c r="W454" s="295"/>
      <c r="X454" s="295"/>
      <c r="Y454" s="411">
        <f t="shared" ref="Y454:AF454" si="733">Y453</f>
        <v>0</v>
      </c>
      <c r="Z454" s="411">
        <f t="shared" si="733"/>
        <v>0</v>
      </c>
      <c r="AA454" s="411">
        <f t="shared" si="733"/>
        <v>0</v>
      </c>
      <c r="AB454" s="411">
        <f t="shared" si="733"/>
        <v>0</v>
      </c>
      <c r="AC454" s="411">
        <f t="shared" si="733"/>
        <v>0</v>
      </c>
      <c r="AD454" s="411">
        <f t="shared" si="733"/>
        <v>0</v>
      </c>
      <c r="AE454" s="411">
        <f t="shared" si="733"/>
        <v>0</v>
      </c>
      <c r="AF454" s="411">
        <f t="shared" si="733"/>
        <v>0</v>
      </c>
      <c r="AG454" s="411">
        <f t="shared" ref="AG454" si="734">AG453</f>
        <v>0</v>
      </c>
      <c r="AH454" s="411">
        <f t="shared" ref="AH454" si="735">AH453</f>
        <v>0</v>
      </c>
      <c r="AI454" s="411">
        <f t="shared" ref="AI454" si="736">AI453</f>
        <v>0</v>
      </c>
      <c r="AJ454" s="411">
        <f t="shared" ref="AJ454" si="737">AJ453</f>
        <v>0</v>
      </c>
      <c r="AK454" s="411">
        <f t="shared" ref="AK454" si="738">AK453</f>
        <v>0</v>
      </c>
      <c r="AL454" s="411">
        <f t="shared" ref="AL454" si="739">AL453</f>
        <v>0</v>
      </c>
      <c r="AM454" s="297"/>
    </row>
    <row r="455" spans="1:40" ht="15" outlineLevel="1">
      <c r="A455" s="756"/>
      <c r="B455" s="526"/>
      <c r="C455" s="305"/>
      <c r="D455" s="291"/>
      <c r="E455" s="291"/>
      <c r="F455" s="291"/>
      <c r="G455" s="291"/>
      <c r="H455" s="291"/>
      <c r="I455" s="291"/>
      <c r="J455" s="291"/>
      <c r="K455" s="291"/>
      <c r="L455" s="291"/>
      <c r="M455" s="291"/>
      <c r="N455" s="468"/>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1"/>
      <c r="AN455" s="628"/>
    </row>
    <row r="456" spans="1:40" s="309" customFormat="1" ht="15" outlineLevel="1">
      <c r="A456" s="756"/>
      <c r="B456" s="504" t="s">
        <v>490</v>
      </c>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516"/>
      <c r="AN456" s="629"/>
    </row>
    <row r="457" spans="1:40" ht="15" outlineLevel="1">
      <c r="A457" s="756">
        <v>15</v>
      </c>
      <c r="B457" s="431" t="s">
        <v>495</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ht="15" outlineLevel="1">
      <c r="A458" s="756"/>
      <c r="B458" s="431"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F458" si="740">Z457</f>
        <v>0</v>
      </c>
      <c r="AA458" s="411">
        <f t="shared" si="740"/>
        <v>0</v>
      </c>
      <c r="AB458" s="411">
        <f t="shared" si="740"/>
        <v>0</v>
      </c>
      <c r="AC458" s="411">
        <f t="shared" si="740"/>
        <v>0</v>
      </c>
      <c r="AD458" s="411">
        <f t="shared" si="740"/>
        <v>0</v>
      </c>
      <c r="AE458" s="411">
        <f t="shared" si="740"/>
        <v>0</v>
      </c>
      <c r="AF458" s="411">
        <f t="shared" si="740"/>
        <v>0</v>
      </c>
      <c r="AG458" s="411">
        <f t="shared" ref="AG458:AL458" si="741">AG457</f>
        <v>0</v>
      </c>
      <c r="AH458" s="411">
        <f t="shared" si="741"/>
        <v>0</v>
      </c>
      <c r="AI458" s="411">
        <f t="shared" si="741"/>
        <v>0</v>
      </c>
      <c r="AJ458" s="411">
        <f t="shared" si="741"/>
        <v>0</v>
      </c>
      <c r="AK458" s="411">
        <f t="shared" si="741"/>
        <v>0</v>
      </c>
      <c r="AL458" s="411">
        <f t="shared" si="741"/>
        <v>0</v>
      </c>
      <c r="AM458" s="297"/>
    </row>
    <row r="459" spans="1:40" ht="15" outlineLevel="1">
      <c r="A459" s="756"/>
      <c r="B459" s="526"/>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2"/>
      <c r="AF459" s="412"/>
      <c r="AG459" s="412"/>
      <c r="AH459" s="412"/>
      <c r="AI459" s="412"/>
      <c r="AJ459" s="412"/>
      <c r="AK459" s="412"/>
      <c r="AL459" s="412"/>
      <c r="AM459" s="306"/>
    </row>
    <row r="460" spans="1:40" s="283" customFormat="1" ht="15" outlineLevel="1">
      <c r="A460" s="756">
        <v>16</v>
      </c>
      <c r="B460" s="527" t="s">
        <v>491</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s="283" customFormat="1" ht="15" outlineLevel="1">
      <c r="A461" s="756"/>
      <c r="B461" s="527"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F461" si="742">Z460</f>
        <v>0</v>
      </c>
      <c r="AA461" s="411">
        <f t="shared" si="742"/>
        <v>0</v>
      </c>
      <c r="AB461" s="411">
        <f t="shared" si="742"/>
        <v>0</v>
      </c>
      <c r="AC461" s="411">
        <f t="shared" si="742"/>
        <v>0</v>
      </c>
      <c r="AD461" s="411">
        <f t="shared" si="742"/>
        <v>0</v>
      </c>
      <c r="AE461" s="411">
        <f t="shared" si="742"/>
        <v>0</v>
      </c>
      <c r="AF461" s="411">
        <f t="shared" si="742"/>
        <v>0</v>
      </c>
      <c r="AG461" s="411">
        <f t="shared" ref="AG461:AL461" si="743">AG460</f>
        <v>0</v>
      </c>
      <c r="AH461" s="411">
        <f t="shared" si="743"/>
        <v>0</v>
      </c>
      <c r="AI461" s="411">
        <f t="shared" si="743"/>
        <v>0</v>
      </c>
      <c r="AJ461" s="411">
        <f t="shared" si="743"/>
        <v>0</v>
      </c>
      <c r="AK461" s="411">
        <f t="shared" si="743"/>
        <v>0</v>
      </c>
      <c r="AL461" s="411">
        <f t="shared" si="743"/>
        <v>0</v>
      </c>
      <c r="AM461" s="297"/>
    </row>
    <row r="462" spans="1:40" s="283" customFormat="1" ht="15" outlineLevel="1">
      <c r="A462" s="756"/>
      <c r="B462" s="527"/>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6"/>
      <c r="AF462" s="416"/>
      <c r="AG462" s="416"/>
      <c r="AH462" s="416"/>
      <c r="AI462" s="416"/>
      <c r="AJ462" s="416"/>
      <c r="AK462" s="416"/>
      <c r="AL462" s="416"/>
      <c r="AM462" s="313"/>
    </row>
    <row r="463" spans="1:40" ht="15" outlineLevel="1">
      <c r="A463" s="756"/>
      <c r="B463" s="528" t="s">
        <v>496</v>
      </c>
      <c r="C463" s="320"/>
      <c r="D463" s="290"/>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40" ht="15" outlineLevel="1">
      <c r="A464" s="756">
        <v>17</v>
      </c>
      <c r="B464" s="428" t="s">
        <v>112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t="15" outlineLevel="1">
      <c r="A465" s="756"/>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F465" si="744">Z464</f>
        <v>0</v>
      </c>
      <c r="AA465" s="411">
        <f t="shared" si="744"/>
        <v>0</v>
      </c>
      <c r="AB465" s="411">
        <f t="shared" si="744"/>
        <v>0</v>
      </c>
      <c r="AC465" s="411">
        <f t="shared" si="744"/>
        <v>0</v>
      </c>
      <c r="AD465" s="411">
        <f t="shared" si="744"/>
        <v>0</v>
      </c>
      <c r="AE465" s="411">
        <f t="shared" si="744"/>
        <v>0</v>
      </c>
      <c r="AF465" s="411">
        <f t="shared" si="744"/>
        <v>0</v>
      </c>
      <c r="AG465" s="411">
        <f t="shared" ref="AG465:AL465" si="745">AG464</f>
        <v>0</v>
      </c>
      <c r="AH465" s="411">
        <f t="shared" si="745"/>
        <v>0</v>
      </c>
      <c r="AI465" s="411">
        <f t="shared" si="745"/>
        <v>0</v>
      </c>
      <c r="AJ465" s="411">
        <f t="shared" si="745"/>
        <v>0</v>
      </c>
      <c r="AK465" s="411">
        <f t="shared" si="745"/>
        <v>0</v>
      </c>
      <c r="AL465" s="411">
        <f t="shared" si="745"/>
        <v>0</v>
      </c>
      <c r="AM465" s="306"/>
    </row>
    <row r="466" spans="1:39" ht="15" outlineLevel="1">
      <c r="A466" s="756"/>
      <c r="B466" s="43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5"/>
      <c r="AA466" s="425"/>
      <c r="AB466" s="425"/>
      <c r="AC466" s="425"/>
      <c r="AD466" s="425"/>
      <c r="AE466" s="425"/>
      <c r="AF466" s="425"/>
      <c r="AG466" s="425"/>
      <c r="AH466" s="425"/>
      <c r="AI466" s="425"/>
      <c r="AJ466" s="425"/>
      <c r="AK466" s="425"/>
      <c r="AL466" s="425"/>
      <c r="AM466" s="306"/>
    </row>
    <row r="467" spans="1:39" ht="15" outlineLevel="1">
      <c r="A467" s="756">
        <v>18</v>
      </c>
      <c r="B467" s="428" t="s">
        <v>109</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t="15" outlineLevel="1">
      <c r="A468" s="756"/>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F468" si="746">Z467</f>
        <v>0</v>
      </c>
      <c r="AA468" s="411">
        <f t="shared" si="746"/>
        <v>0</v>
      </c>
      <c r="AB468" s="411">
        <f t="shared" si="746"/>
        <v>0</v>
      </c>
      <c r="AC468" s="411">
        <f t="shared" si="746"/>
        <v>0</v>
      </c>
      <c r="AD468" s="411">
        <f t="shared" si="746"/>
        <v>0</v>
      </c>
      <c r="AE468" s="411">
        <f t="shared" si="746"/>
        <v>0</v>
      </c>
      <c r="AF468" s="411">
        <f t="shared" si="746"/>
        <v>0</v>
      </c>
      <c r="AG468" s="411">
        <f t="shared" ref="AG468:AL468" si="747">AG467</f>
        <v>0</v>
      </c>
      <c r="AH468" s="411">
        <f t="shared" si="747"/>
        <v>0</v>
      </c>
      <c r="AI468" s="411">
        <f t="shared" si="747"/>
        <v>0</v>
      </c>
      <c r="AJ468" s="411">
        <f t="shared" si="747"/>
        <v>0</v>
      </c>
      <c r="AK468" s="411">
        <f t="shared" si="747"/>
        <v>0</v>
      </c>
      <c r="AL468" s="411">
        <f t="shared" si="747"/>
        <v>0</v>
      </c>
      <c r="AM468" s="306"/>
    </row>
    <row r="469" spans="1:39" ht="15" outlineLevel="1">
      <c r="A469" s="756"/>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3"/>
      <c r="Z469" s="424"/>
      <c r="AA469" s="424"/>
      <c r="AB469" s="424"/>
      <c r="AC469" s="424"/>
      <c r="AD469" s="424"/>
      <c r="AE469" s="424"/>
      <c r="AF469" s="424"/>
      <c r="AG469" s="424"/>
      <c r="AH469" s="424"/>
      <c r="AI469" s="424"/>
      <c r="AJ469" s="424"/>
      <c r="AK469" s="424"/>
      <c r="AL469" s="424"/>
      <c r="AM469" s="297"/>
    </row>
    <row r="470" spans="1:39" ht="15" outlineLevel="1">
      <c r="A470" s="756">
        <v>19</v>
      </c>
      <c r="B470" s="428" t="s">
        <v>111</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t="15" outlineLevel="1">
      <c r="A471" s="756"/>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F471" si="748">Z470</f>
        <v>0</v>
      </c>
      <c r="AA471" s="411">
        <f t="shared" si="748"/>
        <v>0</v>
      </c>
      <c r="AB471" s="411">
        <f t="shared" si="748"/>
        <v>0</v>
      </c>
      <c r="AC471" s="411">
        <f t="shared" si="748"/>
        <v>0</v>
      </c>
      <c r="AD471" s="411">
        <f t="shared" si="748"/>
        <v>0</v>
      </c>
      <c r="AE471" s="411">
        <f t="shared" si="748"/>
        <v>0</v>
      </c>
      <c r="AF471" s="411">
        <f t="shared" si="748"/>
        <v>0</v>
      </c>
      <c r="AG471" s="411">
        <f t="shared" ref="AG471:AL471" si="749">AG470</f>
        <v>0</v>
      </c>
      <c r="AH471" s="411">
        <f t="shared" si="749"/>
        <v>0</v>
      </c>
      <c r="AI471" s="411">
        <f t="shared" si="749"/>
        <v>0</v>
      </c>
      <c r="AJ471" s="411">
        <f t="shared" si="749"/>
        <v>0</v>
      </c>
      <c r="AK471" s="411">
        <f t="shared" si="749"/>
        <v>0</v>
      </c>
      <c r="AL471" s="411">
        <f t="shared" si="749"/>
        <v>0</v>
      </c>
      <c r="AM471" s="297"/>
    </row>
    <row r="472" spans="1:39" ht="15" outlineLevel="1">
      <c r="A472" s="756"/>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ht="15" outlineLevel="1">
      <c r="A473" s="756">
        <v>20</v>
      </c>
      <c r="B473" s="428" t="s">
        <v>110</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t="15" outlineLevel="1">
      <c r="A474" s="756"/>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 t="shared" ref="Y474:AF474" si="750">Y473</f>
        <v>0</v>
      </c>
      <c r="Z474" s="411">
        <f t="shared" si="750"/>
        <v>0</v>
      </c>
      <c r="AA474" s="411">
        <f t="shared" si="750"/>
        <v>0</v>
      </c>
      <c r="AB474" s="411">
        <f t="shared" si="750"/>
        <v>0</v>
      </c>
      <c r="AC474" s="411">
        <f t="shared" si="750"/>
        <v>0</v>
      </c>
      <c r="AD474" s="411">
        <f t="shared" si="750"/>
        <v>0</v>
      </c>
      <c r="AE474" s="411">
        <f t="shared" si="750"/>
        <v>0</v>
      </c>
      <c r="AF474" s="411">
        <f t="shared" si="750"/>
        <v>0</v>
      </c>
      <c r="AG474" s="411">
        <f t="shared" ref="AG474:AL474" si="751">AG473</f>
        <v>0</v>
      </c>
      <c r="AH474" s="411">
        <f t="shared" si="751"/>
        <v>0</v>
      </c>
      <c r="AI474" s="411">
        <f t="shared" si="751"/>
        <v>0</v>
      </c>
      <c r="AJ474" s="411">
        <f t="shared" si="751"/>
        <v>0</v>
      </c>
      <c r="AK474" s="411">
        <f t="shared" si="751"/>
        <v>0</v>
      </c>
      <c r="AL474" s="411">
        <f t="shared" si="751"/>
        <v>0</v>
      </c>
      <c r="AM474" s="306"/>
    </row>
    <row r="475" spans="1:39" ht="15" outlineLevel="1">
      <c r="A475" s="756"/>
      <c r="B475" s="529"/>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outlineLevel="1">
      <c r="A476" s="756"/>
      <c r="B476" s="522" t="s">
        <v>503</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756"/>
      <c r="B477" s="504" t="s">
        <v>499</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 outlineLevel="1">
      <c r="A478" s="756" t="s">
        <v>1023</v>
      </c>
      <c r="B478" s="428" t="s">
        <v>113</v>
      </c>
      <c r="C478" s="291" t="s">
        <v>25</v>
      </c>
      <c r="D478" s="295"/>
      <c r="E478" s="295"/>
      <c r="F478" s="295">
        <v>5638884</v>
      </c>
      <c r="G478" s="295">
        <v>5638884</v>
      </c>
      <c r="H478" s="295">
        <v>5638884</v>
      </c>
      <c r="I478" s="295">
        <v>5638884</v>
      </c>
      <c r="J478" s="295">
        <v>5638884</v>
      </c>
      <c r="K478" s="295">
        <v>5638826</v>
      </c>
      <c r="L478" s="295">
        <v>5638826</v>
      </c>
      <c r="M478" s="295">
        <v>5624846</v>
      </c>
      <c r="N478" s="291"/>
      <c r="O478" s="295"/>
      <c r="P478" s="295"/>
      <c r="Q478" s="295">
        <v>394</v>
      </c>
      <c r="R478" s="295">
        <v>394</v>
      </c>
      <c r="S478" s="295">
        <v>394</v>
      </c>
      <c r="T478" s="295">
        <v>394</v>
      </c>
      <c r="U478" s="295">
        <v>394</v>
      </c>
      <c r="V478" s="295">
        <v>394</v>
      </c>
      <c r="W478" s="295">
        <v>394</v>
      </c>
      <c r="X478" s="295">
        <v>393</v>
      </c>
      <c r="Y478" s="410">
        <v>1</v>
      </c>
      <c r="Z478" s="410">
        <v>0</v>
      </c>
      <c r="AA478" s="410">
        <v>0</v>
      </c>
      <c r="AB478" s="410">
        <v>0</v>
      </c>
      <c r="AC478" s="410">
        <v>0</v>
      </c>
      <c r="AD478" s="410">
        <v>0</v>
      </c>
      <c r="AE478" s="410">
        <v>0</v>
      </c>
      <c r="AF478" s="410">
        <v>0</v>
      </c>
      <c r="AG478" s="410"/>
      <c r="AH478" s="410"/>
      <c r="AI478" s="410"/>
      <c r="AJ478" s="410"/>
      <c r="AK478" s="410"/>
      <c r="AL478" s="410"/>
      <c r="AM478" s="296">
        <f>SUM(Y478:AL478)</f>
        <v>1</v>
      </c>
    </row>
    <row r="479" spans="1:39" ht="15" outlineLevel="1">
      <c r="A479" s="756" t="s">
        <v>1053</v>
      </c>
      <c r="B479" s="431" t="s">
        <v>308</v>
      </c>
      <c r="C479" s="759" t="s">
        <v>789</v>
      </c>
      <c r="D479" s="295"/>
      <c r="E479" s="295"/>
      <c r="F479" s="295">
        <v>9750.5696800747028</v>
      </c>
      <c r="G479" s="295">
        <v>9750.5696800747028</v>
      </c>
      <c r="H479" s="295">
        <v>0</v>
      </c>
      <c r="I479" s="295">
        <v>0</v>
      </c>
      <c r="J479" s="295">
        <v>0</v>
      </c>
      <c r="K479" s="295">
        <v>0</v>
      </c>
      <c r="L479" s="295">
        <v>0</v>
      </c>
      <c r="M479" s="295">
        <v>0</v>
      </c>
      <c r="N479" s="291"/>
      <c r="O479" s="295"/>
      <c r="P479" s="295"/>
      <c r="Q479" s="295">
        <v>0.61490320307162227</v>
      </c>
      <c r="R479" s="295">
        <v>0.61490320307162227</v>
      </c>
      <c r="S479" s="295">
        <v>0</v>
      </c>
      <c r="T479" s="295">
        <v>0</v>
      </c>
      <c r="U479" s="295">
        <v>0</v>
      </c>
      <c r="V479" s="295">
        <v>0</v>
      </c>
      <c r="W479" s="295">
        <v>0</v>
      </c>
      <c r="X479" s="295">
        <v>0</v>
      </c>
      <c r="Y479" s="411">
        <f t="shared" ref="Y479:AF479" si="752">Y478</f>
        <v>1</v>
      </c>
      <c r="Z479" s="411">
        <f t="shared" si="752"/>
        <v>0</v>
      </c>
      <c r="AA479" s="411">
        <f t="shared" si="752"/>
        <v>0</v>
      </c>
      <c r="AB479" s="411">
        <f t="shared" si="752"/>
        <v>0</v>
      </c>
      <c r="AC479" s="411">
        <f t="shared" si="752"/>
        <v>0</v>
      </c>
      <c r="AD479" s="411">
        <f t="shared" si="752"/>
        <v>0</v>
      </c>
      <c r="AE479" s="411">
        <f t="shared" si="752"/>
        <v>0</v>
      </c>
      <c r="AF479" s="411">
        <f t="shared" si="752"/>
        <v>0</v>
      </c>
      <c r="AG479" s="411">
        <f t="shared" ref="AG479" si="753">AG478</f>
        <v>0</v>
      </c>
      <c r="AH479" s="411">
        <f t="shared" ref="AH479" si="754">AH478</f>
        <v>0</v>
      </c>
      <c r="AI479" s="411">
        <f t="shared" ref="AI479" si="755">AI478</f>
        <v>0</v>
      </c>
      <c r="AJ479" s="411">
        <f t="shared" ref="AJ479" si="756">AJ478</f>
        <v>0</v>
      </c>
      <c r="AK479" s="411">
        <f t="shared" ref="AK479" si="757">AK478</f>
        <v>0</v>
      </c>
      <c r="AL479" s="411">
        <f t="shared" ref="AL479" si="758">AL478</f>
        <v>0</v>
      </c>
      <c r="AM479" s="306"/>
    </row>
    <row r="480" spans="1:39" ht="15" outlineLevel="1">
      <c r="A480" s="756"/>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756" t="s">
        <v>1024</v>
      </c>
      <c r="B481" s="428" t="s">
        <v>114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ht="15" outlineLevel="1">
      <c r="A482" s="756"/>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 t="shared" ref="Y482:AF482" si="759">Y481</f>
        <v>0</v>
      </c>
      <c r="Z482" s="411">
        <f t="shared" si="759"/>
        <v>0</v>
      </c>
      <c r="AA482" s="411">
        <f t="shared" si="759"/>
        <v>0</v>
      </c>
      <c r="AB482" s="411">
        <f t="shared" si="759"/>
        <v>0</v>
      </c>
      <c r="AC482" s="411">
        <f t="shared" si="759"/>
        <v>0</v>
      </c>
      <c r="AD482" s="411">
        <f t="shared" si="759"/>
        <v>0</v>
      </c>
      <c r="AE482" s="411">
        <f t="shared" si="759"/>
        <v>0</v>
      </c>
      <c r="AF482" s="411">
        <f t="shared" si="759"/>
        <v>0</v>
      </c>
      <c r="AG482" s="411">
        <f t="shared" ref="AG482" si="760">AG481</f>
        <v>0</v>
      </c>
      <c r="AH482" s="411">
        <f t="shared" ref="AH482" si="761">AH481</f>
        <v>0</v>
      </c>
      <c r="AI482" s="411">
        <f t="shared" ref="AI482" si="762">AI481</f>
        <v>0</v>
      </c>
      <c r="AJ482" s="411">
        <f t="shared" ref="AJ482" si="763">AJ481</f>
        <v>0</v>
      </c>
      <c r="AK482" s="411">
        <f t="shared" ref="AK482" si="764">AK481</f>
        <v>0</v>
      </c>
      <c r="AL482" s="411">
        <f t="shared" ref="AL482" si="765">AL481</f>
        <v>0</v>
      </c>
      <c r="AM482" s="306"/>
    </row>
    <row r="483" spans="1:39" ht="15" outlineLevel="1">
      <c r="A483" s="756"/>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ht="15" outlineLevel="1">
      <c r="A484" s="756" t="s">
        <v>1025</v>
      </c>
      <c r="B484" s="781" t="s">
        <v>1020</v>
      </c>
      <c r="C484" s="291" t="s">
        <v>25</v>
      </c>
      <c r="D484" s="295"/>
      <c r="E484" s="295"/>
      <c r="F484" s="295">
        <v>4780890</v>
      </c>
      <c r="G484" s="295">
        <v>4780890</v>
      </c>
      <c r="H484" s="295">
        <v>4780890</v>
      </c>
      <c r="I484" s="295">
        <v>4780890</v>
      </c>
      <c r="J484" s="295">
        <v>4780890</v>
      </c>
      <c r="K484" s="295">
        <v>4780798</v>
      </c>
      <c r="L484" s="295">
        <v>4780798</v>
      </c>
      <c r="M484" s="295">
        <v>4780798</v>
      </c>
      <c r="N484" s="291"/>
      <c r="O484" s="295"/>
      <c r="P484" s="295"/>
      <c r="Q484" s="295">
        <v>331</v>
      </c>
      <c r="R484" s="295">
        <v>331</v>
      </c>
      <c r="S484" s="295">
        <v>331</v>
      </c>
      <c r="T484" s="295">
        <v>331</v>
      </c>
      <c r="U484" s="295">
        <v>331</v>
      </c>
      <c r="V484" s="295">
        <v>331</v>
      </c>
      <c r="W484" s="295">
        <v>331</v>
      </c>
      <c r="X484" s="295">
        <v>331</v>
      </c>
      <c r="Y484" s="410">
        <v>1</v>
      </c>
      <c r="Z484" s="410">
        <v>0</v>
      </c>
      <c r="AA484" s="410">
        <v>0</v>
      </c>
      <c r="AB484" s="410">
        <v>0</v>
      </c>
      <c r="AC484" s="410">
        <v>0</v>
      </c>
      <c r="AD484" s="410">
        <v>0</v>
      </c>
      <c r="AE484" s="410">
        <v>0</v>
      </c>
      <c r="AF484" s="410">
        <v>0</v>
      </c>
      <c r="AG484" s="410"/>
      <c r="AH484" s="410"/>
      <c r="AI484" s="410"/>
      <c r="AJ484" s="410"/>
      <c r="AK484" s="410"/>
      <c r="AL484" s="410"/>
      <c r="AM484" s="296">
        <f>SUM(Y484:AL484)</f>
        <v>1</v>
      </c>
    </row>
    <row r="485" spans="1:39" ht="15" outlineLevel="1">
      <c r="A485" s="756"/>
      <c r="B485" s="431" t="s">
        <v>308</v>
      </c>
      <c r="C485" s="291" t="s">
        <v>163</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1">
        <f t="shared" ref="Y485:AF485" si="766">Y484</f>
        <v>1</v>
      </c>
      <c r="Z485" s="411">
        <f t="shared" si="766"/>
        <v>0</v>
      </c>
      <c r="AA485" s="411">
        <f t="shared" si="766"/>
        <v>0</v>
      </c>
      <c r="AB485" s="411">
        <f t="shared" si="766"/>
        <v>0</v>
      </c>
      <c r="AC485" s="411">
        <f t="shared" si="766"/>
        <v>0</v>
      </c>
      <c r="AD485" s="411">
        <f t="shared" si="766"/>
        <v>0</v>
      </c>
      <c r="AE485" s="411">
        <f t="shared" si="766"/>
        <v>0</v>
      </c>
      <c r="AF485" s="411">
        <f t="shared" si="766"/>
        <v>0</v>
      </c>
      <c r="AG485" s="411">
        <f t="shared" ref="AG485" si="767">AG484</f>
        <v>0</v>
      </c>
      <c r="AH485" s="411">
        <f t="shared" ref="AH485" si="768">AH484</f>
        <v>0</v>
      </c>
      <c r="AI485" s="411">
        <f t="shared" ref="AI485" si="769">AI484</f>
        <v>0</v>
      </c>
      <c r="AJ485" s="411">
        <f t="shared" ref="AJ485" si="770">AJ484</f>
        <v>0</v>
      </c>
      <c r="AK485" s="411">
        <f t="shared" ref="AK485" si="771">AK484</f>
        <v>0</v>
      </c>
      <c r="AL485" s="411">
        <f t="shared" ref="AL485" si="772">AL484</f>
        <v>0</v>
      </c>
      <c r="AM485" s="306"/>
    </row>
    <row r="486" spans="1:39" ht="15" outlineLevel="1">
      <c r="A486" s="756"/>
      <c r="B486" s="430"/>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22"/>
      <c r="Z486" s="425"/>
      <c r="AA486" s="425"/>
      <c r="AB486" s="425"/>
      <c r="AC486" s="425"/>
      <c r="AD486" s="425"/>
      <c r="AE486" s="425"/>
      <c r="AF486" s="425"/>
      <c r="AG486" s="425"/>
      <c r="AH486" s="425"/>
      <c r="AI486" s="425"/>
      <c r="AJ486" s="425"/>
      <c r="AK486" s="425"/>
      <c r="AL486" s="425"/>
      <c r="AM486" s="306"/>
    </row>
    <row r="487" spans="1:39" ht="15" outlineLevel="1">
      <c r="A487" s="756" t="s">
        <v>1026</v>
      </c>
      <c r="B487" s="428" t="s">
        <v>116</v>
      </c>
      <c r="C487" s="291" t="s">
        <v>25</v>
      </c>
      <c r="D487" s="295"/>
      <c r="E487" s="295"/>
      <c r="F487" s="295">
        <v>47065</v>
      </c>
      <c r="G487" s="295">
        <v>47065</v>
      </c>
      <c r="H487" s="295">
        <v>47065</v>
      </c>
      <c r="I487" s="295">
        <v>47065</v>
      </c>
      <c r="J487" s="295">
        <v>47065</v>
      </c>
      <c r="K487" s="295">
        <v>47065</v>
      </c>
      <c r="L487" s="295">
        <v>47065</v>
      </c>
      <c r="M487" s="295">
        <v>47065</v>
      </c>
      <c r="N487" s="291"/>
      <c r="O487" s="295"/>
      <c r="P487" s="295"/>
      <c r="Q487" s="295">
        <v>10</v>
      </c>
      <c r="R487" s="295">
        <v>10</v>
      </c>
      <c r="S487" s="295">
        <v>10</v>
      </c>
      <c r="T487" s="295">
        <v>10</v>
      </c>
      <c r="U487" s="295">
        <v>10</v>
      </c>
      <c r="V487" s="295">
        <v>10</v>
      </c>
      <c r="W487" s="295">
        <v>10</v>
      </c>
      <c r="X487" s="295">
        <v>10</v>
      </c>
      <c r="Y487" s="410">
        <v>1</v>
      </c>
      <c r="Z487" s="410">
        <v>0</v>
      </c>
      <c r="AA487" s="410">
        <v>0</v>
      </c>
      <c r="AB487" s="410">
        <v>0</v>
      </c>
      <c r="AC487" s="410">
        <v>0</v>
      </c>
      <c r="AD487" s="410">
        <v>0</v>
      </c>
      <c r="AE487" s="410">
        <v>0</v>
      </c>
      <c r="AF487" s="410">
        <v>0</v>
      </c>
      <c r="AG487" s="410"/>
      <c r="AH487" s="410"/>
      <c r="AI487" s="410"/>
      <c r="AJ487" s="410"/>
      <c r="AK487" s="410"/>
      <c r="AL487" s="410"/>
      <c r="AM487" s="296">
        <f>SUM(Y487:AL487)</f>
        <v>1</v>
      </c>
    </row>
    <row r="488" spans="1:39" ht="15" outlineLevel="1">
      <c r="A488" s="756"/>
      <c r="B488" s="431"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AF488" si="773">Y487</f>
        <v>1</v>
      </c>
      <c r="Z488" s="411">
        <f t="shared" si="773"/>
        <v>0</v>
      </c>
      <c r="AA488" s="411">
        <f t="shared" si="773"/>
        <v>0</v>
      </c>
      <c r="AB488" s="411">
        <f t="shared" si="773"/>
        <v>0</v>
      </c>
      <c r="AC488" s="411">
        <f t="shared" si="773"/>
        <v>0</v>
      </c>
      <c r="AD488" s="411">
        <f t="shared" si="773"/>
        <v>0</v>
      </c>
      <c r="AE488" s="411">
        <f t="shared" si="773"/>
        <v>0</v>
      </c>
      <c r="AF488" s="411">
        <f t="shared" si="773"/>
        <v>0</v>
      </c>
      <c r="AG488" s="411">
        <f t="shared" ref="AG488" si="774">AG487</f>
        <v>0</v>
      </c>
      <c r="AH488" s="411">
        <f t="shared" ref="AH488" si="775">AH487</f>
        <v>0</v>
      </c>
      <c r="AI488" s="411">
        <f t="shared" ref="AI488" si="776">AI487</f>
        <v>0</v>
      </c>
      <c r="AJ488" s="411">
        <f t="shared" ref="AJ488" si="777">AJ487</f>
        <v>0</v>
      </c>
      <c r="AK488" s="411">
        <f t="shared" ref="AK488" si="778">AK487</f>
        <v>0</v>
      </c>
      <c r="AL488" s="411">
        <f t="shared" ref="AL488" si="779">AL487</f>
        <v>0</v>
      </c>
      <c r="AM488" s="306"/>
    </row>
    <row r="489" spans="1:39" ht="15" outlineLevel="1">
      <c r="A489" s="756"/>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outlineLevel="1">
      <c r="A490" s="756"/>
      <c r="B490" s="504" t="s">
        <v>500</v>
      </c>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15" outlineLevel="1">
      <c r="A491" s="756" t="s">
        <v>1027</v>
      </c>
      <c r="B491" s="428" t="s">
        <v>117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ht="15" outlineLevel="1">
      <c r="A492" s="756"/>
      <c r="B492" s="431" t="s">
        <v>308</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 t="shared" ref="Y492:AF492" si="780">Y491</f>
        <v>0</v>
      </c>
      <c r="Z492" s="411">
        <f t="shared" si="780"/>
        <v>0</v>
      </c>
      <c r="AA492" s="411">
        <f t="shared" si="780"/>
        <v>0</v>
      </c>
      <c r="AB492" s="411">
        <f t="shared" si="780"/>
        <v>0</v>
      </c>
      <c r="AC492" s="411">
        <f t="shared" si="780"/>
        <v>0</v>
      </c>
      <c r="AD492" s="411">
        <f t="shared" si="780"/>
        <v>0</v>
      </c>
      <c r="AE492" s="411">
        <f t="shared" si="780"/>
        <v>0</v>
      </c>
      <c r="AF492" s="411">
        <f t="shared" si="780"/>
        <v>0</v>
      </c>
      <c r="AG492" s="411">
        <f t="shared" ref="AG492" si="781">AG491</f>
        <v>0</v>
      </c>
      <c r="AH492" s="411">
        <f t="shared" ref="AH492" si="782">AH491</f>
        <v>0</v>
      </c>
      <c r="AI492" s="411">
        <f t="shared" ref="AI492" si="783">AI491</f>
        <v>0</v>
      </c>
      <c r="AJ492" s="411">
        <f t="shared" ref="AJ492" si="784">AJ491</f>
        <v>0</v>
      </c>
      <c r="AK492" s="411">
        <f t="shared" ref="AK492" si="785">AK491</f>
        <v>0</v>
      </c>
      <c r="AL492" s="411">
        <f t="shared" ref="AL492" si="786">AL491</f>
        <v>0</v>
      </c>
      <c r="AM492" s="306"/>
    </row>
    <row r="493" spans="1:39" ht="15" outlineLevel="1">
      <c r="A493" s="756"/>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15" outlineLevel="1">
      <c r="A494" s="756" t="s">
        <v>1028</v>
      </c>
      <c r="B494" s="428" t="s">
        <v>118</v>
      </c>
      <c r="C494" s="291" t="s">
        <v>25</v>
      </c>
      <c r="D494" s="295"/>
      <c r="E494" s="295"/>
      <c r="F494" s="295">
        <v>9760154</v>
      </c>
      <c r="G494" s="295">
        <v>9760154</v>
      </c>
      <c r="H494" s="295">
        <v>9760154</v>
      </c>
      <c r="I494" s="295">
        <v>9554672</v>
      </c>
      <c r="J494" s="295">
        <v>9554672</v>
      </c>
      <c r="K494" s="295">
        <v>9554672</v>
      </c>
      <c r="L494" s="295">
        <v>9388921</v>
      </c>
      <c r="M494" s="295">
        <v>9388921</v>
      </c>
      <c r="N494" s="295">
        <v>12</v>
      </c>
      <c r="O494" s="295"/>
      <c r="P494" s="295"/>
      <c r="Q494" s="295">
        <v>2531</v>
      </c>
      <c r="R494" s="295">
        <v>2531</v>
      </c>
      <c r="S494" s="295">
        <v>2531</v>
      </c>
      <c r="T494" s="295">
        <v>2489</v>
      </c>
      <c r="U494" s="295">
        <v>2489</v>
      </c>
      <c r="V494" s="295">
        <v>2489</v>
      </c>
      <c r="W494" s="295">
        <v>2464</v>
      </c>
      <c r="X494" s="295">
        <v>2464</v>
      </c>
      <c r="Y494" s="426">
        <v>0</v>
      </c>
      <c r="Z494" s="426">
        <v>9.5899999999999999E-2</v>
      </c>
      <c r="AA494" s="426">
        <v>0.84599999999999997</v>
      </c>
      <c r="AB494" s="426">
        <v>2.4299999999999999E-2</v>
      </c>
      <c r="AC494" s="426">
        <v>2.7199999999999998E-2</v>
      </c>
      <c r="AD494" s="426">
        <v>6.4999999999999997E-3</v>
      </c>
      <c r="AE494" s="426">
        <v>0</v>
      </c>
      <c r="AF494" s="426">
        <v>0</v>
      </c>
      <c r="AG494" s="415"/>
      <c r="AH494" s="415"/>
      <c r="AI494" s="415"/>
      <c r="AJ494" s="415"/>
      <c r="AK494" s="415"/>
      <c r="AL494" s="415"/>
      <c r="AM494" s="296">
        <f>SUM(Y494:AL494)</f>
        <v>0.9998999999999999</v>
      </c>
    </row>
    <row r="495" spans="1:39" ht="15" outlineLevel="1">
      <c r="A495" s="756" t="s">
        <v>777</v>
      </c>
      <c r="B495" s="431" t="s">
        <v>308</v>
      </c>
      <c r="C495" s="759" t="s">
        <v>789</v>
      </c>
      <c r="D495" s="295"/>
      <c r="E495" s="295"/>
      <c r="F495" s="295">
        <v>3588636.1911658198</v>
      </c>
      <c r="G495" s="295">
        <v>3588636.1911658198</v>
      </c>
      <c r="H495" s="295">
        <v>0</v>
      </c>
      <c r="I495" s="295">
        <v>0</v>
      </c>
      <c r="J495" s="295">
        <v>0</v>
      </c>
      <c r="K495" s="295">
        <v>0</v>
      </c>
      <c r="L495" s="295">
        <v>0</v>
      </c>
      <c r="M495" s="295">
        <v>0</v>
      </c>
      <c r="N495" s="295">
        <f>N494</f>
        <v>12</v>
      </c>
      <c r="O495" s="295"/>
      <c r="P495" s="295"/>
      <c r="Q495" s="295">
        <v>331.62138104683015</v>
      </c>
      <c r="R495" s="295">
        <v>331.62138104683015</v>
      </c>
      <c r="S495" s="295">
        <v>0</v>
      </c>
      <c r="T495" s="295">
        <v>0</v>
      </c>
      <c r="U495" s="295">
        <v>0</v>
      </c>
      <c r="V495" s="295">
        <v>0</v>
      </c>
      <c r="W495" s="295">
        <v>0</v>
      </c>
      <c r="X495" s="295">
        <v>0</v>
      </c>
      <c r="Y495" s="411">
        <f t="shared" ref="Y495:AF495" si="787">Y494</f>
        <v>0</v>
      </c>
      <c r="Z495" s="766">
        <v>0.13888329999999999</v>
      </c>
      <c r="AA495" s="766">
        <v>0.56694160000000005</v>
      </c>
      <c r="AB495" s="766">
        <v>7.7381900000000003E-2</v>
      </c>
      <c r="AC495" s="766">
        <v>0.1333482</v>
      </c>
      <c r="AD495" s="766">
        <v>0.1065889</v>
      </c>
      <c r="AE495" s="411">
        <f t="shared" si="787"/>
        <v>0</v>
      </c>
      <c r="AF495" s="411">
        <f t="shared" si="787"/>
        <v>0</v>
      </c>
      <c r="AG495" s="411">
        <f t="shared" ref="AG495" si="788">AG494</f>
        <v>0</v>
      </c>
      <c r="AH495" s="411">
        <f t="shared" ref="AH495" si="789">AH494</f>
        <v>0</v>
      </c>
      <c r="AI495" s="411">
        <f t="shared" ref="AI495" si="790">AI494</f>
        <v>0</v>
      </c>
      <c r="AJ495" s="411">
        <f t="shared" ref="AJ495" si="791">AJ494</f>
        <v>0</v>
      </c>
      <c r="AK495" s="411">
        <f t="shared" ref="AK495" si="792">AK494</f>
        <v>0</v>
      </c>
      <c r="AL495" s="411">
        <f t="shared" ref="AL495" si="793">AL494</f>
        <v>0</v>
      </c>
      <c r="AM495" s="306"/>
    </row>
    <row r="496" spans="1:39" ht="15" outlineLevel="1">
      <c r="A496" s="756"/>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outlineLevel="1">
      <c r="A497" s="756" t="s">
        <v>1029</v>
      </c>
      <c r="B497" s="428" t="s">
        <v>119</v>
      </c>
      <c r="C497" s="291" t="s">
        <v>25</v>
      </c>
      <c r="D497" s="295"/>
      <c r="E497" s="295"/>
      <c r="F497" s="295">
        <v>309991</v>
      </c>
      <c r="G497" s="295">
        <v>306787</v>
      </c>
      <c r="H497" s="295">
        <v>291781</v>
      </c>
      <c r="I497" s="295">
        <v>224084</v>
      </c>
      <c r="J497" s="295">
        <v>151631</v>
      </c>
      <c r="K497" s="295">
        <v>115277</v>
      </c>
      <c r="L497" s="295">
        <v>92142</v>
      </c>
      <c r="M497" s="295">
        <v>49502</v>
      </c>
      <c r="N497" s="295">
        <v>12</v>
      </c>
      <c r="O497" s="295"/>
      <c r="P497" s="295"/>
      <c r="Q497" s="295">
        <v>60</v>
      </c>
      <c r="R497" s="295">
        <v>59</v>
      </c>
      <c r="S497" s="295">
        <v>57</v>
      </c>
      <c r="T497" s="295">
        <v>48</v>
      </c>
      <c r="U497" s="295">
        <v>38</v>
      </c>
      <c r="V497" s="295">
        <v>31</v>
      </c>
      <c r="W497" s="295">
        <v>26</v>
      </c>
      <c r="X497" s="295">
        <v>15</v>
      </c>
      <c r="Y497" s="426">
        <v>0</v>
      </c>
      <c r="Z497" s="426">
        <v>1</v>
      </c>
      <c r="AA497" s="426">
        <v>0</v>
      </c>
      <c r="AB497" s="426">
        <v>0</v>
      </c>
      <c r="AC497" s="426">
        <v>0</v>
      </c>
      <c r="AD497" s="426">
        <v>0</v>
      </c>
      <c r="AE497" s="426">
        <v>0</v>
      </c>
      <c r="AF497" s="426">
        <v>0</v>
      </c>
      <c r="AG497" s="415"/>
      <c r="AH497" s="415"/>
      <c r="AI497" s="415"/>
      <c r="AJ497" s="415"/>
      <c r="AK497" s="415"/>
      <c r="AL497" s="415"/>
      <c r="AM497" s="296">
        <f>SUM(Y497:AL497)</f>
        <v>1</v>
      </c>
    </row>
    <row r="498" spans="1:39" ht="15" outlineLevel="1">
      <c r="A498" s="756" t="s">
        <v>1052</v>
      </c>
      <c r="B498" s="431" t="s">
        <v>308</v>
      </c>
      <c r="C498" s="759" t="s">
        <v>789</v>
      </c>
      <c r="D498" s="295"/>
      <c r="E498" s="295"/>
      <c r="F498" s="295">
        <v>14815.591489445356</v>
      </c>
      <c r="G498" s="295">
        <v>14770.64913401569</v>
      </c>
      <c r="H498" s="295">
        <v>0</v>
      </c>
      <c r="I498" s="295">
        <v>0</v>
      </c>
      <c r="J498" s="295">
        <v>0</v>
      </c>
      <c r="K498" s="295">
        <v>0</v>
      </c>
      <c r="L498" s="295">
        <v>0</v>
      </c>
      <c r="M498" s="295">
        <v>0</v>
      </c>
      <c r="N498" s="295">
        <f>N497</f>
        <v>12</v>
      </c>
      <c r="O498" s="295"/>
      <c r="P498" s="295"/>
      <c r="Q498" s="295">
        <v>3.5235765899130387</v>
      </c>
      <c r="R498" s="295">
        <v>3.512887996642879</v>
      </c>
      <c r="S498" s="295">
        <v>0</v>
      </c>
      <c r="T498" s="295">
        <v>0</v>
      </c>
      <c r="U498" s="295">
        <v>0</v>
      </c>
      <c r="V498" s="295">
        <v>0</v>
      </c>
      <c r="W498" s="295">
        <v>0</v>
      </c>
      <c r="X498" s="295">
        <v>0</v>
      </c>
      <c r="Y498" s="411">
        <f t="shared" ref="Y498:AF498" si="794">Y497</f>
        <v>0</v>
      </c>
      <c r="Z498" s="411">
        <f t="shared" si="794"/>
        <v>1</v>
      </c>
      <c r="AA498" s="411">
        <f t="shared" si="794"/>
        <v>0</v>
      </c>
      <c r="AB498" s="411">
        <f t="shared" si="794"/>
        <v>0</v>
      </c>
      <c r="AC498" s="411">
        <f t="shared" si="794"/>
        <v>0</v>
      </c>
      <c r="AD498" s="411">
        <f t="shared" si="794"/>
        <v>0</v>
      </c>
      <c r="AE498" s="411">
        <f t="shared" si="794"/>
        <v>0</v>
      </c>
      <c r="AF498" s="411">
        <f t="shared" si="794"/>
        <v>0</v>
      </c>
      <c r="AG498" s="411">
        <f t="shared" ref="AG498" si="795">AG497</f>
        <v>0</v>
      </c>
      <c r="AH498" s="411">
        <f t="shared" ref="AH498" si="796">AH497</f>
        <v>0</v>
      </c>
      <c r="AI498" s="411">
        <f t="shared" ref="AI498" si="797">AI497</f>
        <v>0</v>
      </c>
      <c r="AJ498" s="411">
        <f t="shared" ref="AJ498" si="798">AJ497</f>
        <v>0</v>
      </c>
      <c r="AK498" s="411">
        <f t="shared" ref="AK498" si="799">AK497</f>
        <v>0</v>
      </c>
      <c r="AL498" s="411">
        <f t="shared" ref="AL498" si="800">AL497</f>
        <v>0</v>
      </c>
      <c r="AM498" s="306"/>
    </row>
    <row r="499" spans="1:39" ht="15" outlineLevel="1">
      <c r="A499" s="756"/>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756" t="s">
        <v>1030</v>
      </c>
      <c r="B500" s="428" t="s">
        <v>120</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ht="15" outlineLevel="1">
      <c r="A501" s="756"/>
      <c r="B501" s="431" t="s">
        <v>308</v>
      </c>
      <c r="C501" s="291" t="s">
        <v>163</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 t="shared" ref="Y501:AF501" si="801">Y500</f>
        <v>0</v>
      </c>
      <c r="Z501" s="411">
        <f t="shared" si="801"/>
        <v>0</v>
      </c>
      <c r="AA501" s="411">
        <f t="shared" si="801"/>
        <v>0</v>
      </c>
      <c r="AB501" s="411">
        <f t="shared" si="801"/>
        <v>0</v>
      </c>
      <c r="AC501" s="411">
        <f t="shared" si="801"/>
        <v>0</v>
      </c>
      <c r="AD501" s="411">
        <f t="shared" si="801"/>
        <v>0</v>
      </c>
      <c r="AE501" s="411">
        <f t="shared" si="801"/>
        <v>0</v>
      </c>
      <c r="AF501" s="411">
        <f t="shared" si="801"/>
        <v>0</v>
      </c>
      <c r="AG501" s="411">
        <f t="shared" ref="AG501" si="802">AG500</f>
        <v>0</v>
      </c>
      <c r="AH501" s="411">
        <f t="shared" ref="AH501" si="803">AH500</f>
        <v>0</v>
      </c>
      <c r="AI501" s="411">
        <f t="shared" ref="AI501" si="804">AI500</f>
        <v>0</v>
      </c>
      <c r="AJ501" s="411">
        <f t="shared" ref="AJ501" si="805">AJ500</f>
        <v>0</v>
      </c>
      <c r="AK501" s="411">
        <f t="shared" ref="AK501" si="806">AK500</f>
        <v>0</v>
      </c>
      <c r="AL501" s="411">
        <f t="shared" ref="AL501" si="807">AL500</f>
        <v>0</v>
      </c>
      <c r="AM501" s="306"/>
    </row>
    <row r="502" spans="1:39" ht="15" outlineLevel="1">
      <c r="A502" s="756"/>
      <c r="B502" s="43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756" t="s">
        <v>1031</v>
      </c>
      <c r="B503" s="428" t="s">
        <v>121</v>
      </c>
      <c r="C503" s="291" t="s">
        <v>25</v>
      </c>
      <c r="D503" s="295"/>
      <c r="E503" s="295"/>
      <c r="F503" s="295"/>
      <c r="G503" s="295"/>
      <c r="H503" s="295"/>
      <c r="I503" s="295"/>
      <c r="J503" s="295"/>
      <c r="K503" s="295"/>
      <c r="L503" s="295"/>
      <c r="M503" s="295"/>
      <c r="N503" s="295">
        <v>3</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ht="15" outlineLevel="1">
      <c r="A504" s="756"/>
      <c r="B504" s="431" t="s">
        <v>308</v>
      </c>
      <c r="C504" s="291" t="s">
        <v>163</v>
      </c>
      <c r="D504" s="295"/>
      <c r="E504" s="295"/>
      <c r="F504" s="295"/>
      <c r="G504" s="295"/>
      <c r="H504" s="295"/>
      <c r="I504" s="295"/>
      <c r="J504" s="295"/>
      <c r="K504" s="295"/>
      <c r="L504" s="295"/>
      <c r="M504" s="295"/>
      <c r="N504" s="295">
        <f>N503</f>
        <v>3</v>
      </c>
      <c r="O504" s="295"/>
      <c r="P504" s="295"/>
      <c r="Q504" s="295"/>
      <c r="R504" s="295"/>
      <c r="S504" s="295"/>
      <c r="T504" s="295"/>
      <c r="U504" s="295"/>
      <c r="V504" s="295"/>
      <c r="W504" s="295"/>
      <c r="X504" s="295"/>
      <c r="Y504" s="411">
        <f t="shared" ref="Y504:AF504" si="808">Y503</f>
        <v>0</v>
      </c>
      <c r="Z504" s="411">
        <f t="shared" si="808"/>
        <v>0</v>
      </c>
      <c r="AA504" s="411">
        <f t="shared" si="808"/>
        <v>0</v>
      </c>
      <c r="AB504" s="411">
        <f t="shared" si="808"/>
        <v>0</v>
      </c>
      <c r="AC504" s="411">
        <f t="shared" si="808"/>
        <v>0</v>
      </c>
      <c r="AD504" s="411">
        <f t="shared" si="808"/>
        <v>0</v>
      </c>
      <c r="AE504" s="411">
        <f t="shared" si="808"/>
        <v>0</v>
      </c>
      <c r="AF504" s="411">
        <f t="shared" si="808"/>
        <v>0</v>
      </c>
      <c r="AG504" s="411">
        <f t="shared" ref="AG504" si="809">AG503</f>
        <v>0</v>
      </c>
      <c r="AH504" s="411">
        <f t="shared" ref="AH504" si="810">AH503</f>
        <v>0</v>
      </c>
      <c r="AI504" s="411">
        <f t="shared" ref="AI504" si="811">AI503</f>
        <v>0</v>
      </c>
      <c r="AJ504" s="411">
        <f t="shared" ref="AJ504" si="812">AJ503</f>
        <v>0</v>
      </c>
      <c r="AK504" s="411">
        <f t="shared" ref="AK504" si="813">AK503</f>
        <v>0</v>
      </c>
      <c r="AL504" s="411">
        <f t="shared" ref="AL504" si="814">AL503</f>
        <v>0</v>
      </c>
      <c r="AM504" s="306"/>
    </row>
    <row r="505" spans="1:39" ht="15" outlineLevel="1">
      <c r="A505" s="756"/>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756" t="s">
        <v>1032</v>
      </c>
      <c r="B506" s="428" t="s">
        <v>122</v>
      </c>
      <c r="C506" s="291" t="s">
        <v>25</v>
      </c>
      <c r="D506" s="295"/>
      <c r="E506" s="295"/>
      <c r="F506" s="295">
        <v>5008156</v>
      </c>
      <c r="G506" s="295">
        <v>5008156</v>
      </c>
      <c r="H506" s="295">
        <v>5008156</v>
      </c>
      <c r="I506" s="295">
        <v>5008156</v>
      </c>
      <c r="J506" s="295">
        <v>5008156</v>
      </c>
      <c r="K506" s="295">
        <v>5008156</v>
      </c>
      <c r="L506" s="295">
        <v>5008156</v>
      </c>
      <c r="M506" s="295">
        <v>5008156</v>
      </c>
      <c r="N506" s="295">
        <v>12</v>
      </c>
      <c r="O506" s="295"/>
      <c r="P506" s="295"/>
      <c r="Q506" s="295">
        <v>1093</v>
      </c>
      <c r="R506" s="295">
        <v>1093</v>
      </c>
      <c r="S506" s="295">
        <v>1093</v>
      </c>
      <c r="T506" s="295">
        <v>1093</v>
      </c>
      <c r="U506" s="295">
        <v>1093</v>
      </c>
      <c r="V506" s="295">
        <v>1093</v>
      </c>
      <c r="W506" s="295">
        <v>1093</v>
      </c>
      <c r="X506" s="295">
        <v>1093</v>
      </c>
      <c r="Y506" s="426">
        <v>0</v>
      </c>
      <c r="Z506" s="426">
        <v>0</v>
      </c>
      <c r="AA506" s="426">
        <v>0</v>
      </c>
      <c r="AB506" s="426">
        <v>0</v>
      </c>
      <c r="AC506" s="426">
        <v>0</v>
      </c>
      <c r="AD506" s="426">
        <v>1</v>
      </c>
      <c r="AE506" s="426">
        <v>0</v>
      </c>
      <c r="AF506" s="426">
        <v>0</v>
      </c>
      <c r="AG506" s="415"/>
      <c r="AH506" s="415"/>
      <c r="AI506" s="415"/>
      <c r="AJ506" s="415"/>
      <c r="AK506" s="415"/>
      <c r="AL506" s="415"/>
      <c r="AM506" s="296">
        <f>SUM(Y506:AL506)</f>
        <v>1</v>
      </c>
    </row>
    <row r="507" spans="1:39" ht="15" outlineLevel="1">
      <c r="A507" s="756" t="s">
        <v>779</v>
      </c>
      <c r="B507" s="431" t="s">
        <v>308</v>
      </c>
      <c r="C507" s="759" t="s">
        <v>789</v>
      </c>
      <c r="D507" s="295"/>
      <c r="E507" s="295"/>
      <c r="F507" s="295">
        <v>4192044.05</v>
      </c>
      <c r="G507" s="295">
        <v>4192044.05</v>
      </c>
      <c r="H507" s="295">
        <v>0</v>
      </c>
      <c r="I507" s="295">
        <v>0</v>
      </c>
      <c r="J507" s="295">
        <v>0</v>
      </c>
      <c r="K507" s="295">
        <v>0</v>
      </c>
      <c r="L507" s="295">
        <v>0</v>
      </c>
      <c r="M507" s="295">
        <v>0</v>
      </c>
      <c r="N507" s="295">
        <f>N506</f>
        <v>12</v>
      </c>
      <c r="O507" s="295"/>
      <c r="P507" s="295"/>
      <c r="Q507" s="295">
        <v>552.45000000000005</v>
      </c>
      <c r="R507" s="295">
        <v>552.45000000000005</v>
      </c>
      <c r="S507" s="295">
        <v>0</v>
      </c>
      <c r="T507" s="295">
        <v>0</v>
      </c>
      <c r="U507" s="295">
        <v>0</v>
      </c>
      <c r="V507" s="295">
        <v>0</v>
      </c>
      <c r="W507" s="295">
        <v>0</v>
      </c>
      <c r="X507" s="295">
        <v>0</v>
      </c>
      <c r="Y507" s="411">
        <f t="shared" ref="Y507:AF507" si="815">Y506</f>
        <v>0</v>
      </c>
      <c r="Z507" s="411">
        <f t="shared" si="815"/>
        <v>0</v>
      </c>
      <c r="AA507" s="766">
        <v>0.74976900000000002</v>
      </c>
      <c r="AB507" s="411">
        <f t="shared" si="815"/>
        <v>0</v>
      </c>
      <c r="AC507" s="411">
        <f t="shared" si="815"/>
        <v>0</v>
      </c>
      <c r="AD507" s="766">
        <v>0.2505</v>
      </c>
      <c r="AE507" s="411">
        <f t="shared" si="815"/>
        <v>0</v>
      </c>
      <c r="AF507" s="411">
        <f t="shared" si="815"/>
        <v>0</v>
      </c>
      <c r="AG507" s="411">
        <f t="shared" ref="AG507" si="816">AG506</f>
        <v>0</v>
      </c>
      <c r="AH507" s="411">
        <f t="shared" ref="AH507" si="817">AH506</f>
        <v>0</v>
      </c>
      <c r="AI507" s="411">
        <f t="shared" ref="AI507" si="818">AI506</f>
        <v>0</v>
      </c>
      <c r="AJ507" s="411">
        <f t="shared" ref="AJ507" si="819">AJ506</f>
        <v>0</v>
      </c>
      <c r="AK507" s="411">
        <f t="shared" ref="AK507" si="820">AK506</f>
        <v>0</v>
      </c>
      <c r="AL507" s="411">
        <f t="shared" ref="AL507" si="821">AL506</f>
        <v>0</v>
      </c>
      <c r="AM507" s="306"/>
    </row>
    <row r="508" spans="1:39" ht="15" outlineLevel="1">
      <c r="A508" s="756"/>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756" t="s">
        <v>1033</v>
      </c>
      <c r="B509" s="428" t="s">
        <v>123</v>
      </c>
      <c r="C509" s="291" t="s">
        <v>25</v>
      </c>
      <c r="D509" s="295"/>
      <c r="E509" s="295"/>
      <c r="F509" s="295"/>
      <c r="G509" s="295"/>
      <c r="H509" s="295"/>
      <c r="I509" s="295"/>
      <c r="J509" s="295"/>
      <c r="K509" s="295"/>
      <c r="L509" s="295"/>
      <c r="M509" s="295"/>
      <c r="N509" s="295">
        <v>12</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756"/>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 t="shared" ref="Y510:AF510" si="822">Y509</f>
        <v>0</v>
      </c>
      <c r="Z510" s="411">
        <f t="shared" si="822"/>
        <v>0</v>
      </c>
      <c r="AA510" s="411">
        <f t="shared" si="822"/>
        <v>0</v>
      </c>
      <c r="AB510" s="411">
        <f t="shared" si="822"/>
        <v>0</v>
      </c>
      <c r="AC510" s="411">
        <f t="shared" si="822"/>
        <v>0</v>
      </c>
      <c r="AD510" s="411">
        <f t="shared" si="822"/>
        <v>0</v>
      </c>
      <c r="AE510" s="411">
        <f t="shared" si="822"/>
        <v>0</v>
      </c>
      <c r="AF510" s="411">
        <f t="shared" si="822"/>
        <v>0</v>
      </c>
      <c r="AG510" s="411">
        <f t="shared" ref="AG510" si="823">AG509</f>
        <v>0</v>
      </c>
      <c r="AH510" s="411">
        <f t="shared" ref="AH510" si="824">AH509</f>
        <v>0</v>
      </c>
      <c r="AI510" s="411">
        <f t="shared" ref="AI510" si="825">AI509</f>
        <v>0</v>
      </c>
      <c r="AJ510" s="411">
        <f t="shared" ref="AJ510" si="826">AJ509</f>
        <v>0</v>
      </c>
      <c r="AK510" s="411">
        <f t="shared" ref="AK510" si="827">AK509</f>
        <v>0</v>
      </c>
      <c r="AL510" s="411">
        <f t="shared" ref="AL510" si="828">AL509</f>
        <v>0</v>
      </c>
      <c r="AM510" s="306"/>
    </row>
    <row r="511" spans="1:39" ht="15" outlineLevel="1">
      <c r="A511" s="756"/>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756" t="s">
        <v>1034</v>
      </c>
      <c r="B512" s="428" t="s">
        <v>124</v>
      </c>
      <c r="C512" s="291" t="s">
        <v>25</v>
      </c>
      <c r="D512" s="295"/>
      <c r="E512" s="295"/>
      <c r="F512" s="295">
        <v>356751</v>
      </c>
      <c r="G512" s="295">
        <v>356099</v>
      </c>
      <c r="H512" s="295">
        <v>356099</v>
      </c>
      <c r="I512" s="295">
        <v>355446</v>
      </c>
      <c r="J512" s="295">
        <v>355446</v>
      </c>
      <c r="K512" s="295">
        <v>355446</v>
      </c>
      <c r="L512" s="295">
        <v>355446</v>
      </c>
      <c r="M512" s="295">
        <v>355446</v>
      </c>
      <c r="N512" s="295">
        <v>12</v>
      </c>
      <c r="O512" s="295"/>
      <c r="P512" s="295"/>
      <c r="Q512" s="295">
        <v>16</v>
      </c>
      <c r="R512" s="295">
        <v>16</v>
      </c>
      <c r="S512" s="295">
        <v>16</v>
      </c>
      <c r="T512" s="295">
        <v>16</v>
      </c>
      <c r="U512" s="295">
        <v>16</v>
      </c>
      <c r="V512" s="295">
        <v>16</v>
      </c>
      <c r="W512" s="295">
        <v>16</v>
      </c>
      <c r="X512" s="295">
        <v>16</v>
      </c>
      <c r="Y512" s="426">
        <v>0</v>
      </c>
      <c r="Z512" s="426">
        <v>0</v>
      </c>
      <c r="AA512" s="426">
        <v>1</v>
      </c>
      <c r="AB512" s="426">
        <v>0</v>
      </c>
      <c r="AC512" s="426">
        <v>0</v>
      </c>
      <c r="AD512" s="426">
        <v>0</v>
      </c>
      <c r="AE512" s="426">
        <v>0</v>
      </c>
      <c r="AF512" s="426">
        <v>0</v>
      </c>
      <c r="AG512" s="415"/>
      <c r="AH512" s="415"/>
      <c r="AI512" s="415"/>
      <c r="AJ512" s="415"/>
      <c r="AK512" s="415"/>
      <c r="AL512" s="415"/>
      <c r="AM512" s="296">
        <f>SUM(Y512:AL512)</f>
        <v>1</v>
      </c>
    </row>
    <row r="513" spans="1:39" ht="15" outlineLevel="1">
      <c r="A513" s="756" t="s">
        <v>778</v>
      </c>
      <c r="B513" s="431" t="s">
        <v>308</v>
      </c>
      <c r="C513" s="759" t="s">
        <v>789</v>
      </c>
      <c r="D513" s="295"/>
      <c r="E513" s="295"/>
      <c r="F513" s="295">
        <v>358431</v>
      </c>
      <c r="G513" s="295">
        <v>358431</v>
      </c>
      <c r="H513" s="295">
        <v>0</v>
      </c>
      <c r="I513" s="295">
        <v>0</v>
      </c>
      <c r="J513" s="295">
        <v>0</v>
      </c>
      <c r="K513" s="295">
        <v>0</v>
      </c>
      <c r="L513" s="295">
        <v>0</v>
      </c>
      <c r="M513" s="295">
        <v>0</v>
      </c>
      <c r="N513" s="295">
        <f>N512</f>
        <v>12</v>
      </c>
      <c r="O513" s="295"/>
      <c r="P513" s="295"/>
      <c r="Q513" s="295">
        <v>0</v>
      </c>
      <c r="R513" s="295">
        <v>0</v>
      </c>
      <c r="S513" s="295">
        <v>0</v>
      </c>
      <c r="T513" s="295">
        <v>0</v>
      </c>
      <c r="U513" s="295">
        <v>0</v>
      </c>
      <c r="V513" s="295">
        <v>0</v>
      </c>
      <c r="W513" s="295">
        <v>0</v>
      </c>
      <c r="X513" s="295">
        <v>0</v>
      </c>
      <c r="Y513" s="411">
        <f t="shared" ref="Y513:AF513" si="829">Y512</f>
        <v>0</v>
      </c>
      <c r="Z513" s="411">
        <f t="shared" si="829"/>
        <v>0</v>
      </c>
      <c r="AA513" s="766">
        <v>0</v>
      </c>
      <c r="AB513" s="411">
        <f t="shared" si="829"/>
        <v>0</v>
      </c>
      <c r="AC513" s="411">
        <f t="shared" si="829"/>
        <v>0</v>
      </c>
      <c r="AD513" s="766">
        <v>1</v>
      </c>
      <c r="AE513" s="411">
        <f t="shared" si="829"/>
        <v>0</v>
      </c>
      <c r="AF513" s="411">
        <f t="shared" si="829"/>
        <v>0</v>
      </c>
      <c r="AG513" s="411">
        <f t="shared" ref="AG513" si="830">AG512</f>
        <v>0</v>
      </c>
      <c r="AH513" s="411">
        <f t="shared" ref="AH513" si="831">AH512</f>
        <v>0</v>
      </c>
      <c r="AI513" s="411">
        <f t="shared" ref="AI513" si="832">AI512</f>
        <v>0</v>
      </c>
      <c r="AJ513" s="411">
        <f t="shared" ref="AJ513" si="833">AJ512</f>
        <v>0</v>
      </c>
      <c r="AK513" s="411">
        <f t="shared" ref="AK513" si="834">AK512</f>
        <v>0</v>
      </c>
      <c r="AL513" s="411">
        <f t="shared" ref="AL513" si="835">AL512</f>
        <v>0</v>
      </c>
      <c r="AM513" s="306"/>
    </row>
    <row r="514" spans="1:39" ht="15" outlineLevel="1">
      <c r="A514" s="756"/>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756"/>
      <c r="B515" s="504" t="s">
        <v>501</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 outlineLevel="1">
      <c r="A516" s="756" t="s">
        <v>1035</v>
      </c>
      <c r="B516" s="428" t="s">
        <v>125</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ht="15" outlineLevel="1">
      <c r="A517" s="756"/>
      <c r="B517" s="431" t="s">
        <v>308</v>
      </c>
      <c r="C517" s="291" t="s">
        <v>163</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 t="shared" ref="Y517:AF517" si="836">Y516</f>
        <v>0</v>
      </c>
      <c r="Z517" s="411">
        <f t="shared" si="836"/>
        <v>0</v>
      </c>
      <c r="AA517" s="411">
        <f t="shared" si="836"/>
        <v>0</v>
      </c>
      <c r="AB517" s="411">
        <f t="shared" si="836"/>
        <v>0</v>
      </c>
      <c r="AC517" s="411">
        <f t="shared" si="836"/>
        <v>0</v>
      </c>
      <c r="AD517" s="411">
        <f t="shared" si="836"/>
        <v>0</v>
      </c>
      <c r="AE517" s="411">
        <f t="shared" si="836"/>
        <v>0</v>
      </c>
      <c r="AF517" s="411">
        <f t="shared" si="836"/>
        <v>0</v>
      </c>
      <c r="AG517" s="411">
        <f t="shared" ref="AG517" si="837">AG516</f>
        <v>0</v>
      </c>
      <c r="AH517" s="411">
        <f t="shared" ref="AH517" si="838">AH516</f>
        <v>0</v>
      </c>
      <c r="AI517" s="411">
        <f t="shared" ref="AI517" si="839">AI516</f>
        <v>0</v>
      </c>
      <c r="AJ517" s="411">
        <f t="shared" ref="AJ517" si="840">AJ516</f>
        <v>0</v>
      </c>
      <c r="AK517" s="411">
        <f t="shared" ref="AK517" si="841">AK516</f>
        <v>0</v>
      </c>
      <c r="AL517" s="411">
        <f t="shared" ref="AL517" si="842">AL516</f>
        <v>0</v>
      </c>
      <c r="AM517" s="306"/>
    </row>
    <row r="518" spans="1:39" ht="15" outlineLevel="1">
      <c r="A518" s="756"/>
      <c r="B518" s="428"/>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 outlineLevel="1">
      <c r="A519" s="756" t="s">
        <v>1036</v>
      </c>
      <c r="B519" s="428" t="s">
        <v>126</v>
      </c>
      <c r="C519" s="291" t="s">
        <v>25</v>
      </c>
      <c r="D519" s="295"/>
      <c r="E519" s="295"/>
      <c r="F519" s="295"/>
      <c r="G519" s="295"/>
      <c r="H519" s="295"/>
      <c r="I519" s="295"/>
      <c r="J519" s="295"/>
      <c r="K519" s="295"/>
      <c r="L519" s="295"/>
      <c r="M519" s="295"/>
      <c r="N519" s="295">
        <v>0</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756"/>
      <c r="B520" s="431" t="s">
        <v>308</v>
      </c>
      <c r="C520" s="291" t="s">
        <v>163</v>
      </c>
      <c r="D520" s="295"/>
      <c r="E520" s="295"/>
      <c r="F520" s="295"/>
      <c r="G520" s="295"/>
      <c r="H520" s="295"/>
      <c r="I520" s="295"/>
      <c r="J520" s="295"/>
      <c r="K520" s="295"/>
      <c r="L520" s="295"/>
      <c r="M520" s="295"/>
      <c r="N520" s="295">
        <f>N519</f>
        <v>0</v>
      </c>
      <c r="O520" s="295"/>
      <c r="P520" s="295"/>
      <c r="Q520" s="295"/>
      <c r="R520" s="295"/>
      <c r="S520" s="295"/>
      <c r="T520" s="295"/>
      <c r="U520" s="295"/>
      <c r="V520" s="295"/>
      <c r="W520" s="295"/>
      <c r="X520" s="295"/>
      <c r="Y520" s="411">
        <f t="shared" ref="Y520:AF520" si="843">Y519</f>
        <v>0</v>
      </c>
      <c r="Z520" s="411">
        <f t="shared" si="843"/>
        <v>0</v>
      </c>
      <c r="AA520" s="411">
        <f t="shared" si="843"/>
        <v>0</v>
      </c>
      <c r="AB520" s="411">
        <f t="shared" si="843"/>
        <v>0</v>
      </c>
      <c r="AC520" s="411">
        <f t="shared" si="843"/>
        <v>0</v>
      </c>
      <c r="AD520" s="411">
        <f t="shared" si="843"/>
        <v>0</v>
      </c>
      <c r="AE520" s="411">
        <f t="shared" si="843"/>
        <v>0</v>
      </c>
      <c r="AF520" s="411">
        <f t="shared" si="843"/>
        <v>0</v>
      </c>
      <c r="AG520" s="411">
        <f t="shared" ref="AG520" si="844">AG519</f>
        <v>0</v>
      </c>
      <c r="AH520" s="411">
        <f t="shared" ref="AH520" si="845">AH519</f>
        <v>0</v>
      </c>
      <c r="AI520" s="411">
        <f t="shared" ref="AI520" si="846">AI519</f>
        <v>0</v>
      </c>
      <c r="AJ520" s="411">
        <f t="shared" ref="AJ520" si="847">AJ519</f>
        <v>0</v>
      </c>
      <c r="AK520" s="411">
        <f t="shared" ref="AK520" si="848">AK519</f>
        <v>0</v>
      </c>
      <c r="AL520" s="411">
        <f t="shared" ref="AL520" si="849">AL519</f>
        <v>0</v>
      </c>
      <c r="AM520" s="306"/>
    </row>
    <row r="521" spans="1:39" ht="15" outlineLevel="1">
      <c r="A521" s="756"/>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15" outlineLevel="1">
      <c r="A522" s="756" t="s">
        <v>1037</v>
      </c>
      <c r="B522" s="428" t="s">
        <v>127</v>
      </c>
      <c r="C522" s="291" t="s">
        <v>25</v>
      </c>
      <c r="D522" s="295"/>
      <c r="E522" s="295"/>
      <c r="F522" s="295"/>
      <c r="G522" s="295"/>
      <c r="H522" s="295"/>
      <c r="I522" s="295"/>
      <c r="J522" s="295"/>
      <c r="K522" s="295"/>
      <c r="L522" s="295"/>
      <c r="M522" s="295"/>
      <c r="N522" s="295">
        <v>0</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756"/>
      <c r="B523" s="431" t="s">
        <v>308</v>
      </c>
      <c r="C523" s="291" t="s">
        <v>163</v>
      </c>
      <c r="D523" s="295"/>
      <c r="E523" s="295"/>
      <c r="F523" s="295"/>
      <c r="G523" s="295"/>
      <c r="H523" s="295"/>
      <c r="I523" s="295"/>
      <c r="J523" s="295"/>
      <c r="K523" s="295"/>
      <c r="L523" s="295"/>
      <c r="M523" s="295"/>
      <c r="N523" s="295">
        <f>N522</f>
        <v>0</v>
      </c>
      <c r="O523" s="295"/>
      <c r="P523" s="295"/>
      <c r="Q523" s="295"/>
      <c r="R523" s="295"/>
      <c r="S523" s="295"/>
      <c r="T523" s="295"/>
      <c r="U523" s="295"/>
      <c r="V523" s="295"/>
      <c r="W523" s="295"/>
      <c r="X523" s="295"/>
      <c r="Y523" s="411">
        <f t="shared" ref="Y523:AF523" si="850">Y522</f>
        <v>0</v>
      </c>
      <c r="Z523" s="411">
        <f t="shared" si="850"/>
        <v>0</v>
      </c>
      <c r="AA523" s="411">
        <f t="shared" si="850"/>
        <v>0</v>
      </c>
      <c r="AB523" s="411">
        <f t="shared" si="850"/>
        <v>0</v>
      </c>
      <c r="AC523" s="411">
        <f t="shared" si="850"/>
        <v>0</v>
      </c>
      <c r="AD523" s="411">
        <f t="shared" si="850"/>
        <v>0</v>
      </c>
      <c r="AE523" s="411">
        <f t="shared" si="850"/>
        <v>0</v>
      </c>
      <c r="AF523" s="411">
        <f t="shared" si="850"/>
        <v>0</v>
      </c>
      <c r="AG523" s="411">
        <f t="shared" ref="AG523" si="851">AG522</f>
        <v>0</v>
      </c>
      <c r="AH523" s="411">
        <f t="shared" ref="AH523" si="852">AH522</f>
        <v>0</v>
      </c>
      <c r="AI523" s="411">
        <f t="shared" ref="AI523" si="853">AI522</f>
        <v>0</v>
      </c>
      <c r="AJ523" s="411">
        <f t="shared" ref="AJ523" si="854">AJ522</f>
        <v>0</v>
      </c>
      <c r="AK523" s="411">
        <f t="shared" ref="AK523" si="855">AK522</f>
        <v>0</v>
      </c>
      <c r="AL523" s="411">
        <f t="shared" ref="AL523" si="856">AL522</f>
        <v>0</v>
      </c>
      <c r="AM523" s="306"/>
    </row>
    <row r="524" spans="1:39" ht="15" outlineLevel="1">
      <c r="A524" s="756"/>
      <c r="B524" s="43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756"/>
      <c r="B525" s="504" t="s">
        <v>502</v>
      </c>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15" outlineLevel="1">
      <c r="A526" s="756" t="s">
        <v>1038</v>
      </c>
      <c r="B526" s="781" t="s">
        <v>1021</v>
      </c>
      <c r="C526" s="291" t="s">
        <v>25</v>
      </c>
      <c r="D526" s="295"/>
      <c r="E526" s="295"/>
      <c r="F526" s="295">
        <v>259670</v>
      </c>
      <c r="G526" s="295">
        <v>259670</v>
      </c>
      <c r="H526" s="295">
        <v>254747</v>
      </c>
      <c r="I526" s="295">
        <v>251399</v>
      </c>
      <c r="J526" s="295">
        <v>251399</v>
      </c>
      <c r="K526" s="295">
        <v>251399</v>
      </c>
      <c r="L526" s="295">
        <v>251399</v>
      </c>
      <c r="M526" s="295">
        <v>251399</v>
      </c>
      <c r="N526" s="295">
        <v>12</v>
      </c>
      <c r="O526" s="295"/>
      <c r="P526" s="295"/>
      <c r="Q526" s="295">
        <v>47</v>
      </c>
      <c r="R526" s="295">
        <v>47</v>
      </c>
      <c r="S526" s="295">
        <v>47</v>
      </c>
      <c r="T526" s="295">
        <v>46</v>
      </c>
      <c r="U526" s="295">
        <v>46</v>
      </c>
      <c r="V526" s="295">
        <v>46</v>
      </c>
      <c r="W526" s="295">
        <v>46</v>
      </c>
      <c r="X526" s="295">
        <v>46</v>
      </c>
      <c r="Y526" s="426">
        <v>1</v>
      </c>
      <c r="Z526" s="426">
        <v>0</v>
      </c>
      <c r="AA526" s="426">
        <v>0</v>
      </c>
      <c r="AB526" s="426">
        <v>0</v>
      </c>
      <c r="AC526" s="426">
        <v>0</v>
      </c>
      <c r="AD526" s="426">
        <v>0</v>
      </c>
      <c r="AE526" s="426">
        <v>0</v>
      </c>
      <c r="AF526" s="426">
        <v>0</v>
      </c>
      <c r="AG526" s="415"/>
      <c r="AH526" s="415"/>
      <c r="AI526" s="415"/>
      <c r="AJ526" s="415"/>
      <c r="AK526" s="415"/>
      <c r="AL526" s="415"/>
      <c r="AM526" s="296">
        <f>SUM(Y526:AL526)</f>
        <v>1</v>
      </c>
    </row>
    <row r="527" spans="1:39" ht="15" outlineLevel="1">
      <c r="A527" s="756"/>
      <c r="B527" s="782" t="s">
        <v>308</v>
      </c>
      <c r="C527" s="291" t="s">
        <v>163</v>
      </c>
      <c r="D527" s="295"/>
      <c r="E527" s="295"/>
      <c r="F527" s="295"/>
      <c r="G527" s="295"/>
      <c r="H527" s="295"/>
      <c r="I527" s="295"/>
      <c r="J527" s="295"/>
      <c r="K527" s="295"/>
      <c r="L527" s="295"/>
      <c r="M527" s="295"/>
      <c r="N527" s="295">
        <f>N526</f>
        <v>12</v>
      </c>
      <c r="O527" s="295"/>
      <c r="P527" s="295"/>
      <c r="Q527" s="295"/>
      <c r="R527" s="295"/>
      <c r="S527" s="295"/>
      <c r="T527" s="295"/>
      <c r="U527" s="295"/>
      <c r="V527" s="295"/>
      <c r="W527" s="295"/>
      <c r="X527" s="295"/>
      <c r="Y527" s="411">
        <f t="shared" ref="Y527:AF527" si="857">Y526</f>
        <v>1</v>
      </c>
      <c r="Z527" s="411">
        <f t="shared" si="857"/>
        <v>0</v>
      </c>
      <c r="AA527" s="411">
        <f t="shared" si="857"/>
        <v>0</v>
      </c>
      <c r="AB527" s="411">
        <f t="shared" si="857"/>
        <v>0</v>
      </c>
      <c r="AC527" s="411">
        <f t="shared" si="857"/>
        <v>0</v>
      </c>
      <c r="AD527" s="411">
        <f t="shared" si="857"/>
        <v>0</v>
      </c>
      <c r="AE527" s="411">
        <f t="shared" si="857"/>
        <v>0</v>
      </c>
      <c r="AF527" s="411">
        <f t="shared" si="857"/>
        <v>0</v>
      </c>
      <c r="AG527" s="411">
        <f t="shared" ref="AG527" si="858">AG526</f>
        <v>0</v>
      </c>
      <c r="AH527" s="411">
        <f t="shared" ref="AH527" si="859">AH526</f>
        <v>0</v>
      </c>
      <c r="AI527" s="411">
        <f t="shared" ref="AI527" si="860">AI526</f>
        <v>0</v>
      </c>
      <c r="AJ527" s="411">
        <f t="shared" ref="AJ527" si="861">AJ526</f>
        <v>0</v>
      </c>
      <c r="AK527" s="411">
        <f t="shared" ref="AK527" si="862">AK526</f>
        <v>0</v>
      </c>
      <c r="AL527" s="411">
        <f t="shared" ref="AL527" si="863">AL526</f>
        <v>0</v>
      </c>
      <c r="AM527" s="306"/>
    </row>
    <row r="528" spans="1:39" ht="15" outlineLevel="1">
      <c r="A528" s="756"/>
      <c r="B528" s="78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0" outlineLevel="1">
      <c r="A529" s="756" t="s">
        <v>1039</v>
      </c>
      <c r="B529" s="781" t="s">
        <v>129</v>
      </c>
      <c r="C529" s="291" t="s">
        <v>25</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ht="15" outlineLevel="1">
      <c r="A530" s="756"/>
      <c r="B530" s="782" t="s">
        <v>308</v>
      </c>
      <c r="C530" s="291" t="s">
        <v>163</v>
      </c>
      <c r="D530" s="295"/>
      <c r="E530" s="295"/>
      <c r="F530" s="295"/>
      <c r="G530" s="295"/>
      <c r="H530" s="295"/>
      <c r="I530" s="295"/>
      <c r="J530" s="295"/>
      <c r="K530" s="295"/>
      <c r="L530" s="295"/>
      <c r="M530" s="295"/>
      <c r="N530" s="295">
        <f>N529</f>
        <v>12</v>
      </c>
      <c r="O530" s="295"/>
      <c r="P530" s="295"/>
      <c r="Q530" s="295"/>
      <c r="R530" s="295"/>
      <c r="S530" s="295"/>
      <c r="T530" s="295"/>
      <c r="U530" s="295"/>
      <c r="V530" s="295"/>
      <c r="W530" s="295"/>
      <c r="X530" s="295"/>
      <c r="Y530" s="411">
        <f t="shared" ref="Y530:AF530" si="864">Y529</f>
        <v>0</v>
      </c>
      <c r="Z530" s="411">
        <f t="shared" si="864"/>
        <v>0</v>
      </c>
      <c r="AA530" s="411">
        <f t="shared" si="864"/>
        <v>0</v>
      </c>
      <c r="AB530" s="411">
        <f t="shared" si="864"/>
        <v>0</v>
      </c>
      <c r="AC530" s="411">
        <f t="shared" si="864"/>
        <v>0</v>
      </c>
      <c r="AD530" s="411">
        <f t="shared" si="864"/>
        <v>0</v>
      </c>
      <c r="AE530" s="411">
        <f t="shared" si="864"/>
        <v>0</v>
      </c>
      <c r="AF530" s="411">
        <f t="shared" si="864"/>
        <v>0</v>
      </c>
      <c r="AG530" s="411">
        <f t="shared" ref="AG530" si="865">AG529</f>
        <v>0</v>
      </c>
      <c r="AH530" s="411">
        <f t="shared" ref="AH530" si="866">AH529</f>
        <v>0</v>
      </c>
      <c r="AI530" s="411">
        <f t="shared" ref="AI530" si="867">AI529</f>
        <v>0</v>
      </c>
      <c r="AJ530" s="411">
        <f t="shared" ref="AJ530" si="868">AJ529</f>
        <v>0</v>
      </c>
      <c r="AK530" s="411">
        <f t="shared" ref="AK530" si="869">AK529</f>
        <v>0</v>
      </c>
      <c r="AL530" s="411">
        <f t="shared" ref="AL530" si="870">AL529</f>
        <v>0</v>
      </c>
      <c r="AM530" s="306"/>
    </row>
    <row r="531" spans="1:39" ht="15" outlineLevel="1">
      <c r="A531" s="756"/>
      <c r="B531" s="781"/>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15" outlineLevel="1">
      <c r="A532" s="756" t="s">
        <v>1040</v>
      </c>
      <c r="B532" s="781" t="s">
        <v>130</v>
      </c>
      <c r="C532" s="291" t="s">
        <v>25</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ht="15" outlineLevel="1">
      <c r="A533" s="756"/>
      <c r="B533" s="782" t="s">
        <v>308</v>
      </c>
      <c r="C533" s="291" t="s">
        <v>163</v>
      </c>
      <c r="D533" s="295"/>
      <c r="E533" s="295"/>
      <c r="F533" s="295"/>
      <c r="G533" s="295"/>
      <c r="H533" s="295"/>
      <c r="I533" s="295"/>
      <c r="J533" s="295"/>
      <c r="K533" s="295"/>
      <c r="L533" s="295"/>
      <c r="M533" s="295"/>
      <c r="N533" s="295">
        <f>N532</f>
        <v>12</v>
      </c>
      <c r="O533" s="295"/>
      <c r="P533" s="295"/>
      <c r="Q533" s="295"/>
      <c r="R533" s="295"/>
      <c r="S533" s="295"/>
      <c r="T533" s="295"/>
      <c r="U533" s="295"/>
      <c r="V533" s="295"/>
      <c r="W533" s="295"/>
      <c r="X533" s="295"/>
      <c r="Y533" s="411">
        <f t="shared" ref="Y533:AF533" si="871">Y532</f>
        <v>0</v>
      </c>
      <c r="Z533" s="411">
        <f t="shared" si="871"/>
        <v>0</v>
      </c>
      <c r="AA533" s="411">
        <f t="shared" si="871"/>
        <v>0</v>
      </c>
      <c r="AB533" s="411">
        <f t="shared" si="871"/>
        <v>0</v>
      </c>
      <c r="AC533" s="411">
        <f t="shared" si="871"/>
        <v>0</v>
      </c>
      <c r="AD533" s="411">
        <f t="shared" si="871"/>
        <v>0</v>
      </c>
      <c r="AE533" s="411">
        <f t="shared" si="871"/>
        <v>0</v>
      </c>
      <c r="AF533" s="411">
        <f t="shared" si="871"/>
        <v>0</v>
      </c>
      <c r="AG533" s="411">
        <f t="shared" ref="AG533" si="872">AG532</f>
        <v>0</v>
      </c>
      <c r="AH533" s="411">
        <f t="shared" ref="AH533" si="873">AH532</f>
        <v>0</v>
      </c>
      <c r="AI533" s="411">
        <f t="shared" ref="AI533" si="874">AI532</f>
        <v>0</v>
      </c>
      <c r="AJ533" s="411">
        <f t="shared" ref="AJ533" si="875">AJ532</f>
        <v>0</v>
      </c>
      <c r="AK533" s="411">
        <f t="shared" ref="AK533" si="876">AK532</f>
        <v>0</v>
      </c>
      <c r="AL533" s="411">
        <f t="shared" ref="AL533" si="877">AL532</f>
        <v>0</v>
      </c>
      <c r="AM533" s="306"/>
    </row>
    <row r="534" spans="1:39" ht="15" outlineLevel="1">
      <c r="A534" s="756"/>
      <c r="B534" s="781"/>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30" outlineLevel="1">
      <c r="A535" s="756" t="s">
        <v>1041</v>
      </c>
      <c r="B535" s="781" t="s">
        <v>1022</v>
      </c>
      <c r="C535" s="291" t="s">
        <v>25</v>
      </c>
      <c r="D535" s="295"/>
      <c r="E535" s="295"/>
      <c r="F535" s="295">
        <v>0</v>
      </c>
      <c r="G535" s="295">
        <v>0</v>
      </c>
      <c r="H535" s="295">
        <v>0</v>
      </c>
      <c r="I535" s="295">
        <v>0</v>
      </c>
      <c r="J535" s="295">
        <v>0</v>
      </c>
      <c r="K535" s="295">
        <v>0</v>
      </c>
      <c r="L535" s="295">
        <v>0</v>
      </c>
      <c r="M535" s="295">
        <v>0</v>
      </c>
      <c r="N535" s="295">
        <v>12</v>
      </c>
      <c r="O535" s="295"/>
      <c r="P535" s="295"/>
      <c r="Q535" s="295">
        <v>0</v>
      </c>
      <c r="R535" s="295">
        <v>0</v>
      </c>
      <c r="S535" s="295">
        <v>0</v>
      </c>
      <c r="T535" s="295">
        <v>0</v>
      </c>
      <c r="U535" s="295">
        <v>0</v>
      </c>
      <c r="V535" s="295">
        <v>0</v>
      </c>
      <c r="W535" s="295">
        <v>0</v>
      </c>
      <c r="X535" s="295">
        <v>0</v>
      </c>
      <c r="Y535" s="426">
        <v>0</v>
      </c>
      <c r="Z535" s="426">
        <v>0</v>
      </c>
      <c r="AA535" s="426">
        <v>1</v>
      </c>
      <c r="AB535" s="426">
        <v>0</v>
      </c>
      <c r="AC535" s="426">
        <v>0</v>
      </c>
      <c r="AD535" s="426">
        <v>0</v>
      </c>
      <c r="AE535" s="426">
        <v>0</v>
      </c>
      <c r="AF535" s="426">
        <v>0</v>
      </c>
      <c r="AG535" s="415"/>
      <c r="AH535" s="415"/>
      <c r="AI535" s="415"/>
      <c r="AJ535" s="415"/>
      <c r="AK535" s="415"/>
      <c r="AL535" s="415"/>
      <c r="AM535" s="296">
        <f>SUM(Y535:AL535)</f>
        <v>1</v>
      </c>
    </row>
    <row r="536" spans="1:39" ht="15" outlineLevel="1">
      <c r="A536" s="756"/>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 t="shared" ref="Y536:AF536" si="878">Y535</f>
        <v>0</v>
      </c>
      <c r="Z536" s="411">
        <f t="shared" si="878"/>
        <v>0</v>
      </c>
      <c r="AA536" s="411">
        <f t="shared" si="878"/>
        <v>1</v>
      </c>
      <c r="AB536" s="411">
        <f t="shared" si="878"/>
        <v>0</v>
      </c>
      <c r="AC536" s="411">
        <f t="shared" si="878"/>
        <v>0</v>
      </c>
      <c r="AD536" s="411">
        <f t="shared" si="878"/>
        <v>0</v>
      </c>
      <c r="AE536" s="411">
        <f t="shared" si="878"/>
        <v>0</v>
      </c>
      <c r="AF536" s="411">
        <f t="shared" si="878"/>
        <v>0</v>
      </c>
      <c r="AG536" s="411">
        <f t="shared" ref="AG536" si="879">AG535</f>
        <v>0</v>
      </c>
      <c r="AH536" s="411">
        <f t="shared" ref="AH536" si="880">AH535</f>
        <v>0</v>
      </c>
      <c r="AI536" s="411">
        <f t="shared" ref="AI536" si="881">AI535</f>
        <v>0</v>
      </c>
      <c r="AJ536" s="411">
        <f t="shared" ref="AJ536" si="882">AJ535</f>
        <v>0</v>
      </c>
      <c r="AK536" s="411">
        <f t="shared" ref="AK536" si="883">AK535</f>
        <v>0</v>
      </c>
      <c r="AL536" s="411">
        <f t="shared" ref="AL536" si="884">AL535</f>
        <v>0</v>
      </c>
      <c r="AM536" s="306"/>
    </row>
    <row r="537" spans="1:39" ht="15" outlineLevel="1">
      <c r="A537" s="756"/>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outlineLevel="1">
      <c r="A538" s="756" t="s">
        <v>1042</v>
      </c>
      <c r="B538" s="428" t="s">
        <v>132</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t="15" outlineLevel="1">
      <c r="A539" s="756"/>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F539" si="885">Y538</f>
        <v>0</v>
      </c>
      <c r="Z539" s="411">
        <f t="shared" si="885"/>
        <v>0</v>
      </c>
      <c r="AA539" s="411">
        <f t="shared" si="885"/>
        <v>0</v>
      </c>
      <c r="AB539" s="411">
        <f t="shared" si="885"/>
        <v>0</v>
      </c>
      <c r="AC539" s="411">
        <f t="shared" si="885"/>
        <v>0</v>
      </c>
      <c r="AD539" s="411">
        <f t="shared" si="885"/>
        <v>0</v>
      </c>
      <c r="AE539" s="411">
        <f t="shared" si="885"/>
        <v>0</v>
      </c>
      <c r="AF539" s="411">
        <f t="shared" si="885"/>
        <v>0</v>
      </c>
      <c r="AG539" s="411">
        <f t="shared" ref="AG539" si="886">AG538</f>
        <v>0</v>
      </c>
      <c r="AH539" s="411">
        <f t="shared" ref="AH539" si="887">AH538</f>
        <v>0</v>
      </c>
      <c r="AI539" s="411">
        <f t="shared" ref="AI539" si="888">AI538</f>
        <v>0</v>
      </c>
      <c r="AJ539" s="411">
        <f t="shared" ref="AJ539" si="889">AJ538</f>
        <v>0</v>
      </c>
      <c r="AK539" s="411">
        <f t="shared" ref="AK539" si="890">AK538</f>
        <v>0</v>
      </c>
      <c r="AL539" s="411">
        <f t="shared" ref="AL539" si="891">AL538</f>
        <v>0</v>
      </c>
      <c r="AM539" s="306"/>
    </row>
    <row r="540" spans="1:39" ht="15" outlineLevel="1">
      <c r="A540" s="756"/>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30" outlineLevel="1">
      <c r="A541" s="756" t="s">
        <v>1043</v>
      </c>
      <c r="B541" s="428" t="s">
        <v>133</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5" outlineLevel="1">
      <c r="A542" s="756"/>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F542" si="892">Y541</f>
        <v>0</v>
      </c>
      <c r="Z542" s="411">
        <f t="shared" si="892"/>
        <v>0</v>
      </c>
      <c r="AA542" s="411">
        <f t="shared" si="892"/>
        <v>0</v>
      </c>
      <c r="AB542" s="411">
        <f t="shared" si="892"/>
        <v>0</v>
      </c>
      <c r="AC542" s="411">
        <f t="shared" si="892"/>
        <v>0</v>
      </c>
      <c r="AD542" s="411">
        <f t="shared" si="892"/>
        <v>0</v>
      </c>
      <c r="AE542" s="411">
        <f t="shared" si="892"/>
        <v>0</v>
      </c>
      <c r="AF542" s="411">
        <f t="shared" si="892"/>
        <v>0</v>
      </c>
      <c r="AG542" s="411">
        <f t="shared" ref="AG542" si="893">AG541</f>
        <v>0</v>
      </c>
      <c r="AH542" s="411">
        <f t="shared" ref="AH542" si="894">AH541</f>
        <v>0</v>
      </c>
      <c r="AI542" s="411">
        <f t="shared" ref="AI542" si="895">AI541</f>
        <v>0</v>
      </c>
      <c r="AJ542" s="411">
        <f t="shared" ref="AJ542" si="896">AJ541</f>
        <v>0</v>
      </c>
      <c r="AK542" s="411">
        <f t="shared" ref="AK542" si="897">AK541</f>
        <v>0</v>
      </c>
      <c r="AL542" s="411">
        <f t="shared" ref="AL542" si="898">AL541</f>
        <v>0</v>
      </c>
      <c r="AM542" s="306"/>
    </row>
    <row r="543" spans="1:39" ht="15" outlineLevel="1">
      <c r="A543" s="756"/>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0" outlineLevel="1">
      <c r="A544" s="756" t="s">
        <v>1044</v>
      </c>
      <c r="B544" s="428" t="s">
        <v>134</v>
      </c>
      <c r="C544" s="291" t="s">
        <v>25</v>
      </c>
      <c r="D544" s="295"/>
      <c r="E544" s="295"/>
      <c r="F544" s="295"/>
      <c r="G544" s="295"/>
      <c r="H544" s="295"/>
      <c r="I544" s="295"/>
      <c r="J544" s="295"/>
      <c r="K544" s="295"/>
      <c r="L544" s="295"/>
      <c r="M544" s="295"/>
      <c r="N544" s="291"/>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5" outlineLevel="1">
      <c r="A545" s="756"/>
      <c r="B545" s="431" t="s">
        <v>308</v>
      </c>
      <c r="C545" s="291" t="s">
        <v>163</v>
      </c>
      <c r="D545" s="295"/>
      <c r="E545" s="295"/>
      <c r="F545" s="295"/>
      <c r="G545" s="295"/>
      <c r="H545" s="295"/>
      <c r="I545" s="295"/>
      <c r="J545" s="295"/>
      <c r="K545" s="295"/>
      <c r="L545" s="295"/>
      <c r="M545" s="295"/>
      <c r="N545" s="468"/>
      <c r="O545" s="295"/>
      <c r="P545" s="295"/>
      <c r="Q545" s="295"/>
      <c r="R545" s="295"/>
      <c r="S545" s="295"/>
      <c r="T545" s="295"/>
      <c r="U545" s="295"/>
      <c r="V545" s="295"/>
      <c r="W545" s="295"/>
      <c r="X545" s="295"/>
      <c r="Y545" s="411">
        <f t="shared" ref="Y545:AF545" si="899">Y544</f>
        <v>0</v>
      </c>
      <c r="Z545" s="411">
        <f t="shared" si="899"/>
        <v>0</v>
      </c>
      <c r="AA545" s="411">
        <f t="shared" si="899"/>
        <v>0</v>
      </c>
      <c r="AB545" s="411">
        <f t="shared" si="899"/>
        <v>0</v>
      </c>
      <c r="AC545" s="411">
        <f t="shared" si="899"/>
        <v>0</v>
      </c>
      <c r="AD545" s="411">
        <f t="shared" si="899"/>
        <v>0</v>
      </c>
      <c r="AE545" s="411">
        <f t="shared" si="899"/>
        <v>0</v>
      </c>
      <c r="AF545" s="411">
        <f t="shared" si="899"/>
        <v>0</v>
      </c>
      <c r="AG545" s="411">
        <f t="shared" ref="AG545" si="900">AG544</f>
        <v>0</v>
      </c>
      <c r="AH545" s="411">
        <f t="shared" ref="AH545" si="901">AH544</f>
        <v>0</v>
      </c>
      <c r="AI545" s="411">
        <f t="shared" ref="AI545" si="902">AI544</f>
        <v>0</v>
      </c>
      <c r="AJ545" s="411">
        <f t="shared" ref="AJ545" si="903">AJ544</f>
        <v>0</v>
      </c>
      <c r="AK545" s="411">
        <f t="shared" ref="AK545" si="904">AK544</f>
        <v>0</v>
      </c>
      <c r="AL545" s="411">
        <f t="shared" ref="AL545" si="905">AL544</f>
        <v>0</v>
      </c>
      <c r="AM545" s="306"/>
    </row>
    <row r="546" spans="1:39" ht="15" outlineLevel="1">
      <c r="A546" s="756"/>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15" outlineLevel="1">
      <c r="A547" s="756" t="s">
        <v>1045</v>
      </c>
      <c r="B547" s="428" t="s">
        <v>135</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5" outlineLevel="1">
      <c r="A548" s="756"/>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F548" si="906">Y547</f>
        <v>0</v>
      </c>
      <c r="Z548" s="411">
        <f t="shared" si="906"/>
        <v>0</v>
      </c>
      <c r="AA548" s="411">
        <f t="shared" si="906"/>
        <v>0</v>
      </c>
      <c r="AB548" s="411">
        <f t="shared" si="906"/>
        <v>0</v>
      </c>
      <c r="AC548" s="411">
        <f t="shared" si="906"/>
        <v>0</v>
      </c>
      <c r="AD548" s="411">
        <f t="shared" si="906"/>
        <v>0</v>
      </c>
      <c r="AE548" s="411">
        <f t="shared" si="906"/>
        <v>0</v>
      </c>
      <c r="AF548" s="411">
        <f t="shared" si="906"/>
        <v>0</v>
      </c>
      <c r="AG548" s="411">
        <f t="shared" ref="AG548" si="907">AG547</f>
        <v>0</v>
      </c>
      <c r="AH548" s="411">
        <f t="shared" ref="AH548" si="908">AH547</f>
        <v>0</v>
      </c>
      <c r="AI548" s="411">
        <f t="shared" ref="AI548" si="909">AI547</f>
        <v>0</v>
      </c>
      <c r="AJ548" s="411">
        <f t="shared" ref="AJ548" si="910">AJ547</f>
        <v>0</v>
      </c>
      <c r="AK548" s="411">
        <f t="shared" ref="AK548" si="911">AK547</f>
        <v>0</v>
      </c>
      <c r="AL548" s="411">
        <f t="shared" ref="AL548" si="912">AL547</f>
        <v>0</v>
      </c>
      <c r="AM548" s="306"/>
    </row>
    <row r="549" spans="1:39" ht="15" outlineLevel="1">
      <c r="A549" s="756"/>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45" outlineLevel="1">
      <c r="A550" s="756" t="s">
        <v>1046</v>
      </c>
      <c r="B550" s="428" t="s">
        <v>136</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5" outlineLevel="1">
      <c r="A551" s="756"/>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F551" si="913">Y550</f>
        <v>0</v>
      </c>
      <c r="Z551" s="411">
        <f t="shared" si="913"/>
        <v>0</v>
      </c>
      <c r="AA551" s="411">
        <f t="shared" si="913"/>
        <v>0</v>
      </c>
      <c r="AB551" s="411">
        <f t="shared" si="913"/>
        <v>0</v>
      </c>
      <c r="AC551" s="411">
        <f t="shared" si="913"/>
        <v>0</v>
      </c>
      <c r="AD551" s="411">
        <f t="shared" si="913"/>
        <v>0</v>
      </c>
      <c r="AE551" s="411">
        <f t="shared" si="913"/>
        <v>0</v>
      </c>
      <c r="AF551" s="411">
        <f t="shared" si="913"/>
        <v>0</v>
      </c>
      <c r="AG551" s="411">
        <f t="shared" ref="AG551" si="914">AG550</f>
        <v>0</v>
      </c>
      <c r="AH551" s="411">
        <f t="shared" ref="AH551" si="915">AH550</f>
        <v>0</v>
      </c>
      <c r="AI551" s="411">
        <f t="shared" ref="AI551" si="916">AI550</f>
        <v>0</v>
      </c>
      <c r="AJ551" s="411">
        <f t="shared" ref="AJ551" si="917">AJ550</f>
        <v>0</v>
      </c>
      <c r="AK551" s="411">
        <f t="shared" ref="AK551" si="918">AK550</f>
        <v>0</v>
      </c>
      <c r="AL551" s="411">
        <f t="shared" ref="AL551" si="919">AL550</f>
        <v>0</v>
      </c>
      <c r="AM551" s="306"/>
    </row>
    <row r="552" spans="1:39" ht="15" outlineLevel="1">
      <c r="A552" s="756"/>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0" outlineLevel="1">
      <c r="A553" s="756" t="s">
        <v>1047</v>
      </c>
      <c r="B553" s="428" t="s">
        <v>137</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5" outlineLevel="1">
      <c r="A554" s="756"/>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 t="shared" ref="Y554:AF554" si="920">Y553</f>
        <v>0</v>
      </c>
      <c r="Z554" s="411">
        <f t="shared" si="920"/>
        <v>0</v>
      </c>
      <c r="AA554" s="411">
        <f t="shared" si="920"/>
        <v>0</v>
      </c>
      <c r="AB554" s="411">
        <f t="shared" si="920"/>
        <v>0</v>
      </c>
      <c r="AC554" s="411">
        <f t="shared" si="920"/>
        <v>0</v>
      </c>
      <c r="AD554" s="411">
        <f t="shared" si="920"/>
        <v>0</v>
      </c>
      <c r="AE554" s="411">
        <f t="shared" si="920"/>
        <v>0</v>
      </c>
      <c r="AF554" s="411">
        <f t="shared" si="920"/>
        <v>0</v>
      </c>
      <c r="AG554" s="411">
        <f t="shared" ref="AG554" si="921">AG553</f>
        <v>0</v>
      </c>
      <c r="AH554" s="411">
        <f t="shared" ref="AH554" si="922">AH553</f>
        <v>0</v>
      </c>
      <c r="AI554" s="411">
        <f t="shared" ref="AI554" si="923">AI553</f>
        <v>0</v>
      </c>
      <c r="AJ554" s="411">
        <f t="shared" ref="AJ554" si="924">AJ553</f>
        <v>0</v>
      </c>
      <c r="AK554" s="411">
        <f t="shared" ref="AK554" si="925">AK553</f>
        <v>0</v>
      </c>
      <c r="AL554" s="411">
        <f t="shared" ref="AL554" si="926">AL553</f>
        <v>0</v>
      </c>
      <c r="AM554" s="306"/>
    </row>
    <row r="555" spans="1:39" ht="15" outlineLevel="1">
      <c r="A555" s="756"/>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outlineLevel="1">
      <c r="A556" s="756" t="s">
        <v>1048</v>
      </c>
      <c r="B556" s="428" t="s">
        <v>138</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5" outlineLevel="1">
      <c r="A557" s="756"/>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 t="shared" ref="Y557:AF557" si="927">Y556</f>
        <v>0</v>
      </c>
      <c r="Z557" s="411">
        <f t="shared" si="927"/>
        <v>0</v>
      </c>
      <c r="AA557" s="411">
        <f t="shared" si="927"/>
        <v>0</v>
      </c>
      <c r="AB557" s="411">
        <f t="shared" si="927"/>
        <v>0</v>
      </c>
      <c r="AC557" s="411">
        <f t="shared" si="927"/>
        <v>0</v>
      </c>
      <c r="AD557" s="411">
        <f t="shared" si="927"/>
        <v>0</v>
      </c>
      <c r="AE557" s="411">
        <f t="shared" si="927"/>
        <v>0</v>
      </c>
      <c r="AF557" s="411">
        <f t="shared" si="927"/>
        <v>0</v>
      </c>
      <c r="AG557" s="411">
        <f t="shared" ref="AG557" si="928">AG556</f>
        <v>0</v>
      </c>
      <c r="AH557" s="411">
        <f t="shared" ref="AH557" si="929">AH556</f>
        <v>0</v>
      </c>
      <c r="AI557" s="411">
        <f t="shared" ref="AI557" si="930">AI556</f>
        <v>0</v>
      </c>
      <c r="AJ557" s="411">
        <f t="shared" ref="AJ557" si="931">AJ556</f>
        <v>0</v>
      </c>
      <c r="AK557" s="411">
        <f t="shared" ref="AK557" si="932">AK556</f>
        <v>0</v>
      </c>
      <c r="AL557" s="411">
        <f t="shared" ref="AL557" si="933">AL556</f>
        <v>0</v>
      </c>
      <c r="AM557" s="306"/>
    </row>
    <row r="558" spans="1:39" ht="15" outlineLevel="1">
      <c r="A558" s="756"/>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30" outlineLevel="1">
      <c r="A559" s="756" t="s">
        <v>1049</v>
      </c>
      <c r="B559" s="428" t="s">
        <v>139</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t="15" outlineLevel="1">
      <c r="A560" s="756"/>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F560" si="934">Y559</f>
        <v>0</v>
      </c>
      <c r="Z560" s="411">
        <f t="shared" si="934"/>
        <v>0</v>
      </c>
      <c r="AA560" s="411">
        <f t="shared" si="934"/>
        <v>0</v>
      </c>
      <c r="AB560" s="411">
        <f t="shared" si="934"/>
        <v>0</v>
      </c>
      <c r="AC560" s="411">
        <f t="shared" si="934"/>
        <v>0</v>
      </c>
      <c r="AD560" s="411">
        <f t="shared" si="934"/>
        <v>0</v>
      </c>
      <c r="AE560" s="411">
        <f t="shared" si="934"/>
        <v>0</v>
      </c>
      <c r="AF560" s="411">
        <f t="shared" si="934"/>
        <v>0</v>
      </c>
      <c r="AG560" s="411">
        <f t="shared" ref="AG560" si="935">AG559</f>
        <v>0</v>
      </c>
      <c r="AH560" s="411">
        <f t="shared" ref="AH560" si="936">AH559</f>
        <v>0</v>
      </c>
      <c r="AI560" s="411">
        <f t="shared" ref="AI560" si="937">AI559</f>
        <v>0</v>
      </c>
      <c r="AJ560" s="411">
        <f t="shared" ref="AJ560" si="938">AJ559</f>
        <v>0</v>
      </c>
      <c r="AK560" s="411">
        <f t="shared" ref="AK560" si="939">AK559</f>
        <v>0</v>
      </c>
      <c r="AL560" s="411">
        <f t="shared" ref="AL560" si="940">AL559</f>
        <v>0</v>
      </c>
      <c r="AM560" s="306"/>
    </row>
    <row r="561" spans="1:39" ht="15" outlineLevel="1">
      <c r="A561" s="756"/>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30" outlineLevel="1">
      <c r="A562" s="756" t="s">
        <v>1050</v>
      </c>
      <c r="B562" s="428" t="s">
        <v>140</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t="15" outlineLevel="1">
      <c r="A563" s="756"/>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F563" si="941">Y562</f>
        <v>0</v>
      </c>
      <c r="Z563" s="411">
        <f t="shared" si="941"/>
        <v>0</v>
      </c>
      <c r="AA563" s="411">
        <f t="shared" si="941"/>
        <v>0</v>
      </c>
      <c r="AB563" s="411">
        <f t="shared" si="941"/>
        <v>0</v>
      </c>
      <c r="AC563" s="411">
        <f t="shared" si="941"/>
        <v>0</v>
      </c>
      <c r="AD563" s="411">
        <f t="shared" si="941"/>
        <v>0</v>
      </c>
      <c r="AE563" s="411">
        <f t="shared" si="941"/>
        <v>0</v>
      </c>
      <c r="AF563" s="411">
        <f t="shared" si="941"/>
        <v>0</v>
      </c>
      <c r="AG563" s="411">
        <f t="shared" ref="AG563" si="942">AG562</f>
        <v>0</v>
      </c>
      <c r="AH563" s="411">
        <f t="shared" ref="AH563" si="943">AH562</f>
        <v>0</v>
      </c>
      <c r="AI563" s="411">
        <f t="shared" ref="AI563" si="944">AI562</f>
        <v>0</v>
      </c>
      <c r="AJ563" s="411">
        <f t="shared" ref="AJ563" si="945">AJ562</f>
        <v>0</v>
      </c>
      <c r="AK563" s="411">
        <f t="shared" ref="AK563" si="946">AK562</f>
        <v>0</v>
      </c>
      <c r="AL563" s="411">
        <f t="shared" ref="AL563" si="947">AL562</f>
        <v>0</v>
      </c>
      <c r="AM563" s="306"/>
    </row>
    <row r="564" spans="1:39" ht="15" outlineLevel="1">
      <c r="A564" s="756"/>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outlineLevel="1">
      <c r="A565" s="756" t="s">
        <v>1051</v>
      </c>
      <c r="B565" s="428" t="s">
        <v>141</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t="15" outlineLevel="1">
      <c r="A566" s="756"/>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F566" si="948">Y565</f>
        <v>0</v>
      </c>
      <c r="Z566" s="411">
        <f t="shared" si="948"/>
        <v>0</v>
      </c>
      <c r="AA566" s="411">
        <f t="shared" si="948"/>
        <v>0</v>
      </c>
      <c r="AB566" s="411">
        <f t="shared" si="948"/>
        <v>0</v>
      </c>
      <c r="AC566" s="411">
        <f t="shared" si="948"/>
        <v>0</v>
      </c>
      <c r="AD566" s="411">
        <f t="shared" si="948"/>
        <v>0</v>
      </c>
      <c r="AE566" s="411">
        <f t="shared" si="948"/>
        <v>0</v>
      </c>
      <c r="AF566" s="411">
        <f t="shared" si="948"/>
        <v>0</v>
      </c>
      <c r="AG566" s="411">
        <f t="shared" ref="AG566" si="949">AG565</f>
        <v>0</v>
      </c>
      <c r="AH566" s="411">
        <f t="shared" ref="AH566" si="950">AH565</f>
        <v>0</v>
      </c>
      <c r="AI566" s="411">
        <f t="shared" ref="AI566" si="951">AI565</f>
        <v>0</v>
      </c>
      <c r="AJ566" s="411">
        <f t="shared" ref="AJ566" si="952">AJ565</f>
        <v>0</v>
      </c>
      <c r="AK566" s="411">
        <f t="shared" ref="AK566" si="953">AK565</f>
        <v>0</v>
      </c>
      <c r="AL566" s="411">
        <f t="shared" ref="AL566" si="954">AL565</f>
        <v>0</v>
      </c>
      <c r="AM566" s="306"/>
    </row>
    <row r="567" spans="1:39" ht="15" outlineLevel="1">
      <c r="A567" s="530"/>
      <c r="B567" s="431"/>
      <c r="C567" s="305"/>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301"/>
      <c r="Z567" s="301"/>
      <c r="AA567" s="301"/>
      <c r="AB567" s="301"/>
      <c r="AC567" s="301"/>
      <c r="AD567" s="301"/>
      <c r="AE567" s="301"/>
      <c r="AF567" s="301"/>
      <c r="AG567" s="301"/>
      <c r="AH567" s="301"/>
      <c r="AI567" s="301"/>
      <c r="AJ567" s="301"/>
      <c r="AK567" s="301"/>
      <c r="AL567" s="301"/>
      <c r="AM567" s="306"/>
    </row>
    <row r="568" spans="1:39" ht="15">
      <c r="B568" s="327" t="s">
        <v>292</v>
      </c>
      <c r="C568" s="329"/>
      <c r="D568" s="329">
        <f>SUM(D411:D566)</f>
        <v>0</v>
      </c>
      <c r="E568" s="329"/>
      <c r="F568" s="329"/>
      <c r="G568" s="329"/>
      <c r="H568" s="329"/>
      <c r="I568" s="329"/>
      <c r="J568" s="329"/>
      <c r="K568" s="329"/>
      <c r="L568" s="329"/>
      <c r="M568" s="329"/>
      <c r="N568" s="329"/>
      <c r="O568" s="329">
        <f>SUM(O411:O566)</f>
        <v>0</v>
      </c>
      <c r="P568" s="329"/>
      <c r="Q568" s="329"/>
      <c r="R568" s="329"/>
      <c r="S568" s="329"/>
      <c r="T568" s="329"/>
      <c r="U568" s="329"/>
      <c r="V568" s="329"/>
      <c r="W568" s="329"/>
      <c r="X568" s="329"/>
      <c r="Y568" s="329">
        <f>IF(Y409="kWh",SUMPRODUCT(D411:D566,Y411:Y566))</f>
        <v>0</v>
      </c>
      <c r="Z568" s="329">
        <f>IF(Z409="kWh",SUMPRODUCT(D411:D566,Z411:Z566))</f>
        <v>0</v>
      </c>
      <c r="AA568" s="329">
        <f>IF(AA409="kw",SUMPRODUCT(N411:N566,O411:O566,AA411:AA566),SUMPRODUCT(D411:D566,AA411:AA566))</f>
        <v>0</v>
      </c>
      <c r="AB568" s="329">
        <f>IF(AB409="kw",SUMPRODUCT(N411:N566,O411:O566,AB411:AB566),SUMPRODUCT(D411:D566,AB411:AB566))</f>
        <v>0</v>
      </c>
      <c r="AC568" s="329">
        <f>IF(AC409="kw",SUMPRODUCT(N411:N566,O411:O566,AC411:AC566),SUMPRODUCT(D411:D566,AC411:AC566))</f>
        <v>0</v>
      </c>
      <c r="AD568" s="329">
        <f>IF(AD409="kw",SUMPRODUCT(N411:N566,O411:O566,AD411:AD566),SUMPRODUCT(D411:D566,AD411:AD566))</f>
        <v>0</v>
      </c>
      <c r="AE568" s="329">
        <f>IF(AE409="kw",SUMPRODUCT(N411:N566,O411:O566,AE411:AE566),SUMPRODUCT(D411:D566,AE411:AE566))</f>
        <v>0</v>
      </c>
      <c r="AF568" s="329">
        <f>IF(AF409="kw",SUMPRODUCT(N411:N566,O411:O566,AF411:AF566),SUMPRODUCT(D411:D566,AF411:AF566))</f>
        <v>0</v>
      </c>
      <c r="AG568" s="329">
        <f>IF(AG409="kw",SUMPRODUCT(N411:N566,O411:O566,AG411:AG566),SUMPRODUCT(D411:D566,AG411:AG566))</f>
        <v>0</v>
      </c>
      <c r="AH568" s="329">
        <f>IF(AH409="kw",SUMPRODUCT(N411:N566,O411:O566,AH411:AH566),SUMPRODUCT(D411:D566,AH411:AH566))</f>
        <v>0</v>
      </c>
      <c r="AI568" s="329">
        <f>IF(AI409="kw",SUMPRODUCT(N411:N566,O411:O566,AI411:AI566),SUMPRODUCT(D411:D566,AI411:AI566))</f>
        <v>0</v>
      </c>
      <c r="AJ568" s="329">
        <f>IF(AJ409="kw",SUMPRODUCT(N411:N566,O411:O566,AJ411:AJ566),SUMPRODUCT(D411:D566,AJ411:AJ566))</f>
        <v>0</v>
      </c>
      <c r="AK568" s="329">
        <f>IF(AK409="kw",SUMPRODUCT(N411:N566,O411:O566,AK411:AK566),SUMPRODUCT(D411:D566,AK411:AK566))</f>
        <v>0</v>
      </c>
      <c r="AL568" s="329">
        <f>IF(AL409="kw",SUMPRODUCT(N411:N566,O411:O566,AL411:AL566),SUMPRODUCT(D411:D566,AL411:AL566))</f>
        <v>0</v>
      </c>
      <c r="AM568" s="330"/>
    </row>
    <row r="569" spans="1:39" ht="15">
      <c r="B569" s="391" t="s">
        <v>293</v>
      </c>
      <c r="C569" s="392"/>
      <c r="D569" s="392"/>
      <c r="E569" s="392"/>
      <c r="F569" s="392"/>
      <c r="G569" s="392"/>
      <c r="H569" s="392"/>
      <c r="I569" s="392"/>
      <c r="J569" s="392"/>
      <c r="K569" s="392"/>
      <c r="L569" s="392"/>
      <c r="M569" s="392"/>
      <c r="N569" s="392"/>
      <c r="O569" s="392"/>
      <c r="P569" s="392"/>
      <c r="Q569" s="392"/>
      <c r="R569" s="392"/>
      <c r="S569" s="392"/>
      <c r="T569" s="392"/>
      <c r="U569" s="392"/>
      <c r="V569" s="392"/>
      <c r="W569" s="392"/>
      <c r="X569" s="392"/>
      <c r="Y569" s="392">
        <f>HLOOKUP(Y218,'2. LRAMVA Threshold'!$B$42:$Q$53,9,FALSE)</f>
        <v>0</v>
      </c>
      <c r="Z569" s="392">
        <f>HLOOKUP(Z218,'2. LRAMVA Threshold'!$B$42:$Q$53,9,FALSE)</f>
        <v>0</v>
      </c>
      <c r="AA569" s="392">
        <f>HLOOKUP(AA218,'2. LRAMVA Threshold'!$B$42:$Q$53,9,FALSE)</f>
        <v>0</v>
      </c>
      <c r="AB569" s="392">
        <f>HLOOKUP(AB218,'2. LRAMVA Threshold'!$B$42:$Q$53,9,FALSE)</f>
        <v>0</v>
      </c>
      <c r="AC569" s="392">
        <f>HLOOKUP(AC218,'2. LRAMVA Threshold'!$B$42:$Q$53,9,FALSE)</f>
        <v>0</v>
      </c>
      <c r="AD569" s="392">
        <f>HLOOKUP(AD218,'2. LRAMVA Threshold'!$B$42:$Q$53,9,FALSE)</f>
        <v>0</v>
      </c>
      <c r="AE569" s="392">
        <f>HLOOKUP(AE218,'2. LRAMVA Threshold'!$B$42:$Q$53,9,FALSE)</f>
        <v>0</v>
      </c>
      <c r="AF569" s="392">
        <f>HLOOKUP(AF218,'2. LRAMVA Threshold'!$B$42:$Q$53,9,FALSE)</f>
        <v>0</v>
      </c>
      <c r="AG569" s="392">
        <f>HLOOKUP(AG218,'2. LRAMVA Threshold'!$B$42:$Q$53,9,FALSE)</f>
        <v>0</v>
      </c>
      <c r="AH569" s="392">
        <f>HLOOKUP(AH218,'2. LRAMVA Threshold'!$B$42:$Q$53,9,FALSE)</f>
        <v>0</v>
      </c>
      <c r="AI569" s="392">
        <f>HLOOKUP(AI218,'2. LRAMVA Threshold'!$B$42:$Q$53,9,FALSE)</f>
        <v>0</v>
      </c>
      <c r="AJ569" s="392">
        <f>HLOOKUP(AJ218,'2. LRAMVA Threshold'!$B$42:$Q$53,9,FALSE)</f>
        <v>0</v>
      </c>
      <c r="AK569" s="392">
        <f>HLOOKUP(AK218,'2. LRAMVA Threshold'!$B$42:$Q$53,9,FALSE)</f>
        <v>0</v>
      </c>
      <c r="AL569" s="392">
        <f>HLOOKUP(AL218,'2. LRAMVA Threshold'!$B$42:$Q$53,9,FALSE)</f>
        <v>0</v>
      </c>
      <c r="AM569" s="393"/>
    </row>
    <row r="570" spans="1:39" ht="15">
      <c r="B570" s="394"/>
      <c r="C570" s="432"/>
      <c r="D570" s="433"/>
      <c r="E570" s="433"/>
      <c r="F570" s="433"/>
      <c r="G570" s="433"/>
      <c r="H570" s="433"/>
      <c r="I570" s="433"/>
      <c r="J570" s="433"/>
      <c r="K570" s="433"/>
      <c r="L570" s="433"/>
      <c r="M570" s="433"/>
      <c r="N570" s="433"/>
      <c r="O570" s="434"/>
      <c r="P570" s="433"/>
      <c r="Q570" s="433"/>
      <c r="R570" s="433"/>
      <c r="S570" s="435"/>
      <c r="T570" s="435"/>
      <c r="U570" s="435"/>
      <c r="V570" s="435"/>
      <c r="W570" s="433"/>
      <c r="X570" s="433"/>
      <c r="Y570" s="436"/>
      <c r="Z570" s="436"/>
      <c r="AA570" s="436"/>
      <c r="AB570" s="436"/>
      <c r="AC570" s="436"/>
      <c r="AD570" s="436"/>
      <c r="AE570" s="436"/>
      <c r="AF570" s="399"/>
      <c r="AG570" s="399"/>
      <c r="AH570" s="399"/>
      <c r="AI570" s="399"/>
      <c r="AJ570" s="399"/>
      <c r="AK570" s="399"/>
      <c r="AL570" s="399"/>
      <c r="AM570" s="400"/>
    </row>
    <row r="571" spans="1:39" ht="15">
      <c r="B571" s="324" t="s">
        <v>294</v>
      </c>
      <c r="C571" s="338"/>
      <c r="D571" s="338"/>
      <c r="E571" s="376"/>
      <c r="F571" s="376"/>
      <c r="G571" s="376"/>
      <c r="H571" s="376"/>
      <c r="I571" s="376"/>
      <c r="J571" s="376"/>
      <c r="K571" s="376"/>
      <c r="L571" s="376"/>
      <c r="M571" s="376"/>
      <c r="N571" s="376"/>
      <c r="O571" s="291"/>
      <c r="P571" s="340"/>
      <c r="Q571" s="340"/>
      <c r="R571" s="340"/>
      <c r="S571" s="339"/>
      <c r="T571" s="339"/>
      <c r="U571" s="339"/>
      <c r="V571" s="339"/>
      <c r="W571" s="340"/>
      <c r="X571" s="340"/>
      <c r="Y571" s="341">
        <f>HLOOKUP(Y$35,'3.  Distribution Rates'!$C$122:$P$133,9,FALSE)</f>
        <v>1.23E-2</v>
      </c>
      <c r="Z571" s="341">
        <f>HLOOKUP(Z$35,'3.  Distribution Rates'!$C$122:$P$133,9,FALSE)</f>
        <v>1.7033333333333334E-2</v>
      </c>
      <c r="AA571" s="341">
        <f>HLOOKUP(AA$35,'3.  Distribution Rates'!$C$122:$P$133,9,FALSE)</f>
        <v>4.8536000000000001</v>
      </c>
      <c r="AB571" s="341">
        <f>HLOOKUP(AB$35,'3.  Distribution Rates'!$C$122:$P$133,9,FALSE)</f>
        <v>2.0279333333333334</v>
      </c>
      <c r="AC571" s="341">
        <f>HLOOKUP(AC$35,'3.  Distribution Rates'!$C$122:$P$133,9,FALSE)</f>
        <v>2.2922333333333333</v>
      </c>
      <c r="AD571" s="341">
        <f>HLOOKUP(AD$35,'3.  Distribution Rates'!$C$122:$P$133,9,FALSE)</f>
        <v>2.8503666666666665</v>
      </c>
      <c r="AE571" s="341">
        <f>HLOOKUP(AE$35,'3.  Distribution Rates'!$C$122:$P$133,9,FALSE)</f>
        <v>-9.4266666666666665E-2</v>
      </c>
      <c r="AF571" s="341">
        <f>HLOOKUP(AF$35,'3.  Distribution Rates'!$C$122:$P$133,9,FALSE)</f>
        <v>0</v>
      </c>
      <c r="AG571" s="341">
        <f>HLOOKUP(AG$35,'3.  Distribution Rates'!$C$122:$P$133,9,FALSE)</f>
        <v>0</v>
      </c>
      <c r="AH571" s="341">
        <f>HLOOKUP(AH$35,'3.  Distribution Rates'!$C$122:$P$133,9,FALSE)</f>
        <v>0</v>
      </c>
      <c r="AI571" s="341">
        <f>HLOOKUP(AI$35,'3.  Distribution Rates'!$C$122:$P$133,9,FALSE)</f>
        <v>0</v>
      </c>
      <c r="AJ571" s="341">
        <f>HLOOKUP(AJ$35,'3.  Distribution Rates'!$C$122:$P$133,9,FALSE)</f>
        <v>0</v>
      </c>
      <c r="AK571" s="341">
        <f>HLOOKUP(AK$35,'3.  Distribution Rates'!$C$122:$P$133,9,FALSE)</f>
        <v>0</v>
      </c>
      <c r="AL571" s="341">
        <f>HLOOKUP(AL$35,'3.  Distribution Rates'!$C$122:$P$133,9,FALSE)</f>
        <v>0</v>
      </c>
      <c r="AM571" s="441"/>
    </row>
    <row r="572" spans="1:39" ht="15">
      <c r="B572" s="324" t="s">
        <v>295</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'4.  2011-2014 LRAM'!Y140*Y571</f>
        <v>0</v>
      </c>
      <c r="Z572" s="378">
        <f>'4.  2011-2014 LRAM'!Z140*Z571</f>
        <v>0</v>
      </c>
      <c r="AA572" s="378">
        <f>'4.  2011-2014 LRAM'!AA140*AA571</f>
        <v>0</v>
      </c>
      <c r="AB572" s="378">
        <f>'4.  2011-2014 LRAM'!AB140*AB571</f>
        <v>0</v>
      </c>
      <c r="AC572" s="378">
        <f>'4.  2011-2014 LRAM'!AC140*AC571</f>
        <v>0</v>
      </c>
      <c r="AD572" s="378">
        <f>'4.  2011-2014 LRAM'!AD140*AD571</f>
        <v>0</v>
      </c>
      <c r="AE572" s="378">
        <f>'4.  2011-2014 LRAM'!AE140*AE571</f>
        <v>0</v>
      </c>
      <c r="AF572" s="378">
        <f>'4.  2011-2014 LRAM'!AF140*AF571</f>
        <v>0</v>
      </c>
      <c r="AG572" s="378">
        <f>'4.  2011-2014 LRAM'!AG140*AG571</f>
        <v>0</v>
      </c>
      <c r="AH572" s="378">
        <f>'4.  2011-2014 LRAM'!AH140*AH571</f>
        <v>0</v>
      </c>
      <c r="AI572" s="378">
        <f>'4.  2011-2014 LRAM'!AI140*AI571</f>
        <v>0</v>
      </c>
      <c r="AJ572" s="378">
        <f>'4.  2011-2014 LRAM'!AJ140*AJ571</f>
        <v>0</v>
      </c>
      <c r="AK572" s="378">
        <f>'4.  2011-2014 LRAM'!AK140*AK571</f>
        <v>0</v>
      </c>
      <c r="AL572" s="378">
        <f>'4.  2011-2014 LRAM'!AL140*AL571</f>
        <v>0</v>
      </c>
      <c r="AM572" s="627">
        <f t="shared" ref="AM572:AM578" si="955">SUM(Y572:AL572)</f>
        <v>0</v>
      </c>
    </row>
    <row r="573" spans="1:39" ht="15">
      <c r="B573" s="324" t="s">
        <v>296</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LRAM'!Y269*Y571</f>
        <v>0</v>
      </c>
      <c r="Z573" s="378">
        <f>'4.  2011-2014 LRAM'!Z269*Z571</f>
        <v>0</v>
      </c>
      <c r="AA573" s="378">
        <f>'4.  2011-2014 LRAM'!AA269*AA571</f>
        <v>0</v>
      </c>
      <c r="AB573" s="378">
        <f>'4.  2011-2014 LRAM'!AB269*AB571</f>
        <v>0</v>
      </c>
      <c r="AC573" s="378">
        <f>'4.  2011-2014 LRAM'!AC269*AC571</f>
        <v>0</v>
      </c>
      <c r="AD573" s="378">
        <f>'4.  2011-2014 LRAM'!AD269*AD571</f>
        <v>0</v>
      </c>
      <c r="AE573" s="378">
        <f>'4.  2011-2014 LRAM'!AE269*AE571</f>
        <v>0</v>
      </c>
      <c r="AF573" s="378">
        <f>'4.  2011-2014 LRAM'!AF269*AF571</f>
        <v>0</v>
      </c>
      <c r="AG573" s="378">
        <f>'4.  2011-2014 LRAM'!AG269*AG571</f>
        <v>0</v>
      </c>
      <c r="AH573" s="378">
        <f>'4.  2011-2014 LRAM'!AH269*AH571</f>
        <v>0</v>
      </c>
      <c r="AI573" s="378">
        <f>'4.  2011-2014 LRAM'!AI269*AI571</f>
        <v>0</v>
      </c>
      <c r="AJ573" s="378">
        <f>'4.  2011-2014 LRAM'!AJ269*AJ571</f>
        <v>0</v>
      </c>
      <c r="AK573" s="378">
        <f>'4.  2011-2014 LRAM'!AK269*AK571</f>
        <v>0</v>
      </c>
      <c r="AL573" s="378">
        <f>'4.  2011-2014 LRAM'!AL269*AL571</f>
        <v>0</v>
      </c>
      <c r="AM573" s="627">
        <f t="shared" si="955"/>
        <v>0</v>
      </c>
    </row>
    <row r="574" spans="1:39" ht="15">
      <c r="B574" s="324" t="s">
        <v>297</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LRAM'!Y398*Y571</f>
        <v>0</v>
      </c>
      <c r="Z574" s="378">
        <f>'4.  2011-2014 LRAM'!Z398*Z571</f>
        <v>0</v>
      </c>
      <c r="AA574" s="378">
        <f>'4.  2011-2014 LRAM'!AA398*AA571</f>
        <v>0</v>
      </c>
      <c r="AB574" s="378">
        <f>'4.  2011-2014 LRAM'!AB398*AB571</f>
        <v>0</v>
      </c>
      <c r="AC574" s="378">
        <f>'4.  2011-2014 LRAM'!AC398*AC571</f>
        <v>0</v>
      </c>
      <c r="AD574" s="378">
        <f>'4.  2011-2014 LRAM'!AD398*AD571</f>
        <v>0</v>
      </c>
      <c r="AE574" s="378">
        <f>'4.  2011-2014 LRAM'!AE398*AE571</f>
        <v>0</v>
      </c>
      <c r="AF574" s="378">
        <f>'4.  2011-2014 LRAM'!AF398*AF571</f>
        <v>0</v>
      </c>
      <c r="AG574" s="378">
        <f>'4.  2011-2014 LRAM'!AG398*AG571</f>
        <v>0</v>
      </c>
      <c r="AH574" s="378">
        <f>'4.  2011-2014 LRAM'!AH398*AH571</f>
        <v>0</v>
      </c>
      <c r="AI574" s="378">
        <f>'4.  2011-2014 LRAM'!AI398*AI571</f>
        <v>0</v>
      </c>
      <c r="AJ574" s="378">
        <f>'4.  2011-2014 LRAM'!AJ398*AJ571</f>
        <v>0</v>
      </c>
      <c r="AK574" s="378">
        <f>'4.  2011-2014 LRAM'!AK398*AK571</f>
        <v>0</v>
      </c>
      <c r="AL574" s="378">
        <f>'4.  2011-2014 LRAM'!AL398*AL571</f>
        <v>0</v>
      </c>
      <c r="AM574" s="627">
        <f t="shared" si="955"/>
        <v>0</v>
      </c>
    </row>
    <row r="575" spans="1:39" ht="15">
      <c r="B575" s="324" t="s">
        <v>298</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LRAM'!Y528*Y571</f>
        <v>0</v>
      </c>
      <c r="Z575" s="378">
        <f>'4.  2011-2014 LRAM'!Z528*Z571</f>
        <v>0</v>
      </c>
      <c r="AA575" s="378">
        <f>'4.  2011-2014 LRAM'!AA528*AA571</f>
        <v>0</v>
      </c>
      <c r="AB575" s="378">
        <f>'4.  2011-2014 LRAM'!AB528*AB571</f>
        <v>0</v>
      </c>
      <c r="AC575" s="378">
        <f>'4.  2011-2014 LRAM'!AC528*AC571</f>
        <v>0</v>
      </c>
      <c r="AD575" s="378">
        <f>'4.  2011-2014 LRAM'!AD528*AD571</f>
        <v>0</v>
      </c>
      <c r="AE575" s="378">
        <f>'4.  2011-2014 LRAM'!AE528*AE571</f>
        <v>0</v>
      </c>
      <c r="AF575" s="378">
        <f>'4.  2011-2014 LRAM'!AF528*AF571</f>
        <v>0</v>
      </c>
      <c r="AG575" s="378">
        <f>'4.  2011-2014 LRAM'!AG528*AG571</f>
        <v>0</v>
      </c>
      <c r="AH575" s="378">
        <f>'4.  2011-2014 LRAM'!AH528*AH571</f>
        <v>0</v>
      </c>
      <c r="AI575" s="378">
        <f>'4.  2011-2014 LRAM'!AI528*AI571</f>
        <v>0</v>
      </c>
      <c r="AJ575" s="378">
        <f>'4.  2011-2014 LRAM'!AJ528*AJ571</f>
        <v>0</v>
      </c>
      <c r="AK575" s="378">
        <f>'4.  2011-2014 LRAM'!AK528*AK571</f>
        <v>0</v>
      </c>
      <c r="AL575" s="378">
        <f>'4.  2011-2014 LRAM'!AL528*AL571</f>
        <v>0</v>
      </c>
      <c r="AM575" s="627">
        <f t="shared" si="955"/>
        <v>0</v>
      </c>
    </row>
    <row r="576" spans="1:39" ht="15">
      <c r="B576" s="324" t="s">
        <v>299</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 t="shared" ref="Y576:AL576" si="956">Y209*Y571</f>
        <v>0</v>
      </c>
      <c r="Z576" s="378">
        <f t="shared" si="956"/>
        <v>0</v>
      </c>
      <c r="AA576" s="378">
        <f t="shared" si="956"/>
        <v>0</v>
      </c>
      <c r="AB576" s="378">
        <f t="shared" si="956"/>
        <v>0</v>
      </c>
      <c r="AC576" s="378">
        <f t="shared" si="956"/>
        <v>0</v>
      </c>
      <c r="AD576" s="378">
        <f t="shared" si="956"/>
        <v>0</v>
      </c>
      <c r="AE576" s="378">
        <f t="shared" si="956"/>
        <v>0</v>
      </c>
      <c r="AF576" s="378">
        <f t="shared" si="956"/>
        <v>0</v>
      </c>
      <c r="AG576" s="378">
        <f t="shared" si="956"/>
        <v>0</v>
      </c>
      <c r="AH576" s="378">
        <f t="shared" si="956"/>
        <v>0</v>
      </c>
      <c r="AI576" s="378">
        <f t="shared" si="956"/>
        <v>0</v>
      </c>
      <c r="AJ576" s="378">
        <f t="shared" si="956"/>
        <v>0</v>
      </c>
      <c r="AK576" s="378">
        <f t="shared" si="956"/>
        <v>0</v>
      </c>
      <c r="AL576" s="378">
        <f t="shared" si="956"/>
        <v>0</v>
      </c>
      <c r="AM576" s="627">
        <f t="shared" si="955"/>
        <v>0</v>
      </c>
    </row>
    <row r="577" spans="1:39" ht="15">
      <c r="B577" s="324" t="s">
        <v>300</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Y399*Y571</f>
        <v>0</v>
      </c>
      <c r="Z577" s="378">
        <f>Z399*Z571</f>
        <v>0</v>
      </c>
      <c r="AA577" s="378">
        <f t="shared" ref="AA577:AL577" si="957">AA399*AA571</f>
        <v>0</v>
      </c>
      <c r="AB577" s="378">
        <f>AB399*AB571</f>
        <v>0</v>
      </c>
      <c r="AC577" s="378">
        <f t="shared" si="957"/>
        <v>0</v>
      </c>
      <c r="AD577" s="378">
        <f t="shared" si="957"/>
        <v>0</v>
      </c>
      <c r="AE577" s="378">
        <f t="shared" si="957"/>
        <v>0</v>
      </c>
      <c r="AF577" s="378">
        <f t="shared" si="957"/>
        <v>0</v>
      </c>
      <c r="AG577" s="378">
        <f t="shared" si="957"/>
        <v>0</v>
      </c>
      <c r="AH577" s="378">
        <f t="shared" si="957"/>
        <v>0</v>
      </c>
      <c r="AI577" s="378">
        <f t="shared" si="957"/>
        <v>0</v>
      </c>
      <c r="AJ577" s="378">
        <f t="shared" si="957"/>
        <v>0</v>
      </c>
      <c r="AK577" s="378">
        <f t="shared" si="957"/>
        <v>0</v>
      </c>
      <c r="AL577" s="378">
        <f t="shared" si="957"/>
        <v>0</v>
      </c>
      <c r="AM577" s="627">
        <f t="shared" si="955"/>
        <v>0</v>
      </c>
    </row>
    <row r="578" spans="1:39" ht="15">
      <c r="B578" s="324" t="s">
        <v>301</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776">
        <v>0</v>
      </c>
      <c r="Z578" s="776">
        <v>0</v>
      </c>
      <c r="AA578" s="776">
        <v>0</v>
      </c>
      <c r="AB578" s="776">
        <v>0</v>
      </c>
      <c r="AC578" s="776">
        <v>0</v>
      </c>
      <c r="AD578" s="776">
        <v>0</v>
      </c>
      <c r="AE578" s="776">
        <v>0</v>
      </c>
      <c r="AF578" s="776">
        <v>0</v>
      </c>
      <c r="AG578" s="776">
        <v>0</v>
      </c>
      <c r="AH578" s="776">
        <v>0</v>
      </c>
      <c r="AI578" s="776">
        <v>0</v>
      </c>
      <c r="AJ578" s="776">
        <v>0</v>
      </c>
      <c r="AK578" s="776">
        <v>0</v>
      </c>
      <c r="AL578" s="776">
        <v>0</v>
      </c>
      <c r="AM578" s="777">
        <f t="shared" si="955"/>
        <v>0</v>
      </c>
    </row>
    <row r="579" spans="1:39" ht="15">
      <c r="B579" s="349" t="s">
        <v>302</v>
      </c>
      <c r="C579" s="345"/>
      <c r="D579" s="336"/>
      <c r="E579" s="334"/>
      <c r="F579" s="334"/>
      <c r="G579" s="334"/>
      <c r="H579" s="334"/>
      <c r="I579" s="334"/>
      <c r="J579" s="334"/>
      <c r="K579" s="334"/>
      <c r="L579" s="334"/>
      <c r="M579" s="334"/>
      <c r="N579" s="334"/>
      <c r="O579" s="300"/>
      <c r="P579" s="334"/>
      <c r="Q579" s="334"/>
      <c r="R579" s="334"/>
      <c r="S579" s="336"/>
      <c r="T579" s="336"/>
      <c r="U579" s="336"/>
      <c r="V579" s="336"/>
      <c r="W579" s="334"/>
      <c r="X579" s="334"/>
      <c r="Y579" s="346">
        <f>SUM(Y572:Y578)</f>
        <v>0</v>
      </c>
      <c r="Z579" s="346">
        <f>SUM(Z572:Z578)</f>
        <v>0</v>
      </c>
      <c r="AA579" s="346">
        <f t="shared" ref="AA579:AE579" si="958">SUM(AA572:AA578)</f>
        <v>0</v>
      </c>
      <c r="AB579" s="346">
        <f t="shared" si="958"/>
        <v>0</v>
      </c>
      <c r="AC579" s="346">
        <f t="shared" si="958"/>
        <v>0</v>
      </c>
      <c r="AD579" s="346">
        <f>SUM(AD572:AD578)</f>
        <v>0</v>
      </c>
      <c r="AE579" s="346">
        <f t="shared" si="958"/>
        <v>0</v>
      </c>
      <c r="AF579" s="346">
        <f>SUM(AF572:AF578)</f>
        <v>0</v>
      </c>
      <c r="AG579" s="346">
        <f>SUM(AG572:AG578)</f>
        <v>0</v>
      </c>
      <c r="AH579" s="346">
        <f t="shared" ref="AH579:AL579" si="959">SUM(AH572:AH578)</f>
        <v>0</v>
      </c>
      <c r="AI579" s="346">
        <f t="shared" si="959"/>
        <v>0</v>
      </c>
      <c r="AJ579" s="346">
        <f>SUM(AJ572:AJ578)</f>
        <v>0</v>
      </c>
      <c r="AK579" s="346">
        <f t="shared" si="959"/>
        <v>0</v>
      </c>
      <c r="AL579" s="346">
        <f t="shared" si="959"/>
        <v>0</v>
      </c>
      <c r="AM579" s="407">
        <f>SUM(AM572:AM578)</f>
        <v>0</v>
      </c>
    </row>
    <row r="580" spans="1:39" ht="15">
      <c r="B580" s="349" t="s">
        <v>303</v>
      </c>
      <c r="C580" s="345"/>
      <c r="D580" s="350"/>
      <c r="E580" s="334"/>
      <c r="F580" s="334"/>
      <c r="G580" s="334"/>
      <c r="H580" s="334"/>
      <c r="I580" s="334"/>
      <c r="J580" s="334"/>
      <c r="K580" s="334"/>
      <c r="L580" s="334"/>
      <c r="M580" s="334"/>
      <c r="N580" s="334"/>
      <c r="O580" s="300"/>
      <c r="P580" s="334"/>
      <c r="Q580" s="334"/>
      <c r="R580" s="334"/>
      <c r="S580" s="336"/>
      <c r="T580" s="336"/>
      <c r="U580" s="336"/>
      <c r="V580" s="336"/>
      <c r="W580" s="334"/>
      <c r="X580" s="334"/>
      <c r="Y580" s="347">
        <f>Y569*Y571</f>
        <v>0</v>
      </c>
      <c r="Z580" s="347">
        <f t="shared" ref="Z580:AE580" si="960">Z569*Z571</f>
        <v>0</v>
      </c>
      <c r="AA580" s="347">
        <f t="shared" si="960"/>
        <v>0</v>
      </c>
      <c r="AB580" s="347">
        <f t="shared" si="960"/>
        <v>0</v>
      </c>
      <c r="AC580" s="347">
        <f t="shared" si="960"/>
        <v>0</v>
      </c>
      <c r="AD580" s="347">
        <f>AD569*AD571</f>
        <v>0</v>
      </c>
      <c r="AE580" s="347">
        <f t="shared" si="960"/>
        <v>0</v>
      </c>
      <c r="AF580" s="347">
        <f>AF569*AF571</f>
        <v>0</v>
      </c>
      <c r="AG580" s="347">
        <f t="shared" ref="AG580:AL580" si="961">AG569*AG571</f>
        <v>0</v>
      </c>
      <c r="AH580" s="347">
        <f t="shared" si="961"/>
        <v>0</v>
      </c>
      <c r="AI580" s="347">
        <f t="shared" si="961"/>
        <v>0</v>
      </c>
      <c r="AJ580" s="347">
        <f>AJ569*AJ571</f>
        <v>0</v>
      </c>
      <c r="AK580" s="347">
        <f>AK569*AK571</f>
        <v>0</v>
      </c>
      <c r="AL580" s="347">
        <f t="shared" si="961"/>
        <v>0</v>
      </c>
      <c r="AM580" s="407">
        <f>SUM(Y580:AL580)</f>
        <v>0</v>
      </c>
    </row>
    <row r="581" spans="1:39" ht="15">
      <c r="B581" s="349" t="s">
        <v>304</v>
      </c>
      <c r="C581" s="345"/>
      <c r="D581" s="350"/>
      <c r="E581" s="334"/>
      <c r="F581" s="334"/>
      <c r="G581" s="334"/>
      <c r="H581" s="334"/>
      <c r="I581" s="334"/>
      <c r="J581" s="334"/>
      <c r="K581" s="334"/>
      <c r="L581" s="334"/>
      <c r="M581" s="334"/>
      <c r="N581" s="334"/>
      <c r="O581" s="300"/>
      <c r="P581" s="334"/>
      <c r="Q581" s="334"/>
      <c r="R581" s="334"/>
      <c r="S581" s="350"/>
      <c r="T581" s="350"/>
      <c r="U581" s="350"/>
      <c r="V581" s="350"/>
      <c r="W581" s="334"/>
      <c r="X581" s="334"/>
      <c r="Y581" s="351"/>
      <c r="Z581" s="351"/>
      <c r="AA581" s="351"/>
      <c r="AB581" s="351"/>
      <c r="AC581" s="351"/>
      <c r="AD581" s="351"/>
      <c r="AE581" s="351"/>
      <c r="AF581" s="351"/>
      <c r="AG581" s="351"/>
      <c r="AH581" s="351"/>
      <c r="AI581" s="351"/>
      <c r="AJ581" s="351"/>
      <c r="AK581" s="351"/>
      <c r="AL581" s="351"/>
      <c r="AM581" s="407">
        <f>AM579-AM580</f>
        <v>0</v>
      </c>
    </row>
    <row r="582" spans="1:39" ht="15">
      <c r="B582" s="324"/>
      <c r="C582" s="350"/>
      <c r="D582" s="350"/>
      <c r="E582" s="334"/>
      <c r="F582" s="334"/>
      <c r="G582" s="334"/>
      <c r="H582" s="334"/>
      <c r="I582" s="334"/>
      <c r="J582" s="334"/>
      <c r="K582" s="334"/>
      <c r="L582" s="334"/>
      <c r="M582" s="334"/>
      <c r="N582" s="334"/>
      <c r="O582" s="300"/>
      <c r="P582" s="334"/>
      <c r="Q582" s="334"/>
      <c r="R582" s="334"/>
      <c r="S582" s="350"/>
      <c r="T582" s="345"/>
      <c r="U582" s="350"/>
      <c r="V582" s="350"/>
      <c r="W582" s="334"/>
      <c r="X582" s="334"/>
      <c r="Y582" s="352"/>
      <c r="Z582" s="352"/>
      <c r="AA582" s="352"/>
      <c r="AB582" s="352"/>
      <c r="AC582" s="352"/>
      <c r="AD582" s="352"/>
      <c r="AE582" s="352"/>
      <c r="AF582" s="352"/>
      <c r="AG582" s="352"/>
      <c r="AH582" s="352"/>
      <c r="AI582" s="352"/>
      <c r="AJ582" s="352"/>
      <c r="AK582" s="352"/>
      <c r="AL582" s="352"/>
      <c r="AM582" s="348"/>
    </row>
    <row r="583" spans="1:39" ht="15">
      <c r="B583" s="439" t="s">
        <v>305</v>
      </c>
      <c r="C583" s="304"/>
      <c r="D583" s="279"/>
      <c r="E583" s="279"/>
      <c r="F583" s="279"/>
      <c r="G583" s="279"/>
      <c r="H583" s="279"/>
      <c r="I583" s="279"/>
      <c r="J583" s="279"/>
      <c r="K583" s="279"/>
      <c r="L583" s="279"/>
      <c r="M583" s="279"/>
      <c r="N583" s="279"/>
      <c r="O583" s="357"/>
      <c r="P583" s="279"/>
      <c r="Q583" s="279"/>
      <c r="R583" s="279"/>
      <c r="S583" s="304"/>
      <c r="T583" s="309"/>
      <c r="U583" s="309"/>
      <c r="V583" s="279"/>
      <c r="W583" s="279"/>
      <c r="X583" s="309"/>
      <c r="Y583" s="291">
        <f>SUMPRODUCT(E411:E566,Y411:Y566)</f>
        <v>0</v>
      </c>
      <c r="Z583" s="291">
        <f>SUMPRODUCT(E411:E566,Z411:Z566)</f>
        <v>0</v>
      </c>
      <c r="AA583" s="291">
        <f>IF(AA409="kw",SUMPRODUCT($N$411:$N$566,$P$411:$P$566,AA411:AA566),SUMPRODUCT($E$411:$E$566,AA411:AA566))</f>
        <v>0</v>
      </c>
      <c r="AB583" s="291">
        <f>IF(AB409="kw",SUMPRODUCT($N$411:$N$566,$P$411:$P$566,AB411:AB566),SUMPRODUCT($E$411:$E$566,AB411:AB566))</f>
        <v>0</v>
      </c>
      <c r="AC583" s="291">
        <f>IF(AC409="kw",SUMPRODUCT($N$411:$N$566,$P$411:$P$566,AC411:AC566),SUMPRODUCT($E$411:$E$566,AC411:AC566))</f>
        <v>0</v>
      </c>
      <c r="AD583" s="291">
        <f t="shared" ref="AD583:AL583" si="962">IF(AD409="kw",SUMPRODUCT($N$411:$N$566,$P$411:$P$566,AD411:AD566),SUMPRODUCT($E$411:$E$566,AD411:AD566))</f>
        <v>0</v>
      </c>
      <c r="AE583" s="291">
        <f t="shared" si="962"/>
        <v>0</v>
      </c>
      <c r="AF583" s="291">
        <f t="shared" si="962"/>
        <v>0</v>
      </c>
      <c r="AG583" s="291">
        <f t="shared" si="962"/>
        <v>0</v>
      </c>
      <c r="AH583" s="291">
        <f t="shared" si="962"/>
        <v>0</v>
      </c>
      <c r="AI583" s="291">
        <f t="shared" si="962"/>
        <v>0</v>
      </c>
      <c r="AJ583" s="291">
        <f t="shared" si="962"/>
        <v>0</v>
      </c>
      <c r="AK583" s="291">
        <f t="shared" si="962"/>
        <v>0</v>
      </c>
      <c r="AL583" s="291">
        <f t="shared" si="962"/>
        <v>0</v>
      </c>
      <c r="AM583" s="337"/>
    </row>
    <row r="584" spans="1:39" ht="15">
      <c r="B584" s="439" t="s">
        <v>306</v>
      </c>
      <c r="C584" s="304"/>
      <c r="D584" s="279"/>
      <c r="E584" s="279"/>
      <c r="F584" s="279"/>
      <c r="G584" s="279"/>
      <c r="H584" s="279"/>
      <c r="I584" s="279"/>
      <c r="J584" s="279"/>
      <c r="K584" s="279"/>
      <c r="L584" s="279"/>
      <c r="M584" s="279"/>
      <c r="N584" s="279"/>
      <c r="O584" s="357"/>
      <c r="P584" s="279"/>
      <c r="Q584" s="279"/>
      <c r="R584" s="279"/>
      <c r="S584" s="304"/>
      <c r="T584" s="309"/>
      <c r="U584" s="309"/>
      <c r="V584" s="279"/>
      <c r="W584" s="279"/>
      <c r="X584" s="309"/>
      <c r="Y584" s="291">
        <f>SUMPRODUCT(F411:F566,Y411:Y566)</f>
        <v>10736259.569680076</v>
      </c>
      <c r="Z584" s="291">
        <f>SUMPRODUCT(F411:F566,Z411:Z566)</f>
        <v>1759206.9968179851</v>
      </c>
      <c r="AA584" s="291">
        <f>IF(AA409="kw",SUMPRODUCT($N$411:$N$566,$Q$411:$Q$566,AA411:AA566),SUMPRODUCT($F$411:$F$566,AA411:AA566))</f>
        <v>33113.350084978796</v>
      </c>
      <c r="AB584" s="291">
        <f t="shared" ref="AB584:AL584" si="963">IF(AB409="kw",SUMPRODUCT($N$411:$N$566,$Q$411:$Q$566,AB411:AB566),SUMPRODUCT($F$411:$F$566,AB411:AB566))</f>
        <v>1045.9775105523324</v>
      </c>
      <c r="AC584" s="291">
        <f>IF(AC409="kw",SUMPRODUCT($N$411:$N$566,$Q$411:$Q$566,AC411:AC566),SUMPRODUCT($F$411:$F$566,AC411:AC566))</f>
        <v>1356.771770929307</v>
      </c>
      <c r="AD584" s="291">
        <f t="shared" si="963"/>
        <v>15398.248598667149</v>
      </c>
      <c r="AE584" s="291">
        <f t="shared" si="963"/>
        <v>0</v>
      </c>
      <c r="AF584" s="291">
        <f t="shared" si="963"/>
        <v>0</v>
      </c>
      <c r="AG584" s="291">
        <f t="shared" si="963"/>
        <v>0</v>
      </c>
      <c r="AH584" s="291">
        <f t="shared" si="963"/>
        <v>0</v>
      </c>
      <c r="AI584" s="291">
        <f t="shared" si="963"/>
        <v>0</v>
      </c>
      <c r="AJ584" s="291">
        <f t="shared" si="963"/>
        <v>0</v>
      </c>
      <c r="AK584" s="291">
        <f t="shared" si="963"/>
        <v>0</v>
      </c>
      <c r="AL584" s="291">
        <f t="shared" si="963"/>
        <v>0</v>
      </c>
      <c r="AM584" s="337"/>
    </row>
    <row r="585" spans="1:39" ht="15">
      <c r="B585" s="440" t="s">
        <v>307</v>
      </c>
      <c r="C585" s="364"/>
      <c r="D585" s="384"/>
      <c r="E585" s="384"/>
      <c r="F585" s="384"/>
      <c r="G585" s="384"/>
      <c r="H585" s="384"/>
      <c r="I585" s="384"/>
      <c r="J585" s="384"/>
      <c r="K585" s="384"/>
      <c r="L585" s="384"/>
      <c r="M585" s="384"/>
      <c r="N585" s="384"/>
      <c r="O585" s="383"/>
      <c r="P585" s="384"/>
      <c r="Q585" s="384"/>
      <c r="R585" s="384"/>
      <c r="S585" s="364"/>
      <c r="T585" s="385"/>
      <c r="U585" s="385"/>
      <c r="V585" s="384"/>
      <c r="W585" s="384"/>
      <c r="X585" s="385"/>
      <c r="Y585" s="326">
        <f>SUMPRODUCT(G411:G566,Y411:Y566)</f>
        <v>10736259.569680076</v>
      </c>
      <c r="Z585" s="326">
        <f>SUMPRODUCT(G411:G566,Z411:Z566)</f>
        <v>1755958.0544625553</v>
      </c>
      <c r="AA585" s="326">
        <f t="shared" ref="AA585:AL585" si="964">IF(AA409="kw",SUMPRODUCT($N$411:$N$566,$R$411:$R$566,AA411:AA566),SUMPRODUCT($G$411:$G$566,AA411:AA566))</f>
        <v>33113.350084978796</v>
      </c>
      <c r="AB585" s="326">
        <f t="shared" si="964"/>
        <v>1045.9775105523324</v>
      </c>
      <c r="AC585" s="326">
        <f>IF(AC409="kw",SUMPRODUCT($N$411:$N$566,$R$411:$R$566,AC411:AC566),SUMPRODUCT($G$411:$G$566,AC411:AC566))</f>
        <v>1356.771770929307</v>
      </c>
      <c r="AD585" s="326">
        <f t="shared" si="964"/>
        <v>15398.248598667149</v>
      </c>
      <c r="AE585" s="326">
        <f t="shared" si="964"/>
        <v>0</v>
      </c>
      <c r="AF585" s="326">
        <f t="shared" si="964"/>
        <v>0</v>
      </c>
      <c r="AG585" s="326">
        <f t="shared" si="964"/>
        <v>0</v>
      </c>
      <c r="AH585" s="326">
        <f t="shared" si="964"/>
        <v>0</v>
      </c>
      <c r="AI585" s="326">
        <f t="shared" si="964"/>
        <v>0</v>
      </c>
      <c r="AJ585" s="326">
        <f t="shared" si="964"/>
        <v>0</v>
      </c>
      <c r="AK585" s="326">
        <f t="shared" si="964"/>
        <v>0</v>
      </c>
      <c r="AL585" s="326">
        <f t="shared" si="964"/>
        <v>0</v>
      </c>
      <c r="AM585" s="386"/>
    </row>
    <row r="586" spans="1:39" ht="22.5" customHeight="1">
      <c r="B586" s="368" t="s">
        <v>584</v>
      </c>
      <c r="C586" s="387"/>
      <c r="D586" s="388"/>
      <c r="E586" s="388"/>
      <c r="F586" s="388"/>
      <c r="G586" s="388"/>
      <c r="H586" s="388"/>
      <c r="I586" s="388"/>
      <c r="J586" s="388"/>
      <c r="K586" s="388"/>
      <c r="L586" s="388"/>
      <c r="M586" s="388"/>
      <c r="N586" s="388"/>
      <c r="O586" s="388"/>
      <c r="P586" s="388"/>
      <c r="Q586" s="388"/>
      <c r="R586" s="388"/>
      <c r="S586" s="371"/>
      <c r="T586" s="372"/>
      <c r="U586" s="388"/>
      <c r="V586" s="388"/>
      <c r="W586" s="388"/>
      <c r="X586" s="388"/>
      <c r="Y586" s="409"/>
      <c r="Z586" s="409"/>
      <c r="AA586" s="409"/>
      <c r="AB586" s="409"/>
      <c r="AC586" s="409"/>
      <c r="AD586" s="409"/>
      <c r="AE586" s="409"/>
      <c r="AF586" s="409"/>
      <c r="AG586" s="409"/>
      <c r="AH586" s="409"/>
      <c r="AI586" s="409"/>
      <c r="AJ586" s="409"/>
      <c r="AK586" s="409"/>
      <c r="AL586" s="409"/>
      <c r="AM586" s="389"/>
    </row>
    <row r="589" spans="1:39" ht="15.4">
      <c r="B589" s="280" t="s">
        <v>309</v>
      </c>
      <c r="C589" s="281"/>
      <c r="D589" s="588" t="s">
        <v>526</v>
      </c>
      <c r="E589" s="253"/>
      <c r="F589" s="588"/>
      <c r="G589" s="253"/>
      <c r="H589" s="253"/>
      <c r="I589" s="253"/>
      <c r="J589" s="253"/>
      <c r="K589" s="253"/>
      <c r="L589" s="253"/>
      <c r="M589" s="253"/>
      <c r="N589" s="253"/>
      <c r="O589" s="281"/>
      <c r="P589" s="253"/>
      <c r="Q589" s="253"/>
      <c r="R589" s="253"/>
      <c r="S589" s="253"/>
      <c r="T589" s="253"/>
      <c r="U589" s="253"/>
      <c r="V589" s="253"/>
      <c r="W589" s="253"/>
      <c r="X589" s="253"/>
      <c r="Y589" s="270"/>
      <c r="Z589" s="267"/>
      <c r="AA589" s="267"/>
      <c r="AB589" s="267"/>
      <c r="AC589" s="267"/>
      <c r="AD589" s="267"/>
      <c r="AE589" s="267"/>
      <c r="AF589" s="267"/>
      <c r="AG589" s="267"/>
      <c r="AH589" s="267"/>
      <c r="AI589" s="267"/>
      <c r="AJ589" s="267"/>
      <c r="AK589" s="267"/>
      <c r="AL589" s="267"/>
    </row>
    <row r="590" spans="1:39" ht="33.75" customHeight="1">
      <c r="B590" s="842" t="s">
        <v>211</v>
      </c>
      <c r="C590" s="844" t="s">
        <v>33</v>
      </c>
      <c r="D590" s="284" t="s">
        <v>422</v>
      </c>
      <c r="E590" s="846" t="s">
        <v>209</v>
      </c>
      <c r="F590" s="847"/>
      <c r="G590" s="847"/>
      <c r="H590" s="847"/>
      <c r="I590" s="847"/>
      <c r="J590" s="847"/>
      <c r="K590" s="847"/>
      <c r="L590" s="847"/>
      <c r="M590" s="848"/>
      <c r="N590" s="849" t="s">
        <v>213</v>
      </c>
      <c r="O590" s="284" t="s">
        <v>423</v>
      </c>
      <c r="P590" s="846" t="s">
        <v>212</v>
      </c>
      <c r="Q590" s="847"/>
      <c r="R590" s="847"/>
      <c r="S590" s="847"/>
      <c r="T590" s="847"/>
      <c r="U590" s="847"/>
      <c r="V590" s="847"/>
      <c r="W590" s="847"/>
      <c r="X590" s="848"/>
      <c r="Y590" s="839" t="s">
        <v>243</v>
      </c>
      <c r="Z590" s="840"/>
      <c r="AA590" s="840"/>
      <c r="AB590" s="840"/>
      <c r="AC590" s="840"/>
      <c r="AD590" s="840"/>
      <c r="AE590" s="840"/>
      <c r="AF590" s="840"/>
      <c r="AG590" s="840"/>
      <c r="AH590" s="840"/>
      <c r="AI590" s="840"/>
      <c r="AJ590" s="840"/>
      <c r="AK590" s="840"/>
      <c r="AL590" s="840"/>
      <c r="AM590" s="841"/>
    </row>
    <row r="591" spans="1:39" ht="68.25" customHeight="1">
      <c r="B591" s="843"/>
      <c r="C591" s="845"/>
      <c r="D591" s="285">
        <v>2018</v>
      </c>
      <c r="E591" s="285">
        <v>2019</v>
      </c>
      <c r="F591" s="285">
        <v>2020</v>
      </c>
      <c r="G591" s="285">
        <v>2021</v>
      </c>
      <c r="H591" s="285">
        <v>2022</v>
      </c>
      <c r="I591" s="285">
        <v>2023</v>
      </c>
      <c r="J591" s="285">
        <v>2024</v>
      </c>
      <c r="K591" s="285">
        <v>2025</v>
      </c>
      <c r="L591" s="285">
        <v>2026</v>
      </c>
      <c r="M591" s="285">
        <v>2027</v>
      </c>
      <c r="N591" s="850"/>
      <c r="O591" s="285">
        <v>2018</v>
      </c>
      <c r="P591" s="285">
        <v>2019</v>
      </c>
      <c r="Q591" s="285">
        <v>2020</v>
      </c>
      <c r="R591" s="285">
        <v>2021</v>
      </c>
      <c r="S591" s="285">
        <v>2022</v>
      </c>
      <c r="T591" s="285">
        <v>2023</v>
      </c>
      <c r="U591" s="285">
        <v>2024</v>
      </c>
      <c r="V591" s="285">
        <v>2025</v>
      </c>
      <c r="W591" s="285">
        <v>2026</v>
      </c>
      <c r="X591" s="285">
        <v>2027</v>
      </c>
      <c r="Y591" s="285" t="str">
        <f>'1.  LRAMVA Summary'!D52</f>
        <v>Residential</v>
      </c>
      <c r="Z591" s="285" t="str">
        <f>'1.  LRAMVA Summary'!E52</f>
        <v>General Service &lt; 50 kW</v>
      </c>
      <c r="AA591" s="285" t="str">
        <f>'1.  LRAMVA Summary'!F52</f>
        <v>General Service 50 - 4,999 kW</v>
      </c>
      <c r="AB591" s="285" t="str">
        <f>'1.  LRAMVA Summary'!G52</f>
        <v>General Service 3,000 - 4,999 kW</v>
      </c>
      <c r="AC591" s="285" t="str">
        <f>'1.  LRAMVA Summary'!H52</f>
        <v>Large Use - Regular</v>
      </c>
      <c r="AD591" s="285" t="str">
        <f>'1.  LRAMVA Summary'!I52</f>
        <v>Large Use - 3TS</v>
      </c>
      <c r="AE591" s="285" t="str">
        <f>'1.  LRAMVA Summary'!J52</f>
        <v>Large Use - Ford Annex</v>
      </c>
      <c r="AF591" s="285" t="str">
        <f>'1.  LRAMVA Summary'!K52</f>
        <v>Other</v>
      </c>
      <c r="AG591" s="285" t="str">
        <f>'1.  LRAMVA Summary'!L52</f>
        <v/>
      </c>
      <c r="AH591" s="285" t="str">
        <f>'1.  LRAMVA Summary'!M52</f>
        <v/>
      </c>
      <c r="AI591" s="285" t="str">
        <f>'1.  LRAMVA Summary'!N52</f>
        <v/>
      </c>
      <c r="AJ591" s="285" t="str">
        <f>'1.  LRAMVA Summary'!O52</f>
        <v/>
      </c>
      <c r="AK591" s="285" t="str">
        <f>'1.  LRAMVA Summary'!P52</f>
        <v/>
      </c>
      <c r="AL591" s="285" t="str">
        <f>'1.  LRAMVA Summary'!Q52</f>
        <v/>
      </c>
      <c r="AM591" s="287" t="str">
        <f>'1.  LRAMVA Summary'!R52</f>
        <v>Total</v>
      </c>
    </row>
    <row r="592" spans="1:39" ht="15.75" customHeight="1">
      <c r="A592" s="530"/>
      <c r="B592" s="517" t="s">
        <v>504</v>
      </c>
      <c r="C592" s="289"/>
      <c r="D592" s="289"/>
      <c r="E592" s="289"/>
      <c r="F592" s="289"/>
      <c r="G592" s="289"/>
      <c r="H592" s="289"/>
      <c r="I592" s="289"/>
      <c r="J592" s="289"/>
      <c r="K592" s="289"/>
      <c r="L592" s="289"/>
      <c r="M592" s="289"/>
      <c r="N592" s="290"/>
      <c r="O592" s="289"/>
      <c r="P592" s="289"/>
      <c r="Q592" s="289"/>
      <c r="R592" s="289"/>
      <c r="S592" s="289"/>
      <c r="T592" s="289"/>
      <c r="U592" s="289"/>
      <c r="V592" s="289"/>
      <c r="W592" s="289"/>
      <c r="X592" s="289"/>
      <c r="Y592" s="291" t="str">
        <f>'1.  LRAMVA Summary'!D53</f>
        <v>kWh</v>
      </c>
      <c r="Z592" s="291" t="str">
        <f>'1.  LRAMVA Summary'!E53</f>
        <v>kWh</v>
      </c>
      <c r="AA592" s="291" t="str">
        <f>'1.  LRAMVA Summary'!F53</f>
        <v>kW</v>
      </c>
      <c r="AB592" s="291" t="str">
        <f>'1.  LRAMVA Summary'!G53</f>
        <v>kW</v>
      </c>
      <c r="AC592" s="291" t="str">
        <f>'1.  LRAMVA Summary'!H53</f>
        <v>kW</v>
      </c>
      <c r="AD592" s="291" t="str">
        <f>'1.  LRAMVA Summary'!I53</f>
        <v>kW</v>
      </c>
      <c r="AE592" s="291" t="str">
        <f>'1.  LRAMVA Summary'!J53</f>
        <v>kW</v>
      </c>
      <c r="AF592" s="291" t="str">
        <f>'1.  LRAMVA Summary'!K53</f>
        <v>kW</v>
      </c>
      <c r="AG592" s="291">
        <f>'1.  LRAMVA Summary'!L53</f>
        <v>0</v>
      </c>
      <c r="AH592" s="291">
        <f>'1.  LRAMVA Summary'!M53</f>
        <v>0</v>
      </c>
      <c r="AI592" s="291">
        <f>'1.  LRAMVA Summary'!N53</f>
        <v>0</v>
      </c>
      <c r="AJ592" s="291">
        <f>'1.  LRAMVA Summary'!O53</f>
        <v>0</v>
      </c>
      <c r="AK592" s="291">
        <f>'1.  LRAMVA Summary'!P53</f>
        <v>0</v>
      </c>
      <c r="AL592" s="291">
        <f>'1.  LRAMVA Summary'!Q53</f>
        <v>0</v>
      </c>
      <c r="AM592" s="292"/>
    </row>
    <row r="593" spans="1:39" ht="15" outlineLevel="1">
      <c r="A593" s="530"/>
      <c r="B593" s="504" t="s">
        <v>497</v>
      </c>
      <c r="C593" s="289"/>
      <c r="D593" s="289"/>
      <c r="E593" s="289"/>
      <c r="F593" s="289"/>
      <c r="G593" s="289"/>
      <c r="H593" s="289"/>
      <c r="I593" s="289"/>
      <c r="J593" s="289"/>
      <c r="K593" s="289"/>
      <c r="L593" s="289"/>
      <c r="M593" s="289"/>
      <c r="N593" s="290"/>
      <c r="O593" s="289"/>
      <c r="P593" s="289"/>
      <c r="Q593" s="289"/>
      <c r="R593" s="289"/>
      <c r="S593" s="289"/>
      <c r="T593" s="289"/>
      <c r="U593" s="289"/>
      <c r="V593" s="289"/>
      <c r="W593" s="289"/>
      <c r="X593" s="289"/>
      <c r="Y593" s="291"/>
      <c r="Z593" s="291"/>
      <c r="AA593" s="291"/>
      <c r="AB593" s="291"/>
      <c r="AC593" s="291"/>
      <c r="AD593" s="291"/>
      <c r="AE593" s="291"/>
      <c r="AF593" s="291"/>
      <c r="AG593" s="291"/>
      <c r="AH593" s="291"/>
      <c r="AI593" s="291"/>
      <c r="AJ593" s="291"/>
      <c r="AK593" s="291"/>
      <c r="AL593" s="291"/>
      <c r="AM593" s="292"/>
    </row>
    <row r="594" spans="1:39" ht="15" outlineLevel="1">
      <c r="A594" s="756">
        <v>1</v>
      </c>
      <c r="B594" s="428" t="s">
        <v>95</v>
      </c>
      <c r="C594" s="291" t="s">
        <v>25</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ht="15" outlineLevel="1">
      <c r="A595" s="756"/>
      <c r="B595" s="294" t="s">
        <v>310</v>
      </c>
      <c r="C595" s="291" t="s">
        <v>163</v>
      </c>
      <c r="D595" s="295"/>
      <c r="E595" s="295"/>
      <c r="F595" s="295"/>
      <c r="G595" s="295"/>
      <c r="H595" s="295"/>
      <c r="I595" s="295"/>
      <c r="J595" s="295"/>
      <c r="K595" s="295"/>
      <c r="L595" s="295"/>
      <c r="M595" s="295"/>
      <c r="N595" s="468"/>
      <c r="O595" s="295"/>
      <c r="P595" s="295"/>
      <c r="Q595" s="295"/>
      <c r="R595" s="295"/>
      <c r="S595" s="295"/>
      <c r="T595" s="295"/>
      <c r="U595" s="295"/>
      <c r="V595" s="295"/>
      <c r="W595" s="295"/>
      <c r="X595" s="295"/>
      <c r="Y595" s="411">
        <f t="shared" ref="Y595:AF595" si="965">Y594</f>
        <v>0</v>
      </c>
      <c r="Z595" s="411">
        <f t="shared" si="965"/>
        <v>0</v>
      </c>
      <c r="AA595" s="411">
        <f t="shared" si="965"/>
        <v>0</v>
      </c>
      <c r="AB595" s="411">
        <f t="shared" si="965"/>
        <v>0</v>
      </c>
      <c r="AC595" s="411">
        <f t="shared" si="965"/>
        <v>0</v>
      </c>
      <c r="AD595" s="411">
        <f t="shared" si="965"/>
        <v>0</v>
      </c>
      <c r="AE595" s="411">
        <f t="shared" si="965"/>
        <v>0</v>
      </c>
      <c r="AF595" s="411">
        <f t="shared" si="965"/>
        <v>0</v>
      </c>
      <c r="AG595" s="411">
        <f t="shared" ref="AG595" si="966">AG594</f>
        <v>0</v>
      </c>
      <c r="AH595" s="411">
        <f t="shared" ref="AH595" si="967">AH594</f>
        <v>0</v>
      </c>
      <c r="AI595" s="411">
        <f t="shared" ref="AI595" si="968">AI594</f>
        <v>0</v>
      </c>
      <c r="AJ595" s="411">
        <f t="shared" ref="AJ595" si="969">AJ594</f>
        <v>0</v>
      </c>
      <c r="AK595" s="411">
        <f t="shared" ref="AK595" si="970">AK594</f>
        <v>0</v>
      </c>
      <c r="AL595" s="411">
        <f t="shared" ref="AL595" si="971">AL594</f>
        <v>0</v>
      </c>
      <c r="AM595" s="297"/>
    </row>
    <row r="596" spans="1:39" ht="15" outlineLevel="1">
      <c r="A596" s="756"/>
      <c r="B596" s="298"/>
      <c r="C596" s="299"/>
      <c r="D596" s="299"/>
      <c r="E596" s="299"/>
      <c r="F596" s="299"/>
      <c r="G596" s="299"/>
      <c r="H596" s="299"/>
      <c r="I596" s="299"/>
      <c r="J596" s="299"/>
      <c r="K596" s="299"/>
      <c r="L596" s="299"/>
      <c r="M596" s="299"/>
      <c r="N596" s="300"/>
      <c r="O596" s="299"/>
      <c r="P596" s="299"/>
      <c r="Q596" s="299"/>
      <c r="R596" s="299"/>
      <c r="S596" s="299"/>
      <c r="T596" s="299"/>
      <c r="U596" s="299"/>
      <c r="V596" s="299"/>
      <c r="W596" s="299"/>
      <c r="X596" s="299"/>
      <c r="Y596" s="412"/>
      <c r="Z596" s="413"/>
      <c r="AA596" s="413"/>
      <c r="AB596" s="413"/>
      <c r="AC596" s="413"/>
      <c r="AD596" s="413"/>
      <c r="AE596" s="413"/>
      <c r="AF596" s="413"/>
      <c r="AG596" s="413"/>
      <c r="AH596" s="413"/>
      <c r="AI596" s="413"/>
      <c r="AJ596" s="413"/>
      <c r="AK596" s="413"/>
      <c r="AL596" s="413"/>
      <c r="AM596" s="302"/>
    </row>
    <row r="597" spans="1:39" ht="15" outlineLevel="1">
      <c r="A597" s="756">
        <v>2</v>
      </c>
      <c r="B597" s="428" t="s">
        <v>96</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ht="15" outlineLevel="1">
      <c r="A598" s="756"/>
      <c r="B598" s="294" t="s">
        <v>310</v>
      </c>
      <c r="C598" s="291" t="s">
        <v>163</v>
      </c>
      <c r="D598" s="295"/>
      <c r="E598" s="295"/>
      <c r="F598" s="295"/>
      <c r="G598" s="295"/>
      <c r="H598" s="295"/>
      <c r="I598" s="295"/>
      <c r="J598" s="295"/>
      <c r="K598" s="295"/>
      <c r="L598" s="295"/>
      <c r="M598" s="295"/>
      <c r="N598" s="468"/>
      <c r="O598" s="295"/>
      <c r="P598" s="295"/>
      <c r="Q598" s="295"/>
      <c r="R598" s="295"/>
      <c r="S598" s="295"/>
      <c r="T598" s="295"/>
      <c r="U598" s="295"/>
      <c r="V598" s="295"/>
      <c r="W598" s="295"/>
      <c r="X598" s="295"/>
      <c r="Y598" s="411">
        <f t="shared" ref="Y598:AF598" si="972">Y597</f>
        <v>0</v>
      </c>
      <c r="Z598" s="411">
        <f t="shared" si="972"/>
        <v>0</v>
      </c>
      <c r="AA598" s="411">
        <f t="shared" si="972"/>
        <v>0</v>
      </c>
      <c r="AB598" s="411">
        <f t="shared" si="972"/>
        <v>0</v>
      </c>
      <c r="AC598" s="411">
        <f t="shared" si="972"/>
        <v>0</v>
      </c>
      <c r="AD598" s="411">
        <f t="shared" si="972"/>
        <v>0</v>
      </c>
      <c r="AE598" s="411">
        <f t="shared" si="972"/>
        <v>0</v>
      </c>
      <c r="AF598" s="411">
        <f t="shared" si="972"/>
        <v>0</v>
      </c>
      <c r="AG598" s="411">
        <f t="shared" ref="AG598" si="973">AG597</f>
        <v>0</v>
      </c>
      <c r="AH598" s="411">
        <f t="shared" ref="AH598" si="974">AH597</f>
        <v>0</v>
      </c>
      <c r="AI598" s="411">
        <f t="shared" ref="AI598" si="975">AI597</f>
        <v>0</v>
      </c>
      <c r="AJ598" s="411">
        <f t="shared" ref="AJ598" si="976">AJ597</f>
        <v>0</v>
      </c>
      <c r="AK598" s="411">
        <f t="shared" ref="AK598" si="977">AK597</f>
        <v>0</v>
      </c>
      <c r="AL598" s="411">
        <f t="shared" ref="AL598" si="978">AL597</f>
        <v>0</v>
      </c>
      <c r="AM598" s="297"/>
    </row>
    <row r="599" spans="1:39" ht="15" outlineLevel="1">
      <c r="A599" s="756"/>
      <c r="B599" s="298"/>
      <c r="C599" s="299"/>
      <c r="D599" s="304"/>
      <c r="E599" s="304"/>
      <c r="F599" s="304"/>
      <c r="G599" s="304"/>
      <c r="H599" s="304"/>
      <c r="I599" s="304"/>
      <c r="J599" s="304"/>
      <c r="K599" s="304"/>
      <c r="L599" s="304"/>
      <c r="M599" s="304"/>
      <c r="N599" s="300"/>
      <c r="O599" s="304"/>
      <c r="P599" s="304"/>
      <c r="Q599" s="304"/>
      <c r="R599" s="304"/>
      <c r="S599" s="304"/>
      <c r="T599" s="304"/>
      <c r="U599" s="304"/>
      <c r="V599" s="304"/>
      <c r="W599" s="304"/>
      <c r="X599" s="304"/>
      <c r="Y599" s="412"/>
      <c r="Z599" s="413"/>
      <c r="AA599" s="413"/>
      <c r="AB599" s="413"/>
      <c r="AC599" s="413"/>
      <c r="AD599" s="413"/>
      <c r="AE599" s="413"/>
      <c r="AF599" s="413"/>
      <c r="AG599" s="413"/>
      <c r="AH599" s="413"/>
      <c r="AI599" s="413"/>
      <c r="AJ599" s="413"/>
      <c r="AK599" s="413"/>
      <c r="AL599" s="413"/>
      <c r="AM599" s="302"/>
    </row>
    <row r="600" spans="1:39" ht="15" outlineLevel="1">
      <c r="A600" s="756">
        <v>3</v>
      </c>
      <c r="B600" s="428" t="s">
        <v>97</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ht="15" outlineLevel="1">
      <c r="A601" s="756"/>
      <c r="B601" s="294" t="s">
        <v>310</v>
      </c>
      <c r="C601" s="291" t="s">
        <v>163</v>
      </c>
      <c r="D601" s="295"/>
      <c r="E601" s="295"/>
      <c r="F601" s="295"/>
      <c r="G601" s="295"/>
      <c r="H601" s="295"/>
      <c r="I601" s="295"/>
      <c r="J601" s="295"/>
      <c r="K601" s="295"/>
      <c r="L601" s="295"/>
      <c r="M601" s="295"/>
      <c r="N601" s="468"/>
      <c r="O601" s="295"/>
      <c r="P601" s="295"/>
      <c r="Q601" s="295"/>
      <c r="R601" s="295"/>
      <c r="S601" s="295"/>
      <c r="T601" s="295"/>
      <c r="U601" s="295"/>
      <c r="V601" s="295"/>
      <c r="W601" s="295"/>
      <c r="X601" s="295"/>
      <c r="Y601" s="411">
        <f t="shared" ref="Y601:AF601" si="979">Y600</f>
        <v>0</v>
      </c>
      <c r="Z601" s="411">
        <f t="shared" si="979"/>
        <v>0</v>
      </c>
      <c r="AA601" s="411">
        <f t="shared" si="979"/>
        <v>0</v>
      </c>
      <c r="AB601" s="411">
        <f t="shared" si="979"/>
        <v>0</v>
      </c>
      <c r="AC601" s="411">
        <f t="shared" si="979"/>
        <v>0</v>
      </c>
      <c r="AD601" s="411">
        <f t="shared" si="979"/>
        <v>0</v>
      </c>
      <c r="AE601" s="411">
        <f t="shared" si="979"/>
        <v>0</v>
      </c>
      <c r="AF601" s="411">
        <f t="shared" si="979"/>
        <v>0</v>
      </c>
      <c r="AG601" s="411">
        <f t="shared" ref="AG601" si="980">AG600</f>
        <v>0</v>
      </c>
      <c r="AH601" s="411">
        <f t="shared" ref="AH601" si="981">AH600</f>
        <v>0</v>
      </c>
      <c r="AI601" s="411">
        <f t="shared" ref="AI601" si="982">AI600</f>
        <v>0</v>
      </c>
      <c r="AJ601" s="411">
        <f t="shared" ref="AJ601" si="983">AJ600</f>
        <v>0</v>
      </c>
      <c r="AK601" s="411">
        <f t="shared" ref="AK601" si="984">AK600</f>
        <v>0</v>
      </c>
      <c r="AL601" s="411">
        <f t="shared" ref="AL601" si="985">AL600</f>
        <v>0</v>
      </c>
      <c r="AM601" s="297"/>
    </row>
    <row r="602" spans="1:39" ht="15" outlineLevel="1">
      <c r="A602" s="756"/>
      <c r="B602" s="294"/>
      <c r="C602" s="305"/>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12"/>
      <c r="Z602" s="412"/>
      <c r="AA602" s="412"/>
      <c r="AB602" s="412"/>
      <c r="AC602" s="412"/>
      <c r="AD602" s="412"/>
      <c r="AE602" s="412"/>
      <c r="AF602" s="412"/>
      <c r="AG602" s="412"/>
      <c r="AH602" s="412"/>
      <c r="AI602" s="412"/>
      <c r="AJ602" s="412"/>
      <c r="AK602" s="412"/>
      <c r="AL602" s="412"/>
      <c r="AM602" s="306"/>
    </row>
    <row r="603" spans="1:39" ht="15" outlineLevel="1">
      <c r="A603" s="756">
        <v>4</v>
      </c>
      <c r="B603" s="519" t="s">
        <v>674</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5" outlineLevel="1">
      <c r="A604" s="756"/>
      <c r="B604" s="294" t="s">
        <v>310</v>
      </c>
      <c r="C604" s="291" t="s">
        <v>163</v>
      </c>
      <c r="D604" s="295"/>
      <c r="E604" s="295"/>
      <c r="F604" s="295"/>
      <c r="G604" s="295"/>
      <c r="H604" s="295"/>
      <c r="I604" s="295"/>
      <c r="J604" s="295"/>
      <c r="K604" s="295"/>
      <c r="L604" s="295"/>
      <c r="M604" s="295"/>
      <c r="N604" s="468"/>
      <c r="O604" s="295"/>
      <c r="P604" s="295"/>
      <c r="Q604" s="295"/>
      <c r="R604" s="295"/>
      <c r="S604" s="295"/>
      <c r="T604" s="295"/>
      <c r="U604" s="295"/>
      <c r="V604" s="295"/>
      <c r="W604" s="295"/>
      <c r="X604" s="295"/>
      <c r="Y604" s="411">
        <f t="shared" ref="Y604:AF604" si="986">Y603</f>
        <v>0</v>
      </c>
      <c r="Z604" s="411">
        <f t="shared" si="986"/>
        <v>0</v>
      </c>
      <c r="AA604" s="411">
        <f t="shared" si="986"/>
        <v>0</v>
      </c>
      <c r="AB604" s="411">
        <f t="shared" si="986"/>
        <v>0</v>
      </c>
      <c r="AC604" s="411">
        <f t="shared" si="986"/>
        <v>0</v>
      </c>
      <c r="AD604" s="411">
        <f t="shared" si="986"/>
        <v>0</v>
      </c>
      <c r="AE604" s="411">
        <f t="shared" si="986"/>
        <v>0</v>
      </c>
      <c r="AF604" s="411">
        <f t="shared" si="986"/>
        <v>0</v>
      </c>
      <c r="AG604" s="411">
        <f t="shared" ref="AG604" si="987">AG603</f>
        <v>0</v>
      </c>
      <c r="AH604" s="411">
        <f t="shared" ref="AH604" si="988">AH603</f>
        <v>0</v>
      </c>
      <c r="AI604" s="411">
        <f t="shared" ref="AI604" si="989">AI603</f>
        <v>0</v>
      </c>
      <c r="AJ604" s="411">
        <f t="shared" ref="AJ604" si="990">AJ603</f>
        <v>0</v>
      </c>
      <c r="AK604" s="411">
        <f t="shared" ref="AK604" si="991">AK603</f>
        <v>0</v>
      </c>
      <c r="AL604" s="411">
        <f t="shared" ref="AL604" si="992">AL603</f>
        <v>0</v>
      </c>
      <c r="AM604" s="297"/>
    </row>
    <row r="605" spans="1:39" ht="15" outlineLevel="1">
      <c r="A605" s="756"/>
      <c r="B605" s="294"/>
      <c r="C605" s="305"/>
      <c r="D605" s="304"/>
      <c r="E605" s="304"/>
      <c r="F605" s="304"/>
      <c r="G605" s="304"/>
      <c r="H605" s="304"/>
      <c r="I605" s="304"/>
      <c r="J605" s="304"/>
      <c r="K605" s="304"/>
      <c r="L605" s="304"/>
      <c r="M605" s="304"/>
      <c r="N605" s="291"/>
      <c r="O605" s="304"/>
      <c r="P605" s="304"/>
      <c r="Q605" s="304"/>
      <c r="R605" s="304"/>
      <c r="S605" s="304"/>
      <c r="T605" s="304"/>
      <c r="U605" s="304"/>
      <c r="V605" s="304"/>
      <c r="W605" s="304"/>
      <c r="X605" s="304"/>
      <c r="Y605" s="412"/>
      <c r="Z605" s="412"/>
      <c r="AA605" s="412"/>
      <c r="AB605" s="412"/>
      <c r="AC605" s="412"/>
      <c r="AD605" s="412"/>
      <c r="AE605" s="412"/>
      <c r="AF605" s="412"/>
      <c r="AG605" s="412"/>
      <c r="AH605" s="412"/>
      <c r="AI605" s="412"/>
      <c r="AJ605" s="412"/>
      <c r="AK605" s="412"/>
      <c r="AL605" s="412"/>
      <c r="AM605" s="306"/>
    </row>
    <row r="606" spans="1:39" ht="15.75" customHeight="1" outlineLevel="1">
      <c r="A606" s="756">
        <v>5</v>
      </c>
      <c r="B606" s="428" t="s">
        <v>98</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5" outlineLevel="1">
      <c r="A607" s="756"/>
      <c r="B607" s="294" t="s">
        <v>310</v>
      </c>
      <c r="C607" s="291" t="s">
        <v>163</v>
      </c>
      <c r="D607" s="295"/>
      <c r="E607" s="295"/>
      <c r="F607" s="295"/>
      <c r="G607" s="295"/>
      <c r="H607" s="295"/>
      <c r="I607" s="295"/>
      <c r="J607" s="295"/>
      <c r="K607" s="295"/>
      <c r="L607" s="295"/>
      <c r="M607" s="295"/>
      <c r="N607" s="468"/>
      <c r="O607" s="295"/>
      <c r="P607" s="295"/>
      <c r="Q607" s="295"/>
      <c r="R607" s="295"/>
      <c r="S607" s="295"/>
      <c r="T607" s="295"/>
      <c r="U607" s="295"/>
      <c r="V607" s="295"/>
      <c r="W607" s="295"/>
      <c r="X607" s="295"/>
      <c r="Y607" s="411">
        <f t="shared" ref="Y607:AF607" si="993">Y606</f>
        <v>0</v>
      </c>
      <c r="Z607" s="411">
        <f t="shared" si="993"/>
        <v>0</v>
      </c>
      <c r="AA607" s="411">
        <f t="shared" si="993"/>
        <v>0</v>
      </c>
      <c r="AB607" s="411">
        <f t="shared" si="993"/>
        <v>0</v>
      </c>
      <c r="AC607" s="411">
        <f t="shared" si="993"/>
        <v>0</v>
      </c>
      <c r="AD607" s="411">
        <f t="shared" si="993"/>
        <v>0</v>
      </c>
      <c r="AE607" s="411">
        <f t="shared" si="993"/>
        <v>0</v>
      </c>
      <c r="AF607" s="411">
        <f t="shared" si="993"/>
        <v>0</v>
      </c>
      <c r="AG607" s="411">
        <f t="shared" ref="AG607" si="994">AG606</f>
        <v>0</v>
      </c>
      <c r="AH607" s="411">
        <f t="shared" ref="AH607" si="995">AH606</f>
        <v>0</v>
      </c>
      <c r="AI607" s="411">
        <f t="shared" ref="AI607" si="996">AI606</f>
        <v>0</v>
      </c>
      <c r="AJ607" s="411">
        <f t="shared" ref="AJ607" si="997">AJ606</f>
        <v>0</v>
      </c>
      <c r="AK607" s="411">
        <f t="shared" ref="AK607" si="998">AK606</f>
        <v>0</v>
      </c>
      <c r="AL607" s="411">
        <f t="shared" ref="AL607" si="999">AL606</f>
        <v>0</v>
      </c>
      <c r="AM607" s="297"/>
    </row>
    <row r="608" spans="1:39" ht="15" outlineLevel="1">
      <c r="A608" s="756"/>
      <c r="B608" s="294"/>
      <c r="C608" s="291"/>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22"/>
      <c r="Z608" s="423"/>
      <c r="AA608" s="423"/>
      <c r="AB608" s="423"/>
      <c r="AC608" s="423"/>
      <c r="AD608" s="423"/>
      <c r="AE608" s="423"/>
      <c r="AF608" s="423"/>
      <c r="AG608" s="423"/>
      <c r="AH608" s="423"/>
      <c r="AI608" s="423"/>
      <c r="AJ608" s="423"/>
      <c r="AK608" s="423"/>
      <c r="AL608" s="423"/>
      <c r="AM608" s="297"/>
    </row>
    <row r="609" spans="1:39" ht="15" outlineLevel="1">
      <c r="A609" s="756"/>
      <c r="B609" s="319" t="s">
        <v>498</v>
      </c>
      <c r="C609" s="289"/>
      <c r="D609" s="289"/>
      <c r="E609" s="289"/>
      <c r="F609" s="289"/>
      <c r="G609" s="289"/>
      <c r="H609" s="289"/>
      <c r="I609" s="289"/>
      <c r="J609" s="289"/>
      <c r="K609" s="289"/>
      <c r="L609" s="289"/>
      <c r="M609" s="289"/>
      <c r="N609" s="290"/>
      <c r="O609" s="289"/>
      <c r="P609" s="289"/>
      <c r="Q609" s="289"/>
      <c r="R609" s="289"/>
      <c r="S609" s="289"/>
      <c r="T609" s="289"/>
      <c r="U609" s="289"/>
      <c r="V609" s="289"/>
      <c r="W609" s="289"/>
      <c r="X609" s="289"/>
      <c r="Y609" s="414"/>
      <c r="Z609" s="414"/>
      <c r="AA609" s="414"/>
      <c r="AB609" s="414"/>
      <c r="AC609" s="414"/>
      <c r="AD609" s="414"/>
      <c r="AE609" s="414"/>
      <c r="AF609" s="414"/>
      <c r="AG609" s="414"/>
      <c r="AH609" s="414"/>
      <c r="AI609" s="414"/>
      <c r="AJ609" s="414"/>
      <c r="AK609" s="414"/>
      <c r="AL609" s="414"/>
      <c r="AM609" s="292"/>
    </row>
    <row r="610" spans="1:39" ht="15" outlineLevel="1">
      <c r="A610" s="756">
        <v>6</v>
      </c>
      <c r="B610" s="428" t="s">
        <v>99</v>
      </c>
      <c r="C610" s="291" t="s">
        <v>25</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5"/>
      <c r="Z610" s="410"/>
      <c r="AA610" s="410"/>
      <c r="AB610" s="410"/>
      <c r="AC610" s="410"/>
      <c r="AD610" s="410"/>
      <c r="AE610" s="410"/>
      <c r="AF610" s="415"/>
      <c r="AG610" s="415"/>
      <c r="AH610" s="415"/>
      <c r="AI610" s="415"/>
      <c r="AJ610" s="415"/>
      <c r="AK610" s="415"/>
      <c r="AL610" s="415"/>
      <c r="AM610" s="296">
        <f>SUM(Y610:AL610)</f>
        <v>0</v>
      </c>
    </row>
    <row r="611" spans="1:39" ht="15" outlineLevel="1">
      <c r="A611" s="756"/>
      <c r="B611" s="294" t="s">
        <v>310</v>
      </c>
      <c r="C611" s="291" t="s">
        <v>163</v>
      </c>
      <c r="D611" s="295"/>
      <c r="E611" s="295"/>
      <c r="F611" s="295"/>
      <c r="G611" s="295"/>
      <c r="H611" s="295"/>
      <c r="I611" s="295"/>
      <c r="J611" s="295"/>
      <c r="K611" s="295"/>
      <c r="L611" s="295"/>
      <c r="M611" s="295"/>
      <c r="N611" s="295">
        <f>N610</f>
        <v>12</v>
      </c>
      <c r="O611" s="295"/>
      <c r="P611" s="295"/>
      <c r="Q611" s="295"/>
      <c r="R611" s="295"/>
      <c r="S611" s="295"/>
      <c r="T611" s="295"/>
      <c r="U611" s="295"/>
      <c r="V611" s="295"/>
      <c r="W611" s="295"/>
      <c r="X611" s="295"/>
      <c r="Y611" s="411">
        <f t="shared" ref="Y611:AF611" si="1000">Y610</f>
        <v>0</v>
      </c>
      <c r="Z611" s="411">
        <f t="shared" si="1000"/>
        <v>0</v>
      </c>
      <c r="AA611" s="411">
        <f t="shared" si="1000"/>
        <v>0</v>
      </c>
      <c r="AB611" s="411">
        <f t="shared" si="1000"/>
        <v>0</v>
      </c>
      <c r="AC611" s="411">
        <f t="shared" si="1000"/>
        <v>0</v>
      </c>
      <c r="AD611" s="411">
        <f t="shared" si="1000"/>
        <v>0</v>
      </c>
      <c r="AE611" s="411">
        <f t="shared" si="1000"/>
        <v>0</v>
      </c>
      <c r="AF611" s="411">
        <f t="shared" si="1000"/>
        <v>0</v>
      </c>
      <c r="AG611" s="411">
        <f t="shared" ref="AG611" si="1001">AG610</f>
        <v>0</v>
      </c>
      <c r="AH611" s="411">
        <f t="shared" ref="AH611" si="1002">AH610</f>
        <v>0</v>
      </c>
      <c r="AI611" s="411">
        <f t="shared" ref="AI611" si="1003">AI610</f>
        <v>0</v>
      </c>
      <c r="AJ611" s="411">
        <f t="shared" ref="AJ611" si="1004">AJ610</f>
        <v>0</v>
      </c>
      <c r="AK611" s="411">
        <f t="shared" ref="AK611" si="1005">AK610</f>
        <v>0</v>
      </c>
      <c r="AL611" s="411">
        <f t="shared" ref="AL611" si="1006">AL610</f>
        <v>0</v>
      </c>
      <c r="AM611" s="311"/>
    </row>
    <row r="612" spans="1:39" ht="15" outlineLevel="1">
      <c r="A612" s="756"/>
      <c r="B612" s="310"/>
      <c r="C612" s="312"/>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16"/>
      <c r="Z612" s="416"/>
      <c r="AA612" s="416"/>
      <c r="AB612" s="416"/>
      <c r="AC612" s="416"/>
      <c r="AD612" s="416"/>
      <c r="AE612" s="416"/>
      <c r="AF612" s="416"/>
      <c r="AG612" s="416"/>
      <c r="AH612" s="416"/>
      <c r="AI612" s="416"/>
      <c r="AJ612" s="416"/>
      <c r="AK612" s="416"/>
      <c r="AL612" s="416"/>
      <c r="AM612" s="313"/>
    </row>
    <row r="613" spans="1:39" ht="30" outlineLevel="1">
      <c r="A613" s="756">
        <v>7</v>
      </c>
      <c r="B613" s="428" t="s">
        <v>100</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ht="15" outlineLevel="1">
      <c r="A614" s="756"/>
      <c r="B614" s="294" t="s">
        <v>310</v>
      </c>
      <c r="C614" s="291" t="s">
        <v>163</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 t="shared" ref="Y614:AF614" si="1007">Y613</f>
        <v>0</v>
      </c>
      <c r="Z614" s="411">
        <f t="shared" si="1007"/>
        <v>0</v>
      </c>
      <c r="AA614" s="411">
        <f t="shared" si="1007"/>
        <v>0</v>
      </c>
      <c r="AB614" s="411">
        <f t="shared" si="1007"/>
        <v>0</v>
      </c>
      <c r="AC614" s="411">
        <f t="shared" si="1007"/>
        <v>0</v>
      </c>
      <c r="AD614" s="411">
        <f t="shared" si="1007"/>
        <v>0</v>
      </c>
      <c r="AE614" s="411">
        <f t="shared" si="1007"/>
        <v>0</v>
      </c>
      <c r="AF614" s="411">
        <f t="shared" si="1007"/>
        <v>0</v>
      </c>
      <c r="AG614" s="411">
        <f t="shared" ref="AG614" si="1008">AG613</f>
        <v>0</v>
      </c>
      <c r="AH614" s="411">
        <f t="shared" ref="AH614" si="1009">AH613</f>
        <v>0</v>
      </c>
      <c r="AI614" s="411">
        <f t="shared" ref="AI614" si="1010">AI613</f>
        <v>0</v>
      </c>
      <c r="AJ614" s="411">
        <f t="shared" ref="AJ614" si="1011">AJ613</f>
        <v>0</v>
      </c>
      <c r="AK614" s="411">
        <f t="shared" ref="AK614" si="1012">AK613</f>
        <v>0</v>
      </c>
      <c r="AL614" s="411">
        <f t="shared" ref="AL614" si="1013">AL613</f>
        <v>0</v>
      </c>
      <c r="AM614" s="311"/>
    </row>
    <row r="615" spans="1:39" ht="15" outlineLevel="1">
      <c r="A615" s="756"/>
      <c r="B615" s="314"/>
      <c r="C615" s="312"/>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416"/>
      <c r="Z615" s="417"/>
      <c r="AA615" s="416"/>
      <c r="AB615" s="416"/>
      <c r="AC615" s="416"/>
      <c r="AD615" s="416"/>
      <c r="AE615" s="416"/>
      <c r="AF615" s="416"/>
      <c r="AG615" s="416"/>
      <c r="AH615" s="416"/>
      <c r="AI615" s="416"/>
      <c r="AJ615" s="416"/>
      <c r="AK615" s="416"/>
      <c r="AL615" s="416"/>
      <c r="AM615" s="313"/>
    </row>
    <row r="616" spans="1:39" ht="30" outlineLevel="1">
      <c r="A616" s="756">
        <v>8</v>
      </c>
      <c r="B616" s="428" t="s">
        <v>101</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ht="15" outlineLevel="1">
      <c r="A617" s="756"/>
      <c r="B617" s="294" t="s">
        <v>310</v>
      </c>
      <c r="C617" s="291" t="s">
        <v>163</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 t="shared" ref="Y617:AF617" si="1014">Y616</f>
        <v>0</v>
      </c>
      <c r="Z617" s="411">
        <f t="shared" si="1014"/>
        <v>0</v>
      </c>
      <c r="AA617" s="411">
        <f t="shared" si="1014"/>
        <v>0</v>
      </c>
      <c r="AB617" s="411">
        <f t="shared" si="1014"/>
        <v>0</v>
      </c>
      <c r="AC617" s="411">
        <f t="shared" si="1014"/>
        <v>0</v>
      </c>
      <c r="AD617" s="411">
        <f t="shared" si="1014"/>
        <v>0</v>
      </c>
      <c r="AE617" s="411">
        <f t="shared" si="1014"/>
        <v>0</v>
      </c>
      <c r="AF617" s="411">
        <f t="shared" si="1014"/>
        <v>0</v>
      </c>
      <c r="AG617" s="411">
        <f t="shared" ref="AG617" si="1015">AG616</f>
        <v>0</v>
      </c>
      <c r="AH617" s="411">
        <f t="shared" ref="AH617" si="1016">AH616</f>
        <v>0</v>
      </c>
      <c r="AI617" s="411">
        <f t="shared" ref="AI617" si="1017">AI616</f>
        <v>0</v>
      </c>
      <c r="AJ617" s="411">
        <f t="shared" ref="AJ617" si="1018">AJ616</f>
        <v>0</v>
      </c>
      <c r="AK617" s="411">
        <f t="shared" ref="AK617" si="1019">AK616</f>
        <v>0</v>
      </c>
      <c r="AL617" s="411">
        <f t="shared" ref="AL617" si="1020">AL616</f>
        <v>0</v>
      </c>
      <c r="AM617" s="311"/>
    </row>
    <row r="618" spans="1:39" ht="15" outlineLevel="1">
      <c r="A618" s="756"/>
      <c r="B618" s="314"/>
      <c r="C618" s="312"/>
      <c r="D618" s="316"/>
      <c r="E618" s="316"/>
      <c r="F618" s="316"/>
      <c r="G618" s="316"/>
      <c r="H618" s="316"/>
      <c r="I618" s="316"/>
      <c r="J618" s="316"/>
      <c r="K618" s="316"/>
      <c r="L618" s="316"/>
      <c r="M618" s="316"/>
      <c r="N618" s="291"/>
      <c r="O618" s="316"/>
      <c r="P618" s="316"/>
      <c r="Q618" s="316"/>
      <c r="R618" s="316"/>
      <c r="S618" s="316"/>
      <c r="T618" s="316"/>
      <c r="U618" s="316"/>
      <c r="V618" s="316"/>
      <c r="W618" s="316"/>
      <c r="X618" s="316"/>
      <c r="Y618" s="416"/>
      <c r="Z618" s="417"/>
      <c r="AA618" s="416"/>
      <c r="AB618" s="416"/>
      <c r="AC618" s="416"/>
      <c r="AD618" s="416"/>
      <c r="AE618" s="416"/>
      <c r="AF618" s="416"/>
      <c r="AG618" s="416"/>
      <c r="AH618" s="416"/>
      <c r="AI618" s="416"/>
      <c r="AJ618" s="416"/>
      <c r="AK618" s="416"/>
      <c r="AL618" s="416"/>
      <c r="AM618" s="313"/>
    </row>
    <row r="619" spans="1:39" ht="30" outlineLevel="1">
      <c r="A619" s="756">
        <v>9</v>
      </c>
      <c r="B619" s="428" t="s">
        <v>102</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5" outlineLevel="1">
      <c r="A620" s="756"/>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F620" si="1021">Y619</f>
        <v>0</v>
      </c>
      <c r="Z620" s="411">
        <f t="shared" si="1021"/>
        <v>0</v>
      </c>
      <c r="AA620" s="411">
        <f t="shared" si="1021"/>
        <v>0</v>
      </c>
      <c r="AB620" s="411">
        <f t="shared" si="1021"/>
        <v>0</v>
      </c>
      <c r="AC620" s="411">
        <f t="shared" si="1021"/>
        <v>0</v>
      </c>
      <c r="AD620" s="411">
        <f t="shared" si="1021"/>
        <v>0</v>
      </c>
      <c r="AE620" s="411">
        <f t="shared" si="1021"/>
        <v>0</v>
      </c>
      <c r="AF620" s="411">
        <f t="shared" si="1021"/>
        <v>0</v>
      </c>
      <c r="AG620" s="411">
        <f t="shared" ref="AG620" si="1022">AG619</f>
        <v>0</v>
      </c>
      <c r="AH620" s="411">
        <f t="shared" ref="AH620" si="1023">AH619</f>
        <v>0</v>
      </c>
      <c r="AI620" s="411">
        <f t="shared" ref="AI620" si="1024">AI619</f>
        <v>0</v>
      </c>
      <c r="AJ620" s="411">
        <f t="shared" ref="AJ620" si="1025">AJ619</f>
        <v>0</v>
      </c>
      <c r="AK620" s="411">
        <f t="shared" ref="AK620" si="1026">AK619</f>
        <v>0</v>
      </c>
      <c r="AL620" s="411">
        <f t="shared" ref="AL620" si="1027">AL619</f>
        <v>0</v>
      </c>
      <c r="AM620" s="311"/>
    </row>
    <row r="621" spans="1:39" ht="15" outlineLevel="1">
      <c r="A621" s="756"/>
      <c r="B621" s="314"/>
      <c r="C621" s="312"/>
      <c r="D621" s="316"/>
      <c r="E621" s="316"/>
      <c r="F621" s="316"/>
      <c r="G621" s="316"/>
      <c r="H621" s="316"/>
      <c r="I621" s="316"/>
      <c r="J621" s="316"/>
      <c r="K621" s="316"/>
      <c r="L621" s="316"/>
      <c r="M621" s="316"/>
      <c r="N621" s="291"/>
      <c r="O621" s="316"/>
      <c r="P621" s="316"/>
      <c r="Q621" s="316"/>
      <c r="R621" s="316"/>
      <c r="S621" s="316"/>
      <c r="T621" s="316"/>
      <c r="U621" s="316"/>
      <c r="V621" s="316"/>
      <c r="W621" s="316"/>
      <c r="X621" s="316"/>
      <c r="Y621" s="416"/>
      <c r="Z621" s="416"/>
      <c r="AA621" s="416"/>
      <c r="AB621" s="416"/>
      <c r="AC621" s="416"/>
      <c r="AD621" s="416"/>
      <c r="AE621" s="416"/>
      <c r="AF621" s="416"/>
      <c r="AG621" s="416"/>
      <c r="AH621" s="416"/>
      <c r="AI621" s="416"/>
      <c r="AJ621" s="416"/>
      <c r="AK621" s="416"/>
      <c r="AL621" s="416"/>
      <c r="AM621" s="313"/>
    </row>
    <row r="622" spans="1:39" ht="30" outlineLevel="1">
      <c r="A622" s="756">
        <v>10</v>
      </c>
      <c r="B622" s="428" t="s">
        <v>103</v>
      </c>
      <c r="C622" s="291" t="s">
        <v>25</v>
      </c>
      <c r="D622" s="295"/>
      <c r="E622" s="295"/>
      <c r="F622" s="295"/>
      <c r="G622" s="295"/>
      <c r="H622" s="295"/>
      <c r="I622" s="295"/>
      <c r="J622" s="295"/>
      <c r="K622" s="295"/>
      <c r="L622" s="295"/>
      <c r="M622" s="295"/>
      <c r="N622" s="295">
        <v>3</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5" outlineLevel="1">
      <c r="A623" s="756"/>
      <c r="B623" s="294" t="s">
        <v>310</v>
      </c>
      <c r="C623" s="291" t="s">
        <v>163</v>
      </c>
      <c r="D623" s="295"/>
      <c r="E623" s="295"/>
      <c r="F623" s="295"/>
      <c r="G623" s="295"/>
      <c r="H623" s="295"/>
      <c r="I623" s="295"/>
      <c r="J623" s="295"/>
      <c r="K623" s="295"/>
      <c r="L623" s="295"/>
      <c r="M623" s="295"/>
      <c r="N623" s="295">
        <f>N622</f>
        <v>3</v>
      </c>
      <c r="O623" s="295"/>
      <c r="P623" s="295"/>
      <c r="Q623" s="295"/>
      <c r="R623" s="295"/>
      <c r="S623" s="295"/>
      <c r="T623" s="295"/>
      <c r="U623" s="295"/>
      <c r="V623" s="295"/>
      <c r="W623" s="295"/>
      <c r="X623" s="295"/>
      <c r="Y623" s="411">
        <f t="shared" ref="Y623:AF623" si="1028">Y622</f>
        <v>0</v>
      </c>
      <c r="Z623" s="411">
        <f t="shared" si="1028"/>
        <v>0</v>
      </c>
      <c r="AA623" s="411">
        <f t="shared" si="1028"/>
        <v>0</v>
      </c>
      <c r="AB623" s="411">
        <f t="shared" si="1028"/>
        <v>0</v>
      </c>
      <c r="AC623" s="411">
        <f t="shared" si="1028"/>
        <v>0</v>
      </c>
      <c r="AD623" s="411">
        <f t="shared" si="1028"/>
        <v>0</v>
      </c>
      <c r="AE623" s="411">
        <f t="shared" si="1028"/>
        <v>0</v>
      </c>
      <c r="AF623" s="411">
        <f t="shared" si="1028"/>
        <v>0</v>
      </c>
      <c r="AG623" s="411">
        <f t="shared" ref="AG623" si="1029">AG622</f>
        <v>0</v>
      </c>
      <c r="AH623" s="411">
        <f t="shared" ref="AH623" si="1030">AH622</f>
        <v>0</v>
      </c>
      <c r="AI623" s="411">
        <f t="shared" ref="AI623" si="1031">AI622</f>
        <v>0</v>
      </c>
      <c r="AJ623" s="411">
        <f t="shared" ref="AJ623" si="1032">AJ622</f>
        <v>0</v>
      </c>
      <c r="AK623" s="411">
        <f t="shared" ref="AK623" si="1033">AK622</f>
        <v>0</v>
      </c>
      <c r="AL623" s="411">
        <f t="shared" ref="AL623" si="1034">AL622</f>
        <v>0</v>
      </c>
      <c r="AM623" s="311"/>
    </row>
    <row r="624" spans="1:39" ht="15" outlineLevel="1">
      <c r="A624" s="756"/>
      <c r="B624" s="314"/>
      <c r="C624" s="312"/>
      <c r="D624" s="316"/>
      <c r="E624" s="316"/>
      <c r="F624" s="316"/>
      <c r="G624" s="316"/>
      <c r="H624" s="316"/>
      <c r="I624" s="316"/>
      <c r="J624" s="316"/>
      <c r="K624" s="316"/>
      <c r="L624" s="316"/>
      <c r="M624" s="316"/>
      <c r="N624" s="291"/>
      <c r="O624" s="316"/>
      <c r="P624" s="316"/>
      <c r="Q624" s="316"/>
      <c r="R624" s="316"/>
      <c r="S624" s="316"/>
      <c r="T624" s="316"/>
      <c r="U624" s="316"/>
      <c r="V624" s="316"/>
      <c r="W624" s="316"/>
      <c r="X624" s="316"/>
      <c r="Y624" s="416"/>
      <c r="Z624" s="417"/>
      <c r="AA624" s="416"/>
      <c r="AB624" s="416"/>
      <c r="AC624" s="416"/>
      <c r="AD624" s="416"/>
      <c r="AE624" s="416"/>
      <c r="AF624" s="416"/>
      <c r="AG624" s="416"/>
      <c r="AH624" s="416"/>
      <c r="AI624" s="416"/>
      <c r="AJ624" s="416"/>
      <c r="AK624" s="416"/>
      <c r="AL624" s="416"/>
      <c r="AM624" s="313"/>
    </row>
    <row r="625" spans="1:40" ht="15" outlineLevel="1">
      <c r="A625" s="756"/>
      <c r="B625" s="288" t="s">
        <v>10</v>
      </c>
      <c r="C625" s="289"/>
      <c r="D625" s="289"/>
      <c r="E625" s="289"/>
      <c r="F625" s="289"/>
      <c r="G625" s="289"/>
      <c r="H625" s="289"/>
      <c r="I625" s="289"/>
      <c r="J625" s="289"/>
      <c r="K625" s="289"/>
      <c r="L625" s="289"/>
      <c r="M625" s="289"/>
      <c r="N625" s="290"/>
      <c r="O625" s="289"/>
      <c r="P625" s="289"/>
      <c r="Q625" s="289"/>
      <c r="R625" s="289"/>
      <c r="S625" s="289"/>
      <c r="T625" s="289"/>
      <c r="U625" s="289"/>
      <c r="V625" s="289"/>
      <c r="W625" s="289"/>
      <c r="X625" s="289"/>
      <c r="Y625" s="414"/>
      <c r="Z625" s="414"/>
      <c r="AA625" s="414"/>
      <c r="AB625" s="414"/>
      <c r="AC625" s="414"/>
      <c r="AD625" s="414"/>
      <c r="AE625" s="414"/>
      <c r="AF625" s="414"/>
      <c r="AG625" s="414"/>
      <c r="AH625" s="414"/>
      <c r="AI625" s="414"/>
      <c r="AJ625" s="414"/>
      <c r="AK625" s="414"/>
      <c r="AL625" s="414"/>
      <c r="AM625" s="292"/>
    </row>
    <row r="626" spans="1:40" ht="30" outlineLevel="1">
      <c r="A626" s="756">
        <v>11</v>
      </c>
      <c r="B626" s="428" t="s">
        <v>104</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26"/>
      <c r="Z626" s="410"/>
      <c r="AA626" s="410"/>
      <c r="AB626" s="410"/>
      <c r="AC626" s="410"/>
      <c r="AD626" s="410"/>
      <c r="AE626" s="410"/>
      <c r="AF626" s="415"/>
      <c r="AG626" s="415"/>
      <c r="AH626" s="415"/>
      <c r="AI626" s="415"/>
      <c r="AJ626" s="415"/>
      <c r="AK626" s="415"/>
      <c r="AL626" s="415"/>
      <c r="AM626" s="296">
        <f>SUM(Y626:AL626)</f>
        <v>0</v>
      </c>
    </row>
    <row r="627" spans="1:40" ht="15" outlineLevel="1">
      <c r="A627" s="756"/>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 t="shared" ref="Y627:AF627" si="1035">Y626</f>
        <v>0</v>
      </c>
      <c r="Z627" s="411">
        <f t="shared" si="1035"/>
        <v>0</v>
      </c>
      <c r="AA627" s="411">
        <f t="shared" si="1035"/>
        <v>0</v>
      </c>
      <c r="AB627" s="411">
        <f t="shared" si="1035"/>
        <v>0</v>
      </c>
      <c r="AC627" s="411">
        <f t="shared" si="1035"/>
        <v>0</v>
      </c>
      <c r="AD627" s="411">
        <f t="shared" si="1035"/>
        <v>0</v>
      </c>
      <c r="AE627" s="411">
        <f t="shared" si="1035"/>
        <v>0</v>
      </c>
      <c r="AF627" s="411">
        <f t="shared" si="1035"/>
        <v>0</v>
      </c>
      <c r="AG627" s="411">
        <f t="shared" ref="AG627" si="1036">AG626</f>
        <v>0</v>
      </c>
      <c r="AH627" s="411">
        <f t="shared" ref="AH627" si="1037">AH626</f>
        <v>0</v>
      </c>
      <c r="AI627" s="411">
        <f t="shared" ref="AI627" si="1038">AI626</f>
        <v>0</v>
      </c>
      <c r="AJ627" s="411">
        <f t="shared" ref="AJ627" si="1039">AJ626</f>
        <v>0</v>
      </c>
      <c r="AK627" s="411">
        <f t="shared" ref="AK627" si="1040">AK626</f>
        <v>0</v>
      </c>
      <c r="AL627" s="411">
        <f t="shared" ref="AL627" si="1041">AL626</f>
        <v>0</v>
      </c>
      <c r="AM627" s="297"/>
    </row>
    <row r="628" spans="1:40" ht="15" outlineLevel="1">
      <c r="A628" s="756"/>
      <c r="B628" s="315"/>
      <c r="C628" s="305"/>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412"/>
      <c r="Z628" s="421"/>
      <c r="AA628" s="421"/>
      <c r="AB628" s="421"/>
      <c r="AC628" s="421"/>
      <c r="AD628" s="421"/>
      <c r="AE628" s="421"/>
      <c r="AF628" s="421"/>
      <c r="AG628" s="421"/>
      <c r="AH628" s="421"/>
      <c r="AI628" s="421"/>
      <c r="AJ628" s="421"/>
      <c r="AK628" s="421"/>
      <c r="AL628" s="421"/>
      <c r="AM628" s="306"/>
    </row>
    <row r="629" spans="1:40" ht="30" outlineLevel="1">
      <c r="A629" s="756">
        <v>12</v>
      </c>
      <c r="B629" s="428" t="s">
        <v>105</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5"/>
      <c r="AG629" s="415"/>
      <c r="AH629" s="415"/>
      <c r="AI629" s="415"/>
      <c r="AJ629" s="415"/>
      <c r="AK629" s="415"/>
      <c r="AL629" s="415"/>
      <c r="AM629" s="296">
        <f>SUM(Y629:AL629)</f>
        <v>0</v>
      </c>
    </row>
    <row r="630" spans="1:40" ht="15" outlineLevel="1">
      <c r="A630" s="756"/>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F630" si="1042">Y629</f>
        <v>0</v>
      </c>
      <c r="Z630" s="411">
        <f t="shared" si="1042"/>
        <v>0</v>
      </c>
      <c r="AA630" s="411">
        <f t="shared" si="1042"/>
        <v>0</v>
      </c>
      <c r="AB630" s="411">
        <f t="shared" si="1042"/>
        <v>0</v>
      </c>
      <c r="AC630" s="411">
        <f t="shared" si="1042"/>
        <v>0</v>
      </c>
      <c r="AD630" s="411">
        <f t="shared" si="1042"/>
        <v>0</v>
      </c>
      <c r="AE630" s="411">
        <f t="shared" si="1042"/>
        <v>0</v>
      </c>
      <c r="AF630" s="411">
        <f t="shared" si="1042"/>
        <v>0</v>
      </c>
      <c r="AG630" s="411">
        <f t="shared" ref="AG630" si="1043">AG629</f>
        <v>0</v>
      </c>
      <c r="AH630" s="411">
        <f t="shared" ref="AH630" si="1044">AH629</f>
        <v>0</v>
      </c>
      <c r="AI630" s="411">
        <f t="shared" ref="AI630" si="1045">AI629</f>
        <v>0</v>
      </c>
      <c r="AJ630" s="411">
        <f t="shared" ref="AJ630" si="1046">AJ629</f>
        <v>0</v>
      </c>
      <c r="AK630" s="411">
        <f t="shared" ref="AK630" si="1047">AK629</f>
        <v>0</v>
      </c>
      <c r="AL630" s="411">
        <f t="shared" ref="AL630" si="1048">AL629</f>
        <v>0</v>
      </c>
      <c r="AM630" s="297"/>
    </row>
    <row r="631" spans="1:40" ht="15" outlineLevel="1">
      <c r="A631" s="756"/>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22"/>
      <c r="Z631" s="422"/>
      <c r="AA631" s="412"/>
      <c r="AB631" s="412"/>
      <c r="AC631" s="412"/>
      <c r="AD631" s="412"/>
      <c r="AE631" s="412"/>
      <c r="AF631" s="412"/>
      <c r="AG631" s="412"/>
      <c r="AH631" s="412"/>
      <c r="AI631" s="412"/>
      <c r="AJ631" s="412"/>
      <c r="AK631" s="412"/>
      <c r="AL631" s="412"/>
      <c r="AM631" s="306"/>
    </row>
    <row r="632" spans="1:40" ht="30" outlineLevel="1">
      <c r="A632" s="756">
        <v>13</v>
      </c>
      <c r="B632" s="428" t="s">
        <v>106</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5"/>
      <c r="AG632" s="415"/>
      <c r="AH632" s="415"/>
      <c r="AI632" s="415"/>
      <c r="AJ632" s="415"/>
      <c r="AK632" s="415"/>
      <c r="AL632" s="415"/>
      <c r="AM632" s="296">
        <f>SUM(Y632:AL632)</f>
        <v>0</v>
      </c>
    </row>
    <row r="633" spans="1:40" ht="15" outlineLevel="1">
      <c r="A633" s="756"/>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 t="shared" ref="Y633:AF633" si="1049">Y632</f>
        <v>0</v>
      </c>
      <c r="Z633" s="411">
        <f t="shared" si="1049"/>
        <v>0</v>
      </c>
      <c r="AA633" s="411">
        <f t="shared" si="1049"/>
        <v>0</v>
      </c>
      <c r="AB633" s="411">
        <f t="shared" si="1049"/>
        <v>0</v>
      </c>
      <c r="AC633" s="411">
        <f t="shared" si="1049"/>
        <v>0</v>
      </c>
      <c r="AD633" s="411">
        <f t="shared" si="1049"/>
        <v>0</v>
      </c>
      <c r="AE633" s="411">
        <f t="shared" si="1049"/>
        <v>0</v>
      </c>
      <c r="AF633" s="411">
        <f t="shared" si="1049"/>
        <v>0</v>
      </c>
      <c r="AG633" s="411">
        <f t="shared" ref="AG633" si="1050">AG632</f>
        <v>0</v>
      </c>
      <c r="AH633" s="411">
        <f t="shared" ref="AH633" si="1051">AH632</f>
        <v>0</v>
      </c>
      <c r="AI633" s="411">
        <f t="shared" ref="AI633" si="1052">AI632</f>
        <v>0</v>
      </c>
      <c r="AJ633" s="411">
        <f t="shared" ref="AJ633" si="1053">AJ632</f>
        <v>0</v>
      </c>
      <c r="AK633" s="411">
        <f t="shared" ref="AK633" si="1054">AK632</f>
        <v>0</v>
      </c>
      <c r="AL633" s="411">
        <f t="shared" ref="AL633" si="1055">AL632</f>
        <v>0</v>
      </c>
      <c r="AM633" s="306"/>
    </row>
    <row r="634" spans="1:40" ht="15" outlineLevel="1">
      <c r="A634" s="756"/>
      <c r="B634" s="315"/>
      <c r="C634" s="305"/>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6"/>
    </row>
    <row r="635" spans="1:40" ht="15" outlineLevel="1">
      <c r="A635" s="756"/>
      <c r="B635" s="288" t="s">
        <v>107</v>
      </c>
      <c r="C635" s="289"/>
      <c r="D635" s="290"/>
      <c r="E635" s="290"/>
      <c r="F635" s="290"/>
      <c r="G635" s="290"/>
      <c r="H635" s="290"/>
      <c r="I635" s="290"/>
      <c r="J635" s="290"/>
      <c r="K635" s="290"/>
      <c r="L635" s="290"/>
      <c r="M635" s="290"/>
      <c r="N635" s="290"/>
      <c r="O635" s="290"/>
      <c r="P635" s="289"/>
      <c r="Q635" s="289"/>
      <c r="R635" s="289"/>
      <c r="S635" s="289"/>
      <c r="T635" s="289"/>
      <c r="U635" s="289"/>
      <c r="V635" s="289"/>
      <c r="W635" s="289"/>
      <c r="X635" s="289"/>
      <c r="Y635" s="414"/>
      <c r="Z635" s="414"/>
      <c r="AA635" s="414"/>
      <c r="AB635" s="414"/>
      <c r="AC635" s="414"/>
      <c r="AD635" s="414"/>
      <c r="AE635" s="414"/>
      <c r="AF635" s="414"/>
      <c r="AG635" s="414"/>
      <c r="AH635" s="414"/>
      <c r="AI635" s="414"/>
      <c r="AJ635" s="414"/>
      <c r="AK635" s="414"/>
      <c r="AL635" s="414"/>
      <c r="AM635" s="292"/>
    </row>
    <row r="636" spans="1:40" ht="15" outlineLevel="1">
      <c r="A636" s="756">
        <v>14</v>
      </c>
      <c r="B636" s="315" t="s">
        <v>108</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 outlineLevel="1">
      <c r="A637" s="756"/>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1">
        <f t="shared" ref="Y637:AF637" si="1056">Y636</f>
        <v>0</v>
      </c>
      <c r="Z637" s="411">
        <f t="shared" si="1056"/>
        <v>0</v>
      </c>
      <c r="AA637" s="411">
        <f t="shared" si="1056"/>
        <v>0</v>
      </c>
      <c r="AB637" s="411">
        <f t="shared" si="1056"/>
        <v>0</v>
      </c>
      <c r="AC637" s="411">
        <f t="shared" si="1056"/>
        <v>0</v>
      </c>
      <c r="AD637" s="411">
        <f t="shared" si="1056"/>
        <v>0</v>
      </c>
      <c r="AE637" s="411">
        <f t="shared" si="1056"/>
        <v>0</v>
      </c>
      <c r="AF637" s="411">
        <f t="shared" si="1056"/>
        <v>0</v>
      </c>
      <c r="AG637" s="411">
        <f t="shared" ref="AG637" si="1057">AG636</f>
        <v>0</v>
      </c>
      <c r="AH637" s="411">
        <f t="shared" ref="AH637" si="1058">AH636</f>
        <v>0</v>
      </c>
      <c r="AI637" s="411">
        <f t="shared" ref="AI637" si="1059">AI636</f>
        <v>0</v>
      </c>
      <c r="AJ637" s="411">
        <f t="shared" ref="AJ637" si="1060">AJ636</f>
        <v>0</v>
      </c>
      <c r="AK637" s="411">
        <f t="shared" ref="AK637" si="1061">AK636</f>
        <v>0</v>
      </c>
      <c r="AL637" s="411">
        <f t="shared" ref="AL637" si="1062">AL636</f>
        <v>0</v>
      </c>
      <c r="AM637" s="515"/>
      <c r="AN637" s="628"/>
    </row>
    <row r="638" spans="1:40" ht="15" outlineLevel="1">
      <c r="A638" s="756"/>
      <c r="B638" s="315"/>
      <c r="C638" s="305"/>
      <c r="D638" s="291"/>
      <c r="E638" s="291"/>
      <c r="F638" s="291"/>
      <c r="G638" s="291"/>
      <c r="H638" s="291"/>
      <c r="I638" s="291"/>
      <c r="J638" s="291"/>
      <c r="K638" s="291"/>
      <c r="L638" s="291"/>
      <c r="M638" s="291"/>
      <c r="N638" s="468"/>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1"/>
      <c r="AN638" s="628"/>
    </row>
    <row r="639" spans="1:40" s="309" customFormat="1" ht="15" outlineLevel="1">
      <c r="A639" s="756"/>
      <c r="B639" s="288" t="s">
        <v>490</v>
      </c>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6"/>
      <c r="AF639" s="416"/>
      <c r="AG639" s="416"/>
      <c r="AH639" s="416"/>
      <c r="AI639" s="416"/>
      <c r="AJ639" s="416"/>
      <c r="AK639" s="416"/>
      <c r="AL639" s="416"/>
      <c r="AM639" s="516"/>
      <c r="AN639" s="629"/>
    </row>
    <row r="640" spans="1:40" ht="15" outlineLevel="1">
      <c r="A640" s="756">
        <v>15</v>
      </c>
      <c r="B640" s="294" t="s">
        <v>495</v>
      </c>
      <c r="C640" s="291" t="s">
        <v>25</v>
      </c>
      <c r="D640" s="295"/>
      <c r="E640" s="295"/>
      <c r="F640" s="295"/>
      <c r="G640" s="295"/>
      <c r="H640" s="295"/>
      <c r="I640" s="295"/>
      <c r="J640" s="295"/>
      <c r="K640" s="295"/>
      <c r="L640" s="295"/>
      <c r="M640" s="295"/>
      <c r="N640" s="295">
        <v>0</v>
      </c>
      <c r="O640" s="295"/>
      <c r="P640" s="295"/>
      <c r="Q640" s="295"/>
      <c r="R640" s="295"/>
      <c r="S640" s="295"/>
      <c r="T640" s="295"/>
      <c r="U640" s="295"/>
      <c r="V640" s="295"/>
      <c r="W640" s="295"/>
      <c r="X640" s="295"/>
      <c r="Y640" s="410"/>
      <c r="Z640" s="410"/>
      <c r="AA640" s="410"/>
      <c r="AB640" s="410"/>
      <c r="AC640" s="410"/>
      <c r="AD640" s="410"/>
      <c r="AE640" s="410"/>
      <c r="AF640" s="410"/>
      <c r="AG640" s="410"/>
      <c r="AH640" s="410"/>
      <c r="AI640" s="410"/>
      <c r="AJ640" s="410"/>
      <c r="AK640" s="410"/>
      <c r="AL640" s="410"/>
      <c r="AM640" s="296">
        <f>SUM(Y640:AL640)</f>
        <v>0</v>
      </c>
    </row>
    <row r="641" spans="1:39" ht="15" outlineLevel="1">
      <c r="A641" s="756"/>
      <c r="B641" s="294" t="s">
        <v>310</v>
      </c>
      <c r="C641" s="291" t="s">
        <v>163</v>
      </c>
      <c r="D641" s="295"/>
      <c r="E641" s="295"/>
      <c r="F641" s="295"/>
      <c r="G641" s="295"/>
      <c r="H641" s="295"/>
      <c r="I641" s="295"/>
      <c r="J641" s="295"/>
      <c r="K641" s="295"/>
      <c r="L641" s="295"/>
      <c r="M641" s="295"/>
      <c r="N641" s="295">
        <f>N640</f>
        <v>0</v>
      </c>
      <c r="O641" s="295"/>
      <c r="P641" s="295"/>
      <c r="Q641" s="295"/>
      <c r="R641" s="295"/>
      <c r="S641" s="295"/>
      <c r="T641" s="295"/>
      <c r="U641" s="295"/>
      <c r="V641" s="295"/>
      <c r="W641" s="295"/>
      <c r="X641" s="295"/>
      <c r="Y641" s="411">
        <f>Y640</f>
        <v>0</v>
      </c>
      <c r="Z641" s="411">
        <f t="shared" ref="Z641:AF641" si="1063">Z640</f>
        <v>0</v>
      </c>
      <c r="AA641" s="411">
        <f t="shared" si="1063"/>
        <v>0</v>
      </c>
      <c r="AB641" s="411">
        <f t="shared" si="1063"/>
        <v>0</v>
      </c>
      <c r="AC641" s="411">
        <f t="shared" si="1063"/>
        <v>0</v>
      </c>
      <c r="AD641" s="411">
        <f t="shared" si="1063"/>
        <v>0</v>
      </c>
      <c r="AE641" s="411">
        <f t="shared" si="1063"/>
        <v>0</v>
      </c>
      <c r="AF641" s="411">
        <f t="shared" si="1063"/>
        <v>0</v>
      </c>
      <c r="AG641" s="411">
        <f t="shared" ref="AG641:AL641" si="1064">AG640</f>
        <v>0</v>
      </c>
      <c r="AH641" s="411">
        <f t="shared" si="1064"/>
        <v>0</v>
      </c>
      <c r="AI641" s="411">
        <f t="shared" si="1064"/>
        <v>0</v>
      </c>
      <c r="AJ641" s="411">
        <f t="shared" si="1064"/>
        <v>0</v>
      </c>
      <c r="AK641" s="411">
        <f t="shared" si="1064"/>
        <v>0</v>
      </c>
      <c r="AL641" s="411">
        <f t="shared" si="1064"/>
        <v>0</v>
      </c>
      <c r="AM641" s="297"/>
    </row>
    <row r="642" spans="1:39" ht="15" outlineLevel="1">
      <c r="A642" s="756"/>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12"/>
      <c r="AA642" s="412"/>
      <c r="AB642" s="412"/>
      <c r="AC642" s="412"/>
      <c r="AD642" s="412"/>
      <c r="AE642" s="412"/>
      <c r="AF642" s="412"/>
      <c r="AG642" s="412"/>
      <c r="AH642" s="412"/>
      <c r="AI642" s="412"/>
      <c r="AJ642" s="412"/>
      <c r="AK642" s="412"/>
      <c r="AL642" s="412"/>
      <c r="AM642" s="306"/>
    </row>
    <row r="643" spans="1:39" s="283" customFormat="1" ht="15" outlineLevel="1">
      <c r="A643" s="756">
        <v>16</v>
      </c>
      <c r="B643" s="324" t="s">
        <v>491</v>
      </c>
      <c r="C643" s="291" t="s">
        <v>25</v>
      </c>
      <c r="D643" s="295"/>
      <c r="E643" s="295"/>
      <c r="F643" s="295"/>
      <c r="G643" s="295"/>
      <c r="H643" s="295"/>
      <c r="I643" s="295"/>
      <c r="J643" s="295"/>
      <c r="K643" s="295"/>
      <c r="L643" s="295"/>
      <c r="M643" s="295"/>
      <c r="N643" s="295">
        <v>0</v>
      </c>
      <c r="O643" s="295"/>
      <c r="P643" s="295"/>
      <c r="Q643" s="295"/>
      <c r="R643" s="295"/>
      <c r="S643" s="295"/>
      <c r="T643" s="295"/>
      <c r="U643" s="295"/>
      <c r="V643" s="295"/>
      <c r="W643" s="295"/>
      <c r="X643" s="295"/>
      <c r="Y643" s="410"/>
      <c r="Z643" s="410"/>
      <c r="AA643" s="410"/>
      <c r="AB643" s="410"/>
      <c r="AC643" s="410"/>
      <c r="AD643" s="410"/>
      <c r="AE643" s="410"/>
      <c r="AF643" s="410"/>
      <c r="AG643" s="410"/>
      <c r="AH643" s="410"/>
      <c r="AI643" s="410"/>
      <c r="AJ643" s="410"/>
      <c r="AK643" s="410"/>
      <c r="AL643" s="410"/>
      <c r="AM643" s="296">
        <f>SUM(Y643:AL643)</f>
        <v>0</v>
      </c>
    </row>
    <row r="644" spans="1:39" s="283" customFormat="1" ht="15" outlineLevel="1">
      <c r="A644" s="756"/>
      <c r="B644" s="294" t="s">
        <v>310</v>
      </c>
      <c r="C644" s="291" t="s">
        <v>163</v>
      </c>
      <c r="D644" s="295"/>
      <c r="E644" s="295"/>
      <c r="F644" s="295"/>
      <c r="G644" s="295"/>
      <c r="H644" s="295"/>
      <c r="I644" s="295"/>
      <c r="J644" s="295"/>
      <c r="K644" s="295"/>
      <c r="L644" s="295"/>
      <c r="M644" s="295"/>
      <c r="N644" s="295">
        <f>N643</f>
        <v>0</v>
      </c>
      <c r="O644" s="295"/>
      <c r="P644" s="295"/>
      <c r="Q644" s="295"/>
      <c r="R644" s="295"/>
      <c r="S644" s="295"/>
      <c r="T644" s="295"/>
      <c r="U644" s="295"/>
      <c r="V644" s="295"/>
      <c r="W644" s="295"/>
      <c r="X644" s="295"/>
      <c r="Y644" s="411">
        <f>Y643</f>
        <v>0</v>
      </c>
      <c r="Z644" s="411">
        <f t="shared" ref="Z644:AF644" si="1065">Z643</f>
        <v>0</v>
      </c>
      <c r="AA644" s="411">
        <f t="shared" si="1065"/>
        <v>0</v>
      </c>
      <c r="AB644" s="411">
        <f t="shared" si="1065"/>
        <v>0</v>
      </c>
      <c r="AC644" s="411">
        <f t="shared" si="1065"/>
        <v>0</v>
      </c>
      <c r="AD644" s="411">
        <f t="shared" si="1065"/>
        <v>0</v>
      </c>
      <c r="AE644" s="411">
        <f t="shared" si="1065"/>
        <v>0</v>
      </c>
      <c r="AF644" s="411">
        <f t="shared" si="1065"/>
        <v>0</v>
      </c>
      <c r="AG644" s="411">
        <f t="shared" ref="AG644:AL644" si="1066">AG643</f>
        <v>0</v>
      </c>
      <c r="AH644" s="411">
        <f t="shared" si="1066"/>
        <v>0</v>
      </c>
      <c r="AI644" s="411">
        <f t="shared" si="1066"/>
        <v>0</v>
      </c>
      <c r="AJ644" s="411">
        <f t="shared" si="1066"/>
        <v>0</v>
      </c>
      <c r="AK644" s="411">
        <f t="shared" si="1066"/>
        <v>0</v>
      </c>
      <c r="AL644" s="411">
        <f t="shared" si="1066"/>
        <v>0</v>
      </c>
      <c r="AM644" s="297"/>
    </row>
    <row r="645" spans="1:39" s="283" customFormat="1" ht="15" outlineLevel="1">
      <c r="A645" s="756"/>
      <c r="B645" s="32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6"/>
      <c r="AF645" s="416"/>
      <c r="AG645" s="416"/>
      <c r="AH645" s="416"/>
      <c r="AI645" s="416"/>
      <c r="AJ645" s="416"/>
      <c r="AK645" s="416"/>
      <c r="AL645" s="416"/>
      <c r="AM645" s="313"/>
    </row>
    <row r="646" spans="1:39" ht="15" outlineLevel="1">
      <c r="A646" s="756"/>
      <c r="B646" s="518" t="s">
        <v>496</v>
      </c>
      <c r="C646" s="320"/>
      <c r="D646" s="290"/>
      <c r="E646" s="289"/>
      <c r="F646" s="289"/>
      <c r="G646" s="289"/>
      <c r="H646" s="289"/>
      <c r="I646" s="289"/>
      <c r="J646" s="289"/>
      <c r="K646" s="289"/>
      <c r="L646" s="289"/>
      <c r="M646" s="289"/>
      <c r="N646" s="290"/>
      <c r="O646" s="289"/>
      <c r="P646" s="289"/>
      <c r="Q646" s="289"/>
      <c r="R646" s="289"/>
      <c r="S646" s="289"/>
      <c r="T646" s="289"/>
      <c r="U646" s="289"/>
      <c r="V646" s="289"/>
      <c r="W646" s="289"/>
      <c r="X646" s="289"/>
      <c r="Y646" s="414"/>
      <c r="Z646" s="414"/>
      <c r="AA646" s="414"/>
      <c r="AB646" s="414"/>
      <c r="AC646" s="414"/>
      <c r="AD646" s="414"/>
      <c r="AE646" s="414"/>
      <c r="AF646" s="414"/>
      <c r="AG646" s="414"/>
      <c r="AH646" s="414"/>
      <c r="AI646" s="414"/>
      <c r="AJ646" s="414"/>
      <c r="AK646" s="414"/>
      <c r="AL646" s="414"/>
      <c r="AM646" s="292"/>
    </row>
    <row r="647" spans="1:39" ht="15" outlineLevel="1">
      <c r="A647" s="756">
        <v>17</v>
      </c>
      <c r="B647" s="428" t="s">
        <v>112</v>
      </c>
      <c r="C647" s="291" t="s">
        <v>25</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26"/>
      <c r="Z647" s="410"/>
      <c r="AA647" s="410"/>
      <c r="AB647" s="410"/>
      <c r="AC647" s="410"/>
      <c r="AD647" s="410"/>
      <c r="AE647" s="410"/>
      <c r="AF647" s="415"/>
      <c r="AG647" s="415"/>
      <c r="AH647" s="415"/>
      <c r="AI647" s="415"/>
      <c r="AJ647" s="415"/>
      <c r="AK647" s="415"/>
      <c r="AL647" s="415"/>
      <c r="AM647" s="296">
        <f>SUM(Y647:AL647)</f>
        <v>0</v>
      </c>
    </row>
    <row r="648" spans="1:39" ht="15" outlineLevel="1">
      <c r="A648" s="756"/>
      <c r="B648" s="294" t="s">
        <v>310</v>
      </c>
      <c r="C648" s="291" t="s">
        <v>163</v>
      </c>
      <c r="D648" s="295"/>
      <c r="E648" s="295"/>
      <c r="F648" s="295"/>
      <c r="G648" s="295"/>
      <c r="H648" s="295"/>
      <c r="I648" s="295"/>
      <c r="J648" s="295"/>
      <c r="K648" s="295"/>
      <c r="L648" s="295"/>
      <c r="M648" s="295"/>
      <c r="N648" s="295">
        <f>N647</f>
        <v>12</v>
      </c>
      <c r="O648" s="295"/>
      <c r="P648" s="295"/>
      <c r="Q648" s="295"/>
      <c r="R648" s="295"/>
      <c r="S648" s="295"/>
      <c r="T648" s="295"/>
      <c r="U648" s="295"/>
      <c r="V648" s="295"/>
      <c r="W648" s="295"/>
      <c r="X648" s="295"/>
      <c r="Y648" s="411">
        <f>Y647</f>
        <v>0</v>
      </c>
      <c r="Z648" s="411">
        <f t="shared" ref="Z648:AF648" si="1067">Z647</f>
        <v>0</v>
      </c>
      <c r="AA648" s="411">
        <f t="shared" si="1067"/>
        <v>0</v>
      </c>
      <c r="AB648" s="411">
        <f t="shared" si="1067"/>
        <v>0</v>
      </c>
      <c r="AC648" s="411">
        <f t="shared" si="1067"/>
        <v>0</v>
      </c>
      <c r="AD648" s="411">
        <f t="shared" si="1067"/>
        <v>0</v>
      </c>
      <c r="AE648" s="411">
        <f t="shared" si="1067"/>
        <v>0</v>
      </c>
      <c r="AF648" s="411">
        <f t="shared" si="1067"/>
        <v>0</v>
      </c>
      <c r="AG648" s="411">
        <f t="shared" ref="AG648:AL648" si="1068">AG647</f>
        <v>0</v>
      </c>
      <c r="AH648" s="411">
        <f t="shared" si="1068"/>
        <v>0</v>
      </c>
      <c r="AI648" s="411">
        <f t="shared" si="1068"/>
        <v>0</v>
      </c>
      <c r="AJ648" s="411">
        <f t="shared" si="1068"/>
        <v>0</v>
      </c>
      <c r="AK648" s="411">
        <f t="shared" si="1068"/>
        <v>0</v>
      </c>
      <c r="AL648" s="411">
        <f t="shared" si="1068"/>
        <v>0</v>
      </c>
      <c r="AM648" s="306"/>
    </row>
    <row r="649" spans="1:39" ht="15" outlineLevel="1">
      <c r="A649" s="756"/>
      <c r="B649" s="294"/>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22"/>
      <c r="Z649" s="425"/>
      <c r="AA649" s="425"/>
      <c r="AB649" s="425"/>
      <c r="AC649" s="425"/>
      <c r="AD649" s="425"/>
      <c r="AE649" s="425"/>
      <c r="AF649" s="425"/>
      <c r="AG649" s="425"/>
      <c r="AH649" s="425"/>
      <c r="AI649" s="425"/>
      <c r="AJ649" s="425"/>
      <c r="AK649" s="425"/>
      <c r="AL649" s="425"/>
      <c r="AM649" s="306"/>
    </row>
    <row r="650" spans="1:39" ht="15" outlineLevel="1">
      <c r="A650" s="756">
        <v>18</v>
      </c>
      <c r="B650" s="428" t="s">
        <v>109</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ht="15" outlineLevel="1">
      <c r="A651" s="756"/>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F651" si="1069">Z650</f>
        <v>0</v>
      </c>
      <c r="AA651" s="411">
        <f t="shared" si="1069"/>
        <v>0</v>
      </c>
      <c r="AB651" s="411">
        <f t="shared" si="1069"/>
        <v>0</v>
      </c>
      <c r="AC651" s="411">
        <f t="shared" si="1069"/>
        <v>0</v>
      </c>
      <c r="AD651" s="411">
        <f t="shared" si="1069"/>
        <v>0</v>
      </c>
      <c r="AE651" s="411">
        <f t="shared" si="1069"/>
        <v>0</v>
      </c>
      <c r="AF651" s="411">
        <f t="shared" si="1069"/>
        <v>0</v>
      </c>
      <c r="AG651" s="411">
        <f t="shared" ref="AG651:AL651" si="1070">AG650</f>
        <v>0</v>
      </c>
      <c r="AH651" s="411">
        <f t="shared" si="1070"/>
        <v>0</v>
      </c>
      <c r="AI651" s="411">
        <f t="shared" si="1070"/>
        <v>0</v>
      </c>
      <c r="AJ651" s="411">
        <f t="shared" si="1070"/>
        <v>0</v>
      </c>
      <c r="AK651" s="411">
        <f t="shared" si="1070"/>
        <v>0</v>
      </c>
      <c r="AL651" s="411">
        <f t="shared" si="1070"/>
        <v>0</v>
      </c>
      <c r="AM651" s="306"/>
    </row>
    <row r="652" spans="1:39" ht="15" outlineLevel="1">
      <c r="A652" s="756"/>
      <c r="B652" s="322"/>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3"/>
      <c r="Z652" s="424"/>
      <c r="AA652" s="424"/>
      <c r="AB652" s="424"/>
      <c r="AC652" s="424"/>
      <c r="AD652" s="424"/>
      <c r="AE652" s="424"/>
      <c r="AF652" s="424"/>
      <c r="AG652" s="424"/>
      <c r="AH652" s="424"/>
      <c r="AI652" s="424"/>
      <c r="AJ652" s="424"/>
      <c r="AK652" s="424"/>
      <c r="AL652" s="424"/>
      <c r="AM652" s="297"/>
    </row>
    <row r="653" spans="1:39" ht="15" outlineLevel="1">
      <c r="A653" s="756">
        <v>19</v>
      </c>
      <c r="B653" s="428" t="s">
        <v>111</v>
      </c>
      <c r="C653" s="291" t="s">
        <v>25</v>
      </c>
      <c r="D653" s="295"/>
      <c r="E653" s="295"/>
      <c r="F653" s="295"/>
      <c r="G653" s="295"/>
      <c r="H653" s="295"/>
      <c r="I653" s="295"/>
      <c r="J653" s="295"/>
      <c r="K653" s="295"/>
      <c r="L653" s="295"/>
      <c r="M653" s="295"/>
      <c r="N653" s="295">
        <v>12</v>
      </c>
      <c r="O653" s="295"/>
      <c r="P653" s="295"/>
      <c r="Q653" s="295"/>
      <c r="R653" s="295"/>
      <c r="S653" s="295"/>
      <c r="T653" s="295"/>
      <c r="U653" s="295"/>
      <c r="V653" s="295"/>
      <c r="W653" s="295"/>
      <c r="X653" s="295"/>
      <c r="Y653" s="426"/>
      <c r="Z653" s="410"/>
      <c r="AA653" s="410"/>
      <c r="AB653" s="410"/>
      <c r="AC653" s="410"/>
      <c r="AD653" s="410"/>
      <c r="AE653" s="410"/>
      <c r="AF653" s="415"/>
      <c r="AG653" s="415"/>
      <c r="AH653" s="415"/>
      <c r="AI653" s="415"/>
      <c r="AJ653" s="415"/>
      <c r="AK653" s="415"/>
      <c r="AL653" s="415"/>
      <c r="AM653" s="296">
        <f>SUM(Y653:AL653)</f>
        <v>0</v>
      </c>
    </row>
    <row r="654" spans="1:39" ht="15" outlineLevel="1">
      <c r="A654" s="756"/>
      <c r="B654" s="294" t="s">
        <v>310</v>
      </c>
      <c r="C654" s="291" t="s">
        <v>163</v>
      </c>
      <c r="D654" s="295"/>
      <c r="E654" s="295"/>
      <c r="F654" s="295"/>
      <c r="G654" s="295"/>
      <c r="H654" s="295"/>
      <c r="I654" s="295"/>
      <c r="J654" s="295"/>
      <c r="K654" s="295"/>
      <c r="L654" s="295"/>
      <c r="M654" s="295"/>
      <c r="N654" s="295">
        <f>N653</f>
        <v>12</v>
      </c>
      <c r="O654" s="295"/>
      <c r="P654" s="295"/>
      <c r="Q654" s="295"/>
      <c r="R654" s="295"/>
      <c r="S654" s="295"/>
      <c r="T654" s="295"/>
      <c r="U654" s="295"/>
      <c r="V654" s="295"/>
      <c r="W654" s="295"/>
      <c r="X654" s="295"/>
      <c r="Y654" s="411">
        <f>Y653</f>
        <v>0</v>
      </c>
      <c r="Z654" s="411">
        <f t="shared" ref="Z654:AF654" si="1071">Z653</f>
        <v>0</v>
      </c>
      <c r="AA654" s="411">
        <f t="shared" si="1071"/>
        <v>0</v>
      </c>
      <c r="AB654" s="411">
        <f t="shared" si="1071"/>
        <v>0</v>
      </c>
      <c r="AC654" s="411">
        <f t="shared" si="1071"/>
        <v>0</v>
      </c>
      <c r="AD654" s="411">
        <f t="shared" si="1071"/>
        <v>0</v>
      </c>
      <c r="AE654" s="411">
        <f t="shared" si="1071"/>
        <v>0</v>
      </c>
      <c r="AF654" s="411">
        <f t="shared" si="1071"/>
        <v>0</v>
      </c>
      <c r="AG654" s="411">
        <f t="shared" ref="AG654:AL654" si="1072">AG653</f>
        <v>0</v>
      </c>
      <c r="AH654" s="411">
        <f t="shared" si="1072"/>
        <v>0</v>
      </c>
      <c r="AI654" s="411">
        <f t="shared" si="1072"/>
        <v>0</v>
      </c>
      <c r="AJ654" s="411">
        <f t="shared" si="1072"/>
        <v>0</v>
      </c>
      <c r="AK654" s="411">
        <f t="shared" si="1072"/>
        <v>0</v>
      </c>
      <c r="AL654" s="411">
        <f t="shared" si="1072"/>
        <v>0</v>
      </c>
      <c r="AM654" s="297"/>
    </row>
    <row r="655" spans="1:39" ht="15" outlineLevel="1">
      <c r="A655" s="756"/>
      <c r="B655" s="322"/>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2"/>
      <c r="Z655" s="412"/>
      <c r="AA655" s="412"/>
      <c r="AB655" s="412"/>
      <c r="AC655" s="412"/>
      <c r="AD655" s="412"/>
      <c r="AE655" s="412"/>
      <c r="AF655" s="412"/>
      <c r="AG655" s="412"/>
      <c r="AH655" s="412"/>
      <c r="AI655" s="412"/>
      <c r="AJ655" s="412"/>
      <c r="AK655" s="412"/>
      <c r="AL655" s="412"/>
      <c r="AM655" s="306"/>
    </row>
    <row r="656" spans="1:39" ht="15" outlineLevel="1">
      <c r="A656" s="756">
        <v>20</v>
      </c>
      <c r="B656" s="428" t="s">
        <v>110</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5" outlineLevel="1">
      <c r="A657" s="756"/>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F657" si="1073">Z656</f>
        <v>0</v>
      </c>
      <c r="AA657" s="411">
        <f t="shared" si="1073"/>
        <v>0</v>
      </c>
      <c r="AB657" s="411">
        <f t="shared" si="1073"/>
        <v>0</v>
      </c>
      <c r="AC657" s="411">
        <f t="shared" si="1073"/>
        <v>0</v>
      </c>
      <c r="AD657" s="411">
        <f t="shared" si="1073"/>
        <v>0</v>
      </c>
      <c r="AE657" s="411">
        <f t="shared" si="1073"/>
        <v>0</v>
      </c>
      <c r="AF657" s="411">
        <f t="shared" si="1073"/>
        <v>0</v>
      </c>
      <c r="AG657" s="411">
        <f t="shared" ref="AG657:AL657" si="1074">AG656</f>
        <v>0</v>
      </c>
      <c r="AH657" s="411">
        <f t="shared" si="1074"/>
        <v>0</v>
      </c>
      <c r="AI657" s="411">
        <f t="shared" si="1074"/>
        <v>0</v>
      </c>
      <c r="AJ657" s="411">
        <f t="shared" si="1074"/>
        <v>0</v>
      </c>
      <c r="AK657" s="411">
        <f t="shared" si="1074"/>
        <v>0</v>
      </c>
      <c r="AL657" s="411">
        <f t="shared" si="1074"/>
        <v>0</v>
      </c>
      <c r="AM657" s="306"/>
    </row>
    <row r="658" spans="1:39" ht="15" outlineLevel="1">
      <c r="A658" s="756"/>
      <c r="B658" s="323"/>
      <c r="C658" s="300"/>
      <c r="D658" s="291"/>
      <c r="E658" s="291"/>
      <c r="F658" s="291"/>
      <c r="G658" s="291"/>
      <c r="H658" s="291"/>
      <c r="I658" s="291"/>
      <c r="J658" s="291"/>
      <c r="K658" s="291"/>
      <c r="L658" s="291"/>
      <c r="M658" s="291"/>
      <c r="N658" s="300"/>
      <c r="O658" s="291"/>
      <c r="P658" s="291"/>
      <c r="Q658" s="291"/>
      <c r="R658" s="291"/>
      <c r="S658" s="291"/>
      <c r="T658" s="291"/>
      <c r="U658" s="291"/>
      <c r="V658" s="291"/>
      <c r="W658" s="291"/>
      <c r="X658" s="291"/>
      <c r="Y658" s="412"/>
      <c r="Z658" s="412"/>
      <c r="AA658" s="412"/>
      <c r="AB658" s="412"/>
      <c r="AC658" s="412"/>
      <c r="AD658" s="412"/>
      <c r="AE658" s="412"/>
      <c r="AF658" s="412"/>
      <c r="AG658" s="412"/>
      <c r="AH658" s="412"/>
      <c r="AI658" s="412"/>
      <c r="AJ658" s="412"/>
      <c r="AK658" s="412"/>
      <c r="AL658" s="412"/>
      <c r="AM658" s="306"/>
    </row>
    <row r="659" spans="1:39" ht="15" outlineLevel="1">
      <c r="A659" s="756"/>
      <c r="B659" s="517" t="s">
        <v>503</v>
      </c>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756"/>
      <c r="B660" s="504" t="s">
        <v>499</v>
      </c>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2"/>
      <c r="Z660" s="425"/>
      <c r="AA660" s="425"/>
      <c r="AB660" s="425"/>
      <c r="AC660" s="425"/>
      <c r="AD660" s="425"/>
      <c r="AE660" s="425"/>
      <c r="AF660" s="425"/>
      <c r="AG660" s="425"/>
      <c r="AH660" s="425"/>
      <c r="AI660" s="425"/>
      <c r="AJ660" s="425"/>
      <c r="AK660" s="425"/>
      <c r="AL660" s="425"/>
      <c r="AM660" s="306"/>
    </row>
    <row r="661" spans="1:39" ht="15" outlineLevel="1">
      <c r="A661" s="756" t="s">
        <v>1054</v>
      </c>
      <c r="B661" s="428" t="s">
        <v>1020</v>
      </c>
      <c r="C661" s="759" t="s">
        <v>788</v>
      </c>
      <c r="D661" s="295"/>
      <c r="E661" s="295">
        <v>1579160.3880964993</v>
      </c>
      <c r="F661" s="295">
        <v>1579160.3880964993</v>
      </c>
      <c r="G661" s="295">
        <v>0</v>
      </c>
      <c r="H661" s="295">
        <v>0</v>
      </c>
      <c r="I661" s="295">
        <v>0</v>
      </c>
      <c r="J661" s="295">
        <v>0</v>
      </c>
      <c r="K661" s="295">
        <v>0</v>
      </c>
      <c r="L661" s="295">
        <v>0</v>
      </c>
      <c r="M661" s="295">
        <v>0</v>
      </c>
      <c r="N661" s="291"/>
      <c r="O661" s="295"/>
      <c r="P661" s="295">
        <v>126.35269043762044</v>
      </c>
      <c r="Q661" s="295">
        <v>126.35269043762044</v>
      </c>
      <c r="R661" s="295">
        <v>0</v>
      </c>
      <c r="S661" s="295">
        <v>0</v>
      </c>
      <c r="T661" s="295">
        <v>0</v>
      </c>
      <c r="U661" s="295">
        <v>0</v>
      </c>
      <c r="V661" s="295">
        <v>0</v>
      </c>
      <c r="W661" s="295">
        <v>0</v>
      </c>
      <c r="X661" s="295">
        <v>0</v>
      </c>
      <c r="Y661" s="410">
        <v>1</v>
      </c>
      <c r="Z661" s="410">
        <v>0</v>
      </c>
      <c r="AA661" s="410">
        <v>0</v>
      </c>
      <c r="AB661" s="410">
        <v>0</v>
      </c>
      <c r="AC661" s="410">
        <v>0</v>
      </c>
      <c r="AD661" s="410">
        <v>0</v>
      </c>
      <c r="AE661" s="410">
        <v>0</v>
      </c>
      <c r="AF661" s="410">
        <v>0</v>
      </c>
      <c r="AG661" s="410"/>
      <c r="AH661" s="410"/>
      <c r="AI661" s="410"/>
      <c r="AJ661" s="410"/>
      <c r="AK661" s="410"/>
      <c r="AL661" s="410"/>
      <c r="AM661" s="296">
        <f>SUM(Y661:AL661)</f>
        <v>1</v>
      </c>
    </row>
    <row r="662" spans="1:39" ht="15" outlineLevel="1">
      <c r="A662" s="756"/>
      <c r="B662" s="294" t="s">
        <v>310</v>
      </c>
      <c r="C662" s="291" t="s">
        <v>163</v>
      </c>
      <c r="D662" s="295"/>
      <c r="E662" s="295"/>
      <c r="F662" s="295"/>
      <c r="G662" s="295"/>
      <c r="H662" s="295"/>
      <c r="I662" s="295"/>
      <c r="J662" s="295"/>
      <c r="K662" s="295"/>
      <c r="L662" s="295"/>
      <c r="M662" s="295"/>
      <c r="N662" s="291"/>
      <c r="O662" s="295"/>
      <c r="P662" s="295"/>
      <c r="Q662" s="295"/>
      <c r="R662" s="295"/>
      <c r="S662" s="295"/>
      <c r="T662" s="295"/>
      <c r="U662" s="295"/>
      <c r="V662" s="295"/>
      <c r="W662" s="295"/>
      <c r="X662" s="295"/>
      <c r="Y662" s="411">
        <f t="shared" ref="Y662:AF662" si="1075">Y661</f>
        <v>1</v>
      </c>
      <c r="Z662" s="411">
        <f t="shared" si="1075"/>
        <v>0</v>
      </c>
      <c r="AA662" s="411">
        <f t="shared" si="1075"/>
        <v>0</v>
      </c>
      <c r="AB662" s="411">
        <f t="shared" si="1075"/>
        <v>0</v>
      </c>
      <c r="AC662" s="411">
        <f t="shared" si="1075"/>
        <v>0</v>
      </c>
      <c r="AD662" s="411">
        <f t="shared" si="1075"/>
        <v>0</v>
      </c>
      <c r="AE662" s="411">
        <f t="shared" si="1075"/>
        <v>0</v>
      </c>
      <c r="AF662" s="411">
        <f t="shared" si="1075"/>
        <v>0</v>
      </c>
      <c r="AG662" s="411">
        <f t="shared" ref="AG662" si="1076">AG661</f>
        <v>0</v>
      </c>
      <c r="AH662" s="411">
        <f t="shared" ref="AH662" si="1077">AH661</f>
        <v>0</v>
      </c>
      <c r="AI662" s="411">
        <f t="shared" ref="AI662" si="1078">AI661</f>
        <v>0</v>
      </c>
      <c r="AJ662" s="411">
        <f t="shared" ref="AJ662" si="1079">AJ661</f>
        <v>0</v>
      </c>
      <c r="AK662" s="411">
        <f t="shared" ref="AK662" si="1080">AK661</f>
        <v>0</v>
      </c>
      <c r="AL662" s="411">
        <f t="shared" ref="AL662" si="1081">AL661</f>
        <v>0</v>
      </c>
      <c r="AM662" s="306"/>
    </row>
    <row r="663" spans="1:39" ht="15" outlineLevel="1">
      <c r="A663" s="756"/>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30" outlineLevel="1">
      <c r="A664" s="756" t="s">
        <v>1055</v>
      </c>
      <c r="B664" s="428" t="s">
        <v>114</v>
      </c>
      <c r="C664" s="291" t="s">
        <v>25</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0"/>
      <c r="Z664" s="410"/>
      <c r="AA664" s="410"/>
      <c r="AB664" s="410"/>
      <c r="AC664" s="410"/>
      <c r="AD664" s="410"/>
      <c r="AE664" s="410"/>
      <c r="AF664" s="410"/>
      <c r="AG664" s="410"/>
      <c r="AH664" s="410"/>
      <c r="AI664" s="410"/>
      <c r="AJ664" s="410"/>
      <c r="AK664" s="410"/>
      <c r="AL664" s="410"/>
      <c r="AM664" s="296">
        <f>SUM(Y664:AL664)</f>
        <v>0</v>
      </c>
    </row>
    <row r="665" spans="1:39" ht="15" outlineLevel="1">
      <c r="A665" s="756"/>
      <c r="B665" s="294" t="s">
        <v>310</v>
      </c>
      <c r="C665" s="291" t="s">
        <v>163</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1">
        <f t="shared" ref="Y665:AF665" si="1082">Y664</f>
        <v>0</v>
      </c>
      <c r="Z665" s="411">
        <f t="shared" si="1082"/>
        <v>0</v>
      </c>
      <c r="AA665" s="411">
        <f t="shared" si="1082"/>
        <v>0</v>
      </c>
      <c r="AB665" s="411">
        <f t="shared" si="1082"/>
        <v>0</v>
      </c>
      <c r="AC665" s="411">
        <f t="shared" si="1082"/>
        <v>0</v>
      </c>
      <c r="AD665" s="411">
        <f t="shared" si="1082"/>
        <v>0</v>
      </c>
      <c r="AE665" s="411">
        <f t="shared" si="1082"/>
        <v>0</v>
      </c>
      <c r="AF665" s="411">
        <f t="shared" si="1082"/>
        <v>0</v>
      </c>
      <c r="AG665" s="411">
        <f t="shared" ref="AG665" si="1083">AG664</f>
        <v>0</v>
      </c>
      <c r="AH665" s="411">
        <f t="shared" ref="AH665" si="1084">AH664</f>
        <v>0</v>
      </c>
      <c r="AI665" s="411">
        <f t="shared" ref="AI665" si="1085">AI664</f>
        <v>0</v>
      </c>
      <c r="AJ665" s="411">
        <f t="shared" ref="AJ665" si="1086">AJ664</f>
        <v>0</v>
      </c>
      <c r="AK665" s="411">
        <f t="shared" ref="AK665" si="1087">AK664</f>
        <v>0</v>
      </c>
      <c r="AL665" s="411">
        <f t="shared" ref="AL665" si="1088">AL664</f>
        <v>0</v>
      </c>
      <c r="AM665" s="306"/>
    </row>
    <row r="666" spans="1:39" ht="15" outlineLevel="1">
      <c r="A666" s="756"/>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5"/>
      <c r="AA666" s="425"/>
      <c r="AB666" s="425"/>
      <c r="AC666" s="425"/>
      <c r="AD666" s="425"/>
      <c r="AE666" s="425"/>
      <c r="AF666" s="425"/>
      <c r="AG666" s="425"/>
      <c r="AH666" s="425"/>
      <c r="AI666" s="425"/>
      <c r="AJ666" s="425"/>
      <c r="AK666" s="425"/>
      <c r="AL666" s="425"/>
      <c r="AM666" s="306"/>
    </row>
    <row r="667" spans="1:39" ht="15" outlineLevel="1">
      <c r="A667" s="756" t="s">
        <v>1056</v>
      </c>
      <c r="B667" s="428" t="s">
        <v>115</v>
      </c>
      <c r="C667" s="291" t="s">
        <v>25</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0"/>
      <c r="Z667" s="410"/>
      <c r="AA667" s="410"/>
      <c r="AB667" s="410"/>
      <c r="AC667" s="410"/>
      <c r="AD667" s="410"/>
      <c r="AE667" s="410"/>
      <c r="AF667" s="410"/>
      <c r="AG667" s="410"/>
      <c r="AH667" s="410"/>
      <c r="AI667" s="410"/>
      <c r="AJ667" s="410"/>
      <c r="AK667" s="410"/>
      <c r="AL667" s="410"/>
      <c r="AM667" s="296">
        <f>SUM(Y667:AL667)</f>
        <v>0</v>
      </c>
    </row>
    <row r="668" spans="1:39" ht="15" outlineLevel="1">
      <c r="A668" s="756"/>
      <c r="B668" s="294" t="s">
        <v>310</v>
      </c>
      <c r="C668" s="291" t="s">
        <v>163</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1">
        <f t="shared" ref="Y668:AF668" si="1089">Y667</f>
        <v>0</v>
      </c>
      <c r="Z668" s="411">
        <f t="shared" si="1089"/>
        <v>0</v>
      </c>
      <c r="AA668" s="411">
        <f t="shared" si="1089"/>
        <v>0</v>
      </c>
      <c r="AB668" s="411">
        <f t="shared" si="1089"/>
        <v>0</v>
      </c>
      <c r="AC668" s="411">
        <f t="shared" si="1089"/>
        <v>0</v>
      </c>
      <c r="AD668" s="411">
        <f t="shared" si="1089"/>
        <v>0</v>
      </c>
      <c r="AE668" s="411">
        <f t="shared" si="1089"/>
        <v>0</v>
      </c>
      <c r="AF668" s="411">
        <f t="shared" si="1089"/>
        <v>0</v>
      </c>
      <c r="AG668" s="411">
        <f t="shared" ref="AG668" si="1090">AG667</f>
        <v>0</v>
      </c>
      <c r="AH668" s="411">
        <f t="shared" ref="AH668" si="1091">AH667</f>
        <v>0</v>
      </c>
      <c r="AI668" s="411">
        <f t="shared" ref="AI668" si="1092">AI667</f>
        <v>0</v>
      </c>
      <c r="AJ668" s="411">
        <f t="shared" ref="AJ668" si="1093">AJ667</f>
        <v>0</v>
      </c>
      <c r="AK668" s="411">
        <f t="shared" ref="AK668" si="1094">AK667</f>
        <v>0</v>
      </c>
      <c r="AL668" s="411">
        <f t="shared" ref="AL668" si="1095">AL667</f>
        <v>0</v>
      </c>
      <c r="AM668" s="306"/>
    </row>
    <row r="669" spans="1:39" ht="15" outlineLevel="1">
      <c r="A669" s="756"/>
      <c r="B669" s="430"/>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15" outlineLevel="1">
      <c r="A670" s="756" t="s">
        <v>1057</v>
      </c>
      <c r="B670" s="428" t="s">
        <v>116</v>
      </c>
      <c r="C670" s="759" t="s">
        <v>788</v>
      </c>
      <c r="D670" s="295"/>
      <c r="E670" s="295">
        <v>9502.1313955249807</v>
      </c>
      <c r="F670" s="295">
        <v>9289.9274529826635</v>
      </c>
      <c r="G670" s="295">
        <v>0</v>
      </c>
      <c r="H670" s="295">
        <v>0</v>
      </c>
      <c r="I670" s="295">
        <v>0</v>
      </c>
      <c r="J670" s="295">
        <v>0</v>
      </c>
      <c r="K670" s="295">
        <v>0</v>
      </c>
      <c r="L670" s="295">
        <v>0</v>
      </c>
      <c r="M670" s="295">
        <v>0</v>
      </c>
      <c r="N670" s="291"/>
      <c r="O670" s="295"/>
      <c r="P670" s="295">
        <v>5.4217301437389498</v>
      </c>
      <c r="Q670" s="295">
        <v>5.3006507286043876</v>
      </c>
      <c r="R670" s="295">
        <v>0</v>
      </c>
      <c r="S670" s="295">
        <v>0</v>
      </c>
      <c r="T670" s="295">
        <v>0</v>
      </c>
      <c r="U670" s="295">
        <v>0</v>
      </c>
      <c r="V670" s="295">
        <v>0</v>
      </c>
      <c r="W670" s="295">
        <v>0</v>
      </c>
      <c r="X670" s="295">
        <v>0</v>
      </c>
      <c r="Y670" s="410">
        <v>1</v>
      </c>
      <c r="Z670" s="410">
        <v>0</v>
      </c>
      <c r="AA670" s="410">
        <v>0</v>
      </c>
      <c r="AB670" s="410">
        <v>0</v>
      </c>
      <c r="AC670" s="410">
        <v>0</v>
      </c>
      <c r="AD670" s="410">
        <v>0</v>
      </c>
      <c r="AE670" s="410">
        <v>0</v>
      </c>
      <c r="AF670" s="410">
        <v>0</v>
      </c>
      <c r="AG670" s="410"/>
      <c r="AH670" s="410"/>
      <c r="AI670" s="410"/>
      <c r="AJ670" s="410"/>
      <c r="AK670" s="410"/>
      <c r="AL670" s="410"/>
      <c r="AM670" s="296">
        <f>SUM(Y670:AL670)</f>
        <v>1</v>
      </c>
    </row>
    <row r="671" spans="1:39" ht="15" outlineLevel="1">
      <c r="A671" s="756"/>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 t="shared" ref="Y671:AF671" si="1096">Y670</f>
        <v>1</v>
      </c>
      <c r="Z671" s="411">
        <f t="shared" si="1096"/>
        <v>0</v>
      </c>
      <c r="AA671" s="411">
        <f t="shared" si="1096"/>
        <v>0</v>
      </c>
      <c r="AB671" s="411">
        <f t="shared" si="1096"/>
        <v>0</v>
      </c>
      <c r="AC671" s="411">
        <f t="shared" si="1096"/>
        <v>0</v>
      </c>
      <c r="AD671" s="411">
        <f t="shared" si="1096"/>
        <v>0</v>
      </c>
      <c r="AE671" s="411">
        <f t="shared" si="1096"/>
        <v>0</v>
      </c>
      <c r="AF671" s="411">
        <f t="shared" si="1096"/>
        <v>0</v>
      </c>
      <c r="AG671" s="411">
        <f t="shared" ref="AG671" si="1097">AG670</f>
        <v>0</v>
      </c>
      <c r="AH671" s="411">
        <f t="shared" ref="AH671" si="1098">AH670</f>
        <v>0</v>
      </c>
      <c r="AI671" s="411">
        <f t="shared" ref="AI671" si="1099">AI670</f>
        <v>0</v>
      </c>
      <c r="AJ671" s="411">
        <f t="shared" ref="AJ671" si="1100">AJ670</f>
        <v>0</v>
      </c>
      <c r="AK671" s="411">
        <f t="shared" ref="AK671" si="1101">AK670</f>
        <v>0</v>
      </c>
      <c r="AL671" s="411">
        <f t="shared" ref="AL671" si="1102">AL670</f>
        <v>0</v>
      </c>
      <c r="AM671" s="306"/>
    </row>
    <row r="672" spans="1:39" ht="15" outlineLevel="1">
      <c r="A672" s="756"/>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 outlineLevel="1">
      <c r="A673" s="756"/>
      <c r="B673" s="288" t="s">
        <v>500</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12"/>
      <c r="Z673" s="425"/>
      <c r="AA673" s="425"/>
      <c r="AB673" s="425"/>
      <c r="AC673" s="425"/>
      <c r="AD673" s="425"/>
      <c r="AE673" s="425"/>
      <c r="AF673" s="425"/>
      <c r="AG673" s="425"/>
      <c r="AH673" s="425"/>
      <c r="AI673" s="425"/>
      <c r="AJ673" s="425"/>
      <c r="AK673" s="425"/>
      <c r="AL673" s="425"/>
      <c r="AM673" s="306"/>
    </row>
    <row r="674" spans="1:39" ht="15" outlineLevel="1">
      <c r="A674" s="756" t="s">
        <v>1058</v>
      </c>
      <c r="B674" s="428" t="s">
        <v>117</v>
      </c>
      <c r="C674" s="291" t="s">
        <v>25</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26"/>
      <c r="Z674" s="410"/>
      <c r="AA674" s="410"/>
      <c r="AB674" s="410"/>
      <c r="AC674" s="410"/>
      <c r="AD674" s="410"/>
      <c r="AE674" s="410"/>
      <c r="AF674" s="415"/>
      <c r="AG674" s="415"/>
      <c r="AH674" s="415"/>
      <c r="AI674" s="415"/>
      <c r="AJ674" s="415"/>
      <c r="AK674" s="415"/>
      <c r="AL674" s="415"/>
      <c r="AM674" s="296">
        <f>SUM(Y674:AL674)</f>
        <v>0</v>
      </c>
    </row>
    <row r="675" spans="1:39" ht="15" outlineLevel="1">
      <c r="A675" s="756"/>
      <c r="B675" s="294" t="s">
        <v>310</v>
      </c>
      <c r="C675" s="291" t="s">
        <v>163</v>
      </c>
      <c r="D675" s="295"/>
      <c r="E675" s="295"/>
      <c r="F675" s="295"/>
      <c r="G675" s="295"/>
      <c r="H675" s="295"/>
      <c r="I675" s="295"/>
      <c r="J675" s="295"/>
      <c r="K675" s="295"/>
      <c r="L675" s="295"/>
      <c r="M675" s="295"/>
      <c r="N675" s="295">
        <f>N674</f>
        <v>12</v>
      </c>
      <c r="O675" s="295"/>
      <c r="P675" s="295"/>
      <c r="Q675" s="295"/>
      <c r="R675" s="295"/>
      <c r="S675" s="295"/>
      <c r="T675" s="295"/>
      <c r="U675" s="295"/>
      <c r="V675" s="295"/>
      <c r="W675" s="295"/>
      <c r="X675" s="295"/>
      <c r="Y675" s="411">
        <f t="shared" ref="Y675:AF675" si="1103">Y674</f>
        <v>0</v>
      </c>
      <c r="Z675" s="411">
        <f t="shared" si="1103"/>
        <v>0</v>
      </c>
      <c r="AA675" s="411">
        <f t="shared" si="1103"/>
        <v>0</v>
      </c>
      <c r="AB675" s="411">
        <f t="shared" si="1103"/>
        <v>0</v>
      </c>
      <c r="AC675" s="411">
        <f t="shared" si="1103"/>
        <v>0</v>
      </c>
      <c r="AD675" s="411">
        <f t="shared" si="1103"/>
        <v>0</v>
      </c>
      <c r="AE675" s="411">
        <f t="shared" si="1103"/>
        <v>0</v>
      </c>
      <c r="AF675" s="411">
        <f t="shared" si="1103"/>
        <v>0</v>
      </c>
      <c r="AG675" s="411">
        <f t="shared" ref="AG675" si="1104">AG674</f>
        <v>0</v>
      </c>
      <c r="AH675" s="411">
        <f t="shared" ref="AH675" si="1105">AH674</f>
        <v>0</v>
      </c>
      <c r="AI675" s="411">
        <f t="shared" ref="AI675" si="1106">AI674</f>
        <v>0</v>
      </c>
      <c r="AJ675" s="411">
        <f t="shared" ref="AJ675" si="1107">AJ674</f>
        <v>0</v>
      </c>
      <c r="AK675" s="411">
        <f t="shared" ref="AK675" si="1108">AK674</f>
        <v>0</v>
      </c>
      <c r="AL675" s="411">
        <f t="shared" ref="AL675" si="1109">AL674</f>
        <v>0</v>
      </c>
      <c r="AM675" s="306"/>
    </row>
    <row r="676" spans="1:39" ht="15" outlineLevel="1">
      <c r="A676" s="756"/>
      <c r="B676" s="294"/>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ht="15" outlineLevel="1">
      <c r="A677" s="756" t="s">
        <v>1059</v>
      </c>
      <c r="B677" s="428" t="s">
        <v>118</v>
      </c>
      <c r="C677" s="759" t="s">
        <v>788</v>
      </c>
      <c r="D677" s="295"/>
      <c r="E677" s="295">
        <v>5395817.476231928</v>
      </c>
      <c r="F677" s="295">
        <v>5369134.5969015537</v>
      </c>
      <c r="G677" s="295">
        <v>0</v>
      </c>
      <c r="H677" s="295">
        <v>0</v>
      </c>
      <c r="I677" s="295">
        <v>0</v>
      </c>
      <c r="J677" s="295">
        <v>0</v>
      </c>
      <c r="K677" s="295">
        <v>0</v>
      </c>
      <c r="L677" s="295">
        <v>0</v>
      </c>
      <c r="M677" s="295">
        <v>0</v>
      </c>
      <c r="N677" s="295">
        <v>12</v>
      </c>
      <c r="O677" s="295"/>
      <c r="P677" s="295">
        <v>859.97771614924329</v>
      </c>
      <c r="Q677" s="295">
        <v>855.72503678640362</v>
      </c>
      <c r="R677" s="295">
        <v>0</v>
      </c>
      <c r="S677" s="295">
        <v>0</v>
      </c>
      <c r="T677" s="295">
        <v>0</v>
      </c>
      <c r="U677" s="295">
        <v>0</v>
      </c>
      <c r="V677" s="295">
        <v>0</v>
      </c>
      <c r="W677" s="295">
        <v>0</v>
      </c>
      <c r="X677" s="295">
        <v>0</v>
      </c>
      <c r="Y677" s="410">
        <v>0</v>
      </c>
      <c r="Z677" s="410">
        <v>0.125</v>
      </c>
      <c r="AA677" s="410">
        <v>0.63959999999999995</v>
      </c>
      <c r="AB677" s="410">
        <v>3.9399999999999998E-2</v>
      </c>
      <c r="AC677" s="410">
        <v>5.45E-2</v>
      </c>
      <c r="AD677" s="410">
        <v>0.03</v>
      </c>
      <c r="AE677" s="410">
        <v>0.126</v>
      </c>
      <c r="AF677" s="410">
        <v>0</v>
      </c>
      <c r="AG677" s="415"/>
      <c r="AH677" s="415"/>
      <c r="AI677" s="415"/>
      <c r="AJ677" s="415"/>
      <c r="AK677" s="415"/>
      <c r="AL677" s="415"/>
      <c r="AM677" s="296">
        <f>SUM(Y677:AL677)</f>
        <v>1.0145</v>
      </c>
    </row>
    <row r="678" spans="1:39" ht="15" outlineLevel="1">
      <c r="A678" s="756" t="s">
        <v>775</v>
      </c>
      <c r="B678" s="294" t="s">
        <v>310</v>
      </c>
      <c r="C678" s="759" t="s">
        <v>789</v>
      </c>
      <c r="D678" s="295"/>
      <c r="E678" s="295">
        <v>3281423.03</v>
      </c>
      <c r="F678" s="295">
        <v>3265196.0513953515</v>
      </c>
      <c r="G678" s="295">
        <v>0</v>
      </c>
      <c r="H678" s="295">
        <v>0</v>
      </c>
      <c r="I678" s="295">
        <v>0</v>
      </c>
      <c r="J678" s="295">
        <v>0</v>
      </c>
      <c r="K678" s="295">
        <v>0</v>
      </c>
      <c r="L678" s="295">
        <v>0</v>
      </c>
      <c r="M678" s="295">
        <v>0</v>
      </c>
      <c r="N678" s="295">
        <f>N677</f>
        <v>12</v>
      </c>
      <c r="O678" s="295"/>
      <c r="P678" s="295">
        <v>508.25</v>
      </c>
      <c r="Q678" s="295">
        <v>505.73665082178923</v>
      </c>
      <c r="R678" s="295">
        <v>0</v>
      </c>
      <c r="S678" s="295">
        <v>0</v>
      </c>
      <c r="T678" s="295">
        <v>0</v>
      </c>
      <c r="U678" s="295">
        <v>0</v>
      </c>
      <c r="V678" s="295">
        <v>0</v>
      </c>
      <c r="W678" s="295">
        <v>0</v>
      </c>
      <c r="X678" s="295">
        <v>0</v>
      </c>
      <c r="Y678" s="766">
        <v>0</v>
      </c>
      <c r="Z678" s="766">
        <v>0.22459999999999999</v>
      </c>
      <c r="AA678" s="766">
        <v>0.3952</v>
      </c>
      <c r="AB678" s="766">
        <v>0</v>
      </c>
      <c r="AC678" s="766">
        <v>0.30769999999999997</v>
      </c>
      <c r="AD678" s="766">
        <v>3.4700000000000002E-2</v>
      </c>
      <c r="AE678" s="766">
        <v>0</v>
      </c>
      <c r="AF678" s="766">
        <v>0</v>
      </c>
      <c r="AG678" s="411">
        <f t="shared" ref="AG678" si="1110">AG677</f>
        <v>0</v>
      </c>
      <c r="AH678" s="411">
        <f t="shared" ref="AH678" si="1111">AH677</f>
        <v>0</v>
      </c>
      <c r="AI678" s="411">
        <f t="shared" ref="AI678" si="1112">AI677</f>
        <v>0</v>
      </c>
      <c r="AJ678" s="411">
        <f t="shared" ref="AJ678" si="1113">AJ677</f>
        <v>0</v>
      </c>
      <c r="AK678" s="411">
        <f t="shared" ref="AK678" si="1114">AK677</f>
        <v>0</v>
      </c>
      <c r="AL678" s="411">
        <f t="shared" ref="AL678" si="1115">AL677</f>
        <v>0</v>
      </c>
      <c r="AM678" s="306"/>
    </row>
    <row r="679" spans="1:39" ht="15" outlineLevel="1">
      <c r="A679" s="756"/>
      <c r="B679" s="294"/>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412"/>
      <c r="Z679" s="425"/>
      <c r="AA679" s="425"/>
      <c r="AB679" s="425"/>
      <c r="AC679" s="425"/>
      <c r="AD679" s="425"/>
      <c r="AE679" s="425"/>
      <c r="AF679" s="425"/>
      <c r="AG679" s="425"/>
      <c r="AH679" s="425"/>
      <c r="AI679" s="425"/>
      <c r="AJ679" s="425"/>
      <c r="AK679" s="425"/>
      <c r="AL679" s="425"/>
      <c r="AM679" s="306"/>
    </row>
    <row r="680" spans="1:39" ht="30" outlineLevel="1">
      <c r="A680" s="756" t="s">
        <v>1060</v>
      </c>
      <c r="B680" s="428" t="s">
        <v>119</v>
      </c>
      <c r="C680" s="759" t="s">
        <v>788</v>
      </c>
      <c r="D680" s="295"/>
      <c r="E680" s="295">
        <v>267377.88447195292</v>
      </c>
      <c r="F680" s="295">
        <v>195253.40916058462</v>
      </c>
      <c r="G680" s="295">
        <v>0</v>
      </c>
      <c r="H680" s="295">
        <v>0</v>
      </c>
      <c r="I680" s="295">
        <v>0</v>
      </c>
      <c r="J680" s="295">
        <v>0</v>
      </c>
      <c r="K680" s="295">
        <v>0</v>
      </c>
      <c r="L680" s="295">
        <v>0</v>
      </c>
      <c r="M680" s="295">
        <v>0</v>
      </c>
      <c r="N680" s="295">
        <v>12</v>
      </c>
      <c r="O680" s="295"/>
      <c r="P680" s="295">
        <v>47.309336291362257</v>
      </c>
      <c r="Q680" s="295">
        <v>34.547768280296992</v>
      </c>
      <c r="R680" s="295">
        <v>0</v>
      </c>
      <c r="S680" s="295">
        <v>0</v>
      </c>
      <c r="T680" s="295">
        <v>0</v>
      </c>
      <c r="U680" s="295">
        <v>0</v>
      </c>
      <c r="V680" s="295">
        <v>0</v>
      </c>
      <c r="W680" s="295">
        <v>0</v>
      </c>
      <c r="X680" s="295">
        <v>0</v>
      </c>
      <c r="Y680" s="410">
        <v>0</v>
      </c>
      <c r="Z680" s="410">
        <v>0.97899999999999998</v>
      </c>
      <c r="AA680" s="410">
        <v>1.47E-2</v>
      </c>
      <c r="AB680" s="410">
        <v>0</v>
      </c>
      <c r="AC680" s="410">
        <v>0</v>
      </c>
      <c r="AD680" s="410">
        <v>0</v>
      </c>
      <c r="AE680" s="410">
        <v>0</v>
      </c>
      <c r="AF680" s="410">
        <v>0</v>
      </c>
      <c r="AG680" s="415"/>
      <c r="AH680" s="415"/>
      <c r="AI680" s="415"/>
      <c r="AJ680" s="415"/>
      <c r="AK680" s="415"/>
      <c r="AL680" s="415"/>
      <c r="AM680" s="296">
        <f>SUM(Y680:AL680)</f>
        <v>0.99370000000000003</v>
      </c>
    </row>
    <row r="681" spans="1:39" ht="15" outlineLevel="1">
      <c r="A681" s="756" t="s">
        <v>776</v>
      </c>
      <c r="B681" s="294" t="s">
        <v>310</v>
      </c>
      <c r="C681" s="759" t="s">
        <v>789</v>
      </c>
      <c r="D681" s="295"/>
      <c r="E681" s="295">
        <v>42411.670930974738</v>
      </c>
      <c r="F681" s="295">
        <v>30971.235163386653</v>
      </c>
      <c r="G681" s="295">
        <v>0</v>
      </c>
      <c r="H681" s="295">
        <v>0</v>
      </c>
      <c r="I681" s="295">
        <v>0</v>
      </c>
      <c r="J681" s="295">
        <v>0</v>
      </c>
      <c r="K681" s="295">
        <v>0</v>
      </c>
      <c r="L681" s="295">
        <v>0</v>
      </c>
      <c r="M681" s="295">
        <v>0</v>
      </c>
      <c r="N681" s="295">
        <f>N680</f>
        <v>12</v>
      </c>
      <c r="O681" s="295"/>
      <c r="P681" s="295">
        <v>10.205010378129325</v>
      </c>
      <c r="Q681" s="295">
        <v>7.4522358899803125</v>
      </c>
      <c r="R681" s="295">
        <v>0</v>
      </c>
      <c r="S681" s="295">
        <v>0</v>
      </c>
      <c r="T681" s="295">
        <v>0</v>
      </c>
      <c r="U681" s="295">
        <v>0</v>
      </c>
      <c r="V681" s="295">
        <v>0</v>
      </c>
      <c r="W681" s="295">
        <v>0</v>
      </c>
      <c r="X681" s="295">
        <v>0</v>
      </c>
      <c r="Y681" s="766">
        <v>0</v>
      </c>
      <c r="Z681" s="766">
        <v>1</v>
      </c>
      <c r="AA681" s="766">
        <v>0</v>
      </c>
      <c r="AB681" s="766">
        <v>0</v>
      </c>
      <c r="AC681" s="766">
        <v>0</v>
      </c>
      <c r="AD681" s="766">
        <v>0</v>
      </c>
      <c r="AE681" s="766">
        <v>0</v>
      </c>
      <c r="AF681" s="766">
        <v>0</v>
      </c>
      <c r="AG681" s="411">
        <f t="shared" ref="AG681" si="1116">AG680</f>
        <v>0</v>
      </c>
      <c r="AH681" s="411">
        <f t="shared" ref="AH681" si="1117">AH680</f>
        <v>0</v>
      </c>
      <c r="AI681" s="411">
        <f t="shared" ref="AI681" si="1118">AI680</f>
        <v>0</v>
      </c>
      <c r="AJ681" s="411">
        <f t="shared" ref="AJ681" si="1119">AJ680</f>
        <v>0</v>
      </c>
      <c r="AK681" s="411">
        <f t="shared" ref="AK681" si="1120">AK680</f>
        <v>0</v>
      </c>
      <c r="AL681" s="411">
        <f t="shared" ref="AL681" si="1121">AL680</f>
        <v>0</v>
      </c>
      <c r="AM681" s="306"/>
    </row>
    <row r="682" spans="1:39" ht="15" outlineLevel="1">
      <c r="A682" s="756"/>
      <c r="B682" s="294"/>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30" outlineLevel="1">
      <c r="A683" s="756" t="s">
        <v>1061</v>
      </c>
      <c r="B683" s="428" t="s">
        <v>120</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c r="AA683" s="410"/>
      <c r="AB683" s="410"/>
      <c r="AC683" s="410"/>
      <c r="AD683" s="410"/>
      <c r="AE683" s="410"/>
      <c r="AF683" s="415"/>
      <c r="AG683" s="415"/>
      <c r="AH683" s="415"/>
      <c r="AI683" s="415"/>
      <c r="AJ683" s="415"/>
      <c r="AK683" s="415"/>
      <c r="AL683" s="415"/>
      <c r="AM683" s="296">
        <f>SUM(Y683:AL683)</f>
        <v>0</v>
      </c>
    </row>
    <row r="684" spans="1:39" ht="15" outlineLevel="1">
      <c r="A684" s="756"/>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 t="shared" ref="Y684:AF684" si="1122">Y683</f>
        <v>0</v>
      </c>
      <c r="Z684" s="411">
        <f t="shared" si="1122"/>
        <v>0</v>
      </c>
      <c r="AA684" s="411">
        <f t="shared" si="1122"/>
        <v>0</v>
      </c>
      <c r="AB684" s="411">
        <f t="shared" si="1122"/>
        <v>0</v>
      </c>
      <c r="AC684" s="411">
        <f t="shared" si="1122"/>
        <v>0</v>
      </c>
      <c r="AD684" s="411">
        <f t="shared" si="1122"/>
        <v>0</v>
      </c>
      <c r="AE684" s="411">
        <f t="shared" si="1122"/>
        <v>0</v>
      </c>
      <c r="AF684" s="411">
        <f t="shared" si="1122"/>
        <v>0</v>
      </c>
      <c r="AG684" s="411">
        <f t="shared" ref="AG684" si="1123">AG683</f>
        <v>0</v>
      </c>
      <c r="AH684" s="411">
        <f t="shared" ref="AH684" si="1124">AH683</f>
        <v>0</v>
      </c>
      <c r="AI684" s="411">
        <f t="shared" ref="AI684" si="1125">AI683</f>
        <v>0</v>
      </c>
      <c r="AJ684" s="411">
        <f t="shared" ref="AJ684" si="1126">AJ683</f>
        <v>0</v>
      </c>
      <c r="AK684" s="411">
        <f t="shared" ref="AK684" si="1127">AK683</f>
        <v>0</v>
      </c>
      <c r="AL684" s="411">
        <f t="shared" ref="AL684" si="1128">AL683</f>
        <v>0</v>
      </c>
      <c r="AM684" s="306"/>
    </row>
    <row r="685" spans="1:39" ht="15" outlineLevel="1">
      <c r="A685" s="756"/>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0" outlineLevel="1">
      <c r="A686" s="756" t="s">
        <v>1062</v>
      </c>
      <c r="B686" s="428" t="s">
        <v>121</v>
      </c>
      <c r="C686" s="291" t="s">
        <v>25</v>
      </c>
      <c r="D686" s="295"/>
      <c r="E686" s="295"/>
      <c r="F686" s="295"/>
      <c r="G686" s="295"/>
      <c r="H686" s="295"/>
      <c r="I686" s="295"/>
      <c r="J686" s="295"/>
      <c r="K686" s="295"/>
      <c r="L686" s="295"/>
      <c r="M686" s="295"/>
      <c r="N686" s="295">
        <v>3</v>
      </c>
      <c r="O686" s="295"/>
      <c r="P686" s="295"/>
      <c r="Q686" s="295"/>
      <c r="R686" s="295"/>
      <c r="S686" s="295"/>
      <c r="T686" s="295"/>
      <c r="U686" s="295"/>
      <c r="V686" s="295"/>
      <c r="W686" s="295"/>
      <c r="X686" s="295"/>
      <c r="Y686" s="426"/>
      <c r="Z686" s="410"/>
      <c r="AA686" s="410"/>
      <c r="AB686" s="410"/>
      <c r="AC686" s="410"/>
      <c r="AD686" s="410"/>
      <c r="AE686" s="410"/>
      <c r="AF686" s="415"/>
      <c r="AG686" s="415"/>
      <c r="AH686" s="415"/>
      <c r="AI686" s="415"/>
      <c r="AJ686" s="415"/>
      <c r="AK686" s="415"/>
      <c r="AL686" s="415"/>
      <c r="AM686" s="296">
        <f>SUM(Y686:AL686)</f>
        <v>0</v>
      </c>
    </row>
    <row r="687" spans="1:39" ht="15" outlineLevel="1">
      <c r="A687" s="756"/>
      <c r="B687" s="294" t="s">
        <v>310</v>
      </c>
      <c r="C687" s="291" t="s">
        <v>163</v>
      </c>
      <c r="D687" s="295"/>
      <c r="E687" s="295"/>
      <c r="F687" s="295"/>
      <c r="G687" s="295"/>
      <c r="H687" s="295"/>
      <c r="I687" s="295"/>
      <c r="J687" s="295"/>
      <c r="K687" s="295"/>
      <c r="L687" s="295"/>
      <c r="M687" s="295"/>
      <c r="N687" s="295">
        <f>N686</f>
        <v>3</v>
      </c>
      <c r="O687" s="295"/>
      <c r="P687" s="295"/>
      <c r="Q687" s="295"/>
      <c r="R687" s="295"/>
      <c r="S687" s="295"/>
      <c r="T687" s="295"/>
      <c r="U687" s="295"/>
      <c r="V687" s="295"/>
      <c r="W687" s="295"/>
      <c r="X687" s="295"/>
      <c r="Y687" s="411">
        <f t="shared" ref="Y687:AF687" si="1129">Y686</f>
        <v>0</v>
      </c>
      <c r="Z687" s="411">
        <f t="shared" si="1129"/>
        <v>0</v>
      </c>
      <c r="AA687" s="411">
        <f t="shared" si="1129"/>
        <v>0</v>
      </c>
      <c r="AB687" s="411">
        <f t="shared" si="1129"/>
        <v>0</v>
      </c>
      <c r="AC687" s="411">
        <f t="shared" si="1129"/>
        <v>0</v>
      </c>
      <c r="AD687" s="411">
        <f t="shared" si="1129"/>
        <v>0</v>
      </c>
      <c r="AE687" s="411">
        <f t="shared" si="1129"/>
        <v>0</v>
      </c>
      <c r="AF687" s="411">
        <f t="shared" si="1129"/>
        <v>0</v>
      </c>
      <c r="AG687" s="411">
        <f t="shared" ref="AG687" si="1130">AG686</f>
        <v>0</v>
      </c>
      <c r="AH687" s="411">
        <f t="shared" ref="AH687" si="1131">AH686</f>
        <v>0</v>
      </c>
      <c r="AI687" s="411">
        <f t="shared" ref="AI687" si="1132">AI686</f>
        <v>0</v>
      </c>
      <c r="AJ687" s="411">
        <f t="shared" ref="AJ687" si="1133">AJ686</f>
        <v>0</v>
      </c>
      <c r="AK687" s="411">
        <f t="shared" ref="AK687" si="1134">AK686</f>
        <v>0</v>
      </c>
      <c r="AL687" s="411">
        <f t="shared" ref="AL687" si="1135">AL686</f>
        <v>0</v>
      </c>
      <c r="AM687" s="306"/>
    </row>
    <row r="688" spans="1:39" ht="15" outlineLevel="1">
      <c r="A688" s="756"/>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outlineLevel="1">
      <c r="A689" s="756" t="s">
        <v>1063</v>
      </c>
      <c r="B689" s="428" t="s">
        <v>122</v>
      </c>
      <c r="C689" s="759" t="s">
        <v>788</v>
      </c>
      <c r="D689" s="295"/>
      <c r="E689" s="295">
        <v>12068251.199999999</v>
      </c>
      <c r="F689" s="295">
        <v>12068251.199999999</v>
      </c>
      <c r="G689" s="295">
        <v>0</v>
      </c>
      <c r="H689" s="295">
        <v>0</v>
      </c>
      <c r="I689" s="295">
        <v>0</v>
      </c>
      <c r="J689" s="295">
        <v>0</v>
      </c>
      <c r="K689" s="295">
        <v>0</v>
      </c>
      <c r="L689" s="295">
        <v>0</v>
      </c>
      <c r="M689" s="295">
        <v>0</v>
      </c>
      <c r="N689" s="295">
        <v>12</v>
      </c>
      <c r="O689" s="295"/>
      <c r="P689" s="295">
        <v>1438.02</v>
      </c>
      <c r="Q689" s="295">
        <v>1438.02</v>
      </c>
      <c r="R689" s="295">
        <v>0</v>
      </c>
      <c r="S689" s="295">
        <v>0</v>
      </c>
      <c r="T689" s="295">
        <v>0</v>
      </c>
      <c r="U689" s="295">
        <v>0</v>
      </c>
      <c r="V689" s="295">
        <v>0</v>
      </c>
      <c r="W689" s="295">
        <v>0</v>
      </c>
      <c r="X689" s="295">
        <v>0</v>
      </c>
      <c r="Y689" s="410">
        <v>0</v>
      </c>
      <c r="Z689" s="410">
        <v>0</v>
      </c>
      <c r="AA689" s="410">
        <v>1</v>
      </c>
      <c r="AB689" s="410">
        <v>0</v>
      </c>
      <c r="AC689" s="410">
        <v>0</v>
      </c>
      <c r="AD689" s="410">
        <v>0</v>
      </c>
      <c r="AE689" s="410">
        <v>0</v>
      </c>
      <c r="AF689" s="410">
        <v>0</v>
      </c>
      <c r="AG689" s="415"/>
      <c r="AH689" s="415"/>
      <c r="AI689" s="415"/>
      <c r="AJ689" s="415"/>
      <c r="AK689" s="415"/>
      <c r="AL689" s="415"/>
      <c r="AM689" s="296">
        <f>SUM(Y689:AL689)</f>
        <v>1</v>
      </c>
    </row>
    <row r="690" spans="1:39" ht="15" outlineLevel="1">
      <c r="A690" s="756"/>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 t="shared" ref="Y690:AF690" si="1136">Y689</f>
        <v>0</v>
      </c>
      <c r="Z690" s="411">
        <f t="shared" si="1136"/>
        <v>0</v>
      </c>
      <c r="AA690" s="411">
        <f t="shared" si="1136"/>
        <v>1</v>
      </c>
      <c r="AB690" s="411">
        <f t="shared" si="1136"/>
        <v>0</v>
      </c>
      <c r="AC690" s="411">
        <f t="shared" si="1136"/>
        <v>0</v>
      </c>
      <c r="AD690" s="411">
        <f t="shared" si="1136"/>
        <v>0</v>
      </c>
      <c r="AE690" s="411">
        <f t="shared" si="1136"/>
        <v>0</v>
      </c>
      <c r="AF690" s="411">
        <f t="shared" si="1136"/>
        <v>0</v>
      </c>
      <c r="AG690" s="411">
        <f t="shared" ref="AG690" si="1137">AG689</f>
        <v>0</v>
      </c>
      <c r="AH690" s="411">
        <f t="shared" ref="AH690" si="1138">AH689</f>
        <v>0</v>
      </c>
      <c r="AI690" s="411">
        <f t="shared" ref="AI690" si="1139">AI689</f>
        <v>0</v>
      </c>
      <c r="AJ690" s="411">
        <f t="shared" ref="AJ690" si="1140">AJ689</f>
        <v>0</v>
      </c>
      <c r="AK690" s="411">
        <f t="shared" ref="AK690" si="1141">AK689</f>
        <v>0</v>
      </c>
      <c r="AL690" s="411">
        <f t="shared" ref="AL690" si="1142">AL689</f>
        <v>0</v>
      </c>
      <c r="AM690" s="306"/>
    </row>
    <row r="691" spans="1:39" ht="15" outlineLevel="1">
      <c r="A691" s="756"/>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756" t="s">
        <v>1064</v>
      </c>
      <c r="B692" s="428" t="s">
        <v>123</v>
      </c>
      <c r="C692" s="291" t="s">
        <v>25</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756"/>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F693" si="1143">Y692</f>
        <v>0</v>
      </c>
      <c r="Z693" s="411">
        <f t="shared" si="1143"/>
        <v>0</v>
      </c>
      <c r="AA693" s="411">
        <f t="shared" si="1143"/>
        <v>0</v>
      </c>
      <c r="AB693" s="411">
        <f t="shared" si="1143"/>
        <v>0</v>
      </c>
      <c r="AC693" s="411">
        <f t="shared" si="1143"/>
        <v>0</v>
      </c>
      <c r="AD693" s="411">
        <f t="shared" si="1143"/>
        <v>0</v>
      </c>
      <c r="AE693" s="411">
        <f t="shared" si="1143"/>
        <v>0</v>
      </c>
      <c r="AF693" s="411">
        <f t="shared" si="1143"/>
        <v>0</v>
      </c>
      <c r="AG693" s="411">
        <f t="shared" ref="AG693" si="1144">AG692</f>
        <v>0</v>
      </c>
      <c r="AH693" s="411">
        <f t="shared" ref="AH693" si="1145">AH692</f>
        <v>0</v>
      </c>
      <c r="AI693" s="411">
        <f t="shared" ref="AI693" si="1146">AI692</f>
        <v>0</v>
      </c>
      <c r="AJ693" s="411">
        <f t="shared" ref="AJ693" si="1147">AJ692</f>
        <v>0</v>
      </c>
      <c r="AK693" s="411">
        <f t="shared" ref="AK693" si="1148">AK692</f>
        <v>0</v>
      </c>
      <c r="AL693" s="411">
        <f t="shared" ref="AL693" si="1149">AL692</f>
        <v>0</v>
      </c>
      <c r="AM693" s="306"/>
    </row>
    <row r="694" spans="1:39" ht="15" outlineLevel="1">
      <c r="A694" s="756"/>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756" t="s">
        <v>1065</v>
      </c>
      <c r="B695" s="428" t="s">
        <v>124</v>
      </c>
      <c r="C695" s="759" t="s">
        <v>788</v>
      </c>
      <c r="D695" s="295"/>
      <c r="E695" s="295">
        <v>831289.55</v>
      </c>
      <c r="F695" s="295">
        <v>831289.55</v>
      </c>
      <c r="G695" s="295">
        <v>0</v>
      </c>
      <c r="H695" s="295">
        <v>0</v>
      </c>
      <c r="I695" s="295">
        <v>0</v>
      </c>
      <c r="J695" s="295">
        <v>0</v>
      </c>
      <c r="K695" s="295">
        <v>0</v>
      </c>
      <c r="L695" s="295">
        <v>0</v>
      </c>
      <c r="M695" s="295">
        <v>0</v>
      </c>
      <c r="N695" s="295">
        <v>12</v>
      </c>
      <c r="O695" s="295"/>
      <c r="P695" s="295">
        <v>193.17</v>
      </c>
      <c r="Q695" s="295">
        <v>193.17</v>
      </c>
      <c r="R695" s="295">
        <v>0</v>
      </c>
      <c r="S695" s="295">
        <v>0</v>
      </c>
      <c r="T695" s="295">
        <v>0</v>
      </c>
      <c r="U695" s="295">
        <v>0</v>
      </c>
      <c r="V695" s="295">
        <v>0</v>
      </c>
      <c r="W695" s="295">
        <v>0</v>
      </c>
      <c r="X695" s="295">
        <v>0</v>
      </c>
      <c r="Y695" s="410">
        <v>0</v>
      </c>
      <c r="Z695" s="410">
        <v>0</v>
      </c>
      <c r="AA695" s="410">
        <v>0</v>
      </c>
      <c r="AB695" s="410">
        <v>0</v>
      </c>
      <c r="AC695" s="410">
        <v>1</v>
      </c>
      <c r="AD695" s="410">
        <v>0</v>
      </c>
      <c r="AE695" s="410">
        <v>0</v>
      </c>
      <c r="AF695" s="410">
        <v>0</v>
      </c>
      <c r="AG695" s="415"/>
      <c r="AH695" s="415"/>
      <c r="AI695" s="415"/>
      <c r="AJ695" s="415"/>
      <c r="AK695" s="415"/>
      <c r="AL695" s="415"/>
      <c r="AM695" s="296">
        <f>SUM(Y695:AL695)</f>
        <v>1</v>
      </c>
    </row>
    <row r="696" spans="1:39" ht="15" outlineLevel="1">
      <c r="A696" s="756"/>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 t="shared" ref="Y696:AF696" si="1150">Y695</f>
        <v>0</v>
      </c>
      <c r="Z696" s="411">
        <f t="shared" si="1150"/>
        <v>0</v>
      </c>
      <c r="AA696" s="411">
        <f t="shared" si="1150"/>
        <v>0</v>
      </c>
      <c r="AB696" s="411">
        <f t="shared" si="1150"/>
        <v>0</v>
      </c>
      <c r="AC696" s="411">
        <f t="shared" si="1150"/>
        <v>1</v>
      </c>
      <c r="AD696" s="411">
        <f t="shared" si="1150"/>
        <v>0</v>
      </c>
      <c r="AE696" s="411">
        <f t="shared" si="1150"/>
        <v>0</v>
      </c>
      <c r="AF696" s="411">
        <f t="shared" si="1150"/>
        <v>0</v>
      </c>
      <c r="AG696" s="411">
        <f t="shared" ref="AG696" si="1151">AG695</f>
        <v>0</v>
      </c>
      <c r="AH696" s="411">
        <f t="shared" ref="AH696" si="1152">AH695</f>
        <v>0</v>
      </c>
      <c r="AI696" s="411">
        <f t="shared" ref="AI696" si="1153">AI695</f>
        <v>0</v>
      </c>
      <c r="AJ696" s="411">
        <f t="shared" ref="AJ696" si="1154">AJ695</f>
        <v>0</v>
      </c>
      <c r="AK696" s="411">
        <f t="shared" ref="AK696" si="1155">AK695</f>
        <v>0</v>
      </c>
      <c r="AL696" s="411">
        <f t="shared" ref="AL696" si="1156">AL695</f>
        <v>0</v>
      </c>
      <c r="AM696" s="306"/>
    </row>
    <row r="697" spans="1:39" ht="15" outlineLevel="1">
      <c r="A697" s="756"/>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756"/>
      <c r="B698" s="288" t="s">
        <v>501</v>
      </c>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15" outlineLevel="1">
      <c r="A699" s="756" t="s">
        <v>1066</v>
      </c>
      <c r="B699" s="428" t="s">
        <v>125</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t="15" outlineLevel="1">
      <c r="A700" s="756"/>
      <c r="B700" s="294" t="s">
        <v>310</v>
      </c>
      <c r="C700" s="291" t="s">
        <v>163</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 t="shared" ref="Y700:AF700" si="1157">Y699</f>
        <v>0</v>
      </c>
      <c r="Z700" s="411">
        <f t="shared" si="1157"/>
        <v>0</v>
      </c>
      <c r="AA700" s="411">
        <f t="shared" si="1157"/>
        <v>0</v>
      </c>
      <c r="AB700" s="411">
        <f t="shared" si="1157"/>
        <v>0</v>
      </c>
      <c r="AC700" s="411">
        <f t="shared" si="1157"/>
        <v>0</v>
      </c>
      <c r="AD700" s="411">
        <f t="shared" si="1157"/>
        <v>0</v>
      </c>
      <c r="AE700" s="411">
        <f t="shared" si="1157"/>
        <v>0</v>
      </c>
      <c r="AF700" s="411">
        <f t="shared" si="1157"/>
        <v>0</v>
      </c>
      <c r="AG700" s="411">
        <f t="shared" ref="AG700" si="1158">AG699</f>
        <v>0</v>
      </c>
      <c r="AH700" s="411">
        <f t="shared" ref="AH700" si="1159">AH699</f>
        <v>0</v>
      </c>
      <c r="AI700" s="411">
        <f t="shared" ref="AI700" si="1160">AI699</f>
        <v>0</v>
      </c>
      <c r="AJ700" s="411">
        <f t="shared" ref="AJ700" si="1161">AJ699</f>
        <v>0</v>
      </c>
      <c r="AK700" s="411">
        <f t="shared" ref="AK700" si="1162">AK699</f>
        <v>0</v>
      </c>
      <c r="AL700" s="411">
        <f t="shared" ref="AL700" si="1163">AL699</f>
        <v>0</v>
      </c>
      <c r="AM700" s="306"/>
    </row>
    <row r="701" spans="1:39" ht="15" outlineLevel="1">
      <c r="A701" s="756"/>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 outlineLevel="1">
      <c r="A702" s="756" t="s">
        <v>1067</v>
      </c>
      <c r="B702" s="428" t="s">
        <v>126</v>
      </c>
      <c r="C702" s="291" t="s">
        <v>25</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756"/>
      <c r="B703" s="294" t="s">
        <v>310</v>
      </c>
      <c r="C703" s="291" t="s">
        <v>163</v>
      </c>
      <c r="D703" s="295"/>
      <c r="E703" s="295"/>
      <c r="F703" s="295"/>
      <c r="G703" s="295"/>
      <c r="H703" s="295"/>
      <c r="I703" s="295"/>
      <c r="J703" s="295"/>
      <c r="K703" s="295"/>
      <c r="L703" s="295"/>
      <c r="M703" s="295"/>
      <c r="N703" s="295">
        <f>N702</f>
        <v>0</v>
      </c>
      <c r="O703" s="295"/>
      <c r="P703" s="295"/>
      <c r="Q703" s="295"/>
      <c r="R703" s="295"/>
      <c r="S703" s="295"/>
      <c r="T703" s="295"/>
      <c r="U703" s="295"/>
      <c r="V703" s="295"/>
      <c r="W703" s="295"/>
      <c r="X703" s="295"/>
      <c r="Y703" s="411">
        <f t="shared" ref="Y703:AF703" si="1164">Y702</f>
        <v>0</v>
      </c>
      <c r="Z703" s="411">
        <f t="shared" si="1164"/>
        <v>0</v>
      </c>
      <c r="AA703" s="411">
        <f t="shared" si="1164"/>
        <v>0</v>
      </c>
      <c r="AB703" s="411">
        <f t="shared" si="1164"/>
        <v>0</v>
      </c>
      <c r="AC703" s="411">
        <f t="shared" si="1164"/>
        <v>0</v>
      </c>
      <c r="AD703" s="411">
        <f t="shared" si="1164"/>
        <v>0</v>
      </c>
      <c r="AE703" s="411">
        <f t="shared" si="1164"/>
        <v>0</v>
      </c>
      <c r="AF703" s="411">
        <f t="shared" si="1164"/>
        <v>0</v>
      </c>
      <c r="AG703" s="411">
        <f t="shared" ref="AG703" si="1165">AG702</f>
        <v>0</v>
      </c>
      <c r="AH703" s="411">
        <f t="shared" ref="AH703" si="1166">AH702</f>
        <v>0</v>
      </c>
      <c r="AI703" s="411">
        <f t="shared" ref="AI703" si="1167">AI702</f>
        <v>0</v>
      </c>
      <c r="AJ703" s="411">
        <f t="shared" ref="AJ703" si="1168">AJ702</f>
        <v>0</v>
      </c>
      <c r="AK703" s="411">
        <f t="shared" ref="AK703" si="1169">AK702</f>
        <v>0</v>
      </c>
      <c r="AL703" s="411">
        <f t="shared" ref="AL703" si="1170">AL702</f>
        <v>0</v>
      </c>
      <c r="AM703" s="306"/>
    </row>
    <row r="704" spans="1:39" ht="15" outlineLevel="1">
      <c r="A704" s="756"/>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 outlineLevel="1">
      <c r="A705" s="756" t="s">
        <v>1068</v>
      </c>
      <c r="B705" s="428" t="s">
        <v>127</v>
      </c>
      <c r="C705" s="291" t="s">
        <v>25</v>
      </c>
      <c r="D705" s="295"/>
      <c r="E705" s="295"/>
      <c r="F705" s="295"/>
      <c r="G705" s="295"/>
      <c r="H705" s="295"/>
      <c r="I705" s="295"/>
      <c r="J705" s="295"/>
      <c r="K705" s="295"/>
      <c r="L705" s="295"/>
      <c r="M705" s="295"/>
      <c r="N705" s="295">
        <v>0</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756"/>
      <c r="B706" s="294" t="s">
        <v>310</v>
      </c>
      <c r="C706" s="291" t="s">
        <v>163</v>
      </c>
      <c r="D706" s="295"/>
      <c r="E706" s="295"/>
      <c r="F706" s="295"/>
      <c r="G706" s="295"/>
      <c r="H706" s="295"/>
      <c r="I706" s="295"/>
      <c r="J706" s="295"/>
      <c r="K706" s="295"/>
      <c r="L706" s="295"/>
      <c r="M706" s="295"/>
      <c r="N706" s="295">
        <f>N705</f>
        <v>0</v>
      </c>
      <c r="O706" s="295"/>
      <c r="P706" s="295"/>
      <c r="Q706" s="295"/>
      <c r="R706" s="295"/>
      <c r="S706" s="295"/>
      <c r="T706" s="295"/>
      <c r="U706" s="295"/>
      <c r="V706" s="295"/>
      <c r="W706" s="295"/>
      <c r="X706" s="295"/>
      <c r="Y706" s="411">
        <f t="shared" ref="Y706:AF706" si="1171">Y705</f>
        <v>0</v>
      </c>
      <c r="Z706" s="411">
        <f t="shared" si="1171"/>
        <v>0</v>
      </c>
      <c r="AA706" s="411">
        <f t="shared" si="1171"/>
        <v>0</v>
      </c>
      <c r="AB706" s="411">
        <f t="shared" si="1171"/>
        <v>0</v>
      </c>
      <c r="AC706" s="411">
        <f t="shared" si="1171"/>
        <v>0</v>
      </c>
      <c r="AD706" s="411">
        <f t="shared" si="1171"/>
        <v>0</v>
      </c>
      <c r="AE706" s="411">
        <f t="shared" si="1171"/>
        <v>0</v>
      </c>
      <c r="AF706" s="411">
        <f t="shared" si="1171"/>
        <v>0</v>
      </c>
      <c r="AG706" s="411">
        <f t="shared" ref="AG706" si="1172">AG705</f>
        <v>0</v>
      </c>
      <c r="AH706" s="411">
        <f t="shared" ref="AH706" si="1173">AH705</f>
        <v>0</v>
      </c>
      <c r="AI706" s="411">
        <f t="shared" ref="AI706" si="1174">AI705</f>
        <v>0</v>
      </c>
      <c r="AJ706" s="411">
        <f t="shared" ref="AJ706" si="1175">AJ705</f>
        <v>0</v>
      </c>
      <c r="AK706" s="411">
        <f t="shared" ref="AK706" si="1176">AK705</f>
        <v>0</v>
      </c>
      <c r="AL706" s="411">
        <f t="shared" ref="AL706" si="1177">AL705</f>
        <v>0</v>
      </c>
      <c r="AM706" s="306"/>
    </row>
    <row r="707" spans="1:39" ht="15" outlineLevel="1">
      <c r="A707" s="756"/>
      <c r="B707" s="431"/>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756"/>
      <c r="B708" s="288" t="s">
        <v>502</v>
      </c>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45" outlineLevel="1">
      <c r="A709" s="756" t="s">
        <v>1069</v>
      </c>
      <c r="B709" s="428" t="s">
        <v>128</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t="15" outlineLevel="1">
      <c r="A710" s="756"/>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 t="shared" ref="Y710:AF710" si="1178">Y709</f>
        <v>0</v>
      </c>
      <c r="Z710" s="411">
        <f t="shared" si="1178"/>
        <v>0</v>
      </c>
      <c r="AA710" s="411">
        <f t="shared" si="1178"/>
        <v>0</v>
      </c>
      <c r="AB710" s="411">
        <f t="shared" si="1178"/>
        <v>0</v>
      </c>
      <c r="AC710" s="411">
        <f t="shared" si="1178"/>
        <v>0</v>
      </c>
      <c r="AD710" s="411">
        <f t="shared" si="1178"/>
        <v>0</v>
      </c>
      <c r="AE710" s="411">
        <f t="shared" si="1178"/>
        <v>0</v>
      </c>
      <c r="AF710" s="411">
        <f t="shared" si="1178"/>
        <v>0</v>
      </c>
      <c r="AG710" s="411">
        <f t="shared" ref="AG710" si="1179">AG709</f>
        <v>0</v>
      </c>
      <c r="AH710" s="411">
        <f t="shared" ref="AH710" si="1180">AH709</f>
        <v>0</v>
      </c>
      <c r="AI710" s="411">
        <f t="shared" ref="AI710" si="1181">AI709</f>
        <v>0</v>
      </c>
      <c r="AJ710" s="411">
        <f t="shared" ref="AJ710" si="1182">AJ709</f>
        <v>0</v>
      </c>
      <c r="AK710" s="411">
        <f t="shared" ref="AK710" si="1183">AK709</f>
        <v>0</v>
      </c>
      <c r="AL710" s="411">
        <f t="shared" ref="AL710" si="1184">AL709</f>
        <v>0</v>
      </c>
      <c r="AM710" s="306"/>
    </row>
    <row r="711" spans="1:39" ht="15" outlineLevel="1">
      <c r="A711" s="756"/>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outlineLevel="1">
      <c r="A712" s="756" t="s">
        <v>1070</v>
      </c>
      <c r="B712" s="428" t="s">
        <v>129</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t="15" outlineLevel="1">
      <c r="A713" s="756"/>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 t="shared" ref="Y713:AF713" si="1185">Y712</f>
        <v>0</v>
      </c>
      <c r="Z713" s="411">
        <f t="shared" si="1185"/>
        <v>0</v>
      </c>
      <c r="AA713" s="411">
        <f t="shared" si="1185"/>
        <v>0</v>
      </c>
      <c r="AB713" s="411">
        <f t="shared" si="1185"/>
        <v>0</v>
      </c>
      <c r="AC713" s="411">
        <f t="shared" si="1185"/>
        <v>0</v>
      </c>
      <c r="AD713" s="411">
        <f t="shared" si="1185"/>
        <v>0</v>
      </c>
      <c r="AE713" s="411">
        <f t="shared" si="1185"/>
        <v>0</v>
      </c>
      <c r="AF713" s="411">
        <f t="shared" si="1185"/>
        <v>0</v>
      </c>
      <c r="AG713" s="411">
        <f t="shared" ref="AG713" si="1186">AG712</f>
        <v>0</v>
      </c>
      <c r="AH713" s="411">
        <f t="shared" ref="AH713" si="1187">AH712</f>
        <v>0</v>
      </c>
      <c r="AI713" s="411">
        <f t="shared" ref="AI713" si="1188">AI712</f>
        <v>0</v>
      </c>
      <c r="AJ713" s="411">
        <f t="shared" ref="AJ713" si="1189">AJ712</f>
        <v>0</v>
      </c>
      <c r="AK713" s="411">
        <f t="shared" ref="AK713" si="1190">AK712</f>
        <v>0</v>
      </c>
      <c r="AL713" s="411">
        <f t="shared" ref="AL713" si="1191">AL712</f>
        <v>0</v>
      </c>
      <c r="AM713" s="306"/>
    </row>
    <row r="714" spans="1:39" ht="15" outlineLevel="1">
      <c r="A714" s="756"/>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15" outlineLevel="1">
      <c r="A715" s="756" t="s">
        <v>1071</v>
      </c>
      <c r="B715" s="428" t="s">
        <v>130</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t="15" outlineLevel="1">
      <c r="A716" s="756"/>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 t="shared" ref="Y716:AF716" si="1192">Y715</f>
        <v>0</v>
      </c>
      <c r="Z716" s="411">
        <f t="shared" si="1192"/>
        <v>0</v>
      </c>
      <c r="AA716" s="411">
        <f t="shared" si="1192"/>
        <v>0</v>
      </c>
      <c r="AB716" s="411">
        <f t="shared" si="1192"/>
        <v>0</v>
      </c>
      <c r="AC716" s="411">
        <f t="shared" si="1192"/>
        <v>0</v>
      </c>
      <c r="AD716" s="411">
        <f t="shared" si="1192"/>
        <v>0</v>
      </c>
      <c r="AE716" s="411">
        <f t="shared" si="1192"/>
        <v>0</v>
      </c>
      <c r="AF716" s="411">
        <f t="shared" si="1192"/>
        <v>0</v>
      </c>
      <c r="AG716" s="411">
        <f t="shared" ref="AG716" si="1193">AG715</f>
        <v>0</v>
      </c>
      <c r="AH716" s="411">
        <f t="shared" ref="AH716" si="1194">AH715</f>
        <v>0</v>
      </c>
      <c r="AI716" s="411">
        <f t="shared" ref="AI716" si="1195">AI715</f>
        <v>0</v>
      </c>
      <c r="AJ716" s="411">
        <f t="shared" ref="AJ716" si="1196">AJ715</f>
        <v>0</v>
      </c>
      <c r="AK716" s="411">
        <f t="shared" ref="AK716" si="1197">AK715</f>
        <v>0</v>
      </c>
      <c r="AL716" s="411">
        <f t="shared" ref="AL716" si="1198">AL715</f>
        <v>0</v>
      </c>
      <c r="AM716" s="306"/>
    </row>
    <row r="717" spans="1:39" ht="15" outlineLevel="1">
      <c r="A717" s="756"/>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30" outlineLevel="1">
      <c r="A718" s="756" t="s">
        <v>1072</v>
      </c>
      <c r="B718" s="428" t="s">
        <v>131</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ht="15" outlineLevel="1">
      <c r="A719" s="756"/>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 t="shared" ref="Y719:AF719" si="1199">Y718</f>
        <v>0</v>
      </c>
      <c r="Z719" s="411">
        <f t="shared" si="1199"/>
        <v>0</v>
      </c>
      <c r="AA719" s="411">
        <f t="shared" si="1199"/>
        <v>0</v>
      </c>
      <c r="AB719" s="411">
        <f t="shared" si="1199"/>
        <v>0</v>
      </c>
      <c r="AC719" s="411">
        <f t="shared" si="1199"/>
        <v>0</v>
      </c>
      <c r="AD719" s="411">
        <f t="shared" si="1199"/>
        <v>0</v>
      </c>
      <c r="AE719" s="411">
        <f t="shared" si="1199"/>
        <v>0</v>
      </c>
      <c r="AF719" s="411">
        <f t="shared" si="1199"/>
        <v>0</v>
      </c>
      <c r="AG719" s="411">
        <f t="shared" ref="AG719" si="1200">AG718</f>
        <v>0</v>
      </c>
      <c r="AH719" s="411">
        <f t="shared" ref="AH719" si="1201">AH718</f>
        <v>0</v>
      </c>
      <c r="AI719" s="411">
        <f t="shared" ref="AI719" si="1202">AI718</f>
        <v>0</v>
      </c>
      <c r="AJ719" s="411">
        <f t="shared" ref="AJ719" si="1203">AJ718</f>
        <v>0</v>
      </c>
      <c r="AK719" s="411">
        <f t="shared" ref="AK719" si="1204">AK718</f>
        <v>0</v>
      </c>
      <c r="AL719" s="411">
        <f t="shared" ref="AL719" si="1205">AL718</f>
        <v>0</v>
      </c>
      <c r="AM719" s="306"/>
    </row>
    <row r="720" spans="1:39" ht="15" outlineLevel="1">
      <c r="A720" s="756"/>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30" outlineLevel="1">
      <c r="A721" s="756" t="s">
        <v>1073</v>
      </c>
      <c r="B721" s="428" t="s">
        <v>132</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t="15" outlineLevel="1">
      <c r="A722" s="756"/>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 t="shared" ref="Y722:AF722" si="1206">Y721</f>
        <v>0</v>
      </c>
      <c r="Z722" s="411">
        <f t="shared" si="1206"/>
        <v>0</v>
      </c>
      <c r="AA722" s="411">
        <f t="shared" si="1206"/>
        <v>0</v>
      </c>
      <c r="AB722" s="411">
        <f t="shared" si="1206"/>
        <v>0</v>
      </c>
      <c r="AC722" s="411">
        <f t="shared" si="1206"/>
        <v>0</v>
      </c>
      <c r="AD722" s="411">
        <f t="shared" si="1206"/>
        <v>0</v>
      </c>
      <c r="AE722" s="411">
        <f t="shared" si="1206"/>
        <v>0</v>
      </c>
      <c r="AF722" s="411">
        <f t="shared" si="1206"/>
        <v>0</v>
      </c>
      <c r="AG722" s="411">
        <f t="shared" ref="AG722" si="1207">AG721</f>
        <v>0</v>
      </c>
      <c r="AH722" s="411">
        <f t="shared" ref="AH722" si="1208">AH721</f>
        <v>0</v>
      </c>
      <c r="AI722" s="411">
        <f t="shared" ref="AI722" si="1209">AI721</f>
        <v>0</v>
      </c>
      <c r="AJ722" s="411">
        <f t="shared" ref="AJ722" si="1210">AJ721</f>
        <v>0</v>
      </c>
      <c r="AK722" s="411">
        <f t="shared" ref="AK722" si="1211">AK721</f>
        <v>0</v>
      </c>
      <c r="AL722" s="411">
        <f t="shared" ref="AL722" si="1212">AL721</f>
        <v>0</v>
      </c>
      <c r="AM722" s="306"/>
    </row>
    <row r="723" spans="1:39" ht="15" outlineLevel="1">
      <c r="A723" s="756"/>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0" outlineLevel="1">
      <c r="A724" s="756" t="s">
        <v>1074</v>
      </c>
      <c r="B724" s="428" t="s">
        <v>133</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5" outlineLevel="1">
      <c r="A725" s="756"/>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 t="shared" ref="Y725:AF725" si="1213">Y724</f>
        <v>0</v>
      </c>
      <c r="Z725" s="411">
        <f t="shared" si="1213"/>
        <v>0</v>
      </c>
      <c r="AA725" s="411">
        <f t="shared" si="1213"/>
        <v>0</v>
      </c>
      <c r="AB725" s="411">
        <f t="shared" si="1213"/>
        <v>0</v>
      </c>
      <c r="AC725" s="411">
        <f t="shared" si="1213"/>
        <v>0</v>
      </c>
      <c r="AD725" s="411">
        <f t="shared" si="1213"/>
        <v>0</v>
      </c>
      <c r="AE725" s="411">
        <f t="shared" si="1213"/>
        <v>0</v>
      </c>
      <c r="AF725" s="411">
        <f t="shared" si="1213"/>
        <v>0</v>
      </c>
      <c r="AG725" s="411">
        <f t="shared" ref="AG725" si="1214">AG724</f>
        <v>0</v>
      </c>
      <c r="AH725" s="411">
        <f t="shared" ref="AH725" si="1215">AH724</f>
        <v>0</v>
      </c>
      <c r="AI725" s="411">
        <f t="shared" ref="AI725" si="1216">AI724</f>
        <v>0</v>
      </c>
      <c r="AJ725" s="411">
        <f t="shared" ref="AJ725" si="1217">AJ724</f>
        <v>0</v>
      </c>
      <c r="AK725" s="411">
        <f t="shared" ref="AK725" si="1218">AK724</f>
        <v>0</v>
      </c>
      <c r="AL725" s="411">
        <f t="shared" ref="AL725" si="1219">AL724</f>
        <v>0</v>
      </c>
      <c r="AM725" s="306"/>
    </row>
    <row r="726" spans="1:39" ht="15" outlineLevel="1">
      <c r="A726" s="756"/>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outlineLevel="1">
      <c r="A727" s="756" t="s">
        <v>1075</v>
      </c>
      <c r="B727" s="428" t="s">
        <v>134</v>
      </c>
      <c r="C727" s="291" t="s">
        <v>25</v>
      </c>
      <c r="D727" s="295"/>
      <c r="E727" s="295"/>
      <c r="F727" s="295"/>
      <c r="G727" s="295"/>
      <c r="H727" s="295"/>
      <c r="I727" s="295"/>
      <c r="J727" s="295"/>
      <c r="K727" s="295"/>
      <c r="L727" s="295"/>
      <c r="M727" s="295"/>
      <c r="N727" s="291"/>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5" outlineLevel="1">
      <c r="A728" s="756"/>
      <c r="B728" s="294" t="s">
        <v>310</v>
      </c>
      <c r="C728" s="291" t="s">
        <v>163</v>
      </c>
      <c r="D728" s="295"/>
      <c r="E728" s="295"/>
      <c r="F728" s="295"/>
      <c r="G728" s="295"/>
      <c r="H728" s="295"/>
      <c r="I728" s="295"/>
      <c r="J728" s="295"/>
      <c r="K728" s="295"/>
      <c r="L728" s="295"/>
      <c r="M728" s="295"/>
      <c r="N728" s="468"/>
      <c r="O728" s="295"/>
      <c r="P728" s="295"/>
      <c r="Q728" s="295"/>
      <c r="R728" s="295"/>
      <c r="S728" s="295"/>
      <c r="T728" s="295"/>
      <c r="U728" s="295"/>
      <c r="V728" s="295"/>
      <c r="W728" s="295"/>
      <c r="X728" s="295"/>
      <c r="Y728" s="411">
        <f t="shared" ref="Y728:AF728" si="1220">Y727</f>
        <v>0</v>
      </c>
      <c r="Z728" s="411">
        <f t="shared" si="1220"/>
        <v>0</v>
      </c>
      <c r="AA728" s="411">
        <f t="shared" si="1220"/>
        <v>0</v>
      </c>
      <c r="AB728" s="411">
        <f t="shared" si="1220"/>
        <v>0</v>
      </c>
      <c r="AC728" s="411">
        <f t="shared" si="1220"/>
        <v>0</v>
      </c>
      <c r="AD728" s="411">
        <f t="shared" si="1220"/>
        <v>0</v>
      </c>
      <c r="AE728" s="411">
        <f t="shared" si="1220"/>
        <v>0</v>
      </c>
      <c r="AF728" s="411">
        <f t="shared" si="1220"/>
        <v>0</v>
      </c>
      <c r="AG728" s="411">
        <f t="shared" ref="AG728" si="1221">AG727</f>
        <v>0</v>
      </c>
      <c r="AH728" s="411">
        <f t="shared" ref="AH728" si="1222">AH727</f>
        <v>0</v>
      </c>
      <c r="AI728" s="411">
        <f t="shared" ref="AI728" si="1223">AI727</f>
        <v>0</v>
      </c>
      <c r="AJ728" s="411">
        <f t="shared" ref="AJ728" si="1224">AJ727</f>
        <v>0</v>
      </c>
      <c r="AK728" s="411">
        <f t="shared" ref="AK728" si="1225">AK727</f>
        <v>0</v>
      </c>
      <c r="AL728" s="411">
        <f t="shared" ref="AL728" si="1226">AL727</f>
        <v>0</v>
      </c>
      <c r="AM728" s="306"/>
    </row>
    <row r="729" spans="1:39" ht="15" outlineLevel="1">
      <c r="A729" s="756"/>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15" outlineLevel="1">
      <c r="A730" s="756" t="s">
        <v>1076</v>
      </c>
      <c r="B730" s="428" t="s">
        <v>135</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5" outlineLevel="1">
      <c r="A731" s="756"/>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F731" si="1227">Y730</f>
        <v>0</v>
      </c>
      <c r="Z731" s="411">
        <f t="shared" si="1227"/>
        <v>0</v>
      </c>
      <c r="AA731" s="411">
        <f t="shared" si="1227"/>
        <v>0</v>
      </c>
      <c r="AB731" s="411">
        <f t="shared" si="1227"/>
        <v>0</v>
      </c>
      <c r="AC731" s="411">
        <f t="shared" si="1227"/>
        <v>0</v>
      </c>
      <c r="AD731" s="411">
        <f t="shared" si="1227"/>
        <v>0</v>
      </c>
      <c r="AE731" s="411">
        <f t="shared" si="1227"/>
        <v>0</v>
      </c>
      <c r="AF731" s="411">
        <f t="shared" si="1227"/>
        <v>0</v>
      </c>
      <c r="AG731" s="411">
        <f t="shared" ref="AG731" si="1228">AG730</f>
        <v>0</v>
      </c>
      <c r="AH731" s="411">
        <f t="shared" ref="AH731" si="1229">AH730</f>
        <v>0</v>
      </c>
      <c r="AI731" s="411">
        <f t="shared" ref="AI731" si="1230">AI730</f>
        <v>0</v>
      </c>
      <c r="AJ731" s="411">
        <f t="shared" ref="AJ731" si="1231">AJ730</f>
        <v>0</v>
      </c>
      <c r="AK731" s="411">
        <f t="shared" ref="AK731" si="1232">AK730</f>
        <v>0</v>
      </c>
      <c r="AL731" s="411">
        <f t="shared" ref="AL731" si="1233">AL730</f>
        <v>0</v>
      </c>
      <c r="AM731" s="306"/>
    </row>
    <row r="732" spans="1:39" ht="15" outlineLevel="1">
      <c r="A732" s="756"/>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45" outlineLevel="1">
      <c r="A733" s="756" t="s">
        <v>1077</v>
      </c>
      <c r="B733" s="428" t="s">
        <v>136</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5" outlineLevel="1">
      <c r="A734" s="756"/>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F734" si="1234">Y733</f>
        <v>0</v>
      </c>
      <c r="Z734" s="411">
        <f t="shared" si="1234"/>
        <v>0</v>
      </c>
      <c r="AA734" s="411">
        <f t="shared" si="1234"/>
        <v>0</v>
      </c>
      <c r="AB734" s="411">
        <f t="shared" si="1234"/>
        <v>0</v>
      </c>
      <c r="AC734" s="411">
        <f t="shared" si="1234"/>
        <v>0</v>
      </c>
      <c r="AD734" s="411">
        <f t="shared" si="1234"/>
        <v>0</v>
      </c>
      <c r="AE734" s="411">
        <f t="shared" si="1234"/>
        <v>0</v>
      </c>
      <c r="AF734" s="411">
        <f t="shared" si="1234"/>
        <v>0</v>
      </c>
      <c r="AG734" s="411">
        <f t="shared" ref="AG734" si="1235">AG733</f>
        <v>0</v>
      </c>
      <c r="AH734" s="411">
        <f t="shared" ref="AH734" si="1236">AH733</f>
        <v>0</v>
      </c>
      <c r="AI734" s="411">
        <f t="shared" ref="AI734" si="1237">AI733</f>
        <v>0</v>
      </c>
      <c r="AJ734" s="411">
        <f t="shared" ref="AJ734" si="1238">AJ733</f>
        <v>0</v>
      </c>
      <c r="AK734" s="411">
        <f t="shared" ref="AK734" si="1239">AK733</f>
        <v>0</v>
      </c>
      <c r="AL734" s="411">
        <f t="shared" ref="AL734" si="1240">AL733</f>
        <v>0</v>
      </c>
      <c r="AM734" s="306"/>
    </row>
    <row r="735" spans="1:39" ht="15" outlineLevel="1">
      <c r="A735" s="756"/>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outlineLevel="1">
      <c r="A736" s="756" t="s">
        <v>1078</v>
      </c>
      <c r="B736" s="428" t="s">
        <v>137</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5" outlineLevel="1">
      <c r="A737" s="756"/>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F737" si="1241">Y736</f>
        <v>0</v>
      </c>
      <c r="Z737" s="411">
        <f t="shared" si="1241"/>
        <v>0</v>
      </c>
      <c r="AA737" s="411">
        <f t="shared" si="1241"/>
        <v>0</v>
      </c>
      <c r="AB737" s="411">
        <f t="shared" si="1241"/>
        <v>0</v>
      </c>
      <c r="AC737" s="411">
        <f t="shared" si="1241"/>
        <v>0</v>
      </c>
      <c r="AD737" s="411">
        <f t="shared" si="1241"/>
        <v>0</v>
      </c>
      <c r="AE737" s="411">
        <f t="shared" si="1241"/>
        <v>0</v>
      </c>
      <c r="AF737" s="411">
        <f t="shared" si="1241"/>
        <v>0</v>
      </c>
      <c r="AG737" s="411">
        <f t="shared" ref="AG737" si="1242">AG736</f>
        <v>0</v>
      </c>
      <c r="AH737" s="411">
        <f t="shared" ref="AH737" si="1243">AH736</f>
        <v>0</v>
      </c>
      <c r="AI737" s="411">
        <f t="shared" ref="AI737" si="1244">AI736</f>
        <v>0</v>
      </c>
      <c r="AJ737" s="411">
        <f t="shared" ref="AJ737" si="1245">AJ736</f>
        <v>0</v>
      </c>
      <c r="AK737" s="411">
        <f t="shared" ref="AK737" si="1246">AK736</f>
        <v>0</v>
      </c>
      <c r="AL737" s="411">
        <f t="shared" ref="AL737" si="1247">AL736</f>
        <v>0</v>
      </c>
      <c r="AM737" s="306"/>
    </row>
    <row r="738" spans="1:39" ht="15" outlineLevel="1">
      <c r="A738" s="756"/>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0" outlineLevel="1">
      <c r="A739" s="756" t="s">
        <v>1079</v>
      </c>
      <c r="B739" s="428" t="s">
        <v>138</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5" outlineLevel="1">
      <c r="A740" s="756"/>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F740" si="1248">Y739</f>
        <v>0</v>
      </c>
      <c r="Z740" s="411">
        <f t="shared" si="1248"/>
        <v>0</v>
      </c>
      <c r="AA740" s="411">
        <f t="shared" si="1248"/>
        <v>0</v>
      </c>
      <c r="AB740" s="411">
        <f t="shared" si="1248"/>
        <v>0</v>
      </c>
      <c r="AC740" s="411">
        <f t="shared" si="1248"/>
        <v>0</v>
      </c>
      <c r="AD740" s="411">
        <f t="shared" si="1248"/>
        <v>0</v>
      </c>
      <c r="AE740" s="411">
        <f t="shared" si="1248"/>
        <v>0</v>
      </c>
      <c r="AF740" s="411">
        <f t="shared" si="1248"/>
        <v>0</v>
      </c>
      <c r="AG740" s="411">
        <f t="shared" ref="AG740" si="1249">AG739</f>
        <v>0</v>
      </c>
      <c r="AH740" s="411">
        <f t="shared" ref="AH740" si="1250">AH739</f>
        <v>0</v>
      </c>
      <c r="AI740" s="411">
        <f t="shared" ref="AI740" si="1251">AI739</f>
        <v>0</v>
      </c>
      <c r="AJ740" s="411">
        <f t="shared" ref="AJ740" si="1252">AJ739</f>
        <v>0</v>
      </c>
      <c r="AK740" s="411">
        <f t="shared" ref="AK740" si="1253">AK739</f>
        <v>0</v>
      </c>
      <c r="AL740" s="411">
        <f t="shared" ref="AL740" si="1254">AL739</f>
        <v>0</v>
      </c>
      <c r="AM740" s="306"/>
    </row>
    <row r="741" spans="1:39" ht="15" outlineLevel="1">
      <c r="A741" s="756"/>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30" outlineLevel="1">
      <c r="A742" s="756" t="s">
        <v>1080</v>
      </c>
      <c r="B742" s="428" t="s">
        <v>139</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5" outlineLevel="1">
      <c r="A743" s="756"/>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 t="shared" ref="Y743:AF743" si="1255">Y742</f>
        <v>0</v>
      </c>
      <c r="Z743" s="411">
        <f t="shared" si="1255"/>
        <v>0</v>
      </c>
      <c r="AA743" s="411">
        <f t="shared" si="1255"/>
        <v>0</v>
      </c>
      <c r="AB743" s="411">
        <f t="shared" si="1255"/>
        <v>0</v>
      </c>
      <c r="AC743" s="411">
        <f t="shared" si="1255"/>
        <v>0</v>
      </c>
      <c r="AD743" s="411">
        <f t="shared" si="1255"/>
        <v>0</v>
      </c>
      <c r="AE743" s="411">
        <f t="shared" si="1255"/>
        <v>0</v>
      </c>
      <c r="AF743" s="411">
        <f t="shared" si="1255"/>
        <v>0</v>
      </c>
      <c r="AG743" s="411">
        <f t="shared" ref="AG743" si="1256">AG742</f>
        <v>0</v>
      </c>
      <c r="AH743" s="411">
        <f t="shared" ref="AH743" si="1257">AH742</f>
        <v>0</v>
      </c>
      <c r="AI743" s="411">
        <f t="shared" ref="AI743" si="1258">AI742</f>
        <v>0</v>
      </c>
      <c r="AJ743" s="411">
        <f t="shared" ref="AJ743" si="1259">AJ742</f>
        <v>0</v>
      </c>
      <c r="AK743" s="411">
        <f t="shared" ref="AK743" si="1260">AK742</f>
        <v>0</v>
      </c>
      <c r="AL743" s="411">
        <f t="shared" ref="AL743" si="1261">AL742</f>
        <v>0</v>
      </c>
      <c r="AM743" s="306"/>
    </row>
    <row r="744" spans="1:39" ht="15" outlineLevel="1">
      <c r="A744" s="756"/>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0" outlineLevel="1">
      <c r="A745" s="756" t="s">
        <v>1081</v>
      </c>
      <c r="B745" s="428" t="s">
        <v>140</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5" outlineLevel="1">
      <c r="A746" s="756"/>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 t="shared" ref="Y746:AF746" si="1262">Y745</f>
        <v>0</v>
      </c>
      <c r="Z746" s="411">
        <f t="shared" si="1262"/>
        <v>0</v>
      </c>
      <c r="AA746" s="411">
        <f t="shared" si="1262"/>
        <v>0</v>
      </c>
      <c r="AB746" s="411">
        <f t="shared" si="1262"/>
        <v>0</v>
      </c>
      <c r="AC746" s="411">
        <f t="shared" si="1262"/>
        <v>0</v>
      </c>
      <c r="AD746" s="411">
        <f t="shared" si="1262"/>
        <v>0</v>
      </c>
      <c r="AE746" s="411">
        <f t="shared" si="1262"/>
        <v>0</v>
      </c>
      <c r="AF746" s="411">
        <f t="shared" si="1262"/>
        <v>0</v>
      </c>
      <c r="AG746" s="411">
        <f t="shared" ref="AG746" si="1263">AG745</f>
        <v>0</v>
      </c>
      <c r="AH746" s="411">
        <f t="shared" ref="AH746" si="1264">AH745</f>
        <v>0</v>
      </c>
      <c r="AI746" s="411">
        <f t="shared" ref="AI746" si="1265">AI745</f>
        <v>0</v>
      </c>
      <c r="AJ746" s="411">
        <f t="shared" ref="AJ746" si="1266">AJ745</f>
        <v>0</v>
      </c>
      <c r="AK746" s="411">
        <f t="shared" ref="AK746" si="1267">AK745</f>
        <v>0</v>
      </c>
      <c r="AL746" s="411">
        <f t="shared" ref="AL746" si="1268">AL745</f>
        <v>0</v>
      </c>
      <c r="AM746" s="306"/>
    </row>
    <row r="747" spans="1:39" ht="15" outlineLevel="1">
      <c r="A747" s="756"/>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0" outlineLevel="1">
      <c r="A748" s="756" t="s">
        <v>1082</v>
      </c>
      <c r="B748" s="428" t="s">
        <v>141</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5" outlineLevel="1">
      <c r="A749" s="756"/>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F749" si="1269">Y748</f>
        <v>0</v>
      </c>
      <c r="Z749" s="411">
        <f t="shared" si="1269"/>
        <v>0</v>
      </c>
      <c r="AA749" s="411">
        <f t="shared" si="1269"/>
        <v>0</v>
      </c>
      <c r="AB749" s="411">
        <f t="shared" si="1269"/>
        <v>0</v>
      </c>
      <c r="AC749" s="411">
        <f t="shared" si="1269"/>
        <v>0</v>
      </c>
      <c r="AD749" s="411">
        <f t="shared" si="1269"/>
        <v>0</v>
      </c>
      <c r="AE749" s="411">
        <f t="shared" si="1269"/>
        <v>0</v>
      </c>
      <c r="AF749" s="411">
        <f t="shared" si="1269"/>
        <v>0</v>
      </c>
      <c r="AG749" s="411">
        <f t="shared" ref="AG749" si="1270">AG748</f>
        <v>0</v>
      </c>
      <c r="AH749" s="411">
        <f t="shared" ref="AH749" si="1271">AH748</f>
        <v>0</v>
      </c>
      <c r="AI749" s="411">
        <f t="shared" ref="AI749" si="1272">AI748</f>
        <v>0</v>
      </c>
      <c r="AJ749" s="411">
        <f t="shared" ref="AJ749" si="1273">AJ748</f>
        <v>0</v>
      </c>
      <c r="AK749" s="411">
        <f t="shared" ref="AK749" si="1274">AK748</f>
        <v>0</v>
      </c>
      <c r="AL749" s="411">
        <f t="shared" ref="AL749" si="1275">AL748</f>
        <v>0</v>
      </c>
      <c r="AM749" s="306"/>
    </row>
    <row r="750" spans="1:39" ht="15" outlineLevel="1">
      <c r="A750" s="530"/>
      <c r="B750" s="294"/>
      <c r="C750" s="305"/>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12"/>
      <c r="AA750" s="412"/>
      <c r="AB750" s="412"/>
      <c r="AC750" s="412"/>
      <c r="AD750" s="412"/>
      <c r="AE750" s="412"/>
      <c r="AF750" s="412"/>
      <c r="AG750" s="412"/>
      <c r="AH750" s="412"/>
      <c r="AI750" s="412"/>
      <c r="AJ750" s="412"/>
      <c r="AK750" s="412"/>
      <c r="AL750" s="412"/>
      <c r="AM750" s="306"/>
    </row>
    <row r="751" spans="1:39" ht="15">
      <c r="B751" s="327" t="s">
        <v>311</v>
      </c>
      <c r="C751" s="329"/>
      <c r="D751" s="329">
        <f>SUM(D594:D749)</f>
        <v>0</v>
      </c>
      <c r="E751" s="329"/>
      <c r="F751" s="329"/>
      <c r="G751" s="329"/>
      <c r="H751" s="329"/>
      <c r="I751" s="329"/>
      <c r="J751" s="329"/>
      <c r="K751" s="329"/>
      <c r="L751" s="329"/>
      <c r="M751" s="329"/>
      <c r="N751" s="329"/>
      <c r="O751" s="329">
        <f>SUM(O594:O749)</f>
        <v>0</v>
      </c>
      <c r="P751" s="329"/>
      <c r="Q751" s="329"/>
      <c r="R751" s="329"/>
      <c r="S751" s="329"/>
      <c r="T751" s="329"/>
      <c r="U751" s="329"/>
      <c r="V751" s="329"/>
      <c r="W751" s="329"/>
      <c r="X751" s="329"/>
      <c r="Y751" s="329">
        <f>IF(Y592="kWh",SUMPRODUCT(D594:D749,Y594:Y749))</f>
        <v>0</v>
      </c>
      <c r="Z751" s="329">
        <f>IF(Z592="kWh",SUMPRODUCT(D594:D749,Z594:Z749))</f>
        <v>0</v>
      </c>
      <c r="AA751" s="329">
        <f>IF(AA592="kw",SUMPRODUCT(N594:N749,O594:O749,AA594:AA749),SUMPRODUCT(D594:D749,AA594:AA749))</f>
        <v>0</v>
      </c>
      <c r="AB751" s="329">
        <f>IF(AB592="kw",SUMPRODUCT(N594:N749,O594:O749,AB594:AB749),SUMPRODUCT(D594:D749,AB594:AB749))</f>
        <v>0</v>
      </c>
      <c r="AC751" s="329">
        <f>IF(AC592="kw",SUMPRODUCT(N594:N749,O594:O749,AC594:AC749),SUMPRODUCT(D594:D749,AC594:AC749))</f>
        <v>0</v>
      </c>
      <c r="AD751" s="329">
        <f>IF(AD592="kw",SUMPRODUCT(N594:N749,O594:O749,AD594:AD749),SUMPRODUCT(D594:D749,AD594:AD749))</f>
        <v>0</v>
      </c>
      <c r="AE751" s="329">
        <f>IF(AE592="kw",SUMPRODUCT(N594:N749,O594:O749,AE594:AE749),SUMPRODUCT(D594:D749,AE594:AE749))</f>
        <v>0</v>
      </c>
      <c r="AF751" s="329">
        <f>IF(AF592="kw",SUMPRODUCT(N594:N749,O594:O749,AF594:AF749),SUMPRODUCT(D594:D749,AF594:AF749))</f>
        <v>0</v>
      </c>
      <c r="AG751" s="329">
        <f>IF(AG592="kw",SUMPRODUCT(N594:N749,O594:O749,AG594:AG749),SUMPRODUCT(D594:D749,AG594:AG749))</f>
        <v>0</v>
      </c>
      <c r="AH751" s="329">
        <f>IF(AH592="kw",SUMPRODUCT(N594:N749,O594:O749,AH594:AH749),SUMPRODUCT(D594:D749,AH594:AH749))</f>
        <v>0</v>
      </c>
      <c r="AI751" s="329">
        <f>IF(AI592="kw",SUMPRODUCT(N594:N749,O594:O749,AI594:AI749),SUMPRODUCT(D594:D749,AI594:AI749))</f>
        <v>0</v>
      </c>
      <c r="AJ751" s="329">
        <f>IF(AJ592="kw",SUMPRODUCT(N594:N749,O594:O749,AJ594:AJ749),SUMPRODUCT(D594:D749,AJ594:AJ749))</f>
        <v>0</v>
      </c>
      <c r="AK751" s="329">
        <f>IF(AK592="kw",SUMPRODUCT(N594:N749,O594:O749,AK594:AK749),SUMPRODUCT(D594:D749,AK594:AK749))</f>
        <v>0</v>
      </c>
      <c r="AL751" s="329">
        <f>IF(AL592="kw",SUMPRODUCT(N594:N749,O594:O749,AL594:AL749),SUMPRODUCT(D594:D749,AL594:AL749))</f>
        <v>0</v>
      </c>
      <c r="AM751" s="330"/>
    </row>
    <row r="752" spans="1:39" ht="15">
      <c r="B752" s="391" t="s">
        <v>312</v>
      </c>
      <c r="C752" s="392"/>
      <c r="D752" s="392"/>
      <c r="E752" s="392"/>
      <c r="F752" s="392"/>
      <c r="G752" s="392"/>
      <c r="H752" s="392"/>
      <c r="I752" s="392"/>
      <c r="J752" s="392"/>
      <c r="K752" s="392"/>
      <c r="L752" s="392"/>
      <c r="M752" s="392"/>
      <c r="N752" s="392"/>
      <c r="O752" s="392"/>
      <c r="P752" s="392"/>
      <c r="Q752" s="392"/>
      <c r="R752" s="392"/>
      <c r="S752" s="392"/>
      <c r="T752" s="392"/>
      <c r="U752" s="392"/>
      <c r="V752" s="392"/>
      <c r="W752" s="392"/>
      <c r="X752" s="392"/>
      <c r="Y752" s="392">
        <f>HLOOKUP(Y408,'2. LRAMVA Threshold'!$B$42:$Q$53,10,FALSE)</f>
        <v>0</v>
      </c>
      <c r="Z752" s="392">
        <f>HLOOKUP(Z408,'2. LRAMVA Threshold'!$B$42:$Q$53,10,FALSE)</f>
        <v>0</v>
      </c>
      <c r="AA752" s="392">
        <f>HLOOKUP(AA408,'2. LRAMVA Threshold'!$B$42:$Q$53,10,FALSE)</f>
        <v>0</v>
      </c>
      <c r="AB752" s="392">
        <f>HLOOKUP(AB408,'2. LRAMVA Threshold'!$B$42:$Q$53,10,FALSE)</f>
        <v>0</v>
      </c>
      <c r="AC752" s="392">
        <f>HLOOKUP(AC408,'2. LRAMVA Threshold'!$B$42:$Q$53,10,FALSE)</f>
        <v>0</v>
      </c>
      <c r="AD752" s="392">
        <f>HLOOKUP(AD408,'2. LRAMVA Threshold'!$B$42:$Q$53,10,FALSE)</f>
        <v>0</v>
      </c>
      <c r="AE752" s="392">
        <f>HLOOKUP(AE408,'2. LRAMVA Threshold'!$B$42:$Q$53,10,FALSE)</f>
        <v>0</v>
      </c>
      <c r="AF752" s="392">
        <f>HLOOKUP(AF408,'2. LRAMVA Threshold'!$B$42:$Q$53,10,FALSE)</f>
        <v>0</v>
      </c>
      <c r="AG752" s="392">
        <f>HLOOKUP(AG408,'2. LRAMVA Threshold'!$B$42:$Q$53,10,FALSE)</f>
        <v>0</v>
      </c>
      <c r="AH752" s="392">
        <f>HLOOKUP(AH408,'2. LRAMVA Threshold'!$B$42:$Q$53,10,FALSE)</f>
        <v>0</v>
      </c>
      <c r="AI752" s="392">
        <f>HLOOKUP(AI408,'2. LRAMVA Threshold'!$B$42:$Q$53,10,FALSE)</f>
        <v>0</v>
      </c>
      <c r="AJ752" s="392">
        <f>HLOOKUP(AJ408,'2. LRAMVA Threshold'!$B$42:$Q$53,10,FALSE)</f>
        <v>0</v>
      </c>
      <c r="AK752" s="392">
        <f>HLOOKUP(AK408,'2. LRAMVA Threshold'!$B$42:$Q$53,10,FALSE)</f>
        <v>0</v>
      </c>
      <c r="AL752" s="392">
        <f>HLOOKUP(AL408,'2. LRAMVA Threshold'!$B$42:$Q$53,10,FALSE)</f>
        <v>0</v>
      </c>
      <c r="AM752" s="442"/>
    </row>
    <row r="753" spans="2:40" ht="15">
      <c r="B753" s="394"/>
      <c r="C753" s="432"/>
      <c r="D753" s="433"/>
      <c r="E753" s="433"/>
      <c r="F753" s="433"/>
      <c r="G753" s="433"/>
      <c r="H753" s="433"/>
      <c r="I753" s="433"/>
      <c r="J753" s="433"/>
      <c r="K753" s="433"/>
      <c r="L753" s="433"/>
      <c r="M753" s="433"/>
      <c r="N753" s="433"/>
      <c r="O753" s="434"/>
      <c r="P753" s="433"/>
      <c r="Q753" s="433"/>
      <c r="R753" s="433"/>
      <c r="S753" s="435"/>
      <c r="T753" s="435"/>
      <c r="U753" s="435"/>
      <c r="V753" s="435"/>
      <c r="W753" s="433"/>
      <c r="X753" s="433"/>
      <c r="Y753" s="436"/>
      <c r="Z753" s="436"/>
      <c r="AA753" s="436"/>
      <c r="AB753" s="436"/>
      <c r="AC753" s="436"/>
      <c r="AD753" s="436"/>
      <c r="AE753" s="436"/>
      <c r="AF753" s="399"/>
      <c r="AG753" s="399"/>
      <c r="AH753" s="399"/>
      <c r="AI753" s="399"/>
      <c r="AJ753" s="399"/>
      <c r="AK753" s="399"/>
      <c r="AL753" s="399"/>
      <c r="AM753" s="400"/>
    </row>
    <row r="754" spans="2:40" ht="15">
      <c r="B754" s="324" t="s">
        <v>313</v>
      </c>
      <c r="C754" s="338"/>
      <c r="D754" s="338"/>
      <c r="E754" s="376"/>
      <c r="F754" s="376"/>
      <c r="G754" s="376"/>
      <c r="H754" s="376"/>
      <c r="I754" s="376"/>
      <c r="J754" s="376"/>
      <c r="K754" s="376"/>
      <c r="L754" s="376"/>
      <c r="M754" s="376"/>
      <c r="N754" s="376"/>
      <c r="O754" s="291"/>
      <c r="P754" s="340"/>
      <c r="Q754" s="340"/>
      <c r="R754" s="340"/>
      <c r="S754" s="339"/>
      <c r="T754" s="339"/>
      <c r="U754" s="339"/>
      <c r="V754" s="339"/>
      <c r="W754" s="340"/>
      <c r="X754" s="340"/>
      <c r="Y754" s="341">
        <f>HLOOKUP(Y$35,'3.  Distribution Rates'!$C$122:$P$133,10,FALSE)</f>
        <v>7.0666666666666664E-3</v>
      </c>
      <c r="Z754" s="341">
        <f>HLOOKUP(Z$35,'3.  Distribution Rates'!$C$122:$P$133,10,FALSE)</f>
        <v>1.7166666666666667E-2</v>
      </c>
      <c r="AA754" s="341">
        <f>HLOOKUP(AA$35,'3.  Distribution Rates'!$C$122:$P$133,10,FALSE)</f>
        <v>4.8942333333333332</v>
      </c>
      <c r="AB754" s="341">
        <f>HLOOKUP(AB$35,'3.  Distribution Rates'!$C$122:$P$133,10,FALSE)</f>
        <v>2.0450000000000004</v>
      </c>
      <c r="AC754" s="341">
        <f>HLOOKUP(AC$35,'3.  Distribution Rates'!$C$122:$P$133,10,FALSE)</f>
        <v>2.3118666666666665</v>
      </c>
      <c r="AD754" s="341">
        <f>HLOOKUP(AD$35,'3.  Distribution Rates'!$C$122:$P$133,10,FALSE)</f>
        <v>2.8748333333333336</v>
      </c>
      <c r="AE754" s="341">
        <f>HLOOKUP(AE$35,'3.  Distribution Rates'!$C$122:$P$133,10,FALSE)</f>
        <v>-0.10256666666666665</v>
      </c>
      <c r="AF754" s="341">
        <f>HLOOKUP(AF$35,'3.  Distribution Rates'!$C$122:$P$133,10,FALSE)</f>
        <v>0</v>
      </c>
      <c r="AG754" s="341">
        <f>HLOOKUP(AG$35,'3.  Distribution Rates'!$C$122:$P$133,10,FALSE)</f>
        <v>0</v>
      </c>
      <c r="AH754" s="341">
        <f>HLOOKUP(AH$35,'3.  Distribution Rates'!$C$122:$P$133,10,FALSE)</f>
        <v>0</v>
      </c>
      <c r="AI754" s="341">
        <f>HLOOKUP(AI$35,'3.  Distribution Rates'!$C$122:$P$133,10,FALSE)</f>
        <v>0</v>
      </c>
      <c r="AJ754" s="341">
        <f>HLOOKUP(AJ$35,'3.  Distribution Rates'!$C$122:$P$133,10,FALSE)</f>
        <v>0</v>
      </c>
      <c r="AK754" s="341">
        <f>HLOOKUP(AK$35,'3.  Distribution Rates'!$C$122:$P$133,10,FALSE)</f>
        <v>0</v>
      </c>
      <c r="AL754" s="341">
        <f>HLOOKUP(AL$35,'3.  Distribution Rates'!$C$122:$P$133,10,FALSE)</f>
        <v>0</v>
      </c>
      <c r="AM754" s="348"/>
      <c r="AN754" s="443"/>
    </row>
    <row r="755" spans="2:40" ht="15">
      <c r="B755" s="324" t="s">
        <v>314</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LRAM'!Y141*Y754</f>
        <v>0</v>
      </c>
      <c r="Z755" s="378">
        <f>'4.  2011-2014 LRAM'!Z141*Z754</f>
        <v>0</v>
      </c>
      <c r="AA755" s="378">
        <f>'4.  2011-2014 LRAM'!AA141*AA754</f>
        <v>0</v>
      </c>
      <c r="AB755" s="378">
        <f>'4.  2011-2014 LRAM'!AB141*AB754</f>
        <v>0</v>
      </c>
      <c r="AC755" s="378">
        <f>'4.  2011-2014 LRAM'!AC141*AC754</f>
        <v>0</v>
      </c>
      <c r="AD755" s="378">
        <f>'4.  2011-2014 LRAM'!AD141*AD754</f>
        <v>0</v>
      </c>
      <c r="AE755" s="378">
        <f>'4.  2011-2014 LRAM'!AE141*AE754</f>
        <v>0</v>
      </c>
      <c r="AF755" s="378">
        <f>'4.  2011-2014 LRAM'!AF141*AF754</f>
        <v>0</v>
      </c>
      <c r="AG755" s="378">
        <f>'4.  2011-2014 LRAM'!AG141*AG754</f>
        <v>0</v>
      </c>
      <c r="AH755" s="378">
        <f>'4.  2011-2014 LRAM'!AH141*AH754</f>
        <v>0</v>
      </c>
      <c r="AI755" s="378">
        <f>'4.  2011-2014 LRAM'!AI141*AI754</f>
        <v>0</v>
      </c>
      <c r="AJ755" s="378">
        <f>'4.  2011-2014 LRAM'!AJ141*AJ754</f>
        <v>0</v>
      </c>
      <c r="AK755" s="378">
        <f>'4.  2011-2014 LRAM'!AK141*AK754</f>
        <v>0</v>
      </c>
      <c r="AL755" s="378">
        <f>'4.  2011-2014 LRAM'!AL141*AL754</f>
        <v>0</v>
      </c>
      <c r="AM755" s="627">
        <f t="shared" ref="AM755:AM762" si="1276">SUM(Y755:AL755)</f>
        <v>0</v>
      </c>
      <c r="AN755" s="443"/>
    </row>
    <row r="756" spans="2:40" ht="15">
      <c r="B756" s="324" t="s">
        <v>315</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'4.  2011-2014 LRAM'!Y270*Y754</f>
        <v>0</v>
      </c>
      <c r="Z756" s="378">
        <f>'4.  2011-2014 LRAM'!Z270*Z754</f>
        <v>0</v>
      </c>
      <c r="AA756" s="378">
        <f>'4.  2011-2014 LRAM'!AA270*AA754</f>
        <v>0</v>
      </c>
      <c r="AB756" s="378">
        <f>'4.  2011-2014 LRAM'!AB270*AB754</f>
        <v>0</v>
      </c>
      <c r="AC756" s="378">
        <f>'4.  2011-2014 LRAM'!AC270*AC754</f>
        <v>0</v>
      </c>
      <c r="AD756" s="378">
        <f>'4.  2011-2014 LRAM'!AD270*AD754</f>
        <v>0</v>
      </c>
      <c r="AE756" s="378">
        <f>'4.  2011-2014 LRAM'!AE270*AE754</f>
        <v>0</v>
      </c>
      <c r="AF756" s="378">
        <f>'4.  2011-2014 LRAM'!AF270*AF754</f>
        <v>0</v>
      </c>
      <c r="AG756" s="378">
        <f>'4.  2011-2014 LRAM'!AG270*AG754</f>
        <v>0</v>
      </c>
      <c r="AH756" s="378">
        <f>'4.  2011-2014 LRAM'!AH270*AH754</f>
        <v>0</v>
      </c>
      <c r="AI756" s="378">
        <f>'4.  2011-2014 LRAM'!AI270*AI754</f>
        <v>0</v>
      </c>
      <c r="AJ756" s="378">
        <f>'4.  2011-2014 LRAM'!AJ270*AJ754</f>
        <v>0</v>
      </c>
      <c r="AK756" s="378">
        <f>'4.  2011-2014 LRAM'!AK270*AK754</f>
        <v>0</v>
      </c>
      <c r="AL756" s="378">
        <f>'4.  2011-2014 LRAM'!AL270*AL754</f>
        <v>0</v>
      </c>
      <c r="AM756" s="627">
        <f t="shared" si="1276"/>
        <v>0</v>
      </c>
      <c r="AN756" s="443"/>
    </row>
    <row r="757" spans="2:40" ht="15">
      <c r="B757" s="324" t="s">
        <v>316</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LRAM'!Y399*Y754</f>
        <v>0</v>
      </c>
      <c r="Z757" s="378">
        <f>'4.  2011-2014 LRAM'!Z399*Z754</f>
        <v>0</v>
      </c>
      <c r="AA757" s="378">
        <f>'4.  2011-2014 LRAM'!AA399*AA754</f>
        <v>0</v>
      </c>
      <c r="AB757" s="378">
        <f>'4.  2011-2014 LRAM'!AB399*AB754</f>
        <v>0</v>
      </c>
      <c r="AC757" s="378">
        <f>'4.  2011-2014 LRAM'!AC399*AC754</f>
        <v>0</v>
      </c>
      <c r="AD757" s="378">
        <f>'4.  2011-2014 LRAM'!AD399*AD754</f>
        <v>0</v>
      </c>
      <c r="AE757" s="378">
        <f>'4.  2011-2014 LRAM'!AE399*AE754</f>
        <v>0</v>
      </c>
      <c r="AF757" s="378">
        <f>'4.  2011-2014 LRAM'!AF399*AF754</f>
        <v>0</v>
      </c>
      <c r="AG757" s="378">
        <f>'4.  2011-2014 LRAM'!AG399*AG754</f>
        <v>0</v>
      </c>
      <c r="AH757" s="378">
        <f>'4.  2011-2014 LRAM'!AH399*AH754</f>
        <v>0</v>
      </c>
      <c r="AI757" s="378">
        <f>'4.  2011-2014 LRAM'!AI399*AI754</f>
        <v>0</v>
      </c>
      <c r="AJ757" s="378">
        <f>'4.  2011-2014 LRAM'!AJ399*AJ754</f>
        <v>0</v>
      </c>
      <c r="AK757" s="378">
        <f>'4.  2011-2014 LRAM'!AK399*AK754</f>
        <v>0</v>
      </c>
      <c r="AL757" s="378">
        <f>'4.  2011-2014 LRAM'!AL399*AL754</f>
        <v>0</v>
      </c>
      <c r="AM757" s="627">
        <f t="shared" si="1276"/>
        <v>0</v>
      </c>
      <c r="AN757" s="443"/>
    </row>
    <row r="758" spans="2:40" ht="15">
      <c r="B758" s="324" t="s">
        <v>317</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'4.  2011-2014 LRAM'!Y529*Y754</f>
        <v>0</v>
      </c>
      <c r="Z758" s="378">
        <f>'4.  2011-2014 LRAM'!Z529*Z754</f>
        <v>0</v>
      </c>
      <c r="AA758" s="378">
        <f>'4.  2011-2014 LRAM'!AA529*AA754</f>
        <v>0</v>
      </c>
      <c r="AB758" s="378">
        <f>'4.  2011-2014 LRAM'!AB529*AB754</f>
        <v>0</v>
      </c>
      <c r="AC758" s="378">
        <f>'4.  2011-2014 LRAM'!AC529*AC754</f>
        <v>0</v>
      </c>
      <c r="AD758" s="378">
        <f>'4.  2011-2014 LRAM'!AD529*AD754</f>
        <v>0</v>
      </c>
      <c r="AE758" s="378">
        <f>'4.  2011-2014 LRAM'!AE529*AE754</f>
        <v>0</v>
      </c>
      <c r="AF758" s="378">
        <f>'4.  2011-2014 LRAM'!AF529*AF754</f>
        <v>0</v>
      </c>
      <c r="AG758" s="378">
        <f>'4.  2011-2014 LRAM'!AG529*AG754</f>
        <v>0</v>
      </c>
      <c r="AH758" s="378">
        <f>'4.  2011-2014 LRAM'!AH529*AH754</f>
        <v>0</v>
      </c>
      <c r="AI758" s="378">
        <f>'4.  2011-2014 LRAM'!AI529*AI754</f>
        <v>0</v>
      </c>
      <c r="AJ758" s="378">
        <f>'4.  2011-2014 LRAM'!AJ529*AJ754</f>
        <v>0</v>
      </c>
      <c r="AK758" s="378">
        <f>'4.  2011-2014 LRAM'!AK529*AK754</f>
        <v>0</v>
      </c>
      <c r="AL758" s="378">
        <f>'4.  2011-2014 LRAM'!AL529*AL754</f>
        <v>0</v>
      </c>
      <c r="AM758" s="627">
        <f t="shared" si="1276"/>
        <v>0</v>
      </c>
      <c r="AN758" s="443"/>
    </row>
    <row r="759" spans="2:40" ht="15">
      <c r="B759" s="324" t="s">
        <v>318</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 t="shared" ref="Y759:AL759" si="1277">Y210*Y754</f>
        <v>0</v>
      </c>
      <c r="Z759" s="378">
        <f t="shared" si="1277"/>
        <v>0</v>
      </c>
      <c r="AA759" s="378">
        <f t="shared" si="1277"/>
        <v>0</v>
      </c>
      <c r="AB759" s="378">
        <f t="shared" si="1277"/>
        <v>0</v>
      </c>
      <c r="AC759" s="378">
        <f t="shared" si="1277"/>
        <v>0</v>
      </c>
      <c r="AD759" s="378">
        <f t="shared" si="1277"/>
        <v>0</v>
      </c>
      <c r="AE759" s="378">
        <f t="shared" si="1277"/>
        <v>0</v>
      </c>
      <c r="AF759" s="378">
        <f t="shared" si="1277"/>
        <v>0</v>
      </c>
      <c r="AG759" s="378">
        <f t="shared" si="1277"/>
        <v>0</v>
      </c>
      <c r="AH759" s="378">
        <f t="shared" si="1277"/>
        <v>0</v>
      </c>
      <c r="AI759" s="378">
        <f t="shared" si="1277"/>
        <v>0</v>
      </c>
      <c r="AJ759" s="378">
        <f t="shared" si="1277"/>
        <v>0</v>
      </c>
      <c r="AK759" s="378">
        <f t="shared" si="1277"/>
        <v>0</v>
      </c>
      <c r="AL759" s="378">
        <f t="shared" si="1277"/>
        <v>0</v>
      </c>
      <c r="AM759" s="627">
        <f t="shared" si="1276"/>
        <v>0</v>
      </c>
      <c r="AN759" s="443"/>
    </row>
    <row r="760" spans="2:40" ht="15">
      <c r="B760" s="324" t="s">
        <v>319</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 t="shared" ref="Y760:AL760" si="1278">Y400*Y754</f>
        <v>0</v>
      </c>
      <c r="Z760" s="378">
        <f t="shared" si="1278"/>
        <v>0</v>
      </c>
      <c r="AA760" s="378">
        <f t="shared" si="1278"/>
        <v>0</v>
      </c>
      <c r="AB760" s="378">
        <f t="shared" si="1278"/>
        <v>0</v>
      </c>
      <c r="AC760" s="378">
        <f t="shared" si="1278"/>
        <v>0</v>
      </c>
      <c r="AD760" s="378">
        <f t="shared" si="1278"/>
        <v>0</v>
      </c>
      <c r="AE760" s="378">
        <f t="shared" si="1278"/>
        <v>0</v>
      </c>
      <c r="AF760" s="378">
        <f t="shared" si="1278"/>
        <v>0</v>
      </c>
      <c r="AG760" s="378">
        <f t="shared" si="1278"/>
        <v>0</v>
      </c>
      <c r="AH760" s="378">
        <f t="shared" si="1278"/>
        <v>0</v>
      </c>
      <c r="AI760" s="378">
        <f t="shared" si="1278"/>
        <v>0</v>
      </c>
      <c r="AJ760" s="378">
        <f t="shared" si="1278"/>
        <v>0</v>
      </c>
      <c r="AK760" s="378">
        <f t="shared" si="1278"/>
        <v>0</v>
      </c>
      <c r="AL760" s="378">
        <f t="shared" si="1278"/>
        <v>0</v>
      </c>
      <c r="AM760" s="627">
        <f t="shared" si="1276"/>
        <v>0</v>
      </c>
      <c r="AN760" s="443"/>
    </row>
    <row r="761" spans="2:40" ht="15">
      <c r="B761" s="324" t="s">
        <v>320</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776">
        <v>0</v>
      </c>
      <c r="Z761" s="776">
        <v>0</v>
      </c>
      <c r="AA761" s="776">
        <v>0</v>
      </c>
      <c r="AB761" s="776">
        <v>0</v>
      </c>
      <c r="AC761" s="776">
        <v>0</v>
      </c>
      <c r="AD761" s="776">
        <v>0</v>
      </c>
      <c r="AE761" s="776">
        <v>0</v>
      </c>
      <c r="AF761" s="776">
        <v>0</v>
      </c>
      <c r="AG761" s="776">
        <v>0</v>
      </c>
      <c r="AH761" s="776">
        <v>0</v>
      </c>
      <c r="AI761" s="776">
        <v>0</v>
      </c>
      <c r="AJ761" s="776">
        <v>0</v>
      </c>
      <c r="AK761" s="776">
        <v>0</v>
      </c>
      <c r="AL761" s="776">
        <v>0</v>
      </c>
      <c r="AM761" s="777">
        <f t="shared" si="1276"/>
        <v>0</v>
      </c>
      <c r="AN761" s="443"/>
    </row>
    <row r="762" spans="2:40" ht="15">
      <c r="B762" s="324" t="s">
        <v>321</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776">
        <v>0</v>
      </c>
      <c r="Z762" s="776">
        <v>0</v>
      </c>
      <c r="AA762" s="776">
        <v>0</v>
      </c>
      <c r="AB762" s="776">
        <v>0</v>
      </c>
      <c r="AC762" s="776">
        <v>0</v>
      </c>
      <c r="AD762" s="776">
        <v>0</v>
      </c>
      <c r="AE762" s="776">
        <v>0</v>
      </c>
      <c r="AF762" s="776">
        <v>0</v>
      </c>
      <c r="AG762" s="776">
        <v>0</v>
      </c>
      <c r="AH762" s="776">
        <v>0</v>
      </c>
      <c r="AI762" s="776">
        <v>0</v>
      </c>
      <c r="AJ762" s="776">
        <v>0</v>
      </c>
      <c r="AK762" s="776">
        <v>0</v>
      </c>
      <c r="AL762" s="776">
        <v>0</v>
      </c>
      <c r="AM762" s="777">
        <f t="shared" si="1276"/>
        <v>0</v>
      </c>
      <c r="AN762" s="443"/>
    </row>
    <row r="763" spans="2:40" ht="15">
      <c r="B763" s="349" t="s">
        <v>322</v>
      </c>
      <c r="C763" s="345"/>
      <c r="D763" s="336"/>
      <c r="E763" s="334"/>
      <c r="F763" s="334"/>
      <c r="G763" s="334"/>
      <c r="H763" s="334"/>
      <c r="I763" s="334"/>
      <c r="J763" s="334"/>
      <c r="K763" s="334"/>
      <c r="L763" s="334"/>
      <c r="M763" s="334"/>
      <c r="N763" s="334"/>
      <c r="O763" s="300"/>
      <c r="P763" s="334"/>
      <c r="Q763" s="334"/>
      <c r="R763" s="334"/>
      <c r="S763" s="336"/>
      <c r="T763" s="336"/>
      <c r="U763" s="336"/>
      <c r="V763" s="336"/>
      <c r="W763" s="334"/>
      <c r="X763" s="334"/>
      <c r="Y763" s="346">
        <f>SUM(Y755:Y762)</f>
        <v>0</v>
      </c>
      <c r="Z763" s="346">
        <f>SUM(Z755:Z762)</f>
        <v>0</v>
      </c>
      <c r="AA763" s="346">
        <f t="shared" ref="AA763:AE763" si="1279">SUM(AA755:AA762)</f>
        <v>0</v>
      </c>
      <c r="AB763" s="346">
        <f t="shared" si="1279"/>
        <v>0</v>
      </c>
      <c r="AC763" s="346">
        <f t="shared" si="1279"/>
        <v>0</v>
      </c>
      <c r="AD763" s="346">
        <f t="shared" si="1279"/>
        <v>0</v>
      </c>
      <c r="AE763" s="346">
        <f t="shared" si="1279"/>
        <v>0</v>
      </c>
      <c r="AF763" s="346">
        <f t="shared" ref="AF763:AL763" si="1280">SUM(AF755:AF762)</f>
        <v>0</v>
      </c>
      <c r="AG763" s="346">
        <f t="shared" si="1280"/>
        <v>0</v>
      </c>
      <c r="AH763" s="346">
        <f t="shared" si="1280"/>
        <v>0</v>
      </c>
      <c r="AI763" s="346">
        <f t="shared" si="1280"/>
        <v>0</v>
      </c>
      <c r="AJ763" s="346">
        <f t="shared" si="1280"/>
        <v>0</v>
      </c>
      <c r="AK763" s="346">
        <f t="shared" si="1280"/>
        <v>0</v>
      </c>
      <c r="AL763" s="346">
        <f t="shared" si="1280"/>
        <v>0</v>
      </c>
      <c r="AM763" s="407">
        <f>SUM(AM755:AM762)</f>
        <v>0</v>
      </c>
      <c r="AN763" s="443"/>
    </row>
    <row r="764" spans="2:40" ht="15">
      <c r="B764" s="349" t="s">
        <v>323</v>
      </c>
      <c r="C764" s="345"/>
      <c r="D764" s="350"/>
      <c r="E764" s="334"/>
      <c r="F764" s="334"/>
      <c r="G764" s="334"/>
      <c r="H764" s="334"/>
      <c r="I764" s="334"/>
      <c r="J764" s="334"/>
      <c r="K764" s="334"/>
      <c r="L764" s="334"/>
      <c r="M764" s="334"/>
      <c r="N764" s="334"/>
      <c r="O764" s="300"/>
      <c r="P764" s="334"/>
      <c r="Q764" s="334"/>
      <c r="R764" s="334"/>
      <c r="S764" s="336"/>
      <c r="T764" s="336"/>
      <c r="U764" s="336"/>
      <c r="V764" s="336"/>
      <c r="W764" s="334"/>
      <c r="X764" s="334"/>
      <c r="Y764" s="347">
        <f>Y752*Y754</f>
        <v>0</v>
      </c>
      <c r="Z764" s="347">
        <f t="shared" ref="Z764:AE764" si="1281">Z752*Z754</f>
        <v>0</v>
      </c>
      <c r="AA764" s="347">
        <f t="shared" si="1281"/>
        <v>0</v>
      </c>
      <c r="AB764" s="347">
        <f t="shared" si="1281"/>
        <v>0</v>
      </c>
      <c r="AC764" s="347">
        <f t="shared" si="1281"/>
        <v>0</v>
      </c>
      <c r="AD764" s="347">
        <f t="shared" si="1281"/>
        <v>0</v>
      </c>
      <c r="AE764" s="347">
        <f t="shared" si="1281"/>
        <v>0</v>
      </c>
      <c r="AF764" s="347">
        <f t="shared" ref="AF764:AL764" si="1282">AF752*AF754</f>
        <v>0</v>
      </c>
      <c r="AG764" s="347">
        <f t="shared" si="1282"/>
        <v>0</v>
      </c>
      <c r="AH764" s="347">
        <f t="shared" si="1282"/>
        <v>0</v>
      </c>
      <c r="AI764" s="347">
        <f t="shared" si="1282"/>
        <v>0</v>
      </c>
      <c r="AJ764" s="347">
        <f t="shared" si="1282"/>
        <v>0</v>
      </c>
      <c r="AK764" s="347">
        <f t="shared" si="1282"/>
        <v>0</v>
      </c>
      <c r="AL764" s="347">
        <f t="shared" si="1282"/>
        <v>0</v>
      </c>
      <c r="AM764" s="407">
        <f>SUM(Y764:AL764)</f>
        <v>0</v>
      </c>
      <c r="AN764" s="443"/>
    </row>
    <row r="765" spans="2:40" ht="15">
      <c r="B765" s="349" t="s">
        <v>324</v>
      </c>
      <c r="C765" s="345"/>
      <c r="D765" s="350"/>
      <c r="E765" s="334"/>
      <c r="F765" s="334"/>
      <c r="G765" s="334"/>
      <c r="H765" s="334"/>
      <c r="I765" s="334"/>
      <c r="J765" s="334"/>
      <c r="K765" s="334"/>
      <c r="L765" s="334"/>
      <c r="M765" s="334"/>
      <c r="N765" s="334"/>
      <c r="O765" s="300"/>
      <c r="P765" s="334"/>
      <c r="Q765" s="334"/>
      <c r="R765" s="334"/>
      <c r="S765" s="350"/>
      <c r="T765" s="350"/>
      <c r="U765" s="350"/>
      <c r="V765" s="350"/>
      <c r="W765" s="334"/>
      <c r="X765" s="334"/>
      <c r="Y765" s="351"/>
      <c r="Z765" s="351"/>
      <c r="AA765" s="351"/>
      <c r="AB765" s="351"/>
      <c r="AC765" s="351"/>
      <c r="AD765" s="351"/>
      <c r="AE765" s="351"/>
      <c r="AF765" s="351"/>
      <c r="AG765" s="351"/>
      <c r="AH765" s="351"/>
      <c r="AI765" s="351"/>
      <c r="AJ765" s="351"/>
      <c r="AK765" s="351"/>
      <c r="AL765" s="351"/>
      <c r="AM765" s="407">
        <f>AM763-AM764</f>
        <v>0</v>
      </c>
      <c r="AN765" s="443"/>
    </row>
    <row r="766" spans="2:40" ht="15">
      <c r="B766" s="324"/>
      <c r="C766" s="350"/>
      <c r="D766" s="350"/>
      <c r="E766" s="334"/>
      <c r="F766" s="334"/>
      <c r="G766" s="334"/>
      <c r="H766" s="334"/>
      <c r="I766" s="334"/>
      <c r="J766" s="334"/>
      <c r="K766" s="334"/>
      <c r="L766" s="334"/>
      <c r="M766" s="334"/>
      <c r="N766" s="334"/>
      <c r="O766" s="300"/>
      <c r="P766" s="334"/>
      <c r="Q766" s="334"/>
      <c r="R766" s="334"/>
      <c r="S766" s="350"/>
      <c r="T766" s="345"/>
      <c r="U766" s="350"/>
      <c r="V766" s="350"/>
      <c r="W766" s="334"/>
      <c r="X766" s="334"/>
      <c r="Y766" s="352"/>
      <c r="Z766" s="352"/>
      <c r="AA766" s="352"/>
      <c r="AB766" s="352"/>
      <c r="AC766" s="352"/>
      <c r="AD766" s="352"/>
      <c r="AE766" s="352"/>
      <c r="AF766" s="352"/>
      <c r="AG766" s="352"/>
      <c r="AH766" s="352"/>
      <c r="AI766" s="352"/>
      <c r="AJ766" s="352"/>
      <c r="AK766" s="352"/>
      <c r="AL766" s="352"/>
      <c r="AM766" s="348"/>
      <c r="AN766" s="443"/>
    </row>
    <row r="767" spans="2:40" ht="15">
      <c r="B767" s="439" t="s">
        <v>325</v>
      </c>
      <c r="C767" s="304"/>
      <c r="D767" s="279"/>
      <c r="E767" s="279"/>
      <c r="F767" s="279"/>
      <c r="G767" s="279"/>
      <c r="H767" s="279"/>
      <c r="I767" s="279"/>
      <c r="J767" s="279"/>
      <c r="K767" s="279"/>
      <c r="L767" s="279"/>
      <c r="M767" s="279"/>
      <c r="N767" s="279"/>
      <c r="O767" s="357"/>
      <c r="P767" s="279"/>
      <c r="Q767" s="279"/>
      <c r="R767" s="279"/>
      <c r="S767" s="304"/>
      <c r="T767" s="309"/>
      <c r="U767" s="309"/>
      <c r="V767" s="279"/>
      <c r="W767" s="279"/>
      <c r="X767" s="309"/>
      <c r="Y767" s="291">
        <f>SUMPRODUCT(E594:E749,Y594:Y749)</f>
        <v>1588662.5194920243</v>
      </c>
      <c r="Z767" s="772">
        <f>SUMPRODUCT(E594:E749,Z594:Z749)</f>
        <v>1715659.4168960075</v>
      </c>
      <c r="AA767" s="772">
        <f t="shared" ref="AA767:AL767" si="1283">IF(AA592="kw",SUMPRODUCT($N$594:$N$749,$P$594:$P$749,AA594:AA749),SUMPRODUCT($E$594:$E$749,AA594:AA749))</f>
        <v>26275.411133910464</v>
      </c>
      <c r="AB767" s="772">
        <f t="shared" si="1283"/>
        <v>406.59746419536219</v>
      </c>
      <c r="AC767" s="772">
        <f t="shared" si="1283"/>
        <v>4757.1277263616048</v>
      </c>
      <c r="AD767" s="772">
        <f t="shared" si="1283"/>
        <v>521.2272778137276</v>
      </c>
      <c r="AE767" s="291">
        <f t="shared" si="1283"/>
        <v>1300.2863068176557</v>
      </c>
      <c r="AF767" s="291">
        <f t="shared" si="1283"/>
        <v>0</v>
      </c>
      <c r="AG767" s="291">
        <f t="shared" si="1283"/>
        <v>0</v>
      </c>
      <c r="AH767" s="291">
        <f t="shared" si="1283"/>
        <v>0</v>
      </c>
      <c r="AI767" s="291">
        <f t="shared" si="1283"/>
        <v>0</v>
      </c>
      <c r="AJ767" s="291">
        <f t="shared" si="1283"/>
        <v>0</v>
      </c>
      <c r="AK767" s="291">
        <f t="shared" si="1283"/>
        <v>0</v>
      </c>
      <c r="AL767" s="291">
        <f t="shared" si="1283"/>
        <v>0</v>
      </c>
      <c r="AM767" s="337"/>
    </row>
    <row r="768" spans="2:40" ht="15">
      <c r="B768" s="440" t="s">
        <v>326</v>
      </c>
      <c r="C768" s="364"/>
      <c r="D768" s="384"/>
      <c r="E768" s="384"/>
      <c r="F768" s="384"/>
      <c r="G768" s="384"/>
      <c r="H768" s="384"/>
      <c r="I768" s="384"/>
      <c r="J768" s="384"/>
      <c r="K768" s="384"/>
      <c r="L768" s="384"/>
      <c r="M768" s="384"/>
      <c r="N768" s="384"/>
      <c r="O768" s="383"/>
      <c r="P768" s="384"/>
      <c r="Q768" s="384"/>
      <c r="R768" s="384"/>
      <c r="S768" s="364"/>
      <c r="T768" s="385"/>
      <c r="U768" s="385"/>
      <c r="V768" s="384"/>
      <c r="W768" s="384"/>
      <c r="X768" s="385"/>
      <c r="Y768" s="326">
        <f>SUMPRODUCT(F594:F749,Y594:Y749)</f>
        <v>1588450.3155494819</v>
      </c>
      <c r="Z768" s="326">
        <f>SUMPRODUCT(F594:F749,Z594:Z749)</f>
        <v>1626629.1804876891</v>
      </c>
      <c r="AA768" s="326">
        <f t="shared" ref="AA768:AL768" si="1284">IF(AA592="kw",SUMPRODUCT($N$594:$N$749,$Q$594:$Q$749,AA594:AA749),SUMPRODUCT($F$594:$F$749,AA594:AA749))</f>
        <v>26228.600521524902</v>
      </c>
      <c r="AB768" s="326">
        <f t="shared" si="1284"/>
        <v>404.58679739261163</v>
      </c>
      <c r="AC768" s="326">
        <f t="shared" si="1284"/>
        <v>4745.0661835526826</v>
      </c>
      <c r="AD768" s="326">
        <f t="shared" si="1284"/>
        <v>518.64975464529834</v>
      </c>
      <c r="AE768" s="326">
        <f t="shared" si="1284"/>
        <v>1293.8562556210422</v>
      </c>
      <c r="AF768" s="326">
        <f t="shared" si="1284"/>
        <v>0</v>
      </c>
      <c r="AG768" s="326">
        <f t="shared" si="1284"/>
        <v>0</v>
      </c>
      <c r="AH768" s="326">
        <f t="shared" si="1284"/>
        <v>0</v>
      </c>
      <c r="AI768" s="326">
        <f t="shared" si="1284"/>
        <v>0</v>
      </c>
      <c r="AJ768" s="326">
        <f t="shared" si="1284"/>
        <v>0</v>
      </c>
      <c r="AK768" s="326">
        <f t="shared" si="1284"/>
        <v>0</v>
      </c>
      <c r="AL768" s="326">
        <f t="shared" si="1284"/>
        <v>0</v>
      </c>
      <c r="AM768" s="386"/>
    </row>
    <row r="769" spans="1:39" ht="20.25" customHeight="1">
      <c r="B769" s="368" t="s">
        <v>584</v>
      </c>
      <c r="C769" s="387"/>
      <c r="D769" s="388"/>
      <c r="E769" s="388"/>
      <c r="F769" s="388"/>
      <c r="G769" s="388"/>
      <c r="H769" s="388"/>
      <c r="I769" s="388"/>
      <c r="J769" s="388"/>
      <c r="K769" s="388"/>
      <c r="L769" s="388"/>
      <c r="M769" s="388"/>
      <c r="N769" s="388"/>
      <c r="O769" s="388"/>
      <c r="P769" s="388"/>
      <c r="Q769" s="388"/>
      <c r="R769" s="388"/>
      <c r="S769" s="371"/>
      <c r="T769" s="372"/>
      <c r="U769" s="388"/>
      <c r="V769" s="388"/>
      <c r="W769" s="388"/>
      <c r="X769" s="388"/>
      <c r="Y769" s="409"/>
      <c r="Z769" s="409"/>
      <c r="AA769" s="409"/>
      <c r="AB769" s="409"/>
      <c r="AC769" s="409"/>
      <c r="AD769" s="409"/>
      <c r="AE769" s="409"/>
      <c r="AF769" s="409"/>
      <c r="AG769" s="409"/>
      <c r="AH769" s="409"/>
      <c r="AI769" s="409"/>
      <c r="AJ769" s="409"/>
      <c r="AK769" s="409"/>
      <c r="AL769" s="409"/>
      <c r="AM769" s="389"/>
    </row>
    <row r="772" spans="1:39" ht="15.4">
      <c r="B772" s="280" t="s">
        <v>327</v>
      </c>
      <c r="C772" s="281"/>
      <c r="D772" s="588" t="s">
        <v>526</v>
      </c>
      <c r="E772" s="253"/>
      <c r="F772" s="588"/>
      <c r="G772" s="253"/>
      <c r="H772" s="253"/>
      <c r="I772" s="253"/>
      <c r="J772" s="253"/>
      <c r="K772" s="253"/>
      <c r="L772" s="253"/>
      <c r="M772" s="253"/>
      <c r="N772" s="253"/>
      <c r="O772" s="281"/>
      <c r="P772" s="253"/>
      <c r="Q772" s="253"/>
      <c r="R772" s="253"/>
      <c r="S772" s="253"/>
      <c r="T772" s="253"/>
      <c r="U772" s="253"/>
      <c r="V772" s="253"/>
      <c r="W772" s="253"/>
      <c r="X772" s="253"/>
      <c r="Y772" s="270"/>
      <c r="Z772" s="267"/>
      <c r="AA772" s="267"/>
      <c r="AB772" s="267"/>
      <c r="AC772" s="267"/>
      <c r="AD772" s="267"/>
      <c r="AE772" s="267"/>
      <c r="AF772" s="267"/>
      <c r="AG772" s="267"/>
      <c r="AH772" s="267"/>
      <c r="AI772" s="267"/>
      <c r="AJ772" s="267"/>
      <c r="AK772" s="267"/>
      <c r="AL772" s="267"/>
    </row>
    <row r="773" spans="1:39" ht="33" customHeight="1">
      <c r="B773" s="842" t="s">
        <v>211</v>
      </c>
      <c r="C773" s="844" t="s">
        <v>33</v>
      </c>
      <c r="D773" s="284" t="s">
        <v>422</v>
      </c>
      <c r="E773" s="846" t="s">
        <v>209</v>
      </c>
      <c r="F773" s="847"/>
      <c r="G773" s="847"/>
      <c r="H773" s="847"/>
      <c r="I773" s="847"/>
      <c r="J773" s="847"/>
      <c r="K773" s="847"/>
      <c r="L773" s="847"/>
      <c r="M773" s="848"/>
      <c r="N773" s="849" t="s">
        <v>213</v>
      </c>
      <c r="O773" s="284" t="s">
        <v>423</v>
      </c>
      <c r="P773" s="846" t="s">
        <v>212</v>
      </c>
      <c r="Q773" s="847"/>
      <c r="R773" s="847"/>
      <c r="S773" s="847"/>
      <c r="T773" s="847"/>
      <c r="U773" s="847"/>
      <c r="V773" s="847"/>
      <c r="W773" s="847"/>
      <c r="X773" s="848"/>
      <c r="Y773" s="839" t="s">
        <v>243</v>
      </c>
      <c r="Z773" s="840"/>
      <c r="AA773" s="840"/>
      <c r="AB773" s="840"/>
      <c r="AC773" s="840"/>
      <c r="AD773" s="840"/>
      <c r="AE773" s="840"/>
      <c r="AF773" s="840"/>
      <c r="AG773" s="840"/>
      <c r="AH773" s="840"/>
      <c r="AI773" s="840"/>
      <c r="AJ773" s="840"/>
      <c r="AK773" s="840"/>
      <c r="AL773" s="840"/>
      <c r="AM773" s="841"/>
    </row>
    <row r="774" spans="1:39" ht="65.25" customHeight="1">
      <c r="B774" s="843"/>
      <c r="C774" s="845"/>
      <c r="D774" s="285">
        <v>2019</v>
      </c>
      <c r="E774" s="285">
        <v>2020</v>
      </c>
      <c r="F774" s="285">
        <v>2021</v>
      </c>
      <c r="G774" s="285">
        <v>2022</v>
      </c>
      <c r="H774" s="285">
        <v>2023</v>
      </c>
      <c r="I774" s="285">
        <v>2024</v>
      </c>
      <c r="J774" s="285">
        <v>2025</v>
      </c>
      <c r="K774" s="285">
        <v>2026</v>
      </c>
      <c r="L774" s="285">
        <v>2027</v>
      </c>
      <c r="M774" s="285">
        <v>2028</v>
      </c>
      <c r="N774" s="850"/>
      <c r="O774" s="285">
        <v>2019</v>
      </c>
      <c r="P774" s="285">
        <v>2020</v>
      </c>
      <c r="Q774" s="285">
        <v>2021</v>
      </c>
      <c r="R774" s="285">
        <v>2022</v>
      </c>
      <c r="S774" s="285">
        <v>2023</v>
      </c>
      <c r="T774" s="285">
        <v>2024</v>
      </c>
      <c r="U774" s="285">
        <v>2025</v>
      </c>
      <c r="V774" s="285">
        <v>2026</v>
      </c>
      <c r="W774" s="285">
        <v>2027</v>
      </c>
      <c r="X774" s="285">
        <v>2028</v>
      </c>
      <c r="Y774" s="285" t="str">
        <f>'1.  LRAMVA Summary'!D52</f>
        <v>Residential</v>
      </c>
      <c r="Z774" s="285" t="str">
        <f>'1.  LRAMVA Summary'!E52</f>
        <v>General Service &lt; 50 kW</v>
      </c>
      <c r="AA774" s="285" t="str">
        <f>'1.  LRAMVA Summary'!F52</f>
        <v>General Service 50 - 4,999 kW</v>
      </c>
      <c r="AB774" s="285" t="str">
        <f>'1.  LRAMVA Summary'!G52</f>
        <v>General Service 3,000 - 4,999 kW</v>
      </c>
      <c r="AC774" s="285" t="str">
        <f>'1.  LRAMVA Summary'!H52</f>
        <v>Large Use - Regular</v>
      </c>
      <c r="AD774" s="285" t="str">
        <f>'1.  LRAMVA Summary'!I52</f>
        <v>Large Use - 3TS</v>
      </c>
      <c r="AE774" s="285" t="str">
        <f>'1.  LRAMVA Summary'!J52</f>
        <v>Large Use - Ford Annex</v>
      </c>
      <c r="AF774" s="285" t="str">
        <f>'1.  LRAMVA Summary'!K52</f>
        <v>Other</v>
      </c>
      <c r="AG774" s="285" t="str">
        <f>'1.  LRAMVA Summary'!L52</f>
        <v/>
      </c>
      <c r="AH774" s="285" t="str">
        <f>'1.  LRAMVA Summary'!M52</f>
        <v/>
      </c>
      <c r="AI774" s="285" t="str">
        <f>'1.  LRAMVA Summary'!N52</f>
        <v/>
      </c>
      <c r="AJ774" s="285" t="str">
        <f>'1.  LRAMVA Summary'!O52</f>
        <v/>
      </c>
      <c r="AK774" s="285" t="str">
        <f>'1.  LRAMVA Summary'!P52</f>
        <v/>
      </c>
      <c r="AL774" s="285" t="str">
        <f>'1.  LRAMVA Summary'!Q52</f>
        <v/>
      </c>
      <c r="AM774" s="287" t="str">
        <f>'1.  LRAMVA Summary'!R52</f>
        <v>Total</v>
      </c>
    </row>
    <row r="775" spans="1:39" ht="15.75" customHeight="1">
      <c r="A775" s="530"/>
      <c r="B775" s="517" t="s">
        <v>504</v>
      </c>
      <c r="C775" s="289"/>
      <c r="D775" s="289"/>
      <c r="E775" s="289"/>
      <c r="F775" s="289"/>
      <c r="G775" s="289"/>
      <c r="H775" s="289"/>
      <c r="I775" s="289"/>
      <c r="J775" s="289"/>
      <c r="K775" s="289"/>
      <c r="L775" s="289"/>
      <c r="M775" s="289"/>
      <c r="N775" s="290"/>
      <c r="O775" s="289"/>
      <c r="P775" s="289"/>
      <c r="Q775" s="289"/>
      <c r="R775" s="289"/>
      <c r="S775" s="289"/>
      <c r="T775" s="289"/>
      <c r="U775" s="289"/>
      <c r="V775" s="289"/>
      <c r="W775" s="289"/>
      <c r="X775" s="289"/>
      <c r="Y775" s="291" t="str">
        <f>'1.  LRAMVA Summary'!D53</f>
        <v>kWh</v>
      </c>
      <c r="Z775" s="291" t="str">
        <f>'1.  LRAMVA Summary'!E53</f>
        <v>kWh</v>
      </c>
      <c r="AA775" s="291" t="str">
        <f>'1.  LRAMVA Summary'!F53</f>
        <v>kW</v>
      </c>
      <c r="AB775" s="291" t="str">
        <f>'1.  LRAMVA Summary'!G53</f>
        <v>kW</v>
      </c>
      <c r="AC775" s="291" t="str">
        <f>'1.  LRAMVA Summary'!H53</f>
        <v>kW</v>
      </c>
      <c r="AD775" s="291" t="str">
        <f>'1.  LRAMVA Summary'!I53</f>
        <v>kW</v>
      </c>
      <c r="AE775" s="291" t="str">
        <f>'1.  LRAMVA Summary'!J53</f>
        <v>kW</v>
      </c>
      <c r="AF775" s="291" t="str">
        <f>'1.  LRAMVA Summary'!K53</f>
        <v>kW</v>
      </c>
      <c r="AG775" s="291">
        <f>'1.  LRAMVA Summary'!L53</f>
        <v>0</v>
      </c>
      <c r="AH775" s="291">
        <f>'1.  LRAMVA Summary'!M53</f>
        <v>0</v>
      </c>
      <c r="AI775" s="291">
        <f>'1.  LRAMVA Summary'!N53</f>
        <v>0</v>
      </c>
      <c r="AJ775" s="291">
        <f>'1.  LRAMVA Summary'!O53</f>
        <v>0</v>
      </c>
      <c r="AK775" s="291">
        <f>'1.  LRAMVA Summary'!P53</f>
        <v>0</v>
      </c>
      <c r="AL775" s="291">
        <f>'1.  LRAMVA Summary'!Q53</f>
        <v>0</v>
      </c>
      <c r="AM775" s="292"/>
    </row>
    <row r="776" spans="1:39" ht="15" outlineLevel="1">
      <c r="A776" s="530"/>
      <c r="B776" s="504" t="s">
        <v>497</v>
      </c>
      <c r="C776" s="289"/>
      <c r="D776" s="289"/>
      <c r="E776" s="289"/>
      <c r="F776" s="289"/>
      <c r="G776" s="289"/>
      <c r="H776" s="289"/>
      <c r="I776" s="289"/>
      <c r="J776" s="289"/>
      <c r="K776" s="289"/>
      <c r="L776" s="289"/>
      <c r="M776" s="289"/>
      <c r="N776" s="290"/>
      <c r="O776" s="289"/>
      <c r="P776" s="289"/>
      <c r="Q776" s="289"/>
      <c r="R776" s="289"/>
      <c r="S776" s="289"/>
      <c r="T776" s="289"/>
      <c r="U776" s="289"/>
      <c r="V776" s="289"/>
      <c r="W776" s="289"/>
      <c r="X776" s="289"/>
      <c r="Y776" s="291"/>
      <c r="Z776" s="291"/>
      <c r="AA776" s="291"/>
      <c r="AB776" s="291"/>
      <c r="AC776" s="291"/>
      <c r="AD776" s="291"/>
      <c r="AE776" s="291"/>
      <c r="AF776" s="291"/>
      <c r="AG776" s="291"/>
      <c r="AH776" s="291"/>
      <c r="AI776" s="291"/>
      <c r="AJ776" s="291"/>
      <c r="AK776" s="291"/>
      <c r="AL776" s="291"/>
      <c r="AM776" s="292"/>
    </row>
    <row r="777" spans="1:39" ht="15" outlineLevel="1">
      <c r="A777" s="530">
        <v>1</v>
      </c>
      <c r="B777" s="428" t="s">
        <v>95</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ht="15" outlineLevel="1">
      <c r="A778" s="530"/>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1285">Z777</f>
        <v>0</v>
      </c>
      <c r="AA778" s="411">
        <f t="shared" ref="AA778" si="1286">AA777</f>
        <v>0</v>
      </c>
      <c r="AB778" s="411">
        <f t="shared" ref="AB778" si="1287">AB777</f>
        <v>0</v>
      </c>
      <c r="AC778" s="411">
        <f t="shared" ref="AC778" si="1288">AC777</f>
        <v>0</v>
      </c>
      <c r="AD778" s="411">
        <f t="shared" ref="AD778" si="1289">AD777</f>
        <v>0</v>
      </c>
      <c r="AE778" s="411">
        <f t="shared" ref="AE778" si="1290">AE777</f>
        <v>0</v>
      </c>
      <c r="AF778" s="411">
        <f t="shared" ref="AF778" si="1291">AF777</f>
        <v>0</v>
      </c>
      <c r="AG778" s="411">
        <f t="shared" ref="AG778" si="1292">AG777</f>
        <v>0</v>
      </c>
      <c r="AH778" s="411">
        <f t="shared" ref="AH778" si="1293">AH777</f>
        <v>0</v>
      </c>
      <c r="AI778" s="411">
        <f t="shared" ref="AI778" si="1294">AI777</f>
        <v>0</v>
      </c>
      <c r="AJ778" s="411">
        <f t="shared" ref="AJ778" si="1295">AJ777</f>
        <v>0</v>
      </c>
      <c r="AK778" s="411">
        <f t="shared" ref="AK778" si="1296">AK777</f>
        <v>0</v>
      </c>
      <c r="AL778" s="411">
        <f t="shared" ref="AL778" si="1297">AL777</f>
        <v>0</v>
      </c>
      <c r="AM778" s="297"/>
    </row>
    <row r="779" spans="1:39" ht="15" outlineLevel="1">
      <c r="A779" s="530"/>
      <c r="B779" s="298"/>
      <c r="C779" s="299"/>
      <c r="D779" s="299"/>
      <c r="E779" s="299"/>
      <c r="F779" s="299"/>
      <c r="G779" s="299"/>
      <c r="H779" s="299"/>
      <c r="I779" s="299"/>
      <c r="J779" s="299"/>
      <c r="K779" s="299"/>
      <c r="L779" s="299"/>
      <c r="M779" s="299"/>
      <c r="N779" s="300"/>
      <c r="O779" s="299"/>
      <c r="P779" s="299"/>
      <c r="Q779" s="299"/>
      <c r="R779" s="299"/>
      <c r="S779" s="299"/>
      <c r="T779" s="299"/>
      <c r="U779" s="299"/>
      <c r="V779" s="299"/>
      <c r="W779" s="299"/>
      <c r="X779" s="299"/>
      <c r="Y779" s="412"/>
      <c r="Z779" s="413"/>
      <c r="AA779" s="413"/>
      <c r="AB779" s="413"/>
      <c r="AC779" s="413"/>
      <c r="AD779" s="413"/>
      <c r="AE779" s="413"/>
      <c r="AF779" s="413"/>
      <c r="AG779" s="413"/>
      <c r="AH779" s="413"/>
      <c r="AI779" s="413"/>
      <c r="AJ779" s="413"/>
      <c r="AK779" s="413"/>
      <c r="AL779" s="413"/>
      <c r="AM779" s="302"/>
    </row>
    <row r="780" spans="1:39" ht="15" outlineLevel="1">
      <c r="A780" s="530">
        <v>2</v>
      </c>
      <c r="B780" s="428" t="s">
        <v>96</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0"/>
      <c r="Z780" s="410"/>
      <c r="AA780" s="410"/>
      <c r="AB780" s="410"/>
      <c r="AC780" s="410"/>
      <c r="AD780" s="410"/>
      <c r="AE780" s="410"/>
      <c r="AF780" s="410"/>
      <c r="AG780" s="410"/>
      <c r="AH780" s="410"/>
      <c r="AI780" s="410"/>
      <c r="AJ780" s="410"/>
      <c r="AK780" s="410"/>
      <c r="AL780" s="410"/>
      <c r="AM780" s="296">
        <f>SUM(Y780:AL780)</f>
        <v>0</v>
      </c>
    </row>
    <row r="781" spans="1:39" ht="15" outlineLevel="1">
      <c r="A781" s="530"/>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1298">Z780</f>
        <v>0</v>
      </c>
      <c r="AA781" s="411">
        <f t="shared" ref="AA781" si="1299">AA780</f>
        <v>0</v>
      </c>
      <c r="AB781" s="411">
        <f t="shared" ref="AB781" si="1300">AB780</f>
        <v>0</v>
      </c>
      <c r="AC781" s="411">
        <f t="shared" ref="AC781" si="1301">AC780</f>
        <v>0</v>
      </c>
      <c r="AD781" s="411">
        <f t="shared" ref="AD781" si="1302">AD780</f>
        <v>0</v>
      </c>
      <c r="AE781" s="411">
        <f t="shared" ref="AE781" si="1303">AE780</f>
        <v>0</v>
      </c>
      <c r="AF781" s="411">
        <f t="shared" ref="AF781" si="1304">AF780</f>
        <v>0</v>
      </c>
      <c r="AG781" s="411">
        <f t="shared" ref="AG781" si="1305">AG780</f>
        <v>0</v>
      </c>
      <c r="AH781" s="411">
        <f t="shared" ref="AH781" si="1306">AH780</f>
        <v>0</v>
      </c>
      <c r="AI781" s="411">
        <f t="shared" ref="AI781" si="1307">AI780</f>
        <v>0</v>
      </c>
      <c r="AJ781" s="411">
        <f t="shared" ref="AJ781" si="1308">AJ780</f>
        <v>0</v>
      </c>
      <c r="AK781" s="411">
        <f t="shared" ref="AK781" si="1309">AK780</f>
        <v>0</v>
      </c>
      <c r="AL781" s="411">
        <f t="shared" ref="AL781" si="1310">AL780</f>
        <v>0</v>
      </c>
      <c r="AM781" s="297"/>
    </row>
    <row r="782" spans="1:39" ht="15" outlineLevel="1">
      <c r="A782" s="530"/>
      <c r="B782" s="298"/>
      <c r="C782" s="299"/>
      <c r="D782" s="304"/>
      <c r="E782" s="304"/>
      <c r="F782" s="304"/>
      <c r="G782" s="304"/>
      <c r="H782" s="304"/>
      <c r="I782" s="304"/>
      <c r="J782" s="304"/>
      <c r="K782" s="304"/>
      <c r="L782" s="304"/>
      <c r="M782" s="304"/>
      <c r="N782" s="300"/>
      <c r="O782" s="304"/>
      <c r="P782" s="304"/>
      <c r="Q782" s="304"/>
      <c r="R782" s="304"/>
      <c r="S782" s="304"/>
      <c r="T782" s="304"/>
      <c r="U782" s="304"/>
      <c r="V782" s="304"/>
      <c r="W782" s="304"/>
      <c r="X782" s="304"/>
      <c r="Y782" s="412"/>
      <c r="Z782" s="413"/>
      <c r="AA782" s="413"/>
      <c r="AB782" s="413"/>
      <c r="AC782" s="413"/>
      <c r="AD782" s="413"/>
      <c r="AE782" s="413"/>
      <c r="AF782" s="413"/>
      <c r="AG782" s="413"/>
      <c r="AH782" s="413"/>
      <c r="AI782" s="413"/>
      <c r="AJ782" s="413"/>
      <c r="AK782" s="413"/>
      <c r="AL782" s="413"/>
      <c r="AM782" s="302"/>
    </row>
    <row r="783" spans="1:39" ht="15" outlineLevel="1">
      <c r="A783" s="530">
        <v>3</v>
      </c>
      <c r="B783" s="428" t="s">
        <v>97</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0"/>
      <c r="Z783" s="410"/>
      <c r="AA783" s="410"/>
      <c r="AB783" s="410"/>
      <c r="AC783" s="410"/>
      <c r="AD783" s="410"/>
      <c r="AE783" s="410"/>
      <c r="AF783" s="410"/>
      <c r="AG783" s="410"/>
      <c r="AH783" s="410"/>
      <c r="AI783" s="410"/>
      <c r="AJ783" s="410"/>
      <c r="AK783" s="410"/>
      <c r="AL783" s="410"/>
      <c r="AM783" s="296">
        <f>SUM(Y783:AL783)</f>
        <v>0</v>
      </c>
    </row>
    <row r="784" spans="1:39" ht="15" outlineLevel="1">
      <c r="A784" s="530"/>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1311">Z783</f>
        <v>0</v>
      </c>
      <c r="AA784" s="411">
        <f t="shared" ref="AA784" si="1312">AA783</f>
        <v>0</v>
      </c>
      <c r="AB784" s="411">
        <f t="shared" ref="AB784" si="1313">AB783</f>
        <v>0</v>
      </c>
      <c r="AC784" s="411">
        <f t="shared" ref="AC784" si="1314">AC783</f>
        <v>0</v>
      </c>
      <c r="AD784" s="411">
        <f t="shared" ref="AD784" si="1315">AD783</f>
        <v>0</v>
      </c>
      <c r="AE784" s="411">
        <f t="shared" ref="AE784" si="1316">AE783</f>
        <v>0</v>
      </c>
      <c r="AF784" s="411">
        <f t="shared" ref="AF784" si="1317">AF783</f>
        <v>0</v>
      </c>
      <c r="AG784" s="411">
        <f t="shared" ref="AG784" si="1318">AG783</f>
        <v>0</v>
      </c>
      <c r="AH784" s="411">
        <f t="shared" ref="AH784" si="1319">AH783</f>
        <v>0</v>
      </c>
      <c r="AI784" s="411">
        <f t="shared" ref="AI784" si="1320">AI783</f>
        <v>0</v>
      </c>
      <c r="AJ784" s="411">
        <f t="shared" ref="AJ784" si="1321">AJ783</f>
        <v>0</v>
      </c>
      <c r="AK784" s="411">
        <f t="shared" ref="AK784" si="1322">AK783</f>
        <v>0</v>
      </c>
      <c r="AL784" s="411">
        <f t="shared" ref="AL784" si="1323">AL783</f>
        <v>0</v>
      </c>
      <c r="AM784" s="297"/>
    </row>
    <row r="785" spans="1:39" ht="15" outlineLevel="1">
      <c r="A785" s="530"/>
      <c r="B785" s="294"/>
      <c r="C785" s="305"/>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12"/>
      <c r="Z785" s="412"/>
      <c r="AA785" s="412"/>
      <c r="AB785" s="412"/>
      <c r="AC785" s="412"/>
      <c r="AD785" s="412"/>
      <c r="AE785" s="412"/>
      <c r="AF785" s="412"/>
      <c r="AG785" s="412"/>
      <c r="AH785" s="412"/>
      <c r="AI785" s="412"/>
      <c r="AJ785" s="412"/>
      <c r="AK785" s="412"/>
      <c r="AL785" s="412"/>
      <c r="AM785" s="306"/>
    </row>
    <row r="786" spans="1:39" ht="15" outlineLevel="1">
      <c r="A786" s="530">
        <v>4</v>
      </c>
      <c r="B786" s="519" t="s">
        <v>674</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5"/>
      <c r="Z786" s="415"/>
      <c r="AA786" s="415"/>
      <c r="AB786" s="415"/>
      <c r="AC786" s="415"/>
      <c r="AD786" s="415"/>
      <c r="AE786" s="415"/>
      <c r="AF786" s="410"/>
      <c r="AG786" s="410"/>
      <c r="AH786" s="410"/>
      <c r="AI786" s="410"/>
      <c r="AJ786" s="410"/>
      <c r="AK786" s="410"/>
      <c r="AL786" s="410"/>
      <c r="AM786" s="296">
        <f>SUM(Y786:AL786)</f>
        <v>0</v>
      </c>
    </row>
    <row r="787" spans="1:39" ht="15" outlineLevel="1">
      <c r="A787" s="530"/>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0</v>
      </c>
      <c r="Z787" s="411">
        <f t="shared" ref="Z787" si="1324">Z786</f>
        <v>0</v>
      </c>
      <c r="AA787" s="411">
        <f t="shared" ref="AA787" si="1325">AA786</f>
        <v>0</v>
      </c>
      <c r="AB787" s="411">
        <f t="shared" ref="AB787" si="1326">AB786</f>
        <v>0</v>
      </c>
      <c r="AC787" s="411">
        <f t="shared" ref="AC787" si="1327">AC786</f>
        <v>0</v>
      </c>
      <c r="AD787" s="411">
        <f t="shared" ref="AD787" si="1328">AD786</f>
        <v>0</v>
      </c>
      <c r="AE787" s="411">
        <f t="shared" ref="AE787" si="1329">AE786</f>
        <v>0</v>
      </c>
      <c r="AF787" s="411">
        <f t="shared" ref="AF787" si="1330">AF786</f>
        <v>0</v>
      </c>
      <c r="AG787" s="411">
        <f t="shared" ref="AG787" si="1331">AG786</f>
        <v>0</v>
      </c>
      <c r="AH787" s="411">
        <f t="shared" ref="AH787" si="1332">AH786</f>
        <v>0</v>
      </c>
      <c r="AI787" s="411">
        <f t="shared" ref="AI787" si="1333">AI786</f>
        <v>0</v>
      </c>
      <c r="AJ787" s="411">
        <f t="shared" ref="AJ787" si="1334">AJ786</f>
        <v>0</v>
      </c>
      <c r="AK787" s="411">
        <f t="shared" ref="AK787" si="1335">AK786</f>
        <v>0</v>
      </c>
      <c r="AL787" s="411">
        <f t="shared" ref="AL787" si="1336">AL786</f>
        <v>0</v>
      </c>
      <c r="AM787" s="297"/>
    </row>
    <row r="788" spans="1:39" ht="15" outlineLevel="1">
      <c r="A788" s="530"/>
      <c r="B788" s="294"/>
      <c r="C788" s="305"/>
      <c r="D788" s="304"/>
      <c r="E788" s="304"/>
      <c r="F788" s="304"/>
      <c r="G788" s="304"/>
      <c r="H788" s="304"/>
      <c r="I788" s="304"/>
      <c r="J788" s="304"/>
      <c r="K788" s="304"/>
      <c r="L788" s="304"/>
      <c r="M788" s="304"/>
      <c r="N788" s="291"/>
      <c r="O788" s="304"/>
      <c r="P788" s="304"/>
      <c r="Q788" s="304"/>
      <c r="R788" s="304"/>
      <c r="S788" s="304"/>
      <c r="T788" s="304"/>
      <c r="U788" s="304"/>
      <c r="V788" s="304"/>
      <c r="W788" s="304"/>
      <c r="X788" s="304"/>
      <c r="Y788" s="412"/>
      <c r="Z788" s="412"/>
      <c r="AA788" s="412"/>
      <c r="AB788" s="412"/>
      <c r="AC788" s="412"/>
      <c r="AD788" s="412"/>
      <c r="AE788" s="412"/>
      <c r="AF788" s="412"/>
      <c r="AG788" s="412"/>
      <c r="AH788" s="412"/>
      <c r="AI788" s="412"/>
      <c r="AJ788" s="412"/>
      <c r="AK788" s="412"/>
      <c r="AL788" s="412"/>
      <c r="AM788" s="306"/>
    </row>
    <row r="789" spans="1:39" ht="15.75" customHeight="1" outlineLevel="1">
      <c r="A789" s="530">
        <v>5</v>
      </c>
      <c r="B789" s="428" t="s">
        <v>98</v>
      </c>
      <c r="C789" s="291" t="s">
        <v>25</v>
      </c>
      <c r="D789" s="295"/>
      <c r="E789" s="295"/>
      <c r="F789" s="295"/>
      <c r="G789" s="295"/>
      <c r="H789" s="295"/>
      <c r="I789" s="295"/>
      <c r="J789" s="295"/>
      <c r="K789" s="295"/>
      <c r="L789" s="295"/>
      <c r="M789" s="295"/>
      <c r="N789" s="291"/>
      <c r="O789" s="295"/>
      <c r="P789" s="295"/>
      <c r="Q789" s="295"/>
      <c r="R789" s="295"/>
      <c r="S789" s="295"/>
      <c r="T789" s="295"/>
      <c r="U789" s="295"/>
      <c r="V789" s="295"/>
      <c r="W789" s="295"/>
      <c r="X789" s="295"/>
      <c r="Y789" s="415"/>
      <c r="Z789" s="415"/>
      <c r="AA789" s="415"/>
      <c r="AB789" s="415"/>
      <c r="AC789" s="415"/>
      <c r="AD789" s="415"/>
      <c r="AE789" s="415"/>
      <c r="AF789" s="410"/>
      <c r="AG789" s="410"/>
      <c r="AH789" s="410"/>
      <c r="AI789" s="410"/>
      <c r="AJ789" s="410"/>
      <c r="AK789" s="410"/>
      <c r="AL789" s="410"/>
      <c r="AM789" s="296">
        <f>SUM(Y789:AL789)</f>
        <v>0</v>
      </c>
    </row>
    <row r="790" spans="1:39" ht="20.25" customHeight="1" outlineLevel="1">
      <c r="A790" s="530"/>
      <c r="B790" s="294" t="s">
        <v>342</v>
      </c>
      <c r="C790" s="291" t="s">
        <v>163</v>
      </c>
      <c r="D790" s="295"/>
      <c r="E790" s="295"/>
      <c r="F790" s="295"/>
      <c r="G790" s="295"/>
      <c r="H790" s="295"/>
      <c r="I790" s="295"/>
      <c r="J790" s="295"/>
      <c r="K790" s="295"/>
      <c r="L790" s="295"/>
      <c r="M790" s="295"/>
      <c r="N790" s="468"/>
      <c r="O790" s="295"/>
      <c r="P790" s="295"/>
      <c r="Q790" s="295"/>
      <c r="R790" s="295"/>
      <c r="S790" s="295"/>
      <c r="T790" s="295"/>
      <c r="U790" s="295"/>
      <c r="V790" s="295"/>
      <c r="W790" s="295"/>
      <c r="X790" s="295"/>
      <c r="Y790" s="411">
        <f>Y789</f>
        <v>0</v>
      </c>
      <c r="Z790" s="411">
        <f t="shared" ref="Z790" si="1337">Z789</f>
        <v>0</v>
      </c>
      <c r="AA790" s="411">
        <f t="shared" ref="AA790" si="1338">AA789</f>
        <v>0</v>
      </c>
      <c r="AB790" s="411">
        <f t="shared" ref="AB790" si="1339">AB789</f>
        <v>0</v>
      </c>
      <c r="AC790" s="411">
        <f t="shared" ref="AC790" si="1340">AC789</f>
        <v>0</v>
      </c>
      <c r="AD790" s="411">
        <f t="shared" ref="AD790" si="1341">AD789</f>
        <v>0</v>
      </c>
      <c r="AE790" s="411">
        <f t="shared" ref="AE790" si="1342">AE789</f>
        <v>0</v>
      </c>
      <c r="AF790" s="411">
        <f t="shared" ref="AF790" si="1343">AF789</f>
        <v>0</v>
      </c>
      <c r="AG790" s="411">
        <f t="shared" ref="AG790" si="1344">AG789</f>
        <v>0</v>
      </c>
      <c r="AH790" s="411">
        <f t="shared" ref="AH790" si="1345">AH789</f>
        <v>0</v>
      </c>
      <c r="AI790" s="411">
        <f t="shared" ref="AI790" si="1346">AI789</f>
        <v>0</v>
      </c>
      <c r="AJ790" s="411">
        <f t="shared" ref="AJ790" si="1347">AJ789</f>
        <v>0</v>
      </c>
      <c r="AK790" s="411">
        <f t="shared" ref="AK790" si="1348">AK789</f>
        <v>0</v>
      </c>
      <c r="AL790" s="411">
        <f t="shared" ref="AL790" si="1349">AL789</f>
        <v>0</v>
      </c>
      <c r="AM790" s="297"/>
    </row>
    <row r="791" spans="1:39" ht="15" outlineLevel="1">
      <c r="A791" s="530"/>
      <c r="B791" s="294"/>
      <c r="C791" s="291"/>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22"/>
      <c r="Z791" s="423"/>
      <c r="AA791" s="423"/>
      <c r="AB791" s="423"/>
      <c r="AC791" s="423"/>
      <c r="AD791" s="423"/>
      <c r="AE791" s="423"/>
      <c r="AF791" s="423"/>
      <c r="AG791" s="423"/>
      <c r="AH791" s="423"/>
      <c r="AI791" s="423"/>
      <c r="AJ791" s="423"/>
      <c r="AK791" s="423"/>
      <c r="AL791" s="423"/>
      <c r="AM791" s="297"/>
    </row>
    <row r="792" spans="1:39" ht="15" outlineLevel="1">
      <c r="A792" s="530"/>
      <c r="B792" s="319" t="s">
        <v>498</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414"/>
      <c r="Z792" s="414"/>
      <c r="AA792" s="414"/>
      <c r="AB792" s="414"/>
      <c r="AC792" s="414"/>
      <c r="AD792" s="414"/>
      <c r="AE792" s="414"/>
      <c r="AF792" s="414"/>
      <c r="AG792" s="414"/>
      <c r="AH792" s="414"/>
      <c r="AI792" s="414"/>
      <c r="AJ792" s="414"/>
      <c r="AK792" s="414"/>
      <c r="AL792" s="414"/>
      <c r="AM792" s="292"/>
    </row>
    <row r="793" spans="1:39" ht="15" outlineLevel="1">
      <c r="A793" s="530">
        <v>6</v>
      </c>
      <c r="B793" s="428" t="s">
        <v>99</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ht="15" outlineLevel="1">
      <c r="A794" s="530"/>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1350">Z793</f>
        <v>0</v>
      </c>
      <c r="AA794" s="411">
        <f t="shared" ref="AA794" si="1351">AA793</f>
        <v>0</v>
      </c>
      <c r="AB794" s="411">
        <f t="shared" ref="AB794" si="1352">AB793</f>
        <v>0</v>
      </c>
      <c r="AC794" s="411">
        <f t="shared" ref="AC794" si="1353">AC793</f>
        <v>0</v>
      </c>
      <c r="AD794" s="411">
        <f t="shared" ref="AD794" si="1354">AD793</f>
        <v>0</v>
      </c>
      <c r="AE794" s="411">
        <f t="shared" ref="AE794" si="1355">AE793</f>
        <v>0</v>
      </c>
      <c r="AF794" s="411">
        <f t="shared" ref="AF794" si="1356">AF793</f>
        <v>0</v>
      </c>
      <c r="AG794" s="411">
        <f t="shared" ref="AG794" si="1357">AG793</f>
        <v>0</v>
      </c>
      <c r="AH794" s="411">
        <f t="shared" ref="AH794" si="1358">AH793</f>
        <v>0</v>
      </c>
      <c r="AI794" s="411">
        <f t="shared" ref="AI794" si="1359">AI793</f>
        <v>0</v>
      </c>
      <c r="AJ794" s="411">
        <f t="shared" ref="AJ794" si="1360">AJ793</f>
        <v>0</v>
      </c>
      <c r="AK794" s="411">
        <f t="shared" ref="AK794" si="1361">AK793</f>
        <v>0</v>
      </c>
      <c r="AL794" s="411">
        <f t="shared" ref="AL794" si="1362">AL793</f>
        <v>0</v>
      </c>
      <c r="AM794" s="311"/>
    </row>
    <row r="795" spans="1:39" ht="15" outlineLevel="1">
      <c r="A795" s="530"/>
      <c r="B795" s="310"/>
      <c r="C795" s="312"/>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16"/>
      <c r="Z795" s="416"/>
      <c r="AA795" s="416"/>
      <c r="AB795" s="416"/>
      <c r="AC795" s="416"/>
      <c r="AD795" s="416"/>
      <c r="AE795" s="416"/>
      <c r="AF795" s="416"/>
      <c r="AG795" s="416"/>
      <c r="AH795" s="416"/>
      <c r="AI795" s="416"/>
      <c r="AJ795" s="416"/>
      <c r="AK795" s="416"/>
      <c r="AL795" s="416"/>
      <c r="AM795" s="313"/>
    </row>
    <row r="796" spans="1:39" ht="30" outlineLevel="1">
      <c r="A796" s="530">
        <v>7</v>
      </c>
      <c r="B796" s="428" t="s">
        <v>100</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ht="15" outlineLevel="1">
      <c r="A797" s="530"/>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1363">Z796</f>
        <v>0</v>
      </c>
      <c r="AA797" s="411">
        <f t="shared" ref="AA797" si="1364">AA796</f>
        <v>0</v>
      </c>
      <c r="AB797" s="411">
        <f t="shared" ref="AB797" si="1365">AB796</f>
        <v>0</v>
      </c>
      <c r="AC797" s="411">
        <f t="shared" ref="AC797" si="1366">AC796</f>
        <v>0</v>
      </c>
      <c r="AD797" s="411">
        <f t="shared" ref="AD797" si="1367">AD796</f>
        <v>0</v>
      </c>
      <c r="AE797" s="411">
        <f t="shared" ref="AE797" si="1368">AE796</f>
        <v>0</v>
      </c>
      <c r="AF797" s="411">
        <f t="shared" ref="AF797" si="1369">AF796</f>
        <v>0</v>
      </c>
      <c r="AG797" s="411">
        <f t="shared" ref="AG797" si="1370">AG796</f>
        <v>0</v>
      </c>
      <c r="AH797" s="411">
        <f t="shared" ref="AH797" si="1371">AH796</f>
        <v>0</v>
      </c>
      <c r="AI797" s="411">
        <f t="shared" ref="AI797" si="1372">AI796</f>
        <v>0</v>
      </c>
      <c r="AJ797" s="411">
        <f t="shared" ref="AJ797" si="1373">AJ796</f>
        <v>0</v>
      </c>
      <c r="AK797" s="411">
        <f t="shared" ref="AK797" si="1374">AK796</f>
        <v>0</v>
      </c>
      <c r="AL797" s="411">
        <f t="shared" ref="AL797" si="1375">AL796</f>
        <v>0</v>
      </c>
      <c r="AM797" s="311"/>
    </row>
    <row r="798" spans="1:39" ht="15" outlineLevel="1">
      <c r="A798" s="530"/>
      <c r="B798" s="314"/>
      <c r="C798" s="312"/>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416"/>
      <c r="Z798" s="417"/>
      <c r="AA798" s="416"/>
      <c r="AB798" s="416"/>
      <c r="AC798" s="416"/>
      <c r="AD798" s="416"/>
      <c r="AE798" s="416"/>
      <c r="AF798" s="416"/>
      <c r="AG798" s="416"/>
      <c r="AH798" s="416"/>
      <c r="AI798" s="416"/>
      <c r="AJ798" s="416"/>
      <c r="AK798" s="416"/>
      <c r="AL798" s="416"/>
      <c r="AM798" s="313"/>
    </row>
    <row r="799" spans="1:39" ht="30" outlineLevel="1">
      <c r="A799" s="530">
        <v>8</v>
      </c>
      <c r="B799" s="428" t="s">
        <v>101</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ht="15" outlineLevel="1">
      <c r="A800" s="530"/>
      <c r="B800" s="294" t="s">
        <v>342</v>
      </c>
      <c r="C800" s="291" t="s">
        <v>163</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376">Z799</f>
        <v>0</v>
      </c>
      <c r="AA800" s="411">
        <f t="shared" ref="AA800" si="1377">AA799</f>
        <v>0</v>
      </c>
      <c r="AB800" s="411">
        <f t="shared" ref="AB800" si="1378">AB799</f>
        <v>0</v>
      </c>
      <c r="AC800" s="411">
        <f t="shared" ref="AC800" si="1379">AC799</f>
        <v>0</v>
      </c>
      <c r="AD800" s="411">
        <f t="shared" ref="AD800" si="1380">AD799</f>
        <v>0</v>
      </c>
      <c r="AE800" s="411">
        <f t="shared" ref="AE800" si="1381">AE799</f>
        <v>0</v>
      </c>
      <c r="AF800" s="411">
        <f t="shared" ref="AF800" si="1382">AF799</f>
        <v>0</v>
      </c>
      <c r="AG800" s="411">
        <f t="shared" ref="AG800" si="1383">AG799</f>
        <v>0</v>
      </c>
      <c r="AH800" s="411">
        <f t="shared" ref="AH800" si="1384">AH799</f>
        <v>0</v>
      </c>
      <c r="AI800" s="411">
        <f t="shared" ref="AI800" si="1385">AI799</f>
        <v>0</v>
      </c>
      <c r="AJ800" s="411">
        <f t="shared" ref="AJ800" si="1386">AJ799</f>
        <v>0</v>
      </c>
      <c r="AK800" s="411">
        <f t="shared" ref="AK800" si="1387">AK799</f>
        <v>0</v>
      </c>
      <c r="AL800" s="411">
        <f t="shared" ref="AL800" si="1388">AL799</f>
        <v>0</v>
      </c>
      <c r="AM800" s="311"/>
    </row>
    <row r="801" spans="1:39" ht="15" outlineLevel="1">
      <c r="A801" s="530"/>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7"/>
      <c r="AA801" s="416"/>
      <c r="AB801" s="416"/>
      <c r="AC801" s="416"/>
      <c r="AD801" s="416"/>
      <c r="AE801" s="416"/>
      <c r="AF801" s="416"/>
      <c r="AG801" s="416"/>
      <c r="AH801" s="416"/>
      <c r="AI801" s="416"/>
      <c r="AJ801" s="416"/>
      <c r="AK801" s="416"/>
      <c r="AL801" s="416"/>
      <c r="AM801" s="313"/>
    </row>
    <row r="802" spans="1:39" ht="30" outlineLevel="1">
      <c r="A802" s="530">
        <v>9</v>
      </c>
      <c r="B802" s="428" t="s">
        <v>102</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t="15"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389">Z802</f>
        <v>0</v>
      </c>
      <c r="AA803" s="411">
        <f t="shared" ref="AA803" si="1390">AA802</f>
        <v>0</v>
      </c>
      <c r="AB803" s="411">
        <f t="shared" ref="AB803" si="1391">AB802</f>
        <v>0</v>
      </c>
      <c r="AC803" s="411">
        <f t="shared" ref="AC803" si="1392">AC802</f>
        <v>0</v>
      </c>
      <c r="AD803" s="411">
        <f t="shared" ref="AD803" si="1393">AD802</f>
        <v>0</v>
      </c>
      <c r="AE803" s="411">
        <f t="shared" ref="AE803" si="1394">AE802</f>
        <v>0</v>
      </c>
      <c r="AF803" s="411">
        <f t="shared" ref="AF803" si="1395">AF802</f>
        <v>0</v>
      </c>
      <c r="AG803" s="411">
        <f t="shared" ref="AG803" si="1396">AG802</f>
        <v>0</v>
      </c>
      <c r="AH803" s="411">
        <f t="shared" ref="AH803" si="1397">AH802</f>
        <v>0</v>
      </c>
      <c r="AI803" s="411">
        <f t="shared" ref="AI803" si="1398">AI802</f>
        <v>0</v>
      </c>
      <c r="AJ803" s="411">
        <f t="shared" ref="AJ803" si="1399">AJ802</f>
        <v>0</v>
      </c>
      <c r="AK803" s="411">
        <f t="shared" ref="AK803" si="1400">AK802</f>
        <v>0</v>
      </c>
      <c r="AL803" s="411">
        <f t="shared" ref="AL803" si="1401">AL802</f>
        <v>0</v>
      </c>
      <c r="AM803" s="311"/>
    </row>
    <row r="804" spans="1:39" ht="15" outlineLevel="1">
      <c r="A804" s="530"/>
      <c r="B804" s="314"/>
      <c r="C804" s="312"/>
      <c r="D804" s="316"/>
      <c r="E804" s="316"/>
      <c r="F804" s="316"/>
      <c r="G804" s="316"/>
      <c r="H804" s="316"/>
      <c r="I804" s="316"/>
      <c r="J804" s="316"/>
      <c r="K804" s="316"/>
      <c r="L804" s="316"/>
      <c r="M804" s="316"/>
      <c r="N804" s="291"/>
      <c r="O804" s="316"/>
      <c r="P804" s="316"/>
      <c r="Q804" s="316"/>
      <c r="R804" s="316"/>
      <c r="S804" s="316"/>
      <c r="T804" s="316"/>
      <c r="U804" s="316"/>
      <c r="V804" s="316"/>
      <c r="W804" s="316"/>
      <c r="X804" s="316"/>
      <c r="Y804" s="416"/>
      <c r="Z804" s="416"/>
      <c r="AA804" s="416"/>
      <c r="AB804" s="416"/>
      <c r="AC804" s="416"/>
      <c r="AD804" s="416"/>
      <c r="AE804" s="416"/>
      <c r="AF804" s="416"/>
      <c r="AG804" s="416"/>
      <c r="AH804" s="416"/>
      <c r="AI804" s="416"/>
      <c r="AJ804" s="416"/>
      <c r="AK804" s="416"/>
      <c r="AL804" s="416"/>
      <c r="AM804" s="313"/>
    </row>
    <row r="805" spans="1:39" ht="30" outlineLevel="1">
      <c r="A805" s="530">
        <v>10</v>
      </c>
      <c r="B805" s="428" t="s">
        <v>103</v>
      </c>
      <c r="C805" s="291" t="s">
        <v>25</v>
      </c>
      <c r="D805" s="295"/>
      <c r="E805" s="295"/>
      <c r="F805" s="295"/>
      <c r="G805" s="295"/>
      <c r="H805" s="295"/>
      <c r="I805" s="295"/>
      <c r="J805" s="295"/>
      <c r="K805" s="295"/>
      <c r="L805" s="295"/>
      <c r="M805" s="295"/>
      <c r="N805" s="295">
        <v>3</v>
      </c>
      <c r="O805" s="295"/>
      <c r="P805" s="295"/>
      <c r="Q805" s="295"/>
      <c r="R805" s="295"/>
      <c r="S805" s="295"/>
      <c r="T805" s="295"/>
      <c r="U805" s="295"/>
      <c r="V805" s="295"/>
      <c r="W805" s="295"/>
      <c r="X805" s="295"/>
      <c r="Y805" s="415"/>
      <c r="Z805" s="415"/>
      <c r="AA805" s="415"/>
      <c r="AB805" s="415"/>
      <c r="AC805" s="415"/>
      <c r="AD805" s="415"/>
      <c r="AE805" s="415"/>
      <c r="AF805" s="415"/>
      <c r="AG805" s="415"/>
      <c r="AH805" s="415"/>
      <c r="AI805" s="415"/>
      <c r="AJ805" s="415"/>
      <c r="AK805" s="415"/>
      <c r="AL805" s="415"/>
      <c r="AM805" s="296">
        <f>SUM(Y805:AL805)</f>
        <v>0</v>
      </c>
    </row>
    <row r="806" spans="1:39" ht="15" outlineLevel="1">
      <c r="A806" s="530"/>
      <c r="B806" s="294" t="s">
        <v>342</v>
      </c>
      <c r="C806" s="291" t="s">
        <v>163</v>
      </c>
      <c r="D806" s="295"/>
      <c r="E806" s="295"/>
      <c r="F806" s="295"/>
      <c r="G806" s="295"/>
      <c r="H806" s="295"/>
      <c r="I806" s="295"/>
      <c r="J806" s="295"/>
      <c r="K806" s="295"/>
      <c r="L806" s="295"/>
      <c r="M806" s="295"/>
      <c r="N806" s="295">
        <f>N805</f>
        <v>3</v>
      </c>
      <c r="O806" s="295"/>
      <c r="P806" s="295"/>
      <c r="Q806" s="295"/>
      <c r="R806" s="295"/>
      <c r="S806" s="295"/>
      <c r="T806" s="295"/>
      <c r="U806" s="295"/>
      <c r="V806" s="295"/>
      <c r="W806" s="295"/>
      <c r="X806" s="295"/>
      <c r="Y806" s="411">
        <f>Y805</f>
        <v>0</v>
      </c>
      <c r="Z806" s="411">
        <f t="shared" ref="Z806" si="1402">Z805</f>
        <v>0</v>
      </c>
      <c r="AA806" s="411">
        <f t="shared" ref="AA806" si="1403">AA805</f>
        <v>0</v>
      </c>
      <c r="AB806" s="411">
        <f t="shared" ref="AB806" si="1404">AB805</f>
        <v>0</v>
      </c>
      <c r="AC806" s="411">
        <f t="shared" ref="AC806" si="1405">AC805</f>
        <v>0</v>
      </c>
      <c r="AD806" s="411">
        <f t="shared" ref="AD806" si="1406">AD805</f>
        <v>0</v>
      </c>
      <c r="AE806" s="411">
        <f t="shared" ref="AE806" si="1407">AE805</f>
        <v>0</v>
      </c>
      <c r="AF806" s="411">
        <f t="shared" ref="AF806" si="1408">AF805</f>
        <v>0</v>
      </c>
      <c r="AG806" s="411">
        <f t="shared" ref="AG806" si="1409">AG805</f>
        <v>0</v>
      </c>
      <c r="AH806" s="411">
        <f t="shared" ref="AH806" si="1410">AH805</f>
        <v>0</v>
      </c>
      <c r="AI806" s="411">
        <f t="shared" ref="AI806" si="1411">AI805</f>
        <v>0</v>
      </c>
      <c r="AJ806" s="411">
        <f t="shared" ref="AJ806" si="1412">AJ805</f>
        <v>0</v>
      </c>
      <c r="AK806" s="411">
        <f t="shared" ref="AK806" si="1413">AK805</f>
        <v>0</v>
      </c>
      <c r="AL806" s="411">
        <f t="shared" ref="AL806" si="1414">AL805</f>
        <v>0</v>
      </c>
      <c r="AM806" s="311"/>
    </row>
    <row r="807" spans="1:39" ht="15" outlineLevel="1">
      <c r="A807" s="530"/>
      <c r="B807" s="314"/>
      <c r="C807" s="312"/>
      <c r="D807" s="316"/>
      <c r="E807" s="316"/>
      <c r="F807" s="316"/>
      <c r="G807" s="316"/>
      <c r="H807" s="316"/>
      <c r="I807" s="316"/>
      <c r="J807" s="316"/>
      <c r="K807" s="316"/>
      <c r="L807" s="316"/>
      <c r="M807" s="316"/>
      <c r="N807" s="291"/>
      <c r="O807" s="316"/>
      <c r="P807" s="316"/>
      <c r="Q807" s="316"/>
      <c r="R807" s="316"/>
      <c r="S807" s="316"/>
      <c r="T807" s="316"/>
      <c r="U807" s="316"/>
      <c r="V807" s="316"/>
      <c r="W807" s="316"/>
      <c r="X807" s="316"/>
      <c r="Y807" s="416"/>
      <c r="Z807" s="417"/>
      <c r="AA807" s="416"/>
      <c r="AB807" s="416"/>
      <c r="AC807" s="416"/>
      <c r="AD807" s="416"/>
      <c r="AE807" s="416"/>
      <c r="AF807" s="416"/>
      <c r="AG807" s="416"/>
      <c r="AH807" s="416"/>
      <c r="AI807" s="416"/>
      <c r="AJ807" s="416"/>
      <c r="AK807" s="416"/>
      <c r="AL807" s="416"/>
      <c r="AM807" s="313"/>
    </row>
    <row r="808" spans="1:39" ht="15" outlineLevel="1">
      <c r="A808" s="530"/>
      <c r="B808" s="288" t="s">
        <v>10</v>
      </c>
      <c r="C808" s="289"/>
      <c r="D808" s="289"/>
      <c r="E808" s="289"/>
      <c r="F808" s="289"/>
      <c r="G808" s="289"/>
      <c r="H808" s="289"/>
      <c r="I808" s="289"/>
      <c r="J808" s="289"/>
      <c r="K808" s="289"/>
      <c r="L808" s="289"/>
      <c r="M808" s="289"/>
      <c r="N808" s="290"/>
      <c r="O808" s="289"/>
      <c r="P808" s="289"/>
      <c r="Q808" s="289"/>
      <c r="R808" s="289"/>
      <c r="S808" s="289"/>
      <c r="T808" s="289"/>
      <c r="U808" s="289"/>
      <c r="V808" s="289"/>
      <c r="W808" s="289"/>
      <c r="X808" s="289"/>
      <c r="Y808" s="414"/>
      <c r="Z808" s="414"/>
      <c r="AA808" s="414"/>
      <c r="AB808" s="414"/>
      <c r="AC808" s="414"/>
      <c r="AD808" s="414"/>
      <c r="AE808" s="414"/>
      <c r="AF808" s="414"/>
      <c r="AG808" s="414"/>
      <c r="AH808" s="414"/>
      <c r="AI808" s="414"/>
      <c r="AJ808" s="414"/>
      <c r="AK808" s="414"/>
      <c r="AL808" s="414"/>
      <c r="AM808" s="292"/>
    </row>
    <row r="809" spans="1:39" ht="30" outlineLevel="1">
      <c r="A809" s="530">
        <v>11</v>
      </c>
      <c r="B809" s="428" t="s">
        <v>104</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26"/>
      <c r="Z809" s="415"/>
      <c r="AA809" s="415"/>
      <c r="AB809" s="415"/>
      <c r="AC809" s="415"/>
      <c r="AD809" s="415"/>
      <c r="AE809" s="415"/>
      <c r="AF809" s="415"/>
      <c r="AG809" s="415"/>
      <c r="AH809" s="415"/>
      <c r="AI809" s="415"/>
      <c r="AJ809" s="415"/>
      <c r="AK809" s="415"/>
      <c r="AL809" s="415"/>
      <c r="AM809" s="296">
        <f>SUM(Y809:AL809)</f>
        <v>0</v>
      </c>
    </row>
    <row r="810" spans="1:39" ht="15" outlineLevel="1">
      <c r="A810" s="530"/>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415">Z809</f>
        <v>0</v>
      </c>
      <c r="AA810" s="411">
        <f t="shared" ref="AA810" si="1416">AA809</f>
        <v>0</v>
      </c>
      <c r="AB810" s="411">
        <f t="shared" ref="AB810" si="1417">AB809</f>
        <v>0</v>
      </c>
      <c r="AC810" s="411">
        <f t="shared" ref="AC810" si="1418">AC809</f>
        <v>0</v>
      </c>
      <c r="AD810" s="411">
        <f t="shared" ref="AD810" si="1419">AD809</f>
        <v>0</v>
      </c>
      <c r="AE810" s="411">
        <f t="shared" ref="AE810" si="1420">AE809</f>
        <v>0</v>
      </c>
      <c r="AF810" s="411">
        <f t="shared" ref="AF810" si="1421">AF809</f>
        <v>0</v>
      </c>
      <c r="AG810" s="411">
        <f t="shared" ref="AG810" si="1422">AG809</f>
        <v>0</v>
      </c>
      <c r="AH810" s="411">
        <f t="shared" ref="AH810" si="1423">AH809</f>
        <v>0</v>
      </c>
      <c r="AI810" s="411">
        <f t="shared" ref="AI810" si="1424">AI809</f>
        <v>0</v>
      </c>
      <c r="AJ810" s="411">
        <f t="shared" ref="AJ810" si="1425">AJ809</f>
        <v>0</v>
      </c>
      <c r="AK810" s="411">
        <f t="shared" ref="AK810" si="1426">AK809</f>
        <v>0</v>
      </c>
      <c r="AL810" s="411">
        <f t="shared" ref="AL810" si="1427">AL809</f>
        <v>0</v>
      </c>
      <c r="AM810" s="297"/>
    </row>
    <row r="811" spans="1:39" ht="15" outlineLevel="1">
      <c r="A811" s="530"/>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2"/>
      <c r="Z811" s="421"/>
      <c r="AA811" s="421"/>
      <c r="AB811" s="421"/>
      <c r="AC811" s="421"/>
      <c r="AD811" s="421"/>
      <c r="AE811" s="421"/>
      <c r="AF811" s="421"/>
      <c r="AG811" s="421"/>
      <c r="AH811" s="421"/>
      <c r="AI811" s="421"/>
      <c r="AJ811" s="421"/>
      <c r="AK811" s="421"/>
      <c r="AL811" s="421"/>
      <c r="AM811" s="306"/>
    </row>
    <row r="812" spans="1:39" ht="30" outlineLevel="1">
      <c r="A812" s="530">
        <v>12</v>
      </c>
      <c r="B812" s="428" t="s">
        <v>105</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5"/>
      <c r="AA812" s="415"/>
      <c r="AB812" s="415"/>
      <c r="AC812" s="415"/>
      <c r="AD812" s="415"/>
      <c r="AE812" s="415"/>
      <c r="AF812" s="415"/>
      <c r="AG812" s="415"/>
      <c r="AH812" s="415"/>
      <c r="AI812" s="415"/>
      <c r="AJ812" s="415"/>
      <c r="AK812" s="415"/>
      <c r="AL812" s="415"/>
      <c r="AM812" s="296">
        <f>SUM(Y812:AL812)</f>
        <v>0</v>
      </c>
    </row>
    <row r="813" spans="1:39" ht="15"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428">Z812</f>
        <v>0</v>
      </c>
      <c r="AA813" s="411">
        <f t="shared" ref="AA813" si="1429">AA812</f>
        <v>0</v>
      </c>
      <c r="AB813" s="411">
        <f t="shared" ref="AB813" si="1430">AB812</f>
        <v>0</v>
      </c>
      <c r="AC813" s="411">
        <f t="shared" ref="AC813" si="1431">AC812</f>
        <v>0</v>
      </c>
      <c r="AD813" s="411">
        <f t="shared" ref="AD813" si="1432">AD812</f>
        <v>0</v>
      </c>
      <c r="AE813" s="411">
        <f t="shared" ref="AE813" si="1433">AE812</f>
        <v>0</v>
      </c>
      <c r="AF813" s="411">
        <f t="shared" ref="AF813" si="1434">AF812</f>
        <v>0</v>
      </c>
      <c r="AG813" s="411">
        <f t="shared" ref="AG813" si="1435">AG812</f>
        <v>0</v>
      </c>
      <c r="AH813" s="411">
        <f t="shared" ref="AH813" si="1436">AH812</f>
        <v>0</v>
      </c>
      <c r="AI813" s="411">
        <f t="shared" ref="AI813" si="1437">AI812</f>
        <v>0</v>
      </c>
      <c r="AJ813" s="411">
        <f t="shared" ref="AJ813" si="1438">AJ812</f>
        <v>0</v>
      </c>
      <c r="AK813" s="411">
        <f t="shared" ref="AK813" si="1439">AK812</f>
        <v>0</v>
      </c>
      <c r="AL813" s="411">
        <f t="shared" ref="AL813" si="1440">AL812</f>
        <v>0</v>
      </c>
      <c r="AM813" s="297"/>
    </row>
    <row r="814" spans="1:39" ht="15" outlineLevel="1">
      <c r="A814" s="530"/>
      <c r="B814" s="315"/>
      <c r="C814" s="305"/>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22"/>
      <c r="Z814" s="422"/>
      <c r="AA814" s="412"/>
      <c r="AB814" s="412"/>
      <c r="AC814" s="412"/>
      <c r="AD814" s="412"/>
      <c r="AE814" s="412"/>
      <c r="AF814" s="412"/>
      <c r="AG814" s="412"/>
      <c r="AH814" s="412"/>
      <c r="AI814" s="412"/>
      <c r="AJ814" s="412"/>
      <c r="AK814" s="412"/>
      <c r="AL814" s="412"/>
      <c r="AM814" s="306"/>
    </row>
    <row r="815" spans="1:39" ht="30" outlineLevel="1">
      <c r="A815" s="530">
        <v>13</v>
      </c>
      <c r="B815" s="428" t="s">
        <v>106</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0"/>
      <c r="Z815" s="415"/>
      <c r="AA815" s="415"/>
      <c r="AB815" s="415"/>
      <c r="AC815" s="415"/>
      <c r="AD815" s="415"/>
      <c r="AE815" s="415"/>
      <c r="AF815" s="415"/>
      <c r="AG815" s="415"/>
      <c r="AH815" s="415"/>
      <c r="AI815" s="415"/>
      <c r="AJ815" s="415"/>
      <c r="AK815" s="415"/>
      <c r="AL815" s="415"/>
      <c r="AM815" s="296">
        <f>SUM(Y815:AL815)</f>
        <v>0</v>
      </c>
    </row>
    <row r="816" spans="1:39" ht="15" outlineLevel="1">
      <c r="A816" s="530"/>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1441">Z815</f>
        <v>0</v>
      </c>
      <c r="AA816" s="411">
        <f t="shared" ref="AA816" si="1442">AA815</f>
        <v>0</v>
      </c>
      <c r="AB816" s="411">
        <f t="shared" ref="AB816" si="1443">AB815</f>
        <v>0</v>
      </c>
      <c r="AC816" s="411">
        <f t="shared" ref="AC816" si="1444">AC815</f>
        <v>0</v>
      </c>
      <c r="AD816" s="411">
        <f t="shared" ref="AD816" si="1445">AD815</f>
        <v>0</v>
      </c>
      <c r="AE816" s="411">
        <f t="shared" ref="AE816" si="1446">AE815</f>
        <v>0</v>
      </c>
      <c r="AF816" s="411">
        <f t="shared" ref="AF816" si="1447">AF815</f>
        <v>0</v>
      </c>
      <c r="AG816" s="411">
        <f t="shared" ref="AG816" si="1448">AG815</f>
        <v>0</v>
      </c>
      <c r="AH816" s="411">
        <f t="shared" ref="AH816" si="1449">AH815</f>
        <v>0</v>
      </c>
      <c r="AI816" s="411">
        <f t="shared" ref="AI816" si="1450">AI815</f>
        <v>0</v>
      </c>
      <c r="AJ816" s="411">
        <f t="shared" ref="AJ816" si="1451">AJ815</f>
        <v>0</v>
      </c>
      <c r="AK816" s="411">
        <f t="shared" ref="AK816" si="1452">AK815</f>
        <v>0</v>
      </c>
      <c r="AL816" s="411">
        <f t="shared" ref="AL816" si="1453">AL815</f>
        <v>0</v>
      </c>
      <c r="AM816" s="306"/>
    </row>
    <row r="817" spans="1:39" ht="15" outlineLevel="1">
      <c r="A817" s="530"/>
      <c r="B817" s="315"/>
      <c r="C817" s="305"/>
      <c r="D817" s="291"/>
      <c r="E817" s="291"/>
      <c r="F817" s="291"/>
      <c r="G817" s="291"/>
      <c r="H817" s="291"/>
      <c r="I817" s="291"/>
      <c r="J817" s="291"/>
      <c r="K817" s="291"/>
      <c r="L817" s="291"/>
      <c r="M817" s="291"/>
      <c r="N817" s="291"/>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ht="15" outlineLevel="1">
      <c r="A818" s="530"/>
      <c r="B818" s="288" t="s">
        <v>107</v>
      </c>
      <c r="C818" s="289"/>
      <c r="D818" s="290"/>
      <c r="E818" s="290"/>
      <c r="F818" s="290"/>
      <c r="G818" s="290"/>
      <c r="H818" s="290"/>
      <c r="I818" s="290"/>
      <c r="J818" s="290"/>
      <c r="K818" s="290"/>
      <c r="L818" s="290"/>
      <c r="M818" s="290"/>
      <c r="N818" s="290"/>
      <c r="O818" s="290"/>
      <c r="P818" s="289"/>
      <c r="Q818" s="289"/>
      <c r="R818" s="289"/>
      <c r="S818" s="289"/>
      <c r="T818" s="289"/>
      <c r="U818" s="289"/>
      <c r="V818" s="289"/>
      <c r="W818" s="289"/>
      <c r="X818" s="289"/>
      <c r="Y818" s="414"/>
      <c r="Z818" s="414"/>
      <c r="AA818" s="414"/>
      <c r="AB818" s="414"/>
      <c r="AC818" s="414"/>
      <c r="AD818" s="414"/>
      <c r="AE818" s="414"/>
      <c r="AF818" s="414"/>
      <c r="AG818" s="414"/>
      <c r="AH818" s="414"/>
      <c r="AI818" s="414"/>
      <c r="AJ818" s="414"/>
      <c r="AK818" s="414"/>
      <c r="AL818" s="414"/>
      <c r="AM818" s="292"/>
    </row>
    <row r="819" spans="1:39" ht="15" outlineLevel="1">
      <c r="A819" s="530">
        <v>14</v>
      </c>
      <c r="B819" s="315" t="s">
        <v>108</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 outlineLevel="1">
      <c r="A820" s="530"/>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454">Z819</f>
        <v>0</v>
      </c>
      <c r="AA820" s="411">
        <f t="shared" ref="AA820" si="1455">AA819</f>
        <v>0</v>
      </c>
      <c r="AB820" s="411">
        <f t="shared" ref="AB820" si="1456">AB819</f>
        <v>0</v>
      </c>
      <c r="AC820" s="411">
        <f t="shared" ref="AC820" si="1457">AC819</f>
        <v>0</v>
      </c>
      <c r="AD820" s="411">
        <f t="shared" ref="AD820" si="1458">AD819</f>
        <v>0</v>
      </c>
      <c r="AE820" s="411">
        <f t="shared" ref="AE820" si="1459">AE819</f>
        <v>0</v>
      </c>
      <c r="AF820" s="411">
        <f t="shared" ref="AF820" si="1460">AF819</f>
        <v>0</v>
      </c>
      <c r="AG820" s="411">
        <f t="shared" ref="AG820" si="1461">AG819</f>
        <v>0</v>
      </c>
      <c r="AH820" s="411">
        <f t="shared" ref="AH820" si="1462">AH819</f>
        <v>0</v>
      </c>
      <c r="AI820" s="411">
        <f t="shared" ref="AI820" si="1463">AI819</f>
        <v>0</v>
      </c>
      <c r="AJ820" s="411">
        <f t="shared" ref="AJ820" si="1464">AJ819</f>
        <v>0</v>
      </c>
      <c r="AK820" s="411">
        <f t="shared" ref="AK820" si="1465">AK819</f>
        <v>0</v>
      </c>
      <c r="AL820" s="411">
        <f t="shared" ref="AL820" si="1466">AL819</f>
        <v>0</v>
      </c>
      <c r="AM820" s="297"/>
    </row>
    <row r="821" spans="1:39" ht="15" outlineLevel="1">
      <c r="A821" s="530"/>
      <c r="B821" s="315"/>
      <c r="C821" s="305"/>
      <c r="D821" s="291"/>
      <c r="E821" s="291"/>
      <c r="F821" s="291"/>
      <c r="G821" s="291"/>
      <c r="H821" s="291"/>
      <c r="I821" s="291"/>
      <c r="J821" s="291"/>
      <c r="K821" s="291"/>
      <c r="L821" s="291"/>
      <c r="M821" s="291"/>
      <c r="N821" s="468"/>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309" customFormat="1" ht="15" outlineLevel="1">
      <c r="A822" s="530"/>
      <c r="B822" s="288" t="s">
        <v>490</v>
      </c>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6"/>
      <c r="AF822" s="416"/>
      <c r="AG822" s="416"/>
      <c r="AH822" s="416"/>
      <c r="AI822" s="416"/>
      <c r="AJ822" s="416"/>
      <c r="AK822" s="416"/>
      <c r="AL822" s="416"/>
      <c r="AM822" s="516"/>
    </row>
    <row r="823" spans="1:39" ht="15" outlineLevel="1">
      <c r="A823" s="530">
        <v>15</v>
      </c>
      <c r="B823" s="294" t="s">
        <v>495</v>
      </c>
      <c r="C823" s="291" t="s">
        <v>25</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ht="15" outlineLevel="1">
      <c r="A824" s="530"/>
      <c r="B824" s="294" t="s">
        <v>342</v>
      </c>
      <c r="C824" s="291" t="s">
        <v>163</v>
      </c>
      <c r="D824" s="295"/>
      <c r="E824" s="295"/>
      <c r="F824" s="295"/>
      <c r="G824" s="295"/>
      <c r="H824" s="295"/>
      <c r="I824" s="295"/>
      <c r="J824" s="295"/>
      <c r="K824" s="295"/>
      <c r="L824" s="295"/>
      <c r="M824" s="295"/>
      <c r="N824" s="295">
        <f>N823</f>
        <v>0</v>
      </c>
      <c r="O824" s="295"/>
      <c r="P824" s="295"/>
      <c r="Q824" s="295"/>
      <c r="R824" s="295"/>
      <c r="S824" s="295"/>
      <c r="T824" s="295"/>
      <c r="U824" s="295"/>
      <c r="V824" s="295"/>
      <c r="W824" s="295"/>
      <c r="X824" s="295"/>
      <c r="Y824" s="411">
        <f>Y823</f>
        <v>0</v>
      </c>
      <c r="Z824" s="411">
        <f t="shared" ref="Z824:AL824" si="1467">Z823</f>
        <v>0</v>
      </c>
      <c r="AA824" s="411">
        <f t="shared" si="1467"/>
        <v>0</v>
      </c>
      <c r="AB824" s="411">
        <f t="shared" si="1467"/>
        <v>0</v>
      </c>
      <c r="AC824" s="411">
        <f t="shared" si="1467"/>
        <v>0</v>
      </c>
      <c r="AD824" s="411">
        <f t="shared" si="1467"/>
        <v>0</v>
      </c>
      <c r="AE824" s="411">
        <f t="shared" si="1467"/>
        <v>0</v>
      </c>
      <c r="AF824" s="411">
        <f t="shared" si="1467"/>
        <v>0</v>
      </c>
      <c r="AG824" s="411">
        <f t="shared" si="1467"/>
        <v>0</v>
      </c>
      <c r="AH824" s="411">
        <f t="shared" si="1467"/>
        <v>0</v>
      </c>
      <c r="AI824" s="411">
        <f t="shared" si="1467"/>
        <v>0</v>
      </c>
      <c r="AJ824" s="411">
        <f t="shared" si="1467"/>
        <v>0</v>
      </c>
      <c r="AK824" s="411">
        <f t="shared" si="1467"/>
        <v>0</v>
      </c>
      <c r="AL824" s="411">
        <f t="shared" si="1467"/>
        <v>0</v>
      </c>
      <c r="AM824" s="297"/>
    </row>
    <row r="825" spans="1:39" ht="15" outlineLevel="1">
      <c r="A825" s="530"/>
      <c r="B825" s="315"/>
      <c r="C825" s="305"/>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2"/>
      <c r="Z825" s="412"/>
      <c r="AA825" s="412"/>
      <c r="AB825" s="412"/>
      <c r="AC825" s="412"/>
      <c r="AD825" s="412"/>
      <c r="AE825" s="412"/>
      <c r="AF825" s="412"/>
      <c r="AG825" s="412"/>
      <c r="AH825" s="412"/>
      <c r="AI825" s="412"/>
      <c r="AJ825" s="412"/>
      <c r="AK825" s="412"/>
      <c r="AL825" s="412"/>
      <c r="AM825" s="306"/>
    </row>
    <row r="826" spans="1:39" s="283" customFormat="1" ht="15" outlineLevel="1">
      <c r="A826" s="530">
        <v>16</v>
      </c>
      <c r="B826" s="324" t="s">
        <v>491</v>
      </c>
      <c r="C826" s="291" t="s">
        <v>25</v>
      </c>
      <c r="D826" s="295"/>
      <c r="E826" s="295"/>
      <c r="F826" s="295"/>
      <c r="G826" s="295"/>
      <c r="H826" s="295"/>
      <c r="I826" s="295"/>
      <c r="J826" s="295"/>
      <c r="K826" s="295"/>
      <c r="L826" s="295"/>
      <c r="M826" s="295"/>
      <c r="N826" s="295">
        <v>0</v>
      </c>
      <c r="O826" s="295"/>
      <c r="P826" s="295"/>
      <c r="Q826" s="295"/>
      <c r="R826" s="295"/>
      <c r="S826" s="295"/>
      <c r="T826" s="295"/>
      <c r="U826" s="295"/>
      <c r="V826" s="295"/>
      <c r="W826" s="295"/>
      <c r="X826" s="295"/>
      <c r="Y826" s="415"/>
      <c r="Z826" s="415"/>
      <c r="AA826" s="415"/>
      <c r="AB826" s="415"/>
      <c r="AC826" s="415"/>
      <c r="AD826" s="415"/>
      <c r="AE826" s="415"/>
      <c r="AF826" s="410"/>
      <c r="AG826" s="410"/>
      <c r="AH826" s="410"/>
      <c r="AI826" s="410"/>
      <c r="AJ826" s="410"/>
      <c r="AK826" s="410"/>
      <c r="AL826" s="410"/>
      <c r="AM826" s="296">
        <f>SUM(Y826:AL826)</f>
        <v>0</v>
      </c>
    </row>
    <row r="827" spans="1:39" s="283" customFormat="1" ht="15" outlineLevel="1">
      <c r="A827" s="530"/>
      <c r="B827" s="294" t="s">
        <v>342</v>
      </c>
      <c r="C827" s="291" t="s">
        <v>163</v>
      </c>
      <c r="D827" s="295"/>
      <c r="E827" s="295"/>
      <c r="F827" s="295"/>
      <c r="G827" s="295"/>
      <c r="H827" s="295"/>
      <c r="I827" s="295"/>
      <c r="J827" s="295"/>
      <c r="K827" s="295"/>
      <c r="L827" s="295"/>
      <c r="M827" s="295"/>
      <c r="N827" s="295">
        <f>N826</f>
        <v>0</v>
      </c>
      <c r="O827" s="295"/>
      <c r="P827" s="295"/>
      <c r="Q827" s="295"/>
      <c r="R827" s="295"/>
      <c r="S827" s="295"/>
      <c r="T827" s="295"/>
      <c r="U827" s="295"/>
      <c r="V827" s="295"/>
      <c r="W827" s="295"/>
      <c r="X827" s="295"/>
      <c r="Y827" s="411">
        <f>Y826</f>
        <v>0</v>
      </c>
      <c r="Z827" s="411">
        <f t="shared" ref="Z827:AL827" si="1468">Z826</f>
        <v>0</v>
      </c>
      <c r="AA827" s="411">
        <f t="shared" si="1468"/>
        <v>0</v>
      </c>
      <c r="AB827" s="411">
        <f t="shared" si="1468"/>
        <v>0</v>
      </c>
      <c r="AC827" s="411">
        <f t="shared" si="1468"/>
        <v>0</v>
      </c>
      <c r="AD827" s="411">
        <f t="shared" si="1468"/>
        <v>0</v>
      </c>
      <c r="AE827" s="411">
        <f t="shared" si="1468"/>
        <v>0</v>
      </c>
      <c r="AF827" s="411">
        <f t="shared" si="1468"/>
        <v>0</v>
      </c>
      <c r="AG827" s="411">
        <f t="shared" si="1468"/>
        <v>0</v>
      </c>
      <c r="AH827" s="411">
        <f t="shared" si="1468"/>
        <v>0</v>
      </c>
      <c r="AI827" s="411">
        <f t="shared" si="1468"/>
        <v>0</v>
      </c>
      <c r="AJ827" s="411">
        <f t="shared" si="1468"/>
        <v>0</v>
      </c>
      <c r="AK827" s="411">
        <f t="shared" si="1468"/>
        <v>0</v>
      </c>
      <c r="AL827" s="411">
        <f t="shared" si="1468"/>
        <v>0</v>
      </c>
      <c r="AM827" s="297"/>
    </row>
    <row r="828" spans="1:39" s="283" customFormat="1" ht="15" outlineLevel="1">
      <c r="A828" s="530"/>
      <c r="B828" s="32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12"/>
      <c r="AA828" s="412"/>
      <c r="AB828" s="412"/>
      <c r="AC828" s="412"/>
      <c r="AD828" s="412"/>
      <c r="AE828" s="416"/>
      <c r="AF828" s="416"/>
      <c r="AG828" s="416"/>
      <c r="AH828" s="416"/>
      <c r="AI828" s="416"/>
      <c r="AJ828" s="416"/>
      <c r="AK828" s="416"/>
      <c r="AL828" s="416"/>
      <c r="AM828" s="313"/>
    </row>
    <row r="829" spans="1:39" ht="15" outlineLevel="1">
      <c r="A829" s="530"/>
      <c r="B829" s="518" t="s">
        <v>496</v>
      </c>
      <c r="C829" s="320"/>
      <c r="D829" s="290"/>
      <c r="E829" s="289"/>
      <c r="F829" s="289"/>
      <c r="G829" s="289"/>
      <c r="H829" s="289"/>
      <c r="I829" s="289"/>
      <c r="J829" s="289"/>
      <c r="K829" s="289"/>
      <c r="L829" s="289"/>
      <c r="M829" s="289"/>
      <c r="N829" s="290"/>
      <c r="O829" s="289"/>
      <c r="P829" s="289"/>
      <c r="Q829" s="289"/>
      <c r="R829" s="289"/>
      <c r="S829" s="289"/>
      <c r="T829" s="289"/>
      <c r="U829" s="289"/>
      <c r="V829" s="289"/>
      <c r="W829" s="289"/>
      <c r="X829" s="289"/>
      <c r="Y829" s="414"/>
      <c r="Z829" s="414"/>
      <c r="AA829" s="414"/>
      <c r="AB829" s="414"/>
      <c r="AC829" s="414"/>
      <c r="AD829" s="414"/>
      <c r="AE829" s="414"/>
      <c r="AF829" s="414"/>
      <c r="AG829" s="414"/>
      <c r="AH829" s="414"/>
      <c r="AI829" s="414"/>
      <c r="AJ829" s="414"/>
      <c r="AK829" s="414"/>
      <c r="AL829" s="414"/>
      <c r="AM829" s="292"/>
    </row>
    <row r="830" spans="1:39" ht="15" outlineLevel="1">
      <c r="A830" s="530">
        <v>17</v>
      </c>
      <c r="B830" s="428" t="s">
        <v>112</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ht="15" outlineLevel="1">
      <c r="A831" s="530"/>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1469">Z830</f>
        <v>0</v>
      </c>
      <c r="AA831" s="411">
        <f t="shared" si="1469"/>
        <v>0</v>
      </c>
      <c r="AB831" s="411">
        <f t="shared" si="1469"/>
        <v>0</v>
      </c>
      <c r="AC831" s="411">
        <f t="shared" si="1469"/>
        <v>0</v>
      </c>
      <c r="AD831" s="411">
        <f t="shared" si="1469"/>
        <v>0</v>
      </c>
      <c r="AE831" s="411">
        <f t="shared" si="1469"/>
        <v>0</v>
      </c>
      <c r="AF831" s="411">
        <f t="shared" si="1469"/>
        <v>0</v>
      </c>
      <c r="AG831" s="411">
        <f t="shared" si="1469"/>
        <v>0</v>
      </c>
      <c r="AH831" s="411">
        <f t="shared" si="1469"/>
        <v>0</v>
      </c>
      <c r="AI831" s="411">
        <f t="shared" si="1469"/>
        <v>0</v>
      </c>
      <c r="AJ831" s="411">
        <f t="shared" si="1469"/>
        <v>0</v>
      </c>
      <c r="AK831" s="411">
        <f t="shared" si="1469"/>
        <v>0</v>
      </c>
      <c r="AL831" s="411">
        <f t="shared" si="1469"/>
        <v>0</v>
      </c>
      <c r="AM831" s="306"/>
    </row>
    <row r="832" spans="1:39" ht="15" outlineLevel="1">
      <c r="A832" s="530"/>
      <c r="B832" s="294"/>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5"/>
      <c r="AA832" s="425"/>
      <c r="AB832" s="425"/>
      <c r="AC832" s="425"/>
      <c r="AD832" s="425"/>
      <c r="AE832" s="425"/>
      <c r="AF832" s="425"/>
      <c r="AG832" s="425"/>
      <c r="AH832" s="425"/>
      <c r="AI832" s="425"/>
      <c r="AJ832" s="425"/>
      <c r="AK832" s="425"/>
      <c r="AL832" s="425"/>
      <c r="AM832" s="306"/>
    </row>
    <row r="833" spans="1:39" ht="15" outlineLevel="1">
      <c r="A833" s="530">
        <v>18</v>
      </c>
      <c r="B833" s="428" t="s">
        <v>109</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ht="15" outlineLevel="1">
      <c r="A834" s="530"/>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1470">Z833</f>
        <v>0</v>
      </c>
      <c r="AA834" s="411">
        <f t="shared" si="1470"/>
        <v>0</v>
      </c>
      <c r="AB834" s="411">
        <f t="shared" si="1470"/>
        <v>0</v>
      </c>
      <c r="AC834" s="411">
        <f t="shared" si="1470"/>
        <v>0</v>
      </c>
      <c r="AD834" s="411">
        <f t="shared" si="1470"/>
        <v>0</v>
      </c>
      <c r="AE834" s="411">
        <f t="shared" si="1470"/>
        <v>0</v>
      </c>
      <c r="AF834" s="411">
        <f t="shared" si="1470"/>
        <v>0</v>
      </c>
      <c r="AG834" s="411">
        <f t="shared" si="1470"/>
        <v>0</v>
      </c>
      <c r="AH834" s="411">
        <f t="shared" si="1470"/>
        <v>0</v>
      </c>
      <c r="AI834" s="411">
        <f t="shared" si="1470"/>
        <v>0</v>
      </c>
      <c r="AJ834" s="411">
        <f t="shared" si="1470"/>
        <v>0</v>
      </c>
      <c r="AK834" s="411">
        <f t="shared" si="1470"/>
        <v>0</v>
      </c>
      <c r="AL834" s="411">
        <f t="shared" si="1470"/>
        <v>0</v>
      </c>
      <c r="AM834" s="306"/>
    </row>
    <row r="835" spans="1:39" ht="15" outlineLevel="1">
      <c r="A835" s="530"/>
      <c r="B835" s="322"/>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3"/>
      <c r="Z835" s="424"/>
      <c r="AA835" s="424"/>
      <c r="AB835" s="424"/>
      <c r="AC835" s="424"/>
      <c r="AD835" s="424"/>
      <c r="AE835" s="424"/>
      <c r="AF835" s="424"/>
      <c r="AG835" s="424"/>
      <c r="AH835" s="424"/>
      <c r="AI835" s="424"/>
      <c r="AJ835" s="424"/>
      <c r="AK835" s="424"/>
      <c r="AL835" s="424"/>
      <c r="AM835" s="297"/>
    </row>
    <row r="836" spans="1:39" ht="15" outlineLevel="1">
      <c r="A836" s="530">
        <v>19</v>
      </c>
      <c r="B836" s="428" t="s">
        <v>111</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26"/>
      <c r="Z836" s="410"/>
      <c r="AA836" s="410"/>
      <c r="AB836" s="410"/>
      <c r="AC836" s="410"/>
      <c r="AD836" s="410"/>
      <c r="AE836" s="410"/>
      <c r="AF836" s="415"/>
      <c r="AG836" s="415"/>
      <c r="AH836" s="415"/>
      <c r="AI836" s="415"/>
      <c r="AJ836" s="415"/>
      <c r="AK836" s="415"/>
      <c r="AL836" s="415"/>
      <c r="AM836" s="296">
        <f>SUM(Y836:AL836)</f>
        <v>0</v>
      </c>
    </row>
    <row r="837" spans="1:39" ht="15" outlineLevel="1">
      <c r="A837" s="530"/>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1">
        <f>Y836</f>
        <v>0</v>
      </c>
      <c r="Z837" s="411">
        <f t="shared" ref="Z837:AL837" si="1471">Z836</f>
        <v>0</v>
      </c>
      <c r="AA837" s="411">
        <f t="shared" si="1471"/>
        <v>0</v>
      </c>
      <c r="AB837" s="411">
        <f t="shared" si="1471"/>
        <v>0</v>
      </c>
      <c r="AC837" s="411">
        <f t="shared" si="1471"/>
        <v>0</v>
      </c>
      <c r="AD837" s="411">
        <f t="shared" si="1471"/>
        <v>0</v>
      </c>
      <c r="AE837" s="411">
        <f t="shared" si="1471"/>
        <v>0</v>
      </c>
      <c r="AF837" s="411">
        <f t="shared" si="1471"/>
        <v>0</v>
      </c>
      <c r="AG837" s="411">
        <f t="shared" si="1471"/>
        <v>0</v>
      </c>
      <c r="AH837" s="411">
        <f t="shared" si="1471"/>
        <v>0</v>
      </c>
      <c r="AI837" s="411">
        <f t="shared" si="1471"/>
        <v>0</v>
      </c>
      <c r="AJ837" s="411">
        <f t="shared" si="1471"/>
        <v>0</v>
      </c>
      <c r="AK837" s="411">
        <f t="shared" si="1471"/>
        <v>0</v>
      </c>
      <c r="AL837" s="411">
        <f t="shared" si="1471"/>
        <v>0</v>
      </c>
      <c r="AM837" s="297"/>
    </row>
    <row r="838" spans="1:39" ht="15" outlineLevel="1">
      <c r="A838" s="530"/>
      <c r="B838" s="322"/>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ht="15" outlineLevel="1">
      <c r="A839" s="530">
        <v>20</v>
      </c>
      <c r="B839" s="428" t="s">
        <v>110</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26"/>
      <c r="Z839" s="410"/>
      <c r="AA839" s="410"/>
      <c r="AB839" s="410"/>
      <c r="AC839" s="410"/>
      <c r="AD839" s="410"/>
      <c r="AE839" s="410"/>
      <c r="AF839" s="415"/>
      <c r="AG839" s="415"/>
      <c r="AH839" s="415"/>
      <c r="AI839" s="415"/>
      <c r="AJ839" s="415"/>
      <c r="AK839" s="415"/>
      <c r="AL839" s="415"/>
      <c r="AM839" s="296">
        <f>SUM(Y839:AL839)</f>
        <v>0</v>
      </c>
    </row>
    <row r="840" spans="1:39" ht="15" outlineLevel="1">
      <c r="A840" s="530"/>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AL840" si="1472">Z839</f>
        <v>0</v>
      </c>
      <c r="AA840" s="411">
        <f t="shared" si="1472"/>
        <v>0</v>
      </c>
      <c r="AB840" s="411">
        <f t="shared" si="1472"/>
        <v>0</v>
      </c>
      <c r="AC840" s="411">
        <f t="shared" si="1472"/>
        <v>0</v>
      </c>
      <c r="AD840" s="411">
        <f t="shared" si="1472"/>
        <v>0</v>
      </c>
      <c r="AE840" s="411">
        <f t="shared" si="1472"/>
        <v>0</v>
      </c>
      <c r="AF840" s="411">
        <f t="shared" si="1472"/>
        <v>0</v>
      </c>
      <c r="AG840" s="411">
        <f t="shared" si="1472"/>
        <v>0</v>
      </c>
      <c r="AH840" s="411">
        <f t="shared" si="1472"/>
        <v>0</v>
      </c>
      <c r="AI840" s="411">
        <f t="shared" si="1472"/>
        <v>0</v>
      </c>
      <c r="AJ840" s="411">
        <f t="shared" si="1472"/>
        <v>0</v>
      </c>
      <c r="AK840" s="411">
        <f t="shared" si="1472"/>
        <v>0</v>
      </c>
      <c r="AL840" s="411">
        <f t="shared" si="1472"/>
        <v>0</v>
      </c>
      <c r="AM840" s="306"/>
    </row>
    <row r="841" spans="1:39" ht="15" outlineLevel="1">
      <c r="A841" s="530"/>
      <c r="B841" s="323"/>
      <c r="C841" s="300"/>
      <c r="D841" s="291"/>
      <c r="E841" s="291"/>
      <c r="F841" s="291"/>
      <c r="G841" s="291"/>
      <c r="H841" s="291"/>
      <c r="I841" s="291"/>
      <c r="J841" s="291"/>
      <c r="K841" s="291"/>
      <c r="L841" s="291"/>
      <c r="M841" s="291"/>
      <c r="N841" s="300"/>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ht="15" outlineLevel="1">
      <c r="A842" s="530"/>
      <c r="B842" s="517" t="s">
        <v>503</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outlineLevel="1">
      <c r="A843" s="530"/>
      <c r="B843" s="504" t="s">
        <v>499</v>
      </c>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ht="15" outlineLevel="1">
      <c r="A844" s="530">
        <v>21</v>
      </c>
      <c r="B844" s="428" t="s">
        <v>113</v>
      </c>
      <c r="C844" s="291" t="s">
        <v>25</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ht="15" outlineLevel="1">
      <c r="A845" s="530"/>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0</v>
      </c>
      <c r="Z845" s="411">
        <f t="shared" ref="Z845" si="1473">Z844</f>
        <v>0</v>
      </c>
      <c r="AA845" s="411">
        <f t="shared" ref="AA845" si="1474">AA844</f>
        <v>0</v>
      </c>
      <c r="AB845" s="411">
        <f t="shared" ref="AB845" si="1475">AB844</f>
        <v>0</v>
      </c>
      <c r="AC845" s="411">
        <f t="shared" ref="AC845" si="1476">AC844</f>
        <v>0</v>
      </c>
      <c r="AD845" s="411">
        <f t="shared" ref="AD845" si="1477">AD844</f>
        <v>0</v>
      </c>
      <c r="AE845" s="411">
        <f t="shared" ref="AE845" si="1478">AE844</f>
        <v>0</v>
      </c>
      <c r="AF845" s="411">
        <f t="shared" ref="AF845" si="1479">AF844</f>
        <v>0</v>
      </c>
      <c r="AG845" s="411">
        <f t="shared" ref="AG845" si="1480">AG844</f>
        <v>0</v>
      </c>
      <c r="AH845" s="411">
        <f t="shared" ref="AH845" si="1481">AH844</f>
        <v>0</v>
      </c>
      <c r="AI845" s="411">
        <f t="shared" ref="AI845" si="1482">AI844</f>
        <v>0</v>
      </c>
      <c r="AJ845" s="411">
        <f t="shared" ref="AJ845" si="1483">AJ844</f>
        <v>0</v>
      </c>
      <c r="AK845" s="411">
        <f t="shared" ref="AK845" si="1484">AK844</f>
        <v>0</v>
      </c>
      <c r="AL845" s="411">
        <f t="shared" ref="AL845" si="1485">AL844</f>
        <v>0</v>
      </c>
      <c r="AM845" s="306"/>
    </row>
    <row r="846" spans="1:39" ht="15" outlineLevel="1">
      <c r="A846" s="530"/>
      <c r="B846" s="294"/>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30" outlineLevel="1">
      <c r="A847" s="530">
        <v>22</v>
      </c>
      <c r="B847" s="428" t="s">
        <v>114</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ht="15" outlineLevel="1">
      <c r="A848" s="530"/>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1486">Z847</f>
        <v>0</v>
      </c>
      <c r="AA848" s="411">
        <f t="shared" ref="AA848" si="1487">AA847</f>
        <v>0</v>
      </c>
      <c r="AB848" s="411">
        <f t="shared" ref="AB848" si="1488">AB847</f>
        <v>0</v>
      </c>
      <c r="AC848" s="411">
        <f t="shared" ref="AC848" si="1489">AC847</f>
        <v>0</v>
      </c>
      <c r="AD848" s="411">
        <f t="shared" ref="AD848" si="1490">AD847</f>
        <v>0</v>
      </c>
      <c r="AE848" s="411">
        <f t="shared" ref="AE848" si="1491">AE847</f>
        <v>0</v>
      </c>
      <c r="AF848" s="411">
        <f t="shared" ref="AF848" si="1492">AF847</f>
        <v>0</v>
      </c>
      <c r="AG848" s="411">
        <f t="shared" ref="AG848" si="1493">AG847</f>
        <v>0</v>
      </c>
      <c r="AH848" s="411">
        <f t="shared" ref="AH848" si="1494">AH847</f>
        <v>0</v>
      </c>
      <c r="AI848" s="411">
        <f t="shared" ref="AI848" si="1495">AI847</f>
        <v>0</v>
      </c>
      <c r="AJ848" s="411">
        <f t="shared" ref="AJ848" si="1496">AJ847</f>
        <v>0</v>
      </c>
      <c r="AK848" s="411">
        <f t="shared" ref="AK848" si="1497">AK847</f>
        <v>0</v>
      </c>
      <c r="AL848" s="411">
        <f t="shared" ref="AL848" si="1498">AL847</f>
        <v>0</v>
      </c>
      <c r="AM848" s="306"/>
    </row>
    <row r="849" spans="1:39" ht="15" outlineLevel="1">
      <c r="A849" s="530"/>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22"/>
      <c r="Z849" s="425"/>
      <c r="AA849" s="425"/>
      <c r="AB849" s="425"/>
      <c r="AC849" s="425"/>
      <c r="AD849" s="425"/>
      <c r="AE849" s="425"/>
      <c r="AF849" s="425"/>
      <c r="AG849" s="425"/>
      <c r="AH849" s="425"/>
      <c r="AI849" s="425"/>
      <c r="AJ849" s="425"/>
      <c r="AK849" s="425"/>
      <c r="AL849" s="425"/>
      <c r="AM849" s="306"/>
    </row>
    <row r="850" spans="1:39" ht="15" outlineLevel="1">
      <c r="A850" s="530">
        <v>23</v>
      </c>
      <c r="B850" s="428" t="s">
        <v>115</v>
      </c>
      <c r="C850" s="291" t="s">
        <v>25</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5"/>
      <c r="Z850" s="415"/>
      <c r="AA850" s="415"/>
      <c r="AB850" s="415"/>
      <c r="AC850" s="415"/>
      <c r="AD850" s="415"/>
      <c r="AE850" s="415"/>
      <c r="AF850" s="410"/>
      <c r="AG850" s="410"/>
      <c r="AH850" s="410"/>
      <c r="AI850" s="410"/>
      <c r="AJ850" s="410"/>
      <c r="AK850" s="410"/>
      <c r="AL850" s="410"/>
      <c r="AM850" s="296">
        <f>SUM(Y850:AL850)</f>
        <v>0</v>
      </c>
    </row>
    <row r="851" spans="1:39" ht="15" outlineLevel="1">
      <c r="A851" s="530"/>
      <c r="B851" s="294" t="s">
        <v>342</v>
      </c>
      <c r="C851" s="291" t="s">
        <v>163</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1">
        <f>Y850</f>
        <v>0</v>
      </c>
      <c r="Z851" s="411">
        <f t="shared" ref="Z851" si="1499">Z850</f>
        <v>0</v>
      </c>
      <c r="AA851" s="411">
        <f t="shared" ref="AA851" si="1500">AA850</f>
        <v>0</v>
      </c>
      <c r="AB851" s="411">
        <f t="shared" ref="AB851" si="1501">AB850</f>
        <v>0</v>
      </c>
      <c r="AC851" s="411">
        <f t="shared" ref="AC851" si="1502">AC850</f>
        <v>0</v>
      </c>
      <c r="AD851" s="411">
        <f t="shared" ref="AD851" si="1503">AD850</f>
        <v>0</v>
      </c>
      <c r="AE851" s="411">
        <f t="shared" ref="AE851" si="1504">AE850</f>
        <v>0</v>
      </c>
      <c r="AF851" s="411">
        <f t="shared" ref="AF851" si="1505">AF850</f>
        <v>0</v>
      </c>
      <c r="AG851" s="411">
        <f t="shared" ref="AG851" si="1506">AG850</f>
        <v>0</v>
      </c>
      <c r="AH851" s="411">
        <f t="shared" ref="AH851" si="1507">AH850</f>
        <v>0</v>
      </c>
      <c r="AI851" s="411">
        <f t="shared" ref="AI851" si="1508">AI850</f>
        <v>0</v>
      </c>
      <c r="AJ851" s="411">
        <f t="shared" ref="AJ851" si="1509">AJ850</f>
        <v>0</v>
      </c>
      <c r="AK851" s="411">
        <f t="shared" ref="AK851" si="1510">AK850</f>
        <v>0</v>
      </c>
      <c r="AL851" s="411">
        <f t="shared" ref="AL851" si="1511">AL850</f>
        <v>0</v>
      </c>
      <c r="AM851" s="306"/>
    </row>
    <row r="852" spans="1:39" ht="15" outlineLevel="1">
      <c r="A852" s="530"/>
      <c r="B852" s="430"/>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t="15" outlineLevel="1">
      <c r="A853" s="530">
        <v>24</v>
      </c>
      <c r="B853" s="428" t="s">
        <v>116</v>
      </c>
      <c r="C853" s="291" t="s">
        <v>25</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5"/>
      <c r="Z853" s="415"/>
      <c r="AA853" s="415"/>
      <c r="AB853" s="415"/>
      <c r="AC853" s="415"/>
      <c r="AD853" s="415"/>
      <c r="AE853" s="415"/>
      <c r="AF853" s="410"/>
      <c r="AG853" s="410"/>
      <c r="AH853" s="410"/>
      <c r="AI853" s="410"/>
      <c r="AJ853" s="410"/>
      <c r="AK853" s="410"/>
      <c r="AL853" s="410"/>
      <c r="AM853" s="296">
        <f>SUM(Y853:AL853)</f>
        <v>0</v>
      </c>
    </row>
    <row r="854" spans="1:39" ht="15" outlineLevel="1">
      <c r="A854" s="530"/>
      <c r="B854" s="294" t="s">
        <v>342</v>
      </c>
      <c r="C854" s="291" t="s">
        <v>163</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1">
        <f>Y853</f>
        <v>0</v>
      </c>
      <c r="Z854" s="411">
        <f t="shared" ref="Z854" si="1512">Z853</f>
        <v>0</v>
      </c>
      <c r="AA854" s="411">
        <f t="shared" ref="AA854" si="1513">AA853</f>
        <v>0</v>
      </c>
      <c r="AB854" s="411">
        <f t="shared" ref="AB854" si="1514">AB853</f>
        <v>0</v>
      </c>
      <c r="AC854" s="411">
        <f t="shared" ref="AC854" si="1515">AC853</f>
        <v>0</v>
      </c>
      <c r="AD854" s="411">
        <f t="shared" ref="AD854" si="1516">AD853</f>
        <v>0</v>
      </c>
      <c r="AE854" s="411">
        <f t="shared" ref="AE854" si="1517">AE853</f>
        <v>0</v>
      </c>
      <c r="AF854" s="411">
        <f t="shared" ref="AF854" si="1518">AF853</f>
        <v>0</v>
      </c>
      <c r="AG854" s="411">
        <f t="shared" ref="AG854" si="1519">AG853</f>
        <v>0</v>
      </c>
      <c r="AH854" s="411">
        <f t="shared" ref="AH854" si="1520">AH853</f>
        <v>0</v>
      </c>
      <c r="AI854" s="411">
        <f t="shared" ref="AI854" si="1521">AI853</f>
        <v>0</v>
      </c>
      <c r="AJ854" s="411">
        <f t="shared" ref="AJ854" si="1522">AJ853</f>
        <v>0</v>
      </c>
      <c r="AK854" s="411">
        <f t="shared" ref="AK854" si="1523">AK853</f>
        <v>0</v>
      </c>
      <c r="AL854" s="411">
        <f t="shared" ref="AL854" si="1524">AL853</f>
        <v>0</v>
      </c>
      <c r="AM854" s="306"/>
    </row>
    <row r="855" spans="1:39" ht="15"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 outlineLevel="1">
      <c r="A856" s="530"/>
      <c r="B856" s="288" t="s">
        <v>500</v>
      </c>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ht="15" outlineLevel="1">
      <c r="A857" s="530">
        <v>25</v>
      </c>
      <c r="B857" s="428" t="s">
        <v>117</v>
      </c>
      <c r="C857" s="291" t="s">
        <v>25</v>
      </c>
      <c r="D857" s="295"/>
      <c r="E857" s="295"/>
      <c r="F857" s="295"/>
      <c r="G857" s="295"/>
      <c r="H857" s="295"/>
      <c r="I857" s="295"/>
      <c r="J857" s="295"/>
      <c r="K857" s="295"/>
      <c r="L857" s="295"/>
      <c r="M857" s="295"/>
      <c r="N857" s="295">
        <v>12</v>
      </c>
      <c r="O857" s="295"/>
      <c r="P857" s="295"/>
      <c r="Q857" s="295"/>
      <c r="R857" s="295"/>
      <c r="S857" s="295"/>
      <c r="T857" s="295"/>
      <c r="U857" s="295"/>
      <c r="V857" s="295"/>
      <c r="W857" s="295"/>
      <c r="X857" s="295"/>
      <c r="Y857" s="426"/>
      <c r="Z857" s="415"/>
      <c r="AA857" s="415"/>
      <c r="AB857" s="415"/>
      <c r="AC857" s="415"/>
      <c r="AD857" s="415"/>
      <c r="AE857" s="415"/>
      <c r="AF857" s="415"/>
      <c r="AG857" s="415"/>
      <c r="AH857" s="415"/>
      <c r="AI857" s="415"/>
      <c r="AJ857" s="415"/>
      <c r="AK857" s="415"/>
      <c r="AL857" s="415"/>
      <c r="AM857" s="296">
        <f>SUM(Y857:AL857)</f>
        <v>0</v>
      </c>
    </row>
    <row r="858" spans="1:39" ht="15" outlineLevel="1">
      <c r="A858" s="530"/>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 si="1525">Z857</f>
        <v>0</v>
      </c>
      <c r="AA858" s="411">
        <f t="shared" ref="AA858" si="1526">AA857</f>
        <v>0</v>
      </c>
      <c r="AB858" s="411">
        <f t="shared" ref="AB858" si="1527">AB857</f>
        <v>0</v>
      </c>
      <c r="AC858" s="411">
        <f t="shared" ref="AC858" si="1528">AC857</f>
        <v>0</v>
      </c>
      <c r="AD858" s="411">
        <f t="shared" ref="AD858" si="1529">AD857</f>
        <v>0</v>
      </c>
      <c r="AE858" s="411">
        <f t="shared" ref="AE858" si="1530">AE857</f>
        <v>0</v>
      </c>
      <c r="AF858" s="411">
        <f t="shared" ref="AF858" si="1531">AF857</f>
        <v>0</v>
      </c>
      <c r="AG858" s="411">
        <f t="shared" ref="AG858" si="1532">AG857</f>
        <v>0</v>
      </c>
      <c r="AH858" s="411">
        <f t="shared" ref="AH858" si="1533">AH857</f>
        <v>0</v>
      </c>
      <c r="AI858" s="411">
        <f t="shared" ref="AI858" si="1534">AI857</f>
        <v>0</v>
      </c>
      <c r="AJ858" s="411">
        <f t="shared" ref="AJ858" si="1535">AJ857</f>
        <v>0</v>
      </c>
      <c r="AK858" s="411">
        <f t="shared" ref="AK858" si="1536">AK857</f>
        <v>0</v>
      </c>
      <c r="AL858" s="411">
        <f t="shared" ref="AL858" si="1537">AL857</f>
        <v>0</v>
      </c>
      <c r="AM858" s="306"/>
    </row>
    <row r="859" spans="1:39" ht="15" outlineLevel="1">
      <c r="A859" s="530"/>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15" outlineLevel="1">
      <c r="A860" s="756" t="s">
        <v>774</v>
      </c>
      <c r="B860" s="428" t="s">
        <v>118</v>
      </c>
      <c r="C860" s="759" t="s">
        <v>788</v>
      </c>
      <c r="D860" s="295">
        <v>1841363.31</v>
      </c>
      <c r="E860" s="295">
        <v>1841363.31</v>
      </c>
      <c r="F860" s="295"/>
      <c r="G860" s="295"/>
      <c r="H860" s="295"/>
      <c r="I860" s="295"/>
      <c r="J860" s="295"/>
      <c r="K860" s="295"/>
      <c r="L860" s="295"/>
      <c r="M860" s="295"/>
      <c r="N860" s="295">
        <v>12</v>
      </c>
      <c r="O860" s="295">
        <v>278.7</v>
      </c>
      <c r="P860" s="295">
        <v>278.7</v>
      </c>
      <c r="Q860" s="295"/>
      <c r="R860" s="295"/>
      <c r="S860" s="295"/>
      <c r="T860" s="295"/>
      <c r="U860" s="295"/>
      <c r="V860" s="295"/>
      <c r="W860" s="295"/>
      <c r="X860" s="295"/>
      <c r="Y860" s="410">
        <v>0</v>
      </c>
      <c r="Z860" s="410">
        <v>3.2300000000000002E-2</v>
      </c>
      <c r="AA860" s="410">
        <v>0.60399999999999998</v>
      </c>
      <c r="AB860" s="410">
        <v>0</v>
      </c>
      <c r="AC860" s="410">
        <v>0.26169999999999999</v>
      </c>
      <c r="AD860" s="410">
        <v>9.4899999999999998E-2</v>
      </c>
      <c r="AE860" s="410">
        <v>0</v>
      </c>
      <c r="AF860" s="410">
        <v>0</v>
      </c>
      <c r="AG860" s="415"/>
      <c r="AH860" s="415"/>
      <c r="AI860" s="415"/>
      <c r="AJ860" s="415"/>
      <c r="AK860" s="415"/>
      <c r="AL860" s="415"/>
      <c r="AM860" s="296">
        <f>SUM(Y860:AL860)</f>
        <v>0.99289999999999989</v>
      </c>
    </row>
    <row r="861" spans="1:39" ht="15" outlineLevel="1">
      <c r="A861" s="530"/>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f>Y860</f>
        <v>0</v>
      </c>
      <c r="Z861" s="411">
        <f t="shared" ref="Z861" si="1538">Z860</f>
        <v>3.2300000000000002E-2</v>
      </c>
      <c r="AA861" s="411">
        <f t="shared" ref="AA861" si="1539">AA860</f>
        <v>0.60399999999999998</v>
      </c>
      <c r="AB861" s="411">
        <f t="shared" ref="AB861" si="1540">AB860</f>
        <v>0</v>
      </c>
      <c r="AC861" s="411">
        <f t="shared" ref="AC861" si="1541">AC860</f>
        <v>0.26169999999999999</v>
      </c>
      <c r="AD861" s="411">
        <f t="shared" ref="AD861" si="1542">AD860</f>
        <v>9.4899999999999998E-2</v>
      </c>
      <c r="AE861" s="411">
        <f t="shared" ref="AE861" si="1543">AE860</f>
        <v>0</v>
      </c>
      <c r="AF861" s="411">
        <f t="shared" ref="AF861" si="1544">AF860</f>
        <v>0</v>
      </c>
      <c r="AG861" s="411">
        <f t="shared" ref="AG861" si="1545">AG860</f>
        <v>0</v>
      </c>
      <c r="AH861" s="411">
        <f t="shared" ref="AH861" si="1546">AH860</f>
        <v>0</v>
      </c>
      <c r="AI861" s="411">
        <f t="shared" ref="AI861" si="1547">AI860</f>
        <v>0</v>
      </c>
      <c r="AJ861" s="411">
        <f t="shared" ref="AJ861" si="1548">AJ860</f>
        <v>0</v>
      </c>
      <c r="AK861" s="411">
        <f t="shared" ref="AK861" si="1549">AK860</f>
        <v>0</v>
      </c>
      <c r="AL861" s="411">
        <f t="shared" ref="AL861" si="1550">AL860</f>
        <v>0</v>
      </c>
      <c r="AM861" s="306"/>
    </row>
    <row r="862" spans="1:39" ht="15" outlineLevel="1">
      <c r="A862" s="530"/>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outlineLevel="1">
      <c r="A863" s="530">
        <v>27</v>
      </c>
      <c r="B863" s="428" t="s">
        <v>119</v>
      </c>
      <c r="C863" s="291" t="s">
        <v>25</v>
      </c>
      <c r="D863" s="295"/>
      <c r="E863" s="295"/>
      <c r="F863" s="295"/>
      <c r="G863" s="295"/>
      <c r="H863" s="295"/>
      <c r="I863" s="295"/>
      <c r="J863" s="295"/>
      <c r="K863" s="295"/>
      <c r="L863" s="295"/>
      <c r="M863" s="295"/>
      <c r="N863" s="295">
        <v>12</v>
      </c>
      <c r="O863" s="295"/>
      <c r="P863" s="295"/>
      <c r="Q863" s="295"/>
      <c r="R863" s="295"/>
      <c r="S863" s="295"/>
      <c r="T863" s="295"/>
      <c r="U863" s="295"/>
      <c r="V863" s="295"/>
      <c r="W863" s="295"/>
      <c r="X863" s="295"/>
      <c r="Y863" s="426"/>
      <c r="Z863" s="415"/>
      <c r="AA863" s="415"/>
      <c r="AB863" s="415"/>
      <c r="AC863" s="415"/>
      <c r="AD863" s="415"/>
      <c r="AE863" s="415"/>
      <c r="AF863" s="415"/>
      <c r="AG863" s="415"/>
      <c r="AH863" s="415"/>
      <c r="AI863" s="415"/>
      <c r="AJ863" s="415"/>
      <c r="AK863" s="415"/>
      <c r="AL863" s="415"/>
      <c r="AM863" s="296">
        <f>SUM(Y863:AL863)</f>
        <v>0</v>
      </c>
    </row>
    <row r="864" spans="1:39" ht="15" outlineLevel="1">
      <c r="A864" s="530"/>
      <c r="B864" s="294" t="s">
        <v>342</v>
      </c>
      <c r="C864" s="291" t="s">
        <v>163</v>
      </c>
      <c r="D864" s="295"/>
      <c r="E864" s="295"/>
      <c r="F864" s="295"/>
      <c r="G864" s="295"/>
      <c r="H864" s="295"/>
      <c r="I864" s="295"/>
      <c r="J864" s="295"/>
      <c r="K864" s="295"/>
      <c r="L864" s="295"/>
      <c r="M864" s="295"/>
      <c r="N864" s="295">
        <f>N863</f>
        <v>12</v>
      </c>
      <c r="O864" s="295"/>
      <c r="P864" s="295"/>
      <c r="Q864" s="295"/>
      <c r="R864" s="295"/>
      <c r="S864" s="295"/>
      <c r="T864" s="295"/>
      <c r="U864" s="295"/>
      <c r="V864" s="295"/>
      <c r="W864" s="295"/>
      <c r="X864" s="295"/>
      <c r="Y864" s="411">
        <f>Y863</f>
        <v>0</v>
      </c>
      <c r="Z864" s="411">
        <f t="shared" ref="Z864" si="1551">Z863</f>
        <v>0</v>
      </c>
      <c r="AA864" s="411">
        <f t="shared" ref="AA864" si="1552">AA863</f>
        <v>0</v>
      </c>
      <c r="AB864" s="411">
        <f t="shared" ref="AB864" si="1553">AB863</f>
        <v>0</v>
      </c>
      <c r="AC864" s="411">
        <f t="shared" ref="AC864" si="1554">AC863</f>
        <v>0</v>
      </c>
      <c r="AD864" s="411">
        <f t="shared" ref="AD864" si="1555">AD863</f>
        <v>0</v>
      </c>
      <c r="AE864" s="411">
        <f t="shared" ref="AE864" si="1556">AE863</f>
        <v>0</v>
      </c>
      <c r="AF864" s="411">
        <f t="shared" ref="AF864" si="1557">AF863</f>
        <v>0</v>
      </c>
      <c r="AG864" s="411">
        <f t="shared" ref="AG864" si="1558">AG863</f>
        <v>0</v>
      </c>
      <c r="AH864" s="411">
        <f t="shared" ref="AH864" si="1559">AH863</f>
        <v>0</v>
      </c>
      <c r="AI864" s="411">
        <f t="shared" ref="AI864" si="1560">AI863</f>
        <v>0</v>
      </c>
      <c r="AJ864" s="411">
        <f t="shared" ref="AJ864" si="1561">AJ863</f>
        <v>0</v>
      </c>
      <c r="AK864" s="411">
        <f t="shared" ref="AK864" si="1562">AK863</f>
        <v>0</v>
      </c>
      <c r="AL864" s="411">
        <f t="shared" ref="AL864" si="1563">AL863</f>
        <v>0</v>
      </c>
      <c r="AM864" s="306"/>
    </row>
    <row r="865" spans="1:39" ht="15" outlineLevel="1">
      <c r="A865" s="530"/>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outlineLevel="1">
      <c r="A866" s="530">
        <v>28</v>
      </c>
      <c r="B866" s="428" t="s">
        <v>120</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ht="15" outlineLevel="1">
      <c r="A867" s="530"/>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1564">Z866</f>
        <v>0</v>
      </c>
      <c r="AA867" s="411">
        <f t="shared" ref="AA867" si="1565">AA866</f>
        <v>0</v>
      </c>
      <c r="AB867" s="411">
        <f t="shared" ref="AB867" si="1566">AB866</f>
        <v>0</v>
      </c>
      <c r="AC867" s="411">
        <f t="shared" ref="AC867" si="1567">AC866</f>
        <v>0</v>
      </c>
      <c r="AD867" s="411">
        <f t="shared" ref="AD867" si="1568">AD866</f>
        <v>0</v>
      </c>
      <c r="AE867" s="411">
        <f t="shared" ref="AE867" si="1569">AE866</f>
        <v>0</v>
      </c>
      <c r="AF867" s="411">
        <f t="shared" ref="AF867" si="1570">AF866</f>
        <v>0</v>
      </c>
      <c r="AG867" s="411">
        <f t="shared" ref="AG867" si="1571">AG866</f>
        <v>0</v>
      </c>
      <c r="AH867" s="411">
        <f t="shared" ref="AH867" si="1572">AH866</f>
        <v>0</v>
      </c>
      <c r="AI867" s="411">
        <f t="shared" ref="AI867" si="1573">AI866</f>
        <v>0</v>
      </c>
      <c r="AJ867" s="411">
        <f t="shared" ref="AJ867" si="1574">AJ866</f>
        <v>0</v>
      </c>
      <c r="AK867" s="411">
        <f t="shared" ref="AK867" si="1575">AK866</f>
        <v>0</v>
      </c>
      <c r="AL867" s="411">
        <f t="shared" ref="AL867" si="1576">AL866</f>
        <v>0</v>
      </c>
      <c r="AM867" s="306"/>
    </row>
    <row r="868" spans="1:39" ht="15" outlineLevel="1">
      <c r="A868" s="530"/>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30" outlineLevel="1">
      <c r="A869" s="530">
        <v>29</v>
      </c>
      <c r="B869" s="428" t="s">
        <v>121</v>
      </c>
      <c r="C869" s="291" t="s">
        <v>25</v>
      </c>
      <c r="D869" s="295"/>
      <c r="E869" s="295"/>
      <c r="F869" s="295"/>
      <c r="G869" s="295"/>
      <c r="H869" s="295"/>
      <c r="I869" s="295"/>
      <c r="J869" s="295"/>
      <c r="K869" s="295"/>
      <c r="L869" s="295"/>
      <c r="M869" s="295"/>
      <c r="N869" s="295">
        <v>3</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ht="15" outlineLevel="1">
      <c r="A870" s="530"/>
      <c r="B870" s="294" t="s">
        <v>342</v>
      </c>
      <c r="C870" s="291" t="s">
        <v>163</v>
      </c>
      <c r="D870" s="295"/>
      <c r="E870" s="295"/>
      <c r="F870" s="295"/>
      <c r="G870" s="295"/>
      <c r="H870" s="295"/>
      <c r="I870" s="295"/>
      <c r="J870" s="295"/>
      <c r="K870" s="295"/>
      <c r="L870" s="295"/>
      <c r="M870" s="295"/>
      <c r="N870" s="295">
        <f>N869</f>
        <v>3</v>
      </c>
      <c r="O870" s="295"/>
      <c r="P870" s="295"/>
      <c r="Q870" s="295"/>
      <c r="R870" s="295"/>
      <c r="S870" s="295"/>
      <c r="T870" s="295"/>
      <c r="U870" s="295"/>
      <c r="V870" s="295"/>
      <c r="W870" s="295"/>
      <c r="X870" s="295"/>
      <c r="Y870" s="411">
        <f>Y869</f>
        <v>0</v>
      </c>
      <c r="Z870" s="411">
        <f t="shared" ref="Z870" si="1577">Z869</f>
        <v>0</v>
      </c>
      <c r="AA870" s="411">
        <f t="shared" ref="AA870" si="1578">AA869</f>
        <v>0</v>
      </c>
      <c r="AB870" s="411">
        <f t="shared" ref="AB870" si="1579">AB869</f>
        <v>0</v>
      </c>
      <c r="AC870" s="411">
        <f t="shared" ref="AC870" si="1580">AC869</f>
        <v>0</v>
      </c>
      <c r="AD870" s="411">
        <f t="shared" ref="AD870" si="1581">AD869</f>
        <v>0</v>
      </c>
      <c r="AE870" s="411">
        <f t="shared" ref="AE870" si="1582">AE869</f>
        <v>0</v>
      </c>
      <c r="AF870" s="411">
        <f t="shared" ref="AF870" si="1583">AF869</f>
        <v>0</v>
      </c>
      <c r="AG870" s="411">
        <f t="shared" ref="AG870" si="1584">AG869</f>
        <v>0</v>
      </c>
      <c r="AH870" s="411">
        <f t="shared" ref="AH870" si="1585">AH869</f>
        <v>0</v>
      </c>
      <c r="AI870" s="411">
        <f t="shared" ref="AI870" si="1586">AI869</f>
        <v>0</v>
      </c>
      <c r="AJ870" s="411">
        <f t="shared" ref="AJ870" si="1587">AJ869</f>
        <v>0</v>
      </c>
      <c r="AK870" s="411">
        <f t="shared" ref="AK870" si="1588">AK869</f>
        <v>0</v>
      </c>
      <c r="AL870" s="411">
        <f t="shared" ref="AL870" si="1589">AL869</f>
        <v>0</v>
      </c>
      <c r="AM870" s="306"/>
    </row>
    <row r="871" spans="1:39" ht="15" outlineLevel="1">
      <c r="A871" s="530"/>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0" outlineLevel="1">
      <c r="A872" s="530">
        <v>30</v>
      </c>
      <c r="B872" s="428" t="s">
        <v>122</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5" outlineLevel="1">
      <c r="A873" s="530"/>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1590">Z872</f>
        <v>0</v>
      </c>
      <c r="AA873" s="411">
        <f t="shared" ref="AA873" si="1591">AA872</f>
        <v>0</v>
      </c>
      <c r="AB873" s="411">
        <f t="shared" ref="AB873" si="1592">AB872</f>
        <v>0</v>
      </c>
      <c r="AC873" s="411">
        <f t="shared" ref="AC873" si="1593">AC872</f>
        <v>0</v>
      </c>
      <c r="AD873" s="411">
        <f t="shared" ref="AD873" si="1594">AD872</f>
        <v>0</v>
      </c>
      <c r="AE873" s="411">
        <f t="shared" ref="AE873" si="1595">AE872</f>
        <v>0</v>
      </c>
      <c r="AF873" s="411">
        <f t="shared" ref="AF873" si="1596">AF872</f>
        <v>0</v>
      </c>
      <c r="AG873" s="411">
        <f t="shared" ref="AG873" si="1597">AG872</f>
        <v>0</v>
      </c>
      <c r="AH873" s="411">
        <f t="shared" ref="AH873" si="1598">AH872</f>
        <v>0</v>
      </c>
      <c r="AI873" s="411">
        <f t="shared" ref="AI873" si="1599">AI872</f>
        <v>0</v>
      </c>
      <c r="AJ873" s="411">
        <f t="shared" ref="AJ873" si="1600">AJ872</f>
        <v>0</v>
      </c>
      <c r="AK873" s="411">
        <f t="shared" ref="AK873" si="1601">AK872</f>
        <v>0</v>
      </c>
      <c r="AL873" s="411">
        <f t="shared" ref="AL873" si="1602">AL872</f>
        <v>0</v>
      </c>
      <c r="AM873" s="306"/>
    </row>
    <row r="874" spans="1:39" ht="15" outlineLevel="1">
      <c r="A874" s="530"/>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0" outlineLevel="1">
      <c r="A875" s="530">
        <v>31</v>
      </c>
      <c r="B875" s="428" t="s">
        <v>123</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0"/>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1603">Z875</f>
        <v>0</v>
      </c>
      <c r="AA876" s="411">
        <f t="shared" ref="AA876" si="1604">AA875</f>
        <v>0</v>
      </c>
      <c r="AB876" s="411">
        <f t="shared" ref="AB876" si="1605">AB875</f>
        <v>0</v>
      </c>
      <c r="AC876" s="411">
        <f t="shared" ref="AC876" si="1606">AC875</f>
        <v>0</v>
      </c>
      <c r="AD876" s="411">
        <f t="shared" ref="AD876" si="1607">AD875</f>
        <v>0</v>
      </c>
      <c r="AE876" s="411">
        <f t="shared" ref="AE876" si="1608">AE875</f>
        <v>0</v>
      </c>
      <c r="AF876" s="411">
        <f t="shared" ref="AF876" si="1609">AF875</f>
        <v>0</v>
      </c>
      <c r="AG876" s="411">
        <f t="shared" ref="AG876" si="1610">AG875</f>
        <v>0</v>
      </c>
      <c r="AH876" s="411">
        <f t="shared" ref="AH876" si="1611">AH875</f>
        <v>0</v>
      </c>
      <c r="AI876" s="411">
        <f t="shared" ref="AI876" si="1612">AI875</f>
        <v>0</v>
      </c>
      <c r="AJ876" s="411">
        <f t="shared" ref="AJ876" si="1613">AJ875</f>
        <v>0</v>
      </c>
      <c r="AK876" s="411">
        <f t="shared" ref="AK876" si="1614">AK875</f>
        <v>0</v>
      </c>
      <c r="AL876" s="411">
        <f t="shared" ref="AL876" si="1615">AL875</f>
        <v>0</v>
      </c>
      <c r="AM876" s="306"/>
    </row>
    <row r="877" spans="1:39" ht="15"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0">
        <v>32</v>
      </c>
      <c r="B878" s="428" t="s">
        <v>124</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0"/>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Y878</f>
        <v>0</v>
      </c>
      <c r="Z879" s="411">
        <f t="shared" ref="Z879" si="1616">Z878</f>
        <v>0</v>
      </c>
      <c r="AA879" s="411">
        <f t="shared" ref="AA879" si="1617">AA878</f>
        <v>0</v>
      </c>
      <c r="AB879" s="411">
        <f t="shared" ref="AB879" si="1618">AB878</f>
        <v>0</v>
      </c>
      <c r="AC879" s="411">
        <f t="shared" ref="AC879" si="1619">AC878</f>
        <v>0</v>
      </c>
      <c r="AD879" s="411">
        <f t="shared" ref="AD879" si="1620">AD878</f>
        <v>0</v>
      </c>
      <c r="AE879" s="411">
        <f t="shared" ref="AE879" si="1621">AE878</f>
        <v>0</v>
      </c>
      <c r="AF879" s="411">
        <f t="shared" ref="AF879" si="1622">AF878</f>
        <v>0</v>
      </c>
      <c r="AG879" s="411">
        <f t="shared" ref="AG879" si="1623">AG878</f>
        <v>0</v>
      </c>
      <c r="AH879" s="411">
        <f t="shared" ref="AH879" si="1624">AH878</f>
        <v>0</v>
      </c>
      <c r="AI879" s="411">
        <f t="shared" ref="AI879" si="1625">AI878</f>
        <v>0</v>
      </c>
      <c r="AJ879" s="411">
        <f t="shared" ref="AJ879" si="1626">AJ878</f>
        <v>0</v>
      </c>
      <c r="AK879" s="411">
        <f t="shared" ref="AK879" si="1627">AK878</f>
        <v>0</v>
      </c>
      <c r="AL879" s="411">
        <f>AL878</f>
        <v>0</v>
      </c>
      <c r="AM879" s="306"/>
    </row>
    <row r="880" spans="1:39" ht="15"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0"/>
      <c r="B881" s="288" t="s">
        <v>501</v>
      </c>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15" outlineLevel="1">
      <c r="A882" s="530">
        <v>33</v>
      </c>
      <c r="B882" s="428" t="s">
        <v>125</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5" outlineLevel="1">
      <c r="A883" s="530"/>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1628">Z882</f>
        <v>0</v>
      </c>
      <c r="AA883" s="411">
        <f t="shared" ref="AA883" si="1629">AA882</f>
        <v>0</v>
      </c>
      <c r="AB883" s="411">
        <f t="shared" ref="AB883" si="1630">AB882</f>
        <v>0</v>
      </c>
      <c r="AC883" s="411">
        <f t="shared" ref="AC883" si="1631">AC882</f>
        <v>0</v>
      </c>
      <c r="AD883" s="411">
        <f t="shared" ref="AD883" si="1632">AD882</f>
        <v>0</v>
      </c>
      <c r="AE883" s="411">
        <f t="shared" ref="AE883" si="1633">AE882</f>
        <v>0</v>
      </c>
      <c r="AF883" s="411">
        <f t="shared" ref="AF883" si="1634">AF882</f>
        <v>0</v>
      </c>
      <c r="AG883" s="411">
        <f t="shared" ref="AG883" si="1635">AG882</f>
        <v>0</v>
      </c>
      <c r="AH883" s="411">
        <f t="shared" ref="AH883" si="1636">AH882</f>
        <v>0</v>
      </c>
      <c r="AI883" s="411">
        <f t="shared" ref="AI883" si="1637">AI882</f>
        <v>0</v>
      </c>
      <c r="AJ883" s="411">
        <f t="shared" ref="AJ883" si="1638">AJ882</f>
        <v>0</v>
      </c>
      <c r="AK883" s="411">
        <f t="shared" ref="AK883" si="1639">AK882</f>
        <v>0</v>
      </c>
      <c r="AL883" s="411">
        <f t="shared" ref="AL883" si="1640">AL882</f>
        <v>0</v>
      </c>
      <c r="AM883" s="306"/>
    </row>
    <row r="884" spans="1:39" ht="15" outlineLevel="1">
      <c r="A884" s="530"/>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 outlineLevel="1">
      <c r="A885" s="530">
        <v>34</v>
      </c>
      <c r="B885" s="428" t="s">
        <v>126</v>
      </c>
      <c r="C885" s="291" t="s">
        <v>25</v>
      </c>
      <c r="D885" s="295"/>
      <c r="E885" s="295"/>
      <c r="F885" s="295"/>
      <c r="G885" s="295"/>
      <c r="H885" s="295"/>
      <c r="I885" s="295"/>
      <c r="J885" s="295"/>
      <c r="K885" s="295"/>
      <c r="L885" s="295"/>
      <c r="M885" s="295"/>
      <c r="N885" s="295">
        <v>0</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0"/>
      <c r="B886" s="294" t="s">
        <v>342</v>
      </c>
      <c r="C886" s="291" t="s">
        <v>163</v>
      </c>
      <c r="D886" s="295"/>
      <c r="E886" s="295"/>
      <c r="F886" s="295"/>
      <c r="G886" s="295"/>
      <c r="H886" s="295"/>
      <c r="I886" s="295"/>
      <c r="J886" s="295"/>
      <c r="K886" s="295"/>
      <c r="L886" s="295"/>
      <c r="M886" s="295"/>
      <c r="N886" s="295">
        <f>N885</f>
        <v>0</v>
      </c>
      <c r="O886" s="295"/>
      <c r="P886" s="295"/>
      <c r="Q886" s="295"/>
      <c r="R886" s="295"/>
      <c r="S886" s="295"/>
      <c r="T886" s="295"/>
      <c r="U886" s="295"/>
      <c r="V886" s="295"/>
      <c r="W886" s="295"/>
      <c r="X886" s="295"/>
      <c r="Y886" s="411">
        <f>Y885</f>
        <v>0</v>
      </c>
      <c r="Z886" s="411">
        <f t="shared" ref="Z886" si="1641">Z885</f>
        <v>0</v>
      </c>
      <c r="AA886" s="411">
        <f t="shared" ref="AA886" si="1642">AA885</f>
        <v>0</v>
      </c>
      <c r="AB886" s="411">
        <f t="shared" ref="AB886" si="1643">AB885</f>
        <v>0</v>
      </c>
      <c r="AC886" s="411">
        <f t="shared" ref="AC886" si="1644">AC885</f>
        <v>0</v>
      </c>
      <c r="AD886" s="411">
        <f t="shared" ref="AD886" si="1645">AD885</f>
        <v>0</v>
      </c>
      <c r="AE886" s="411">
        <f t="shared" ref="AE886" si="1646">AE885</f>
        <v>0</v>
      </c>
      <c r="AF886" s="411">
        <f t="shared" ref="AF886" si="1647">AF885</f>
        <v>0</v>
      </c>
      <c r="AG886" s="411">
        <f t="shared" ref="AG886" si="1648">AG885</f>
        <v>0</v>
      </c>
      <c r="AH886" s="411">
        <f t="shared" ref="AH886" si="1649">AH885</f>
        <v>0</v>
      </c>
      <c r="AI886" s="411">
        <f t="shared" ref="AI886" si="1650">AI885</f>
        <v>0</v>
      </c>
      <c r="AJ886" s="411">
        <f t="shared" ref="AJ886" si="1651">AJ885</f>
        <v>0</v>
      </c>
      <c r="AK886" s="411">
        <f t="shared" ref="AK886" si="1652">AK885</f>
        <v>0</v>
      </c>
      <c r="AL886" s="411">
        <f t="shared" ref="AL886" si="1653">AL885</f>
        <v>0</v>
      </c>
      <c r="AM886" s="306"/>
    </row>
    <row r="887" spans="1:39" ht="15"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 outlineLevel="1">
      <c r="A888" s="530">
        <v>35</v>
      </c>
      <c r="B888" s="428" t="s">
        <v>127</v>
      </c>
      <c r="C888" s="291" t="s">
        <v>25</v>
      </c>
      <c r="D888" s="295"/>
      <c r="E888" s="295"/>
      <c r="F888" s="295"/>
      <c r="G888" s="295"/>
      <c r="H888" s="295"/>
      <c r="I888" s="295"/>
      <c r="J888" s="295"/>
      <c r="K888" s="295"/>
      <c r="L888" s="295"/>
      <c r="M888" s="295"/>
      <c r="N888" s="295">
        <v>0</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0"/>
      <c r="B889" s="294" t="s">
        <v>342</v>
      </c>
      <c r="C889" s="291" t="s">
        <v>163</v>
      </c>
      <c r="D889" s="295"/>
      <c r="E889" s="295"/>
      <c r="F889" s="295"/>
      <c r="G889" s="295"/>
      <c r="H889" s="295"/>
      <c r="I889" s="295"/>
      <c r="J889" s="295"/>
      <c r="K889" s="295"/>
      <c r="L889" s="295"/>
      <c r="M889" s="295"/>
      <c r="N889" s="295">
        <f>N888</f>
        <v>0</v>
      </c>
      <c r="O889" s="295"/>
      <c r="P889" s="295"/>
      <c r="Q889" s="295"/>
      <c r="R889" s="295"/>
      <c r="S889" s="295"/>
      <c r="T889" s="295"/>
      <c r="U889" s="295"/>
      <c r="V889" s="295"/>
      <c r="W889" s="295"/>
      <c r="X889" s="295"/>
      <c r="Y889" s="411">
        <f>Y888</f>
        <v>0</v>
      </c>
      <c r="Z889" s="411">
        <f t="shared" ref="Z889" si="1654">Z888</f>
        <v>0</v>
      </c>
      <c r="AA889" s="411">
        <f t="shared" ref="AA889" si="1655">AA888</f>
        <v>0</v>
      </c>
      <c r="AB889" s="411">
        <f t="shared" ref="AB889" si="1656">AB888</f>
        <v>0</v>
      </c>
      <c r="AC889" s="411">
        <f t="shared" ref="AC889" si="1657">AC888</f>
        <v>0</v>
      </c>
      <c r="AD889" s="411">
        <f t="shared" ref="AD889" si="1658">AD888</f>
        <v>0</v>
      </c>
      <c r="AE889" s="411">
        <f t="shared" ref="AE889" si="1659">AE888</f>
        <v>0</v>
      </c>
      <c r="AF889" s="411">
        <f t="shared" ref="AF889" si="1660">AF888</f>
        <v>0</v>
      </c>
      <c r="AG889" s="411">
        <f t="shared" ref="AG889" si="1661">AG888</f>
        <v>0</v>
      </c>
      <c r="AH889" s="411">
        <f t="shared" ref="AH889" si="1662">AH888</f>
        <v>0</v>
      </c>
      <c r="AI889" s="411">
        <f t="shared" ref="AI889" si="1663">AI888</f>
        <v>0</v>
      </c>
      <c r="AJ889" s="411">
        <f t="shared" ref="AJ889" si="1664">AJ888</f>
        <v>0</v>
      </c>
      <c r="AK889" s="411">
        <f t="shared" ref="AK889" si="1665">AK888</f>
        <v>0</v>
      </c>
      <c r="AL889" s="411">
        <f t="shared" ref="AL889" si="1666">AL888</f>
        <v>0</v>
      </c>
      <c r="AM889" s="306"/>
    </row>
    <row r="890" spans="1:39" ht="15" outlineLevel="1">
      <c r="A890" s="530"/>
      <c r="B890" s="431"/>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0"/>
      <c r="B891" s="288" t="s">
        <v>502</v>
      </c>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45" outlineLevel="1">
      <c r="A892" s="530">
        <v>36</v>
      </c>
      <c r="B892" s="428" t="s">
        <v>128</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t="15" outlineLevel="1">
      <c r="A893" s="530"/>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1667">Z892</f>
        <v>0</v>
      </c>
      <c r="AA893" s="411">
        <f t="shared" ref="AA893" si="1668">AA892</f>
        <v>0</v>
      </c>
      <c r="AB893" s="411">
        <f t="shared" ref="AB893" si="1669">AB892</f>
        <v>0</v>
      </c>
      <c r="AC893" s="411">
        <f t="shared" ref="AC893" si="1670">AC892</f>
        <v>0</v>
      </c>
      <c r="AD893" s="411">
        <f t="shared" ref="AD893" si="1671">AD892</f>
        <v>0</v>
      </c>
      <c r="AE893" s="411">
        <f t="shared" ref="AE893" si="1672">AE892</f>
        <v>0</v>
      </c>
      <c r="AF893" s="411">
        <f t="shared" ref="AF893" si="1673">AF892</f>
        <v>0</v>
      </c>
      <c r="AG893" s="411">
        <f t="shared" ref="AG893" si="1674">AG892</f>
        <v>0</v>
      </c>
      <c r="AH893" s="411">
        <f t="shared" ref="AH893" si="1675">AH892</f>
        <v>0</v>
      </c>
      <c r="AI893" s="411">
        <f t="shared" ref="AI893" si="1676">AI892</f>
        <v>0</v>
      </c>
      <c r="AJ893" s="411">
        <f t="shared" ref="AJ893" si="1677">AJ892</f>
        <v>0</v>
      </c>
      <c r="AK893" s="411">
        <f t="shared" ref="AK893" si="1678">AK892</f>
        <v>0</v>
      </c>
      <c r="AL893" s="411">
        <f t="shared" ref="AL893" si="1679">AL892</f>
        <v>0</v>
      </c>
      <c r="AM893" s="306"/>
    </row>
    <row r="894" spans="1:39" ht="15" outlineLevel="1">
      <c r="A894" s="530"/>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outlineLevel="1">
      <c r="A895" s="530">
        <v>37</v>
      </c>
      <c r="B895" s="428" t="s">
        <v>129</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t="15" outlineLevel="1">
      <c r="A896" s="530"/>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1680">Z895</f>
        <v>0</v>
      </c>
      <c r="AA896" s="411">
        <f t="shared" ref="AA896" si="1681">AA895</f>
        <v>0</v>
      </c>
      <c r="AB896" s="411">
        <f t="shared" ref="AB896" si="1682">AB895</f>
        <v>0</v>
      </c>
      <c r="AC896" s="411">
        <f t="shared" ref="AC896" si="1683">AC895</f>
        <v>0</v>
      </c>
      <c r="AD896" s="411">
        <f t="shared" ref="AD896" si="1684">AD895</f>
        <v>0</v>
      </c>
      <c r="AE896" s="411">
        <f t="shared" ref="AE896" si="1685">AE895</f>
        <v>0</v>
      </c>
      <c r="AF896" s="411">
        <f t="shared" ref="AF896" si="1686">AF895</f>
        <v>0</v>
      </c>
      <c r="AG896" s="411">
        <f t="shared" ref="AG896" si="1687">AG895</f>
        <v>0</v>
      </c>
      <c r="AH896" s="411">
        <f t="shared" ref="AH896" si="1688">AH895</f>
        <v>0</v>
      </c>
      <c r="AI896" s="411">
        <f t="shared" ref="AI896" si="1689">AI895</f>
        <v>0</v>
      </c>
      <c r="AJ896" s="411">
        <f t="shared" ref="AJ896" si="1690">AJ895</f>
        <v>0</v>
      </c>
      <c r="AK896" s="411">
        <f t="shared" ref="AK896" si="1691">AK895</f>
        <v>0</v>
      </c>
      <c r="AL896" s="411">
        <f t="shared" ref="AL896" si="1692">AL895</f>
        <v>0</v>
      </c>
      <c r="AM896" s="306"/>
    </row>
    <row r="897" spans="1:39" ht="15" outlineLevel="1">
      <c r="A897" s="530"/>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5" outlineLevel="1">
      <c r="A898" s="530">
        <v>38</v>
      </c>
      <c r="B898" s="428" t="s">
        <v>130</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5" outlineLevel="1">
      <c r="A899" s="530"/>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1693">Z898</f>
        <v>0</v>
      </c>
      <c r="AA899" s="411">
        <f t="shared" ref="AA899" si="1694">AA898</f>
        <v>0</v>
      </c>
      <c r="AB899" s="411">
        <f t="shared" ref="AB899" si="1695">AB898</f>
        <v>0</v>
      </c>
      <c r="AC899" s="411">
        <f t="shared" ref="AC899" si="1696">AC898</f>
        <v>0</v>
      </c>
      <c r="AD899" s="411">
        <f t="shared" ref="AD899" si="1697">AD898</f>
        <v>0</v>
      </c>
      <c r="AE899" s="411">
        <f t="shared" ref="AE899" si="1698">AE898</f>
        <v>0</v>
      </c>
      <c r="AF899" s="411">
        <f t="shared" ref="AF899" si="1699">AF898</f>
        <v>0</v>
      </c>
      <c r="AG899" s="411">
        <f t="shared" ref="AG899" si="1700">AG898</f>
        <v>0</v>
      </c>
      <c r="AH899" s="411">
        <f t="shared" ref="AH899" si="1701">AH898</f>
        <v>0</v>
      </c>
      <c r="AI899" s="411">
        <f t="shared" ref="AI899" si="1702">AI898</f>
        <v>0</v>
      </c>
      <c r="AJ899" s="411">
        <f t="shared" ref="AJ899" si="1703">AJ898</f>
        <v>0</v>
      </c>
      <c r="AK899" s="411">
        <f t="shared" ref="AK899" si="1704">AK898</f>
        <v>0</v>
      </c>
      <c r="AL899" s="411">
        <f t="shared" ref="AL899" si="1705">AL898</f>
        <v>0</v>
      </c>
      <c r="AM899" s="306"/>
    </row>
    <row r="900" spans="1:39" ht="15" outlineLevel="1">
      <c r="A900" s="530"/>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30" outlineLevel="1">
      <c r="A901" s="530">
        <v>39</v>
      </c>
      <c r="B901" s="428" t="s">
        <v>131</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t="15" outlineLevel="1">
      <c r="A902" s="530"/>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1706">Z901</f>
        <v>0</v>
      </c>
      <c r="AA902" s="411">
        <f t="shared" ref="AA902" si="1707">AA901</f>
        <v>0</v>
      </c>
      <c r="AB902" s="411">
        <f t="shared" ref="AB902" si="1708">AB901</f>
        <v>0</v>
      </c>
      <c r="AC902" s="411">
        <f t="shared" ref="AC902" si="1709">AC901</f>
        <v>0</v>
      </c>
      <c r="AD902" s="411">
        <f t="shared" ref="AD902" si="1710">AD901</f>
        <v>0</v>
      </c>
      <c r="AE902" s="411">
        <f t="shared" ref="AE902" si="1711">AE901</f>
        <v>0</v>
      </c>
      <c r="AF902" s="411">
        <f t="shared" ref="AF902" si="1712">AF901</f>
        <v>0</v>
      </c>
      <c r="AG902" s="411">
        <f t="shared" ref="AG902" si="1713">AG901</f>
        <v>0</v>
      </c>
      <c r="AH902" s="411">
        <f t="shared" ref="AH902" si="1714">AH901</f>
        <v>0</v>
      </c>
      <c r="AI902" s="411">
        <f t="shared" ref="AI902" si="1715">AI901</f>
        <v>0</v>
      </c>
      <c r="AJ902" s="411">
        <f t="shared" ref="AJ902" si="1716">AJ901</f>
        <v>0</v>
      </c>
      <c r="AK902" s="411">
        <f t="shared" ref="AK902" si="1717">AK901</f>
        <v>0</v>
      </c>
      <c r="AL902" s="411">
        <f t="shared" ref="AL902" si="1718">AL901</f>
        <v>0</v>
      </c>
      <c r="AM902" s="306"/>
    </row>
    <row r="903" spans="1:39" ht="15" outlineLevel="1">
      <c r="A903" s="530"/>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30" outlineLevel="1">
      <c r="A904" s="530">
        <v>40</v>
      </c>
      <c r="B904" s="428" t="s">
        <v>132</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t="15" outlineLevel="1">
      <c r="A905" s="530"/>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1719">Z904</f>
        <v>0</v>
      </c>
      <c r="AA905" s="411">
        <f t="shared" ref="AA905" si="1720">AA904</f>
        <v>0</v>
      </c>
      <c r="AB905" s="411">
        <f t="shared" ref="AB905" si="1721">AB904</f>
        <v>0</v>
      </c>
      <c r="AC905" s="411">
        <f t="shared" ref="AC905" si="1722">AC904</f>
        <v>0</v>
      </c>
      <c r="AD905" s="411">
        <f t="shared" ref="AD905" si="1723">AD904</f>
        <v>0</v>
      </c>
      <c r="AE905" s="411">
        <f t="shared" ref="AE905" si="1724">AE904</f>
        <v>0</v>
      </c>
      <c r="AF905" s="411">
        <f t="shared" ref="AF905" si="1725">AF904</f>
        <v>0</v>
      </c>
      <c r="AG905" s="411">
        <f t="shared" ref="AG905" si="1726">AG904</f>
        <v>0</v>
      </c>
      <c r="AH905" s="411">
        <f t="shared" ref="AH905" si="1727">AH904</f>
        <v>0</v>
      </c>
      <c r="AI905" s="411">
        <f t="shared" ref="AI905" si="1728">AI904</f>
        <v>0</v>
      </c>
      <c r="AJ905" s="411">
        <f t="shared" ref="AJ905" si="1729">AJ904</f>
        <v>0</v>
      </c>
      <c r="AK905" s="411">
        <f t="shared" ref="AK905" si="1730">AK904</f>
        <v>0</v>
      </c>
      <c r="AL905" s="411">
        <f t="shared" ref="AL905" si="1731">AL904</f>
        <v>0</v>
      </c>
      <c r="AM905" s="306"/>
    </row>
    <row r="906" spans="1:39" ht="15" outlineLevel="1">
      <c r="A906" s="530"/>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30" outlineLevel="1">
      <c r="A907" s="530">
        <v>41</v>
      </c>
      <c r="B907" s="428" t="s">
        <v>133</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t="15" outlineLevel="1">
      <c r="A908" s="530"/>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1732">Z907</f>
        <v>0</v>
      </c>
      <c r="AA908" s="411">
        <f t="shared" ref="AA908" si="1733">AA907</f>
        <v>0</v>
      </c>
      <c r="AB908" s="411">
        <f t="shared" ref="AB908" si="1734">AB907</f>
        <v>0</v>
      </c>
      <c r="AC908" s="411">
        <f t="shared" ref="AC908" si="1735">AC907</f>
        <v>0</v>
      </c>
      <c r="AD908" s="411">
        <f t="shared" ref="AD908" si="1736">AD907</f>
        <v>0</v>
      </c>
      <c r="AE908" s="411">
        <f t="shared" ref="AE908" si="1737">AE907</f>
        <v>0</v>
      </c>
      <c r="AF908" s="411">
        <f t="shared" ref="AF908" si="1738">AF907</f>
        <v>0</v>
      </c>
      <c r="AG908" s="411">
        <f t="shared" ref="AG908" si="1739">AG907</f>
        <v>0</v>
      </c>
      <c r="AH908" s="411">
        <f t="shared" ref="AH908" si="1740">AH907</f>
        <v>0</v>
      </c>
      <c r="AI908" s="411">
        <f t="shared" ref="AI908" si="1741">AI907</f>
        <v>0</v>
      </c>
      <c r="AJ908" s="411">
        <f t="shared" ref="AJ908" si="1742">AJ907</f>
        <v>0</v>
      </c>
      <c r="AK908" s="411">
        <f t="shared" ref="AK908" si="1743">AK907</f>
        <v>0</v>
      </c>
      <c r="AL908" s="411">
        <f t="shared" ref="AL908" si="1744">AL907</f>
        <v>0</v>
      </c>
      <c r="AM908" s="306"/>
    </row>
    <row r="909" spans="1:39" ht="15" outlineLevel="1">
      <c r="A909" s="530"/>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outlineLevel="1">
      <c r="A910" s="530">
        <v>42</v>
      </c>
      <c r="B910" s="428" t="s">
        <v>134</v>
      </c>
      <c r="C910" s="291" t="s">
        <v>25</v>
      </c>
      <c r="D910" s="295"/>
      <c r="E910" s="295"/>
      <c r="F910" s="295"/>
      <c r="G910" s="295"/>
      <c r="H910" s="295"/>
      <c r="I910" s="295"/>
      <c r="J910" s="295"/>
      <c r="K910" s="295"/>
      <c r="L910" s="295"/>
      <c r="M910" s="295"/>
      <c r="N910" s="291"/>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t="15" outlineLevel="1">
      <c r="A911" s="530"/>
      <c r="B911" s="294" t="s">
        <v>342</v>
      </c>
      <c r="C911" s="291" t="s">
        <v>163</v>
      </c>
      <c r="D911" s="295"/>
      <c r="E911" s="295"/>
      <c r="F911" s="295"/>
      <c r="G911" s="295"/>
      <c r="H911" s="295"/>
      <c r="I911" s="295"/>
      <c r="J911" s="295"/>
      <c r="K911" s="295"/>
      <c r="L911" s="295"/>
      <c r="M911" s="295"/>
      <c r="N911" s="468"/>
      <c r="O911" s="295"/>
      <c r="P911" s="295"/>
      <c r="Q911" s="295"/>
      <c r="R911" s="295"/>
      <c r="S911" s="295"/>
      <c r="T911" s="295"/>
      <c r="U911" s="295"/>
      <c r="V911" s="295"/>
      <c r="W911" s="295"/>
      <c r="X911" s="295"/>
      <c r="Y911" s="411">
        <f>Y910</f>
        <v>0</v>
      </c>
      <c r="Z911" s="411">
        <f t="shared" ref="Z911" si="1745">Z910</f>
        <v>0</v>
      </c>
      <c r="AA911" s="411">
        <f t="shared" ref="AA911" si="1746">AA910</f>
        <v>0</v>
      </c>
      <c r="AB911" s="411">
        <f t="shared" ref="AB911" si="1747">AB910</f>
        <v>0</v>
      </c>
      <c r="AC911" s="411">
        <f t="shared" ref="AC911" si="1748">AC910</f>
        <v>0</v>
      </c>
      <c r="AD911" s="411">
        <f t="shared" ref="AD911" si="1749">AD910</f>
        <v>0</v>
      </c>
      <c r="AE911" s="411">
        <f t="shared" ref="AE911" si="1750">AE910</f>
        <v>0</v>
      </c>
      <c r="AF911" s="411">
        <f t="shared" ref="AF911" si="1751">AF910</f>
        <v>0</v>
      </c>
      <c r="AG911" s="411">
        <f t="shared" ref="AG911" si="1752">AG910</f>
        <v>0</v>
      </c>
      <c r="AH911" s="411">
        <f t="shared" ref="AH911" si="1753">AH910</f>
        <v>0</v>
      </c>
      <c r="AI911" s="411">
        <f t="shared" ref="AI911" si="1754">AI910</f>
        <v>0</v>
      </c>
      <c r="AJ911" s="411">
        <f t="shared" ref="AJ911" si="1755">AJ910</f>
        <v>0</v>
      </c>
      <c r="AK911" s="411">
        <f t="shared" ref="AK911" si="1756">AK910</f>
        <v>0</v>
      </c>
      <c r="AL911" s="411">
        <f t="shared" ref="AL911" si="1757">AL910</f>
        <v>0</v>
      </c>
      <c r="AM911" s="306"/>
    </row>
    <row r="912" spans="1:39" ht="15" outlineLevel="1">
      <c r="A912" s="530"/>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15" outlineLevel="1">
      <c r="A913" s="530">
        <v>43</v>
      </c>
      <c r="B913" s="428" t="s">
        <v>135</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t="15" outlineLevel="1">
      <c r="A914" s="530"/>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1758">Z913</f>
        <v>0</v>
      </c>
      <c r="AA914" s="411">
        <f t="shared" ref="AA914" si="1759">AA913</f>
        <v>0</v>
      </c>
      <c r="AB914" s="411">
        <f t="shared" ref="AB914" si="1760">AB913</f>
        <v>0</v>
      </c>
      <c r="AC914" s="411">
        <f t="shared" ref="AC914" si="1761">AC913</f>
        <v>0</v>
      </c>
      <c r="AD914" s="411">
        <f t="shared" ref="AD914" si="1762">AD913</f>
        <v>0</v>
      </c>
      <c r="AE914" s="411">
        <f t="shared" ref="AE914" si="1763">AE913</f>
        <v>0</v>
      </c>
      <c r="AF914" s="411">
        <f t="shared" ref="AF914" si="1764">AF913</f>
        <v>0</v>
      </c>
      <c r="AG914" s="411">
        <f t="shared" ref="AG914" si="1765">AG913</f>
        <v>0</v>
      </c>
      <c r="AH914" s="411">
        <f t="shared" ref="AH914" si="1766">AH913</f>
        <v>0</v>
      </c>
      <c r="AI914" s="411">
        <f t="shared" ref="AI914" si="1767">AI913</f>
        <v>0</v>
      </c>
      <c r="AJ914" s="411">
        <f t="shared" ref="AJ914" si="1768">AJ913</f>
        <v>0</v>
      </c>
      <c r="AK914" s="411">
        <f t="shared" ref="AK914" si="1769">AK913</f>
        <v>0</v>
      </c>
      <c r="AL914" s="411">
        <f t="shared" ref="AL914" si="1770">AL913</f>
        <v>0</v>
      </c>
      <c r="AM914" s="306"/>
    </row>
    <row r="915" spans="1:39" ht="15" outlineLevel="1">
      <c r="A915" s="530"/>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45" outlineLevel="1">
      <c r="A916" s="530">
        <v>44</v>
      </c>
      <c r="B916" s="428" t="s">
        <v>136</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t="15" outlineLevel="1">
      <c r="A917" s="530"/>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1771">Z916</f>
        <v>0</v>
      </c>
      <c r="AA917" s="411">
        <f t="shared" ref="AA917" si="1772">AA916</f>
        <v>0</v>
      </c>
      <c r="AB917" s="411">
        <f t="shared" ref="AB917" si="1773">AB916</f>
        <v>0</v>
      </c>
      <c r="AC917" s="411">
        <f t="shared" ref="AC917" si="1774">AC916</f>
        <v>0</v>
      </c>
      <c r="AD917" s="411">
        <f t="shared" ref="AD917" si="1775">AD916</f>
        <v>0</v>
      </c>
      <c r="AE917" s="411">
        <f t="shared" ref="AE917" si="1776">AE916</f>
        <v>0</v>
      </c>
      <c r="AF917" s="411">
        <f t="shared" ref="AF917" si="1777">AF916</f>
        <v>0</v>
      </c>
      <c r="AG917" s="411">
        <f t="shared" ref="AG917" si="1778">AG916</f>
        <v>0</v>
      </c>
      <c r="AH917" s="411">
        <f t="shared" ref="AH917" si="1779">AH916</f>
        <v>0</v>
      </c>
      <c r="AI917" s="411">
        <f t="shared" ref="AI917" si="1780">AI916</f>
        <v>0</v>
      </c>
      <c r="AJ917" s="411">
        <f t="shared" ref="AJ917" si="1781">AJ916</f>
        <v>0</v>
      </c>
      <c r="AK917" s="411">
        <f t="shared" ref="AK917" si="1782">AK916</f>
        <v>0</v>
      </c>
      <c r="AL917" s="411">
        <f t="shared" ref="AL917" si="1783">AL916</f>
        <v>0</v>
      </c>
      <c r="AM917" s="306"/>
    </row>
    <row r="918" spans="1:39" ht="15" outlineLevel="1">
      <c r="A918" s="530"/>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outlineLevel="1">
      <c r="A919" s="530">
        <v>45</v>
      </c>
      <c r="B919" s="428" t="s">
        <v>137</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t="15" outlineLevel="1">
      <c r="A920" s="530"/>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1784">Z919</f>
        <v>0</v>
      </c>
      <c r="AA920" s="411">
        <f t="shared" ref="AA920" si="1785">AA919</f>
        <v>0</v>
      </c>
      <c r="AB920" s="411">
        <f t="shared" ref="AB920" si="1786">AB919</f>
        <v>0</v>
      </c>
      <c r="AC920" s="411">
        <f t="shared" ref="AC920" si="1787">AC919</f>
        <v>0</v>
      </c>
      <c r="AD920" s="411">
        <f t="shared" ref="AD920" si="1788">AD919</f>
        <v>0</v>
      </c>
      <c r="AE920" s="411">
        <f t="shared" ref="AE920" si="1789">AE919</f>
        <v>0</v>
      </c>
      <c r="AF920" s="411">
        <f t="shared" ref="AF920" si="1790">AF919</f>
        <v>0</v>
      </c>
      <c r="AG920" s="411">
        <f t="shared" ref="AG920" si="1791">AG919</f>
        <v>0</v>
      </c>
      <c r="AH920" s="411">
        <f t="shared" ref="AH920" si="1792">AH919</f>
        <v>0</v>
      </c>
      <c r="AI920" s="411">
        <f t="shared" ref="AI920" si="1793">AI919</f>
        <v>0</v>
      </c>
      <c r="AJ920" s="411">
        <f t="shared" ref="AJ920" si="1794">AJ919</f>
        <v>0</v>
      </c>
      <c r="AK920" s="411">
        <f t="shared" ref="AK920" si="1795">AK919</f>
        <v>0</v>
      </c>
      <c r="AL920" s="411">
        <f t="shared" ref="AL920" si="1796">AL919</f>
        <v>0</v>
      </c>
      <c r="AM920" s="306"/>
    </row>
    <row r="921" spans="1:39" ht="15" outlineLevel="1">
      <c r="A921" s="530"/>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0" outlineLevel="1">
      <c r="A922" s="530">
        <v>46</v>
      </c>
      <c r="B922" s="428" t="s">
        <v>138</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t="15" outlineLevel="1">
      <c r="A923" s="530"/>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1797">Z922</f>
        <v>0</v>
      </c>
      <c r="AA923" s="411">
        <f t="shared" ref="AA923" si="1798">AA922</f>
        <v>0</v>
      </c>
      <c r="AB923" s="411">
        <f t="shared" ref="AB923" si="1799">AB922</f>
        <v>0</v>
      </c>
      <c r="AC923" s="411">
        <f t="shared" ref="AC923" si="1800">AC922</f>
        <v>0</v>
      </c>
      <c r="AD923" s="411">
        <f t="shared" ref="AD923" si="1801">AD922</f>
        <v>0</v>
      </c>
      <c r="AE923" s="411">
        <f t="shared" ref="AE923" si="1802">AE922</f>
        <v>0</v>
      </c>
      <c r="AF923" s="411">
        <f t="shared" ref="AF923" si="1803">AF922</f>
        <v>0</v>
      </c>
      <c r="AG923" s="411">
        <f t="shared" ref="AG923" si="1804">AG922</f>
        <v>0</v>
      </c>
      <c r="AH923" s="411">
        <f t="shared" ref="AH923" si="1805">AH922</f>
        <v>0</v>
      </c>
      <c r="AI923" s="411">
        <f t="shared" ref="AI923" si="1806">AI922</f>
        <v>0</v>
      </c>
      <c r="AJ923" s="411">
        <f t="shared" ref="AJ923" si="1807">AJ922</f>
        <v>0</v>
      </c>
      <c r="AK923" s="411">
        <f t="shared" ref="AK923" si="1808">AK922</f>
        <v>0</v>
      </c>
      <c r="AL923" s="411">
        <f t="shared" ref="AL923" si="1809">AL922</f>
        <v>0</v>
      </c>
      <c r="AM923" s="306"/>
    </row>
    <row r="924" spans="1:39" ht="15" outlineLevel="1">
      <c r="A924" s="530"/>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outlineLevel="1">
      <c r="A925" s="530">
        <v>47</v>
      </c>
      <c r="B925" s="428" t="s">
        <v>139</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t="15" outlineLevel="1">
      <c r="A926" s="530"/>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1810">Z925</f>
        <v>0</v>
      </c>
      <c r="AA926" s="411">
        <f t="shared" ref="AA926" si="1811">AA925</f>
        <v>0</v>
      </c>
      <c r="AB926" s="411">
        <f t="shared" ref="AB926" si="1812">AB925</f>
        <v>0</v>
      </c>
      <c r="AC926" s="411">
        <f t="shared" ref="AC926" si="1813">AC925</f>
        <v>0</v>
      </c>
      <c r="AD926" s="411">
        <f t="shared" ref="AD926" si="1814">AD925</f>
        <v>0</v>
      </c>
      <c r="AE926" s="411">
        <f t="shared" ref="AE926" si="1815">AE925</f>
        <v>0</v>
      </c>
      <c r="AF926" s="411">
        <f t="shared" ref="AF926" si="1816">AF925</f>
        <v>0</v>
      </c>
      <c r="AG926" s="411">
        <f t="shared" ref="AG926" si="1817">AG925</f>
        <v>0</v>
      </c>
      <c r="AH926" s="411">
        <f t="shared" ref="AH926" si="1818">AH925</f>
        <v>0</v>
      </c>
      <c r="AI926" s="411">
        <f t="shared" ref="AI926" si="1819">AI925</f>
        <v>0</v>
      </c>
      <c r="AJ926" s="411">
        <f t="shared" ref="AJ926" si="1820">AJ925</f>
        <v>0</v>
      </c>
      <c r="AK926" s="411">
        <f t="shared" ref="AK926" si="1821">AK925</f>
        <v>0</v>
      </c>
      <c r="AL926" s="411">
        <f t="shared" ref="AL926" si="1822">AL925</f>
        <v>0</v>
      </c>
      <c r="AM926" s="306"/>
    </row>
    <row r="927" spans="1:39" ht="15" outlineLevel="1">
      <c r="A927" s="530"/>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outlineLevel="1">
      <c r="A928" s="530">
        <v>48</v>
      </c>
      <c r="B928" s="428" t="s">
        <v>140</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t="15" outlineLevel="1">
      <c r="A929" s="530"/>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1823">Z928</f>
        <v>0</v>
      </c>
      <c r="AA929" s="411">
        <f t="shared" ref="AA929" si="1824">AA928</f>
        <v>0</v>
      </c>
      <c r="AB929" s="411">
        <f t="shared" ref="AB929" si="1825">AB928</f>
        <v>0</v>
      </c>
      <c r="AC929" s="411">
        <f t="shared" ref="AC929" si="1826">AC928</f>
        <v>0</v>
      </c>
      <c r="AD929" s="411">
        <f t="shared" ref="AD929" si="1827">AD928</f>
        <v>0</v>
      </c>
      <c r="AE929" s="411">
        <f t="shared" ref="AE929" si="1828">AE928</f>
        <v>0</v>
      </c>
      <c r="AF929" s="411">
        <f t="shared" ref="AF929" si="1829">AF928</f>
        <v>0</v>
      </c>
      <c r="AG929" s="411">
        <f t="shared" ref="AG929" si="1830">AG928</f>
        <v>0</v>
      </c>
      <c r="AH929" s="411">
        <f t="shared" ref="AH929" si="1831">AH928</f>
        <v>0</v>
      </c>
      <c r="AI929" s="411">
        <f t="shared" ref="AI929" si="1832">AI928</f>
        <v>0</v>
      </c>
      <c r="AJ929" s="411">
        <f t="shared" ref="AJ929" si="1833">AJ928</f>
        <v>0</v>
      </c>
      <c r="AK929" s="411">
        <f t="shared" ref="AK929" si="1834">AK928</f>
        <v>0</v>
      </c>
      <c r="AL929" s="411">
        <f t="shared" ref="AL929" si="1835">AL928</f>
        <v>0</v>
      </c>
      <c r="AM929" s="306"/>
    </row>
    <row r="930" spans="1:39" ht="15" outlineLevel="1">
      <c r="A930" s="530"/>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30" outlineLevel="1">
      <c r="A931" s="530">
        <v>49</v>
      </c>
      <c r="B931" s="428" t="s">
        <v>141</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t="15" outlineLevel="1">
      <c r="A932" s="530"/>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Y931</f>
        <v>0</v>
      </c>
      <c r="Z932" s="411">
        <f t="shared" ref="Z932" si="1836">Z931</f>
        <v>0</v>
      </c>
      <c r="AA932" s="411">
        <f t="shared" ref="AA932" si="1837">AA931</f>
        <v>0</v>
      </c>
      <c r="AB932" s="411">
        <f t="shared" ref="AB932" si="1838">AB931</f>
        <v>0</v>
      </c>
      <c r="AC932" s="411">
        <f t="shared" ref="AC932" si="1839">AC931</f>
        <v>0</v>
      </c>
      <c r="AD932" s="411">
        <f t="shared" ref="AD932" si="1840">AD931</f>
        <v>0</v>
      </c>
      <c r="AE932" s="411">
        <f t="shared" ref="AE932" si="1841">AE931</f>
        <v>0</v>
      </c>
      <c r="AF932" s="411">
        <f t="shared" ref="AF932" si="1842">AF931</f>
        <v>0</v>
      </c>
      <c r="AG932" s="411">
        <f t="shared" ref="AG932" si="1843">AG931</f>
        <v>0</v>
      </c>
      <c r="AH932" s="411">
        <f t="shared" ref="AH932" si="1844">AH931</f>
        <v>0</v>
      </c>
      <c r="AI932" s="411">
        <f t="shared" ref="AI932" si="1845">AI931</f>
        <v>0</v>
      </c>
      <c r="AJ932" s="411">
        <f t="shared" ref="AJ932" si="1846">AJ931</f>
        <v>0</v>
      </c>
      <c r="AK932" s="411">
        <f t="shared" ref="AK932" si="1847">AK931</f>
        <v>0</v>
      </c>
      <c r="AL932" s="411">
        <f t="shared" ref="AL932" si="1848">AL931</f>
        <v>0</v>
      </c>
      <c r="AM932" s="306"/>
    </row>
    <row r="933" spans="1:39" ht="15" outlineLevel="1">
      <c r="A933" s="530"/>
      <c r="B933" s="294"/>
      <c r="C933" s="305"/>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301"/>
      <c r="Z933" s="301"/>
      <c r="AA933" s="301"/>
      <c r="AB933" s="301"/>
      <c r="AC933" s="301"/>
      <c r="AD933" s="301"/>
      <c r="AE933" s="301"/>
      <c r="AF933" s="301"/>
      <c r="AG933" s="301"/>
      <c r="AH933" s="301"/>
      <c r="AI933" s="301"/>
      <c r="AJ933" s="301"/>
      <c r="AK933" s="301"/>
      <c r="AL933" s="301"/>
      <c r="AM933" s="306"/>
    </row>
    <row r="934" spans="1:39" ht="15">
      <c r="B934" s="327" t="s">
        <v>328</v>
      </c>
      <c r="C934" s="329"/>
      <c r="D934" s="329">
        <f>SUM(D777:D932)</f>
        <v>1841363.31</v>
      </c>
      <c r="E934" s="329"/>
      <c r="F934" s="329"/>
      <c r="G934" s="329"/>
      <c r="H934" s="329"/>
      <c r="I934" s="329"/>
      <c r="J934" s="329"/>
      <c r="K934" s="329"/>
      <c r="L934" s="329"/>
      <c r="M934" s="329"/>
      <c r="N934" s="329"/>
      <c r="O934" s="329">
        <f>SUM(O777:O932)</f>
        <v>278.7</v>
      </c>
      <c r="P934" s="329"/>
      <c r="Q934" s="329"/>
      <c r="R934" s="329"/>
      <c r="S934" s="329"/>
      <c r="T934" s="329"/>
      <c r="U934" s="329"/>
      <c r="V934" s="329"/>
      <c r="W934" s="329"/>
      <c r="X934" s="329"/>
      <c r="Y934" s="329">
        <f>IF(Y775="kWh",SUMPRODUCT(D777:D932,Y777:Y932))</f>
        <v>0</v>
      </c>
      <c r="Z934" s="329">
        <f>IF(Z775="kWh",SUMPRODUCT(D777:D932,Z777:Z932))</f>
        <v>59476.034913000003</v>
      </c>
      <c r="AA934" s="329">
        <f>IF(AA775="kw",SUMPRODUCT(N777:N932,O777:O932,AA777:AA932),SUMPRODUCT(D777:D932,AA777:AA932))</f>
        <v>2020.0175999999997</v>
      </c>
      <c r="AB934" s="329">
        <f>IF(AB775="kw",SUMPRODUCT(N777:N932,O777:O932,AB777:AB932),SUMPRODUCT(D777:D932,AB777:AB932))</f>
        <v>0</v>
      </c>
      <c r="AC934" s="329">
        <f>IF(AC775="kw",SUMPRODUCT(N777:N932,O777:O932,AC777:AC932),SUMPRODUCT(D777:D932,AC777:AC932))</f>
        <v>875.22947999999985</v>
      </c>
      <c r="AD934" s="329">
        <f>IF(AD775="kw",SUMPRODUCT(N777:N932,O777:O932,AD777:AD932),SUMPRODUCT(D777:D932,AD777:AD932))</f>
        <v>317.38355999999993</v>
      </c>
      <c r="AE934" s="329">
        <f>IF(AE775="kw",SUMPRODUCT(N777:N932,O777:O932,AE777:AE932),SUMPRODUCT(D777:D932,AE777:AE932))</f>
        <v>0</v>
      </c>
      <c r="AF934" s="329">
        <f>IF(AF775="kw",SUMPRODUCT(N777:N932,O777:O932,AF777:AF932),SUMPRODUCT(D777:D932,AF777:AF932))</f>
        <v>0</v>
      </c>
      <c r="AG934" s="329">
        <f>IF(AG775="kw",SUMPRODUCT(N777:N932,O777:O932,AG777:AG932),SUMPRODUCT(D777:D932,AG777:AG932))</f>
        <v>0</v>
      </c>
      <c r="AH934" s="329">
        <f>IF(AH775="kw",SUMPRODUCT(N777:N932,O777:O932,AH777:AH932),SUMPRODUCT(D777:D932,AH777:AH932))</f>
        <v>0</v>
      </c>
      <c r="AI934" s="329">
        <f>IF(AI775="kw",SUMPRODUCT(N777:N932,O777:O932,AI777:AI932),SUMPRODUCT(D777:D932,AI777:AI932))</f>
        <v>0</v>
      </c>
      <c r="AJ934" s="329">
        <f>IF(AJ775="kw",SUMPRODUCT(N777:N932,O777:O932,AJ777:AJ932),SUMPRODUCT(D777:D932,AJ777:AJ932))</f>
        <v>0</v>
      </c>
      <c r="AK934" s="329">
        <f>IF(AK775="kw",SUMPRODUCT(N777:N932,O777:O932,AK777:AK932),SUMPRODUCT(D777:D932,AK777:AK932))</f>
        <v>0</v>
      </c>
      <c r="AL934" s="329">
        <f>IF(AL775="kw",SUMPRODUCT(N777:N932,O777:O932,AL777:AL932),SUMPRODUCT(D777:D932,AL777:AL932))</f>
        <v>0</v>
      </c>
      <c r="AM934" s="330"/>
    </row>
    <row r="935" spans="1:39" ht="15">
      <c r="B935" s="391" t="s">
        <v>329</v>
      </c>
      <c r="C935" s="392"/>
      <c r="D935" s="392"/>
      <c r="E935" s="392"/>
      <c r="F935" s="392"/>
      <c r="G935" s="392"/>
      <c r="H935" s="392"/>
      <c r="I935" s="392"/>
      <c r="J935" s="392"/>
      <c r="K935" s="392"/>
      <c r="L935" s="392"/>
      <c r="M935" s="392"/>
      <c r="N935" s="392"/>
      <c r="O935" s="392"/>
      <c r="P935" s="392"/>
      <c r="Q935" s="392"/>
      <c r="R935" s="392"/>
      <c r="S935" s="392"/>
      <c r="T935" s="392"/>
      <c r="U935" s="392"/>
      <c r="V935" s="392"/>
      <c r="W935" s="392"/>
      <c r="X935" s="392"/>
      <c r="Y935" s="392">
        <f>HLOOKUP(Y591,'2. LRAMVA Threshold'!$B$42:$Q$53,11,FALSE)</f>
        <v>0</v>
      </c>
      <c r="Z935" s="392">
        <f>HLOOKUP(Z591,'2. LRAMVA Threshold'!$B$42:$Q$53,11,FALSE)</f>
        <v>0</v>
      </c>
      <c r="AA935" s="392">
        <f>HLOOKUP(AA591,'2. LRAMVA Threshold'!$B$42:$Q$53,11,FALSE)</f>
        <v>0</v>
      </c>
      <c r="AB935" s="392">
        <f>HLOOKUP(AB591,'2. LRAMVA Threshold'!$B$42:$Q$53,11,FALSE)</f>
        <v>0</v>
      </c>
      <c r="AC935" s="392">
        <f>HLOOKUP(AC591,'2. LRAMVA Threshold'!$B$42:$Q$53,11,FALSE)</f>
        <v>0</v>
      </c>
      <c r="AD935" s="392">
        <f>HLOOKUP(AD591,'2. LRAMVA Threshold'!$B$42:$Q$53,11,FALSE)</f>
        <v>0</v>
      </c>
      <c r="AE935" s="392">
        <f>HLOOKUP(AE591,'2. LRAMVA Threshold'!$B$42:$Q$53,11,FALSE)</f>
        <v>0</v>
      </c>
      <c r="AF935" s="392">
        <f>HLOOKUP(AF591,'2. LRAMVA Threshold'!$B$42:$Q$53,11,FALSE)</f>
        <v>0</v>
      </c>
      <c r="AG935" s="392">
        <f>HLOOKUP(AG591,'2. LRAMVA Threshold'!$B$42:$Q$53,11,FALSE)</f>
        <v>0</v>
      </c>
      <c r="AH935" s="392">
        <f>HLOOKUP(AH591,'2. LRAMVA Threshold'!$B$42:$Q$53,11,FALSE)</f>
        <v>0</v>
      </c>
      <c r="AI935" s="392">
        <f>HLOOKUP(AI591,'2. LRAMVA Threshold'!$B$42:$Q$53,11,FALSE)</f>
        <v>0</v>
      </c>
      <c r="AJ935" s="392">
        <f>HLOOKUP(AJ591,'2. LRAMVA Threshold'!$B$42:$Q$53,11,FALSE)</f>
        <v>0</v>
      </c>
      <c r="AK935" s="392">
        <f>HLOOKUP(AK591,'2. LRAMVA Threshold'!$B$42:$Q$53,11,FALSE)</f>
        <v>0</v>
      </c>
      <c r="AL935" s="392">
        <f>HLOOKUP(AL591,'2. LRAMVA Threshold'!$B$42:$Q$53,11,FALSE)</f>
        <v>0</v>
      </c>
      <c r="AM935" s="442"/>
    </row>
    <row r="936" spans="1:39" ht="15">
      <c r="B936" s="394"/>
      <c r="C936" s="432"/>
      <c r="D936" s="433"/>
      <c r="E936" s="433"/>
      <c r="F936" s="433"/>
      <c r="G936" s="433"/>
      <c r="H936" s="433"/>
      <c r="I936" s="433"/>
      <c r="J936" s="433"/>
      <c r="K936" s="433"/>
      <c r="L936" s="433"/>
      <c r="M936" s="433"/>
      <c r="N936" s="433"/>
      <c r="O936" s="434"/>
      <c r="P936" s="433"/>
      <c r="Q936" s="433"/>
      <c r="R936" s="433"/>
      <c r="S936" s="435"/>
      <c r="T936" s="435"/>
      <c r="U936" s="435"/>
      <c r="V936" s="435"/>
      <c r="W936" s="433"/>
      <c r="X936" s="433"/>
      <c r="Y936" s="436"/>
      <c r="Z936" s="436"/>
      <c r="AA936" s="436"/>
      <c r="AB936" s="436"/>
      <c r="AC936" s="436"/>
      <c r="AD936" s="436"/>
      <c r="AE936" s="436"/>
      <c r="AF936" s="399"/>
      <c r="AG936" s="399"/>
      <c r="AH936" s="399"/>
      <c r="AI936" s="399"/>
      <c r="AJ936" s="399"/>
      <c r="AK936" s="399"/>
      <c r="AL936" s="399"/>
      <c r="AM936" s="400"/>
    </row>
    <row r="937" spans="1:39" ht="15">
      <c r="B937" s="324" t="s">
        <v>330</v>
      </c>
      <c r="C937" s="338"/>
      <c r="D937" s="338"/>
      <c r="E937" s="376"/>
      <c r="F937" s="376"/>
      <c r="G937" s="376"/>
      <c r="H937" s="376"/>
      <c r="I937" s="376"/>
      <c r="J937" s="376"/>
      <c r="K937" s="376"/>
      <c r="L937" s="376"/>
      <c r="M937" s="376"/>
      <c r="N937" s="376"/>
      <c r="O937" s="291"/>
      <c r="P937" s="340"/>
      <c r="Q937" s="340"/>
      <c r="R937" s="340"/>
      <c r="S937" s="339"/>
      <c r="T937" s="339"/>
      <c r="U937" s="339"/>
      <c r="V937" s="339"/>
      <c r="W937" s="340"/>
      <c r="X937" s="340"/>
      <c r="Y937" s="341">
        <f>HLOOKUP(Y$35,'3.  Distribution Rates'!$C$122:$P$133,11,FALSE)</f>
        <v>1.7666666666666666E-3</v>
      </c>
      <c r="Z937" s="341">
        <f>HLOOKUP(Z$35,'3.  Distribution Rates'!$C$122:$P$133,11,FALSE)</f>
        <v>1.7266666666666666E-2</v>
      </c>
      <c r="AA937" s="341">
        <f>HLOOKUP(AA$35,'3.  Distribution Rates'!$C$122:$P$133,11,FALSE)</f>
        <v>4.9214666666666673</v>
      </c>
      <c r="AB937" s="341">
        <f>HLOOKUP(AB$35,'3.  Distribution Rates'!$C$122:$P$133,11,FALSE)</f>
        <v>2.0561333333333334</v>
      </c>
      <c r="AC937" s="341">
        <f>HLOOKUP(AC$35,'3.  Distribution Rates'!$C$122:$P$133,11,FALSE)</f>
        <v>2.3231666666666668</v>
      </c>
      <c r="AD937" s="341">
        <f>HLOOKUP(AD$35,'3.  Distribution Rates'!$C$122:$P$133,11,FALSE)</f>
        <v>2.8860333333333337</v>
      </c>
      <c r="AE937" s="341">
        <f>HLOOKUP(AE$35,'3.  Distribution Rates'!$C$122:$P$133,11,FALSE)</f>
        <v>-0.14726666666666666</v>
      </c>
      <c r="AF937" s="341">
        <f>HLOOKUP(AF$35,'3.  Distribution Rates'!$C$122:$P$133,11,FALSE)</f>
        <v>0</v>
      </c>
      <c r="AG937" s="341">
        <f>HLOOKUP(AG$35,'3.  Distribution Rates'!$C$122:$P$133,11,FALSE)</f>
        <v>0</v>
      </c>
      <c r="AH937" s="341">
        <f>HLOOKUP(AH$35,'3.  Distribution Rates'!$C$122:$P$133,11,FALSE)</f>
        <v>0</v>
      </c>
      <c r="AI937" s="341">
        <f>HLOOKUP(AI$35,'3.  Distribution Rates'!$C$122:$P$133,11,FALSE)</f>
        <v>0</v>
      </c>
      <c r="AJ937" s="341">
        <f>HLOOKUP(AJ$35,'3.  Distribution Rates'!$C$122:$P$133,11,FALSE)</f>
        <v>0</v>
      </c>
      <c r="AK937" s="341">
        <f>HLOOKUP(AK$35,'3.  Distribution Rates'!$C$122:$P$133,11,FALSE)</f>
        <v>0</v>
      </c>
      <c r="AL937" s="341">
        <f>HLOOKUP(AL$35,'3.  Distribution Rates'!$C$122:$P$133,11,FALSE)</f>
        <v>0</v>
      </c>
      <c r="AM937" s="377"/>
    </row>
    <row r="938" spans="1:39" ht="15">
      <c r="B938" s="324" t="s">
        <v>331</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760">
        <v>3142.1007991615966</v>
      </c>
      <c r="Z938" s="760">
        <v>8078.7688856905406</v>
      </c>
      <c r="AA938" s="760">
        <v>34032.049741200928</v>
      </c>
      <c r="AB938" s="760">
        <v>0</v>
      </c>
      <c r="AC938" s="760">
        <v>9677.9896543522536</v>
      </c>
      <c r="AD938" s="760">
        <v>0</v>
      </c>
      <c r="AE938" s="760">
        <v>0</v>
      </c>
      <c r="AF938" s="760">
        <v>0</v>
      </c>
      <c r="AG938" s="378">
        <f>'4.  2011-2014 LRAM'!AG142*AG937</f>
        <v>0</v>
      </c>
      <c r="AH938" s="378">
        <f>'4.  2011-2014 LRAM'!AH142*AH937</f>
        <v>0</v>
      </c>
      <c r="AI938" s="378">
        <f>'4.  2011-2014 LRAM'!AI142*AI937</f>
        <v>0</v>
      </c>
      <c r="AJ938" s="378">
        <f>'4.  2011-2014 LRAM'!AJ142*AJ937</f>
        <v>0</v>
      </c>
      <c r="AK938" s="378">
        <f>'4.  2011-2014 LRAM'!AK142*AK937</f>
        <v>0</v>
      </c>
      <c r="AL938" s="378">
        <f>'4.  2011-2014 LRAM'!AL142*AL937</f>
        <v>0</v>
      </c>
      <c r="AM938" s="627">
        <f t="shared" ref="AM938:AM946" si="1849">SUM(Y938:AL938)</f>
        <v>54930.909080405319</v>
      </c>
    </row>
    <row r="939" spans="1:39" ht="15">
      <c r="B939" s="324" t="s">
        <v>332</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760">
        <v>2925.2325230076799</v>
      </c>
      <c r="Z939" s="760">
        <v>14211.714772398303</v>
      </c>
      <c r="AA939" s="760">
        <v>47113.24783523559</v>
      </c>
      <c r="AB939" s="760">
        <v>92.506766559354389</v>
      </c>
      <c r="AC939" s="760">
        <v>7444.2014138765408</v>
      </c>
      <c r="AD939" s="760">
        <v>37006.983011391218</v>
      </c>
      <c r="AE939" s="760">
        <v>-5.5213520342826294</v>
      </c>
      <c r="AF939" s="760">
        <v>0</v>
      </c>
      <c r="AG939" s="378">
        <f>'4.  2011-2014 LRAM'!AG271*AG937</f>
        <v>0</v>
      </c>
      <c r="AH939" s="378">
        <f>'4.  2011-2014 LRAM'!AH271*AH937</f>
        <v>0</v>
      </c>
      <c r="AI939" s="378">
        <f>'4.  2011-2014 LRAM'!AI271*AI937</f>
        <v>0</v>
      </c>
      <c r="AJ939" s="378">
        <f>'4.  2011-2014 LRAM'!AJ271*AJ937</f>
        <v>0</v>
      </c>
      <c r="AK939" s="378">
        <f>'4.  2011-2014 LRAM'!AK271*AK937</f>
        <v>0</v>
      </c>
      <c r="AL939" s="378">
        <f>'4.  2011-2014 LRAM'!AL271*AL937</f>
        <v>0</v>
      </c>
      <c r="AM939" s="627">
        <f t="shared" si="1849"/>
        <v>108788.3649704344</v>
      </c>
    </row>
    <row r="940" spans="1:39" ht="15">
      <c r="B940" s="324" t="s">
        <v>333</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760">
        <v>3867.1628449971472</v>
      </c>
      <c r="Z940" s="760">
        <v>8559.5120745482091</v>
      </c>
      <c r="AA940" s="760">
        <v>81166.946989938384</v>
      </c>
      <c r="AB940" s="760">
        <v>0</v>
      </c>
      <c r="AC940" s="760">
        <v>12268.740460673933</v>
      </c>
      <c r="AD940" s="760">
        <v>26092.404507183495</v>
      </c>
      <c r="AE940" s="760">
        <v>0</v>
      </c>
      <c r="AF940" s="760">
        <v>0</v>
      </c>
      <c r="AG940" s="378">
        <f>'4.  2011-2014 LRAM'!AG400*AG937</f>
        <v>0</v>
      </c>
      <c r="AH940" s="378">
        <f>'4.  2011-2014 LRAM'!AH400*AH937</f>
        <v>0</v>
      </c>
      <c r="AI940" s="378">
        <f>'4.  2011-2014 LRAM'!AI400*AI937</f>
        <v>0</v>
      </c>
      <c r="AJ940" s="378">
        <f>'4.  2011-2014 LRAM'!AJ400*AJ937</f>
        <v>0</v>
      </c>
      <c r="AK940" s="378">
        <f>'4.  2011-2014 LRAM'!AK400*AK937</f>
        <v>0</v>
      </c>
      <c r="AL940" s="378">
        <f>'4.  2011-2014 LRAM'!AL400*AL937</f>
        <v>0</v>
      </c>
      <c r="AM940" s="627">
        <f t="shared" si="1849"/>
        <v>131954.76687734117</v>
      </c>
    </row>
    <row r="941" spans="1:39" ht="15">
      <c r="B941" s="324" t="s">
        <v>334</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760">
        <v>5714.0595963402329</v>
      </c>
      <c r="Z941" s="760">
        <v>19822.672390751624</v>
      </c>
      <c r="AA941" s="760">
        <v>78153.005572479829</v>
      </c>
      <c r="AB941" s="760">
        <v>181.81797235951888</v>
      </c>
      <c r="AC941" s="760">
        <v>5399.9729536821715</v>
      </c>
      <c r="AD941" s="760">
        <v>2358.6597926892009</v>
      </c>
      <c r="AE941" s="760">
        <v>0</v>
      </c>
      <c r="AF941" s="760">
        <v>0</v>
      </c>
      <c r="AG941" s="378">
        <f>'4.  2011-2014 LRAM'!AG530*AG937</f>
        <v>0</v>
      </c>
      <c r="AH941" s="378">
        <f>'4.  2011-2014 LRAM'!AH530*AH937</f>
        <v>0</v>
      </c>
      <c r="AI941" s="378">
        <f>'4.  2011-2014 LRAM'!AI530*AI937</f>
        <v>0</v>
      </c>
      <c r="AJ941" s="378">
        <f>'4.  2011-2014 LRAM'!AJ530*AJ937</f>
        <v>0</v>
      </c>
      <c r="AK941" s="378">
        <f>'4.  2011-2014 LRAM'!AK530*AK937</f>
        <v>0</v>
      </c>
      <c r="AL941" s="378">
        <f>'4.  2011-2014 LRAM'!AL530*AL937</f>
        <v>0</v>
      </c>
      <c r="AM941" s="627">
        <f t="shared" si="1849"/>
        <v>111630.18827830258</v>
      </c>
    </row>
    <row r="942" spans="1:39" ht="15">
      <c r="B942" s="324" t="s">
        <v>335</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760">
        <v>6019.1214336256662</v>
      </c>
      <c r="Z942" s="760">
        <v>46583.611289156834</v>
      </c>
      <c r="AA942" s="760">
        <v>87184.786181848016</v>
      </c>
      <c r="AB942" s="760">
        <v>35.300488146094587</v>
      </c>
      <c r="AC942" s="760">
        <v>3920.445547600003</v>
      </c>
      <c r="AD942" s="760">
        <v>11098.870864010951</v>
      </c>
      <c r="AE942" s="760">
        <v>0</v>
      </c>
      <c r="AF942" s="760">
        <v>0</v>
      </c>
      <c r="AG942" s="378">
        <f t="shared" ref="AG942:AL942" si="1850">AG211*AG937</f>
        <v>0</v>
      </c>
      <c r="AH942" s="378">
        <f t="shared" si="1850"/>
        <v>0</v>
      </c>
      <c r="AI942" s="378">
        <f t="shared" si="1850"/>
        <v>0</v>
      </c>
      <c r="AJ942" s="378">
        <f t="shared" si="1850"/>
        <v>0</v>
      </c>
      <c r="AK942" s="378">
        <f t="shared" si="1850"/>
        <v>0</v>
      </c>
      <c r="AL942" s="378">
        <f t="shared" si="1850"/>
        <v>0</v>
      </c>
      <c r="AM942" s="627">
        <f t="shared" si="1849"/>
        <v>154842.13580438754</v>
      </c>
    </row>
    <row r="943" spans="1:39" ht="15">
      <c r="B943" s="324" t="s">
        <v>336</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760">
        <v>12946.543664346726</v>
      </c>
      <c r="Z943" s="760">
        <v>16114.08998562327</v>
      </c>
      <c r="AA943" s="760">
        <v>120007.76983021299</v>
      </c>
      <c r="AB943" s="760">
        <v>82.401975338463217</v>
      </c>
      <c r="AC943" s="760">
        <v>246.45084358288986</v>
      </c>
      <c r="AD943" s="760">
        <v>20877.389909626017</v>
      </c>
      <c r="AE943" s="760">
        <v>0</v>
      </c>
      <c r="AF943" s="760">
        <v>0</v>
      </c>
      <c r="AG943" s="378">
        <f t="shared" ref="AG943:AL943" si="1851">AG401*AG937</f>
        <v>0</v>
      </c>
      <c r="AH943" s="378">
        <f t="shared" si="1851"/>
        <v>0</v>
      </c>
      <c r="AI943" s="378">
        <f t="shared" si="1851"/>
        <v>0</v>
      </c>
      <c r="AJ943" s="378">
        <f t="shared" si="1851"/>
        <v>0</v>
      </c>
      <c r="AK943" s="378">
        <f t="shared" si="1851"/>
        <v>0</v>
      </c>
      <c r="AL943" s="378">
        <f t="shared" si="1851"/>
        <v>0</v>
      </c>
      <c r="AM943" s="627">
        <f t="shared" si="1849"/>
        <v>170274.64620873035</v>
      </c>
    </row>
    <row r="944" spans="1:39" ht="15">
      <c r="B944" s="324" t="s">
        <v>337</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760">
        <v>18967.391906434797</v>
      </c>
      <c r="Z944" s="760">
        <v>30375.639656539119</v>
      </c>
      <c r="AA944" s="760">
        <v>162962.26762902376</v>
      </c>
      <c r="AB944" s="760">
        <v>2150.4651673771864</v>
      </c>
      <c r="AC944" s="760">
        <v>3151.6091334783537</v>
      </c>
      <c r="AD944" s="760">
        <v>44438.023088915957</v>
      </c>
      <c r="AE944" s="760">
        <v>0</v>
      </c>
      <c r="AF944" s="760">
        <v>0</v>
      </c>
      <c r="AG944" s="378">
        <f t="shared" ref="AG944:AL944" si="1852">AG584*AG937</f>
        <v>0</v>
      </c>
      <c r="AH944" s="378">
        <f t="shared" si="1852"/>
        <v>0</v>
      </c>
      <c r="AI944" s="378">
        <f t="shared" si="1852"/>
        <v>0</v>
      </c>
      <c r="AJ944" s="378">
        <f t="shared" si="1852"/>
        <v>0</v>
      </c>
      <c r="AK944" s="378">
        <f t="shared" si="1852"/>
        <v>0</v>
      </c>
      <c r="AL944" s="378">
        <f t="shared" si="1852"/>
        <v>0</v>
      </c>
      <c r="AM944" s="627">
        <f t="shared" si="1849"/>
        <v>262045.39658176916</v>
      </c>
    </row>
    <row r="945" spans="1:39" ht="15">
      <c r="B945" s="324" t="s">
        <v>338</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760">
        <v>2806.6371177692426</v>
      </c>
      <c r="Z945" s="760">
        <v>29623.719265071057</v>
      </c>
      <c r="AA945" s="760">
        <v>129313.56004850256</v>
      </c>
      <c r="AB945" s="760">
        <v>836.01859938089081</v>
      </c>
      <c r="AC945" s="760">
        <v>11051.600562959069</v>
      </c>
      <c r="AD945" s="760">
        <v>1504.2792980130118</v>
      </c>
      <c r="AE945" s="760">
        <v>-191.48883011734679</v>
      </c>
      <c r="AF945" s="760">
        <v>0</v>
      </c>
      <c r="AG945" s="378">
        <f t="shared" ref="AG945:AL945" si="1853">AG767*AG937</f>
        <v>0</v>
      </c>
      <c r="AH945" s="378">
        <f t="shared" si="1853"/>
        <v>0</v>
      </c>
      <c r="AI945" s="378">
        <f t="shared" si="1853"/>
        <v>0</v>
      </c>
      <c r="AJ945" s="378">
        <f t="shared" si="1853"/>
        <v>0</v>
      </c>
      <c r="AK945" s="378">
        <f t="shared" si="1853"/>
        <v>0</v>
      </c>
      <c r="AL945" s="378">
        <f t="shared" si="1853"/>
        <v>0</v>
      </c>
      <c r="AM945" s="627">
        <f t="shared" si="1849"/>
        <v>174944.3260615785</v>
      </c>
    </row>
    <row r="946" spans="1:39" ht="15">
      <c r="B946" s="324" t="s">
        <v>339</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760">
        <v>0</v>
      </c>
      <c r="Z946" s="760">
        <v>1026.9528694977992</v>
      </c>
      <c r="AA946" s="760">
        <v>9941.4492844800079</v>
      </c>
      <c r="AB946" s="760">
        <v>0</v>
      </c>
      <c r="AC946" s="760">
        <v>2033.3039536200001</v>
      </c>
      <c r="AD946" s="760">
        <v>915.97953361200007</v>
      </c>
      <c r="AE946" s="760">
        <v>0</v>
      </c>
      <c r="AF946" s="760">
        <v>0</v>
      </c>
      <c r="AG946" s="378">
        <f t="shared" ref="AG946:AL946" si="1854">AG934*AG937</f>
        <v>0</v>
      </c>
      <c r="AH946" s="378">
        <f t="shared" si="1854"/>
        <v>0</v>
      </c>
      <c r="AI946" s="378">
        <f t="shared" si="1854"/>
        <v>0</v>
      </c>
      <c r="AJ946" s="378">
        <f t="shared" si="1854"/>
        <v>0</v>
      </c>
      <c r="AK946" s="378">
        <f t="shared" si="1854"/>
        <v>0</v>
      </c>
      <c r="AL946" s="378">
        <f t="shared" si="1854"/>
        <v>0</v>
      </c>
      <c r="AM946" s="627">
        <f t="shared" si="1849"/>
        <v>13917.685641209808</v>
      </c>
    </row>
    <row r="947" spans="1:39" ht="15">
      <c r="B947" s="349" t="s">
        <v>343</v>
      </c>
      <c r="C947" s="345"/>
      <c r="D947" s="336"/>
      <c r="E947" s="334"/>
      <c r="F947" s="334"/>
      <c r="G947" s="334"/>
      <c r="H947" s="334"/>
      <c r="I947" s="334"/>
      <c r="J947" s="334"/>
      <c r="K947" s="334"/>
      <c r="L947" s="334"/>
      <c r="M947" s="334"/>
      <c r="N947" s="334"/>
      <c r="O947" s="300"/>
      <c r="P947" s="334"/>
      <c r="Q947" s="334"/>
      <c r="R947" s="334"/>
      <c r="S947" s="336"/>
      <c r="T947" s="336"/>
      <c r="U947" s="336"/>
      <c r="V947" s="336"/>
      <c r="W947" s="334"/>
      <c r="X947" s="334"/>
      <c r="Y947" s="346">
        <f>SUM(Y938:Y946)</f>
        <v>56388.249885683086</v>
      </c>
      <c r="Z947" s="346">
        <f t="shared" ref="Z947:AE947" si="1855">SUM(Z938:Z946)</f>
        <v>174396.68118927674</v>
      </c>
      <c r="AA947" s="346">
        <f t="shared" si="1855"/>
        <v>749875.08311292192</v>
      </c>
      <c r="AB947" s="346">
        <f t="shared" si="1855"/>
        <v>3378.5109691615085</v>
      </c>
      <c r="AC947" s="346">
        <f t="shared" si="1855"/>
        <v>55194.314523825211</v>
      </c>
      <c r="AD947" s="346">
        <f t="shared" si="1855"/>
        <v>144292.59000544186</v>
      </c>
      <c r="AE947" s="346">
        <f t="shared" si="1855"/>
        <v>-197.01018215162944</v>
      </c>
      <c r="AF947" s="346">
        <f>SUM(AF938:AF946)</f>
        <v>0</v>
      </c>
      <c r="AG947" s="346">
        <f t="shared" ref="AG947:AL947" si="1856">SUM(AG938:AG946)</f>
        <v>0</v>
      </c>
      <c r="AH947" s="346">
        <f t="shared" si="1856"/>
        <v>0</v>
      </c>
      <c r="AI947" s="346">
        <f t="shared" si="1856"/>
        <v>0</v>
      </c>
      <c r="AJ947" s="346">
        <f t="shared" si="1856"/>
        <v>0</v>
      </c>
      <c r="AK947" s="346">
        <f t="shared" si="1856"/>
        <v>0</v>
      </c>
      <c r="AL947" s="346">
        <f t="shared" si="1856"/>
        <v>0</v>
      </c>
      <c r="AM947" s="407">
        <f>SUM(AM938:AM946)</f>
        <v>1183328.4195041589</v>
      </c>
    </row>
    <row r="948" spans="1:39" ht="15">
      <c r="B948" s="349" t="s">
        <v>344</v>
      </c>
      <c r="C948" s="345"/>
      <c r="D948" s="350"/>
      <c r="E948" s="334"/>
      <c r="F948" s="334"/>
      <c r="G948" s="334"/>
      <c r="H948" s="334"/>
      <c r="I948" s="334"/>
      <c r="J948" s="334"/>
      <c r="K948" s="334"/>
      <c r="L948" s="334"/>
      <c r="M948" s="334"/>
      <c r="N948" s="334"/>
      <c r="O948" s="300"/>
      <c r="P948" s="334"/>
      <c r="Q948" s="334"/>
      <c r="R948" s="334"/>
      <c r="S948" s="336"/>
      <c r="T948" s="336"/>
      <c r="U948" s="336"/>
      <c r="V948" s="336"/>
      <c r="W948" s="334"/>
      <c r="X948" s="334"/>
      <c r="Y948" s="347">
        <f>Y935*Y937</f>
        <v>0</v>
      </c>
      <c r="Z948" s="347">
        <f t="shared" ref="Z948:AE948" si="1857">Z935*Z937</f>
        <v>0</v>
      </c>
      <c r="AA948" s="347">
        <f t="shared" si="1857"/>
        <v>0</v>
      </c>
      <c r="AB948" s="347">
        <f t="shared" si="1857"/>
        <v>0</v>
      </c>
      <c r="AC948" s="347">
        <f t="shared" si="1857"/>
        <v>0</v>
      </c>
      <c r="AD948" s="347">
        <f t="shared" si="1857"/>
        <v>0</v>
      </c>
      <c r="AE948" s="347">
        <f t="shared" si="1857"/>
        <v>0</v>
      </c>
      <c r="AF948" s="347">
        <f>AF935*AF937</f>
        <v>0</v>
      </c>
      <c r="AG948" s="347">
        <f t="shared" ref="AG948:AL948" si="1858">AG935*AG937</f>
        <v>0</v>
      </c>
      <c r="AH948" s="347">
        <f t="shared" si="1858"/>
        <v>0</v>
      </c>
      <c r="AI948" s="347">
        <f t="shared" si="1858"/>
        <v>0</v>
      </c>
      <c r="AJ948" s="347">
        <f t="shared" si="1858"/>
        <v>0</v>
      </c>
      <c r="AK948" s="347">
        <f t="shared" si="1858"/>
        <v>0</v>
      </c>
      <c r="AL948" s="347">
        <f t="shared" si="1858"/>
        <v>0</v>
      </c>
      <c r="AM948" s="407">
        <f>SUM(Y948:AL948)</f>
        <v>0</v>
      </c>
    </row>
    <row r="949" spans="1:39" ht="15">
      <c r="B949" s="349" t="s">
        <v>345</v>
      </c>
      <c r="C949" s="345"/>
      <c r="D949" s="350"/>
      <c r="E949" s="334"/>
      <c r="F949" s="334"/>
      <c r="G949" s="334"/>
      <c r="H949" s="334"/>
      <c r="I949" s="334"/>
      <c r="J949" s="334"/>
      <c r="K949" s="334"/>
      <c r="L949" s="334"/>
      <c r="M949" s="334"/>
      <c r="N949" s="334"/>
      <c r="O949" s="300"/>
      <c r="P949" s="334"/>
      <c r="Q949" s="334"/>
      <c r="R949" s="334"/>
      <c r="S949" s="350"/>
      <c r="T949" s="350"/>
      <c r="U949" s="350"/>
      <c r="V949" s="350"/>
      <c r="W949" s="334"/>
      <c r="X949" s="334"/>
      <c r="Y949" s="351"/>
      <c r="Z949" s="351"/>
      <c r="AA949" s="351"/>
      <c r="AB949" s="351"/>
      <c r="AC949" s="351"/>
      <c r="AD949" s="351"/>
      <c r="AE949" s="351"/>
      <c r="AF949" s="351"/>
      <c r="AG949" s="351"/>
      <c r="AH949" s="351"/>
      <c r="AI949" s="351"/>
      <c r="AJ949" s="351"/>
      <c r="AK949" s="351"/>
      <c r="AL949" s="351"/>
      <c r="AM949" s="407">
        <f>AM947-AM948</f>
        <v>1183328.4195041589</v>
      </c>
    </row>
    <row r="950" spans="1:39" ht="15">
      <c r="B950" s="324"/>
      <c r="C950" s="350"/>
      <c r="D950" s="350"/>
      <c r="E950" s="334"/>
      <c r="F950" s="334"/>
      <c r="G950" s="334"/>
      <c r="H950" s="334"/>
      <c r="I950" s="334"/>
      <c r="J950" s="334"/>
      <c r="K950" s="334"/>
      <c r="L950" s="334"/>
      <c r="M950" s="334"/>
      <c r="N950" s="334"/>
      <c r="O950" s="300"/>
      <c r="P950" s="334"/>
      <c r="Q950" s="334"/>
      <c r="R950" s="334"/>
      <c r="S950" s="350"/>
      <c r="T950" s="345"/>
      <c r="U950" s="350"/>
      <c r="V950" s="350"/>
      <c r="W950" s="334"/>
      <c r="X950" s="334"/>
      <c r="Y950" s="352"/>
      <c r="Z950" s="352"/>
      <c r="AA950" s="352"/>
      <c r="AB950" s="352"/>
      <c r="AC950" s="352"/>
      <c r="AD950" s="352"/>
      <c r="AE950" s="352"/>
      <c r="AF950" s="352"/>
      <c r="AG950" s="352"/>
      <c r="AH950" s="352"/>
      <c r="AI950" s="352"/>
      <c r="AJ950" s="352"/>
      <c r="AK950" s="352"/>
      <c r="AL950" s="352"/>
      <c r="AM950" s="337"/>
    </row>
    <row r="951" spans="1:39" ht="15">
      <c r="B951" s="440" t="s">
        <v>340</v>
      </c>
      <c r="C951" s="364"/>
      <c r="D951" s="384"/>
      <c r="E951" s="384"/>
      <c r="F951" s="384"/>
      <c r="G951" s="384"/>
      <c r="H951" s="384"/>
      <c r="I951" s="384"/>
      <c r="J951" s="384"/>
      <c r="K951" s="384"/>
      <c r="L951" s="384"/>
      <c r="M951" s="384"/>
      <c r="N951" s="384"/>
      <c r="O951" s="383"/>
      <c r="P951" s="384"/>
      <c r="Q951" s="384"/>
      <c r="R951" s="384"/>
      <c r="S951" s="364"/>
      <c r="T951" s="385"/>
      <c r="U951" s="385"/>
      <c r="V951" s="384"/>
      <c r="W951" s="384"/>
      <c r="X951" s="385"/>
      <c r="Y951" s="326">
        <f>SUMPRODUCT(E777:E932,Y777:Y932)</f>
        <v>0</v>
      </c>
      <c r="Z951" s="326">
        <f>SUMPRODUCT(E777:E932,Z777:Z932)</f>
        <v>59476.034913000003</v>
      </c>
      <c r="AA951" s="326">
        <f t="shared" ref="AA951:AL951" si="1859">IF(AA775="kw",SUMPRODUCT($N$777:$N$932,$P$777:$P$932,AA777:AA932),SUMPRODUCT($E$777:$E$932,AA777:AA932))</f>
        <v>2020.0175999999997</v>
      </c>
      <c r="AB951" s="326">
        <f t="shared" si="1859"/>
        <v>0</v>
      </c>
      <c r="AC951" s="326">
        <f t="shared" si="1859"/>
        <v>875.22947999999985</v>
      </c>
      <c r="AD951" s="326">
        <f t="shared" si="1859"/>
        <v>317.38355999999993</v>
      </c>
      <c r="AE951" s="326">
        <f t="shared" si="1859"/>
        <v>0</v>
      </c>
      <c r="AF951" s="326">
        <f t="shared" si="1859"/>
        <v>0</v>
      </c>
      <c r="AG951" s="326">
        <f t="shared" si="1859"/>
        <v>0</v>
      </c>
      <c r="AH951" s="326">
        <f t="shared" si="1859"/>
        <v>0</v>
      </c>
      <c r="AI951" s="326">
        <f t="shared" si="1859"/>
        <v>0</v>
      </c>
      <c r="AJ951" s="326">
        <f t="shared" si="1859"/>
        <v>0</v>
      </c>
      <c r="AK951" s="326">
        <f t="shared" si="1859"/>
        <v>0</v>
      </c>
      <c r="AL951" s="326">
        <f t="shared" si="1859"/>
        <v>0</v>
      </c>
      <c r="AM951" s="386"/>
    </row>
    <row r="952" spans="1:39" ht="18.75" customHeight="1">
      <c r="B952" s="368" t="s">
        <v>584</v>
      </c>
      <c r="C952" s="387"/>
      <c r="D952" s="388"/>
      <c r="E952" s="388"/>
      <c r="F952" s="388"/>
      <c r="G952" s="388"/>
      <c r="H952" s="388"/>
      <c r="I952" s="388"/>
      <c r="J952" s="388"/>
      <c r="K952" s="388"/>
      <c r="L952" s="388"/>
      <c r="M952" s="388"/>
      <c r="N952" s="388"/>
      <c r="O952" s="388"/>
      <c r="P952" s="388"/>
      <c r="Q952" s="388"/>
      <c r="R952" s="388"/>
      <c r="S952" s="371"/>
      <c r="T952" s="372"/>
      <c r="U952" s="388"/>
      <c r="V952" s="388"/>
      <c r="W952" s="388"/>
      <c r="X952" s="388"/>
      <c r="Y952" s="409"/>
      <c r="Z952" s="409"/>
      <c r="AA952" s="409"/>
      <c r="AB952" s="409"/>
      <c r="AC952" s="409"/>
      <c r="AD952" s="409"/>
      <c r="AE952" s="409"/>
      <c r="AF952" s="409"/>
      <c r="AG952" s="409"/>
      <c r="AH952" s="409"/>
      <c r="AI952" s="409"/>
      <c r="AJ952" s="409"/>
      <c r="AK952" s="409"/>
      <c r="AL952" s="409"/>
      <c r="AM952" s="389"/>
    </row>
    <row r="953" spans="1:39" collapsed="1"/>
    <row r="955" spans="1:39" ht="15.4">
      <c r="B955" s="280" t="s">
        <v>341</v>
      </c>
      <c r="C955" s="281"/>
      <c r="D955" s="588" t="s">
        <v>526</v>
      </c>
      <c r="E955" s="253"/>
      <c r="F955" s="588"/>
      <c r="G955" s="253"/>
      <c r="H955" s="253"/>
      <c r="I955" s="253"/>
      <c r="J955" s="253"/>
      <c r="K955" s="253"/>
      <c r="L955" s="253"/>
      <c r="M955" s="253"/>
      <c r="N955" s="253"/>
      <c r="O955" s="281"/>
      <c r="P955" s="253"/>
      <c r="Q955" s="253"/>
      <c r="R955" s="253"/>
      <c r="S955" s="253"/>
      <c r="T955" s="253"/>
      <c r="U955" s="253"/>
      <c r="V955" s="253"/>
      <c r="W955" s="253"/>
      <c r="X955" s="253"/>
      <c r="Y955" s="270"/>
      <c r="Z955" s="267"/>
      <c r="AA955" s="267"/>
      <c r="AB955" s="267"/>
      <c r="AC955" s="267"/>
      <c r="AD955" s="267"/>
      <c r="AE955" s="267"/>
      <c r="AF955" s="267"/>
      <c r="AG955" s="267"/>
      <c r="AH955" s="267"/>
      <c r="AI955" s="267"/>
      <c r="AJ955" s="267"/>
      <c r="AK955" s="267"/>
      <c r="AL955" s="267"/>
    </row>
    <row r="956" spans="1:39" ht="39.75" customHeight="1">
      <c r="B956" s="842" t="s">
        <v>211</v>
      </c>
      <c r="C956" s="844" t="s">
        <v>33</v>
      </c>
      <c r="D956" s="284" t="s">
        <v>422</v>
      </c>
      <c r="E956" s="846" t="s">
        <v>209</v>
      </c>
      <c r="F956" s="847"/>
      <c r="G956" s="847"/>
      <c r="H956" s="847"/>
      <c r="I956" s="847"/>
      <c r="J956" s="847"/>
      <c r="K956" s="847"/>
      <c r="L956" s="847"/>
      <c r="M956" s="848"/>
      <c r="N956" s="849" t="s">
        <v>213</v>
      </c>
      <c r="O956" s="284" t="s">
        <v>423</v>
      </c>
      <c r="P956" s="846" t="s">
        <v>212</v>
      </c>
      <c r="Q956" s="847"/>
      <c r="R956" s="847"/>
      <c r="S956" s="847"/>
      <c r="T956" s="847"/>
      <c r="U956" s="847"/>
      <c r="V956" s="847"/>
      <c r="W956" s="847"/>
      <c r="X956" s="848"/>
      <c r="Y956" s="839" t="s">
        <v>243</v>
      </c>
      <c r="Z956" s="840"/>
      <c r="AA956" s="840"/>
      <c r="AB956" s="840"/>
      <c r="AC956" s="840"/>
      <c r="AD956" s="840"/>
      <c r="AE956" s="840"/>
      <c r="AF956" s="840"/>
      <c r="AG956" s="840"/>
      <c r="AH956" s="840"/>
      <c r="AI956" s="840"/>
      <c r="AJ956" s="840"/>
      <c r="AK956" s="840"/>
      <c r="AL956" s="840"/>
      <c r="AM956" s="841"/>
    </row>
    <row r="957" spans="1:39" ht="65.25" customHeight="1">
      <c r="B957" s="843"/>
      <c r="C957" s="845"/>
      <c r="D957" s="285">
        <v>2020</v>
      </c>
      <c r="E957" s="285">
        <v>2021</v>
      </c>
      <c r="F957" s="285">
        <v>2022</v>
      </c>
      <c r="G957" s="285">
        <v>2023</v>
      </c>
      <c r="H957" s="285">
        <v>2024</v>
      </c>
      <c r="I957" s="285">
        <v>2025</v>
      </c>
      <c r="J957" s="285">
        <v>2026</v>
      </c>
      <c r="K957" s="285">
        <v>2027</v>
      </c>
      <c r="L957" s="285">
        <v>2028</v>
      </c>
      <c r="M957" s="285">
        <v>2029</v>
      </c>
      <c r="N957" s="850"/>
      <c r="O957" s="285">
        <v>2020</v>
      </c>
      <c r="P957" s="285">
        <v>2021</v>
      </c>
      <c r="Q957" s="285">
        <v>2022</v>
      </c>
      <c r="R957" s="285">
        <v>2023</v>
      </c>
      <c r="S957" s="285">
        <v>2024</v>
      </c>
      <c r="T957" s="285">
        <v>2025</v>
      </c>
      <c r="U957" s="285">
        <v>2026</v>
      </c>
      <c r="V957" s="285">
        <v>2027</v>
      </c>
      <c r="W957" s="285">
        <v>2028</v>
      </c>
      <c r="X957" s="285">
        <v>2029</v>
      </c>
      <c r="Y957" s="285" t="str">
        <f>'1.  LRAMVA Summary'!D52</f>
        <v>Residential</v>
      </c>
      <c r="Z957" s="285" t="str">
        <f>'1.  LRAMVA Summary'!E52</f>
        <v>General Service &lt; 50 kW</v>
      </c>
      <c r="AA957" s="285" t="str">
        <f>'1.  LRAMVA Summary'!F52</f>
        <v>General Service 50 - 4,999 kW</v>
      </c>
      <c r="AB957" s="285" t="str">
        <f>'1.  LRAMVA Summary'!G52</f>
        <v>General Service 3,000 - 4,999 kW</v>
      </c>
      <c r="AC957" s="285" t="str">
        <f>'1.  LRAMVA Summary'!H52</f>
        <v>Large Use - Regular</v>
      </c>
      <c r="AD957" s="285" t="str">
        <f>'1.  LRAMVA Summary'!I52</f>
        <v>Large Use - 3TS</v>
      </c>
      <c r="AE957" s="285" t="str">
        <f>'1.  LRAMVA Summary'!J52</f>
        <v>Large Use - Ford Annex</v>
      </c>
      <c r="AF957" s="285" t="str">
        <f>'1.  LRAMVA Summary'!K52</f>
        <v>Other</v>
      </c>
      <c r="AG957" s="285" t="str">
        <f>'1.  LRAMVA Summary'!L52</f>
        <v/>
      </c>
      <c r="AH957" s="285" t="str">
        <f>'1.  LRAMVA Summary'!M52</f>
        <v/>
      </c>
      <c r="AI957" s="285" t="str">
        <f>'1.  LRAMVA Summary'!N52</f>
        <v/>
      </c>
      <c r="AJ957" s="285" t="str">
        <f>'1.  LRAMVA Summary'!O52</f>
        <v/>
      </c>
      <c r="AK957" s="285" t="str">
        <f>'1.  LRAMVA Summary'!P52</f>
        <v/>
      </c>
      <c r="AL957" s="285" t="str">
        <f>'1.  LRAMVA Summary'!Q52</f>
        <v/>
      </c>
      <c r="AM957" s="287" t="str">
        <f>'1.  LRAMVA Summary'!R52</f>
        <v>Total</v>
      </c>
    </row>
    <row r="958" spans="1:39" ht="15" customHeight="1">
      <c r="A958" s="530"/>
      <c r="B958" s="517" t="s">
        <v>504</v>
      </c>
      <c r="C958" s="289"/>
      <c r="D958" s="289"/>
      <c r="E958" s="289"/>
      <c r="F958" s="289"/>
      <c r="G958" s="289"/>
      <c r="H958" s="289"/>
      <c r="I958" s="289"/>
      <c r="J958" s="289"/>
      <c r="K958" s="289"/>
      <c r="L958" s="289"/>
      <c r="M958" s="289"/>
      <c r="N958" s="290"/>
      <c r="O958" s="289"/>
      <c r="P958" s="289"/>
      <c r="Q958" s="289"/>
      <c r="R958" s="289"/>
      <c r="S958" s="289"/>
      <c r="T958" s="289"/>
      <c r="U958" s="289"/>
      <c r="V958" s="289"/>
      <c r="W958" s="289"/>
      <c r="X958" s="289"/>
      <c r="Y958" s="291" t="str">
        <f>'1.  LRAMVA Summary'!D53</f>
        <v>kWh</v>
      </c>
      <c r="Z958" s="291" t="str">
        <f>'1.  LRAMVA Summary'!E53</f>
        <v>kWh</v>
      </c>
      <c r="AA958" s="291" t="str">
        <f>'1.  LRAMVA Summary'!F53</f>
        <v>kW</v>
      </c>
      <c r="AB958" s="291" t="str">
        <f>'1.  LRAMVA Summary'!G53</f>
        <v>kW</v>
      </c>
      <c r="AC958" s="291" t="str">
        <f>'1.  LRAMVA Summary'!H53</f>
        <v>kW</v>
      </c>
      <c r="AD958" s="291" t="str">
        <f>'1.  LRAMVA Summary'!I53</f>
        <v>kW</v>
      </c>
      <c r="AE958" s="291" t="str">
        <f>'1.  LRAMVA Summary'!J53</f>
        <v>kW</v>
      </c>
      <c r="AF958" s="291" t="str">
        <f>'1.  LRAMVA Summary'!K53</f>
        <v>kW</v>
      </c>
      <c r="AG958" s="291">
        <f>'1.  LRAMVA Summary'!L53</f>
        <v>0</v>
      </c>
      <c r="AH958" s="291">
        <f>'1.  LRAMVA Summary'!M53</f>
        <v>0</v>
      </c>
      <c r="AI958" s="291">
        <f>'1.  LRAMVA Summary'!N53</f>
        <v>0</v>
      </c>
      <c r="AJ958" s="291">
        <f>'1.  LRAMVA Summary'!O53</f>
        <v>0</v>
      </c>
      <c r="AK958" s="291">
        <f>'1.  LRAMVA Summary'!P53</f>
        <v>0</v>
      </c>
      <c r="AL958" s="291">
        <f>'1.  LRAMVA Summary'!Q53</f>
        <v>0</v>
      </c>
      <c r="AM958" s="292"/>
    </row>
    <row r="959" spans="1:39" ht="15" hidden="1" customHeight="1" outlineLevel="1">
      <c r="A959" s="530"/>
      <c r="B959" s="504" t="s">
        <v>497</v>
      </c>
      <c r="C959" s="289"/>
      <c r="D959" s="289"/>
      <c r="E959" s="289"/>
      <c r="F959" s="289"/>
      <c r="G959" s="289"/>
      <c r="H959" s="289"/>
      <c r="I959" s="289"/>
      <c r="J959" s="289"/>
      <c r="K959" s="289"/>
      <c r="L959" s="289"/>
      <c r="M959" s="289"/>
      <c r="N959" s="290"/>
      <c r="O959" s="289"/>
      <c r="P959" s="289"/>
      <c r="Q959" s="289"/>
      <c r="R959" s="289"/>
      <c r="S959" s="289"/>
      <c r="T959" s="289"/>
      <c r="U959" s="289"/>
      <c r="V959" s="289"/>
      <c r="W959" s="289"/>
      <c r="X959" s="289"/>
      <c r="Y959" s="291"/>
      <c r="Z959" s="291"/>
      <c r="AA959" s="291"/>
      <c r="AB959" s="291"/>
      <c r="AC959" s="291"/>
      <c r="AD959" s="291"/>
      <c r="AE959" s="291"/>
      <c r="AF959" s="291"/>
      <c r="AG959" s="291"/>
      <c r="AH959" s="291"/>
      <c r="AI959" s="291"/>
      <c r="AJ959" s="291"/>
      <c r="AK959" s="291"/>
      <c r="AL959" s="291"/>
      <c r="AM959" s="292"/>
    </row>
    <row r="960" spans="1:39" ht="15" hidden="1" customHeight="1" outlineLevel="1">
      <c r="A960" s="530">
        <v>1</v>
      </c>
      <c r="B960" s="428" t="s">
        <v>95</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0"/>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1860">Z960</f>
        <v>0</v>
      </c>
      <c r="AA961" s="411">
        <f t="shared" ref="AA961" si="1861">AA960</f>
        <v>0</v>
      </c>
      <c r="AB961" s="411">
        <f t="shared" ref="AB961" si="1862">AB960</f>
        <v>0</v>
      </c>
      <c r="AC961" s="411">
        <f t="shared" ref="AC961" si="1863">AC960</f>
        <v>0</v>
      </c>
      <c r="AD961" s="411">
        <f t="shared" ref="AD961" si="1864">AD960</f>
        <v>0</v>
      </c>
      <c r="AE961" s="411">
        <f t="shared" ref="AE961" si="1865">AE960</f>
        <v>0</v>
      </c>
      <c r="AF961" s="411">
        <f t="shared" ref="AF961" si="1866">AF960</f>
        <v>0</v>
      </c>
      <c r="AG961" s="411">
        <f t="shared" ref="AG961" si="1867">AG960</f>
        <v>0</v>
      </c>
      <c r="AH961" s="411">
        <f t="shared" ref="AH961" si="1868">AH960</f>
        <v>0</v>
      </c>
      <c r="AI961" s="411">
        <f t="shared" ref="AI961" si="1869">AI960</f>
        <v>0</v>
      </c>
      <c r="AJ961" s="411">
        <f t="shared" ref="AJ961" si="1870">AJ960</f>
        <v>0</v>
      </c>
      <c r="AK961" s="411">
        <f t="shared" ref="AK961" si="1871">AK960</f>
        <v>0</v>
      </c>
      <c r="AL961" s="411">
        <f t="shared" ref="AL961" si="1872">AL960</f>
        <v>0</v>
      </c>
      <c r="AM961" s="297"/>
    </row>
    <row r="962" spans="1:39" ht="15" hidden="1" customHeight="1" outlineLevel="1">
      <c r="A962" s="530"/>
      <c r="B962" s="298"/>
      <c r="C962" s="299"/>
      <c r="D962" s="299"/>
      <c r="E962" s="299"/>
      <c r="F962" s="299"/>
      <c r="G962" s="299"/>
      <c r="H962" s="299"/>
      <c r="I962" s="299"/>
      <c r="J962" s="299"/>
      <c r="K962" s="299"/>
      <c r="L962" s="299"/>
      <c r="M962" s="299"/>
      <c r="N962" s="300"/>
      <c r="O962" s="299"/>
      <c r="P962" s="299"/>
      <c r="Q962" s="299"/>
      <c r="R962" s="299"/>
      <c r="S962" s="299"/>
      <c r="T962" s="299"/>
      <c r="U962" s="299"/>
      <c r="V962" s="299"/>
      <c r="W962" s="299"/>
      <c r="X962" s="299"/>
      <c r="Y962" s="412"/>
      <c r="Z962" s="413"/>
      <c r="AA962" s="413"/>
      <c r="AB962" s="413"/>
      <c r="AC962" s="413"/>
      <c r="AD962" s="413"/>
      <c r="AE962" s="413"/>
      <c r="AF962" s="413"/>
      <c r="AG962" s="413"/>
      <c r="AH962" s="413"/>
      <c r="AI962" s="413"/>
      <c r="AJ962" s="413"/>
      <c r="AK962" s="413"/>
      <c r="AL962" s="413"/>
      <c r="AM962" s="302"/>
    </row>
    <row r="963" spans="1:39" ht="15" hidden="1" customHeight="1" outlineLevel="1">
      <c r="A963" s="530">
        <v>2</v>
      </c>
      <c r="B963" s="428" t="s">
        <v>96</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0"/>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1873">Z963</f>
        <v>0</v>
      </c>
      <c r="AA964" s="411">
        <f t="shared" ref="AA964" si="1874">AA963</f>
        <v>0</v>
      </c>
      <c r="AB964" s="411">
        <f t="shared" ref="AB964" si="1875">AB963</f>
        <v>0</v>
      </c>
      <c r="AC964" s="411">
        <f t="shared" ref="AC964" si="1876">AC963</f>
        <v>0</v>
      </c>
      <c r="AD964" s="411">
        <f t="shared" ref="AD964" si="1877">AD963</f>
        <v>0</v>
      </c>
      <c r="AE964" s="411">
        <f t="shared" ref="AE964" si="1878">AE963</f>
        <v>0</v>
      </c>
      <c r="AF964" s="411">
        <f t="shared" ref="AF964" si="1879">AF963</f>
        <v>0</v>
      </c>
      <c r="AG964" s="411">
        <f t="shared" ref="AG964" si="1880">AG963</f>
        <v>0</v>
      </c>
      <c r="AH964" s="411">
        <f t="shared" ref="AH964" si="1881">AH963</f>
        <v>0</v>
      </c>
      <c r="AI964" s="411">
        <f t="shared" ref="AI964" si="1882">AI963</f>
        <v>0</v>
      </c>
      <c r="AJ964" s="411">
        <f t="shared" ref="AJ964" si="1883">AJ963</f>
        <v>0</v>
      </c>
      <c r="AK964" s="411">
        <f t="shared" ref="AK964" si="1884">AK963</f>
        <v>0</v>
      </c>
      <c r="AL964" s="411">
        <f t="shared" ref="AL964" si="1885">AL963</f>
        <v>0</v>
      </c>
      <c r="AM964" s="297"/>
    </row>
    <row r="965" spans="1:39" ht="15" hidden="1" customHeight="1" outlineLevel="1">
      <c r="A965" s="530"/>
      <c r="B965" s="298"/>
      <c r="C965" s="299"/>
      <c r="D965" s="304"/>
      <c r="E965" s="304"/>
      <c r="F965" s="304"/>
      <c r="G965" s="304"/>
      <c r="H965" s="304"/>
      <c r="I965" s="304"/>
      <c r="J965" s="304"/>
      <c r="K965" s="304"/>
      <c r="L965" s="304"/>
      <c r="M965" s="304"/>
      <c r="N965" s="300"/>
      <c r="O965" s="304"/>
      <c r="P965" s="304"/>
      <c r="Q965" s="304"/>
      <c r="R965" s="304"/>
      <c r="S965" s="304"/>
      <c r="T965" s="304"/>
      <c r="U965" s="304"/>
      <c r="V965" s="304"/>
      <c r="W965" s="304"/>
      <c r="X965" s="304"/>
      <c r="Y965" s="412"/>
      <c r="Z965" s="413"/>
      <c r="AA965" s="413"/>
      <c r="AB965" s="413"/>
      <c r="AC965" s="413"/>
      <c r="AD965" s="413"/>
      <c r="AE965" s="413"/>
      <c r="AF965" s="413"/>
      <c r="AG965" s="413"/>
      <c r="AH965" s="413"/>
      <c r="AI965" s="413"/>
      <c r="AJ965" s="413"/>
      <c r="AK965" s="413"/>
      <c r="AL965" s="413"/>
      <c r="AM965" s="302"/>
    </row>
    <row r="966" spans="1:39" ht="15" hidden="1" customHeight="1" outlineLevel="1">
      <c r="A966" s="530">
        <v>3</v>
      </c>
      <c r="B966" s="428" t="s">
        <v>97</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0"/>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1886">Z966</f>
        <v>0</v>
      </c>
      <c r="AA967" s="411">
        <f t="shared" ref="AA967" si="1887">AA966</f>
        <v>0</v>
      </c>
      <c r="AB967" s="411">
        <f t="shared" ref="AB967" si="1888">AB966</f>
        <v>0</v>
      </c>
      <c r="AC967" s="411">
        <f t="shared" ref="AC967" si="1889">AC966</f>
        <v>0</v>
      </c>
      <c r="AD967" s="411">
        <f t="shared" ref="AD967" si="1890">AD966</f>
        <v>0</v>
      </c>
      <c r="AE967" s="411">
        <f t="shared" ref="AE967" si="1891">AE966</f>
        <v>0</v>
      </c>
      <c r="AF967" s="411">
        <f t="shared" ref="AF967" si="1892">AF966</f>
        <v>0</v>
      </c>
      <c r="AG967" s="411">
        <f t="shared" ref="AG967" si="1893">AG966</f>
        <v>0</v>
      </c>
      <c r="AH967" s="411">
        <f t="shared" ref="AH967" si="1894">AH966</f>
        <v>0</v>
      </c>
      <c r="AI967" s="411">
        <f t="shared" ref="AI967" si="1895">AI966</f>
        <v>0</v>
      </c>
      <c r="AJ967" s="411">
        <f t="shared" ref="AJ967" si="1896">AJ966</f>
        <v>0</v>
      </c>
      <c r="AK967" s="411">
        <f t="shared" ref="AK967" si="1897">AK966</f>
        <v>0</v>
      </c>
      <c r="AL967" s="411">
        <f t="shared" ref="AL967" si="1898">AL966</f>
        <v>0</v>
      </c>
      <c r="AM967" s="297"/>
    </row>
    <row r="968" spans="1:39" ht="15" hidden="1" customHeight="1" outlineLevel="1">
      <c r="A968" s="530"/>
      <c r="B968" s="294"/>
      <c r="C968" s="305"/>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12"/>
      <c r="Z968" s="412"/>
      <c r="AA968" s="412"/>
      <c r="AB968" s="412"/>
      <c r="AC968" s="412"/>
      <c r="AD968" s="412"/>
      <c r="AE968" s="412"/>
      <c r="AF968" s="412"/>
      <c r="AG968" s="412"/>
      <c r="AH968" s="412"/>
      <c r="AI968" s="412"/>
      <c r="AJ968" s="412"/>
      <c r="AK968" s="412"/>
      <c r="AL968" s="412"/>
      <c r="AM968" s="306"/>
    </row>
    <row r="969" spans="1:39" ht="15" hidden="1" customHeight="1" outlineLevel="1">
      <c r="A969" s="530">
        <v>4</v>
      </c>
      <c r="B969" s="519" t="s">
        <v>674</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0"/>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1899">Z969</f>
        <v>0</v>
      </c>
      <c r="AA970" s="411">
        <f t="shared" ref="AA970" si="1900">AA969</f>
        <v>0</v>
      </c>
      <c r="AB970" s="411">
        <f t="shared" ref="AB970" si="1901">AB969</f>
        <v>0</v>
      </c>
      <c r="AC970" s="411">
        <f t="shared" ref="AC970" si="1902">AC969</f>
        <v>0</v>
      </c>
      <c r="AD970" s="411">
        <f t="shared" ref="AD970" si="1903">AD969</f>
        <v>0</v>
      </c>
      <c r="AE970" s="411">
        <f t="shared" ref="AE970" si="1904">AE969</f>
        <v>0</v>
      </c>
      <c r="AF970" s="411">
        <f t="shared" ref="AF970" si="1905">AF969</f>
        <v>0</v>
      </c>
      <c r="AG970" s="411">
        <f t="shared" ref="AG970" si="1906">AG969</f>
        <v>0</v>
      </c>
      <c r="AH970" s="411">
        <f t="shared" ref="AH970" si="1907">AH969</f>
        <v>0</v>
      </c>
      <c r="AI970" s="411">
        <f t="shared" ref="AI970" si="1908">AI969</f>
        <v>0</v>
      </c>
      <c r="AJ970" s="411">
        <f t="shared" ref="AJ970" si="1909">AJ969</f>
        <v>0</v>
      </c>
      <c r="AK970" s="411">
        <f t="shared" ref="AK970" si="1910">AK969</f>
        <v>0</v>
      </c>
      <c r="AL970" s="411">
        <f t="shared" ref="AL970" si="1911">AL969</f>
        <v>0</v>
      </c>
      <c r="AM970" s="297"/>
    </row>
    <row r="971" spans="1:39" ht="15" hidden="1" customHeight="1" outlineLevel="1">
      <c r="A971" s="530"/>
      <c r="B971" s="294"/>
      <c r="C971" s="305"/>
      <c r="D971" s="304"/>
      <c r="E971" s="304"/>
      <c r="F971" s="304"/>
      <c r="G971" s="304"/>
      <c r="H971" s="304"/>
      <c r="I971" s="304"/>
      <c r="J971" s="304"/>
      <c r="K971" s="304"/>
      <c r="L971" s="304"/>
      <c r="M971" s="304"/>
      <c r="N971" s="291"/>
      <c r="O971" s="304"/>
      <c r="P971" s="304"/>
      <c r="Q971" s="304"/>
      <c r="R971" s="304"/>
      <c r="S971" s="304"/>
      <c r="T971" s="304"/>
      <c r="U971" s="304"/>
      <c r="V971" s="304"/>
      <c r="W971" s="304"/>
      <c r="X971" s="304"/>
      <c r="Y971" s="412"/>
      <c r="Z971" s="412"/>
      <c r="AA971" s="412"/>
      <c r="AB971" s="412"/>
      <c r="AC971" s="412"/>
      <c r="AD971" s="412"/>
      <c r="AE971" s="412"/>
      <c r="AF971" s="412"/>
      <c r="AG971" s="412"/>
      <c r="AH971" s="412"/>
      <c r="AI971" s="412"/>
      <c r="AJ971" s="412"/>
      <c r="AK971" s="412"/>
      <c r="AL971" s="412"/>
      <c r="AM971" s="306"/>
    </row>
    <row r="972" spans="1:39" ht="15" hidden="1" customHeight="1" outlineLevel="1">
      <c r="A972" s="530">
        <v>5</v>
      </c>
      <c r="B972" s="428" t="s">
        <v>98</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30"/>
      <c r="B973" s="294" t="s">
        <v>346</v>
      </c>
      <c r="C973" s="291" t="s">
        <v>163</v>
      </c>
      <c r="D973" s="295"/>
      <c r="E973" s="295"/>
      <c r="F973" s="295"/>
      <c r="G973" s="295"/>
      <c r="H973" s="295"/>
      <c r="I973" s="295"/>
      <c r="J973" s="295"/>
      <c r="K973" s="295"/>
      <c r="L973" s="295"/>
      <c r="M973" s="295"/>
      <c r="N973" s="468"/>
      <c r="O973" s="295"/>
      <c r="P973" s="295"/>
      <c r="Q973" s="295"/>
      <c r="R973" s="295"/>
      <c r="S973" s="295"/>
      <c r="T973" s="295"/>
      <c r="U973" s="295"/>
      <c r="V973" s="295"/>
      <c r="W973" s="295"/>
      <c r="X973" s="295"/>
      <c r="Y973" s="411">
        <f>Y972</f>
        <v>0</v>
      </c>
      <c r="Z973" s="411">
        <f t="shared" ref="Z973" si="1912">Z972</f>
        <v>0</v>
      </c>
      <c r="AA973" s="411">
        <f t="shared" ref="AA973" si="1913">AA972</f>
        <v>0</v>
      </c>
      <c r="AB973" s="411">
        <f t="shared" ref="AB973" si="1914">AB972</f>
        <v>0</v>
      </c>
      <c r="AC973" s="411">
        <f t="shared" ref="AC973" si="1915">AC972</f>
        <v>0</v>
      </c>
      <c r="AD973" s="411">
        <f t="shared" ref="AD973" si="1916">AD972</f>
        <v>0</v>
      </c>
      <c r="AE973" s="411">
        <f t="shared" ref="AE973" si="1917">AE972</f>
        <v>0</v>
      </c>
      <c r="AF973" s="411">
        <f t="shared" ref="AF973" si="1918">AF972</f>
        <v>0</v>
      </c>
      <c r="AG973" s="411">
        <f t="shared" ref="AG973" si="1919">AG972</f>
        <v>0</v>
      </c>
      <c r="AH973" s="411">
        <f t="shared" ref="AH973" si="1920">AH972</f>
        <v>0</v>
      </c>
      <c r="AI973" s="411">
        <f t="shared" ref="AI973" si="1921">AI972</f>
        <v>0</v>
      </c>
      <c r="AJ973" s="411">
        <f t="shared" ref="AJ973" si="1922">AJ972</f>
        <v>0</v>
      </c>
      <c r="AK973" s="411">
        <f t="shared" ref="AK973" si="1923">AK972</f>
        <v>0</v>
      </c>
      <c r="AL973" s="411">
        <f t="shared" ref="AL973" si="1924">AL972</f>
        <v>0</v>
      </c>
      <c r="AM973" s="297"/>
    </row>
    <row r="974" spans="1:39" ht="15" hidden="1" customHeight="1" outlineLevel="1">
      <c r="A974" s="530"/>
      <c r="B974" s="294"/>
      <c r="C974" s="291"/>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22"/>
      <c r="Z974" s="423"/>
      <c r="AA974" s="423"/>
      <c r="AB974" s="423"/>
      <c r="AC974" s="423"/>
      <c r="AD974" s="423"/>
      <c r="AE974" s="423"/>
      <c r="AF974" s="423"/>
      <c r="AG974" s="423"/>
      <c r="AH974" s="423"/>
      <c r="AI974" s="423"/>
      <c r="AJ974" s="423"/>
      <c r="AK974" s="423"/>
      <c r="AL974" s="423"/>
      <c r="AM974" s="297"/>
    </row>
    <row r="975" spans="1:39" ht="15" hidden="1" outlineLevel="1">
      <c r="A975" s="530"/>
      <c r="B975" s="319" t="s">
        <v>498</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414"/>
      <c r="Z975" s="414"/>
      <c r="AA975" s="414"/>
      <c r="AB975" s="414"/>
      <c r="AC975" s="414"/>
      <c r="AD975" s="414"/>
      <c r="AE975" s="414"/>
      <c r="AF975" s="414"/>
      <c r="AG975" s="414"/>
      <c r="AH975" s="414"/>
      <c r="AI975" s="414"/>
      <c r="AJ975" s="414"/>
      <c r="AK975" s="414"/>
      <c r="AL975" s="414"/>
      <c r="AM975" s="292"/>
    </row>
    <row r="976" spans="1:39" ht="15" hidden="1" customHeight="1" outlineLevel="1">
      <c r="A976" s="530">
        <v>6</v>
      </c>
      <c r="B976" s="428" t="s">
        <v>99</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0"/>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1925">Z976</f>
        <v>0</v>
      </c>
      <c r="AA977" s="411">
        <f t="shared" ref="AA977" si="1926">AA976</f>
        <v>0</v>
      </c>
      <c r="AB977" s="411">
        <f t="shared" ref="AB977" si="1927">AB976</f>
        <v>0</v>
      </c>
      <c r="AC977" s="411">
        <f t="shared" ref="AC977" si="1928">AC976</f>
        <v>0</v>
      </c>
      <c r="AD977" s="411">
        <f t="shared" ref="AD977" si="1929">AD976</f>
        <v>0</v>
      </c>
      <c r="AE977" s="411">
        <f t="shared" ref="AE977" si="1930">AE976</f>
        <v>0</v>
      </c>
      <c r="AF977" s="411">
        <f t="shared" ref="AF977" si="1931">AF976</f>
        <v>0</v>
      </c>
      <c r="AG977" s="411">
        <f t="shared" ref="AG977" si="1932">AG976</f>
        <v>0</v>
      </c>
      <c r="AH977" s="411">
        <f t="shared" ref="AH977" si="1933">AH976</f>
        <v>0</v>
      </c>
      <c r="AI977" s="411">
        <f t="shared" ref="AI977" si="1934">AI976</f>
        <v>0</v>
      </c>
      <c r="AJ977" s="411">
        <f t="shared" ref="AJ977" si="1935">AJ976</f>
        <v>0</v>
      </c>
      <c r="AK977" s="411">
        <f t="shared" ref="AK977" si="1936">AK976</f>
        <v>0</v>
      </c>
      <c r="AL977" s="411">
        <f t="shared" ref="AL977" si="1937">AL976</f>
        <v>0</v>
      </c>
      <c r="AM977" s="311"/>
    </row>
    <row r="978" spans="1:39" ht="15" hidden="1" customHeight="1" outlineLevel="1">
      <c r="A978" s="530"/>
      <c r="B978" s="310"/>
      <c r="C978" s="312"/>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6"/>
      <c r="Z978" s="416"/>
      <c r="AA978" s="416"/>
      <c r="AB978" s="416"/>
      <c r="AC978" s="416"/>
      <c r="AD978" s="416"/>
      <c r="AE978" s="416"/>
      <c r="AF978" s="416"/>
      <c r="AG978" s="416"/>
      <c r="AH978" s="416"/>
      <c r="AI978" s="416"/>
      <c r="AJ978" s="416"/>
      <c r="AK978" s="416"/>
      <c r="AL978" s="416"/>
      <c r="AM978" s="313"/>
    </row>
    <row r="979" spans="1:39" ht="15" hidden="1" customHeight="1" outlineLevel="1">
      <c r="A979" s="530">
        <v>7</v>
      </c>
      <c r="B979" s="428" t="s">
        <v>100</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0"/>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1938">Z979</f>
        <v>0</v>
      </c>
      <c r="AA980" s="411">
        <f t="shared" ref="AA980" si="1939">AA979</f>
        <v>0</v>
      </c>
      <c r="AB980" s="411">
        <f t="shared" ref="AB980" si="1940">AB979</f>
        <v>0</v>
      </c>
      <c r="AC980" s="411">
        <f t="shared" ref="AC980" si="1941">AC979</f>
        <v>0</v>
      </c>
      <c r="AD980" s="411">
        <f t="shared" ref="AD980" si="1942">AD979</f>
        <v>0</v>
      </c>
      <c r="AE980" s="411">
        <f t="shared" ref="AE980" si="1943">AE979</f>
        <v>0</v>
      </c>
      <c r="AF980" s="411">
        <f t="shared" ref="AF980" si="1944">AF979</f>
        <v>0</v>
      </c>
      <c r="AG980" s="411">
        <f t="shared" ref="AG980" si="1945">AG979</f>
        <v>0</v>
      </c>
      <c r="AH980" s="411">
        <f t="shared" ref="AH980" si="1946">AH979</f>
        <v>0</v>
      </c>
      <c r="AI980" s="411">
        <f t="shared" ref="AI980" si="1947">AI979</f>
        <v>0</v>
      </c>
      <c r="AJ980" s="411">
        <f t="shared" ref="AJ980" si="1948">AJ979</f>
        <v>0</v>
      </c>
      <c r="AK980" s="411">
        <f t="shared" ref="AK980" si="1949">AK979</f>
        <v>0</v>
      </c>
      <c r="AL980" s="411">
        <f t="shared" ref="AL980" si="1950">AL979</f>
        <v>0</v>
      </c>
      <c r="AM980" s="311"/>
    </row>
    <row r="981" spans="1:39" ht="15" hidden="1" customHeight="1" outlineLevel="1">
      <c r="A981" s="530"/>
      <c r="B981" s="314"/>
      <c r="C981" s="312"/>
      <c r="D981" s="291"/>
      <c r="E981" s="291"/>
      <c r="F981" s="291"/>
      <c r="G981" s="291"/>
      <c r="H981" s="291"/>
      <c r="I981" s="291"/>
      <c r="J981" s="291"/>
      <c r="K981" s="291"/>
      <c r="L981" s="291"/>
      <c r="M981" s="291"/>
      <c r="N981" s="291"/>
      <c r="O981" s="291"/>
      <c r="P981" s="291"/>
      <c r="Q981" s="291"/>
      <c r="R981" s="291"/>
      <c r="S981" s="291"/>
      <c r="T981" s="291"/>
      <c r="U981" s="291"/>
      <c r="V981" s="291"/>
      <c r="W981" s="291"/>
      <c r="X981" s="291"/>
      <c r="Y981" s="416"/>
      <c r="Z981" s="417"/>
      <c r="AA981" s="416"/>
      <c r="AB981" s="416"/>
      <c r="AC981" s="416"/>
      <c r="AD981" s="416"/>
      <c r="AE981" s="416"/>
      <c r="AF981" s="416"/>
      <c r="AG981" s="416"/>
      <c r="AH981" s="416"/>
      <c r="AI981" s="416"/>
      <c r="AJ981" s="416"/>
      <c r="AK981" s="416"/>
      <c r="AL981" s="416"/>
      <c r="AM981" s="313"/>
    </row>
    <row r="982" spans="1:39" ht="15" hidden="1" customHeight="1" outlineLevel="1">
      <c r="A982" s="530">
        <v>8</v>
      </c>
      <c r="B982" s="428" t="s">
        <v>101</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0"/>
      <c r="B983" s="294" t="s">
        <v>346</v>
      </c>
      <c r="C983" s="291" t="s">
        <v>163</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1951">Z982</f>
        <v>0</v>
      </c>
      <c r="AA983" s="411">
        <f t="shared" ref="AA983" si="1952">AA982</f>
        <v>0</v>
      </c>
      <c r="AB983" s="411">
        <f t="shared" ref="AB983" si="1953">AB982</f>
        <v>0</v>
      </c>
      <c r="AC983" s="411">
        <f t="shared" ref="AC983" si="1954">AC982</f>
        <v>0</v>
      </c>
      <c r="AD983" s="411">
        <f t="shared" ref="AD983" si="1955">AD982</f>
        <v>0</v>
      </c>
      <c r="AE983" s="411">
        <f t="shared" ref="AE983" si="1956">AE982</f>
        <v>0</v>
      </c>
      <c r="AF983" s="411">
        <f t="shared" ref="AF983" si="1957">AF982</f>
        <v>0</v>
      </c>
      <c r="AG983" s="411">
        <f t="shared" ref="AG983" si="1958">AG982</f>
        <v>0</v>
      </c>
      <c r="AH983" s="411">
        <f t="shared" ref="AH983" si="1959">AH982</f>
        <v>0</v>
      </c>
      <c r="AI983" s="411">
        <f t="shared" ref="AI983" si="1960">AI982</f>
        <v>0</v>
      </c>
      <c r="AJ983" s="411">
        <f t="shared" ref="AJ983" si="1961">AJ982</f>
        <v>0</v>
      </c>
      <c r="AK983" s="411">
        <f t="shared" ref="AK983" si="1962">AK982</f>
        <v>0</v>
      </c>
      <c r="AL983" s="411">
        <f t="shared" ref="AL983" si="1963">AL982</f>
        <v>0</v>
      </c>
      <c r="AM983" s="311"/>
    </row>
    <row r="984" spans="1:39" ht="15" hidden="1" customHeight="1" outlineLevel="1">
      <c r="A984" s="530"/>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7"/>
      <c r="AA984" s="416"/>
      <c r="AB984" s="416"/>
      <c r="AC984" s="416"/>
      <c r="AD984" s="416"/>
      <c r="AE984" s="416"/>
      <c r="AF984" s="416"/>
      <c r="AG984" s="416"/>
      <c r="AH984" s="416"/>
      <c r="AI984" s="416"/>
      <c r="AJ984" s="416"/>
      <c r="AK984" s="416"/>
      <c r="AL984" s="416"/>
      <c r="AM984" s="313"/>
    </row>
    <row r="985" spans="1:39" ht="15" hidden="1" customHeight="1" outlineLevel="1">
      <c r="A985" s="530">
        <v>9</v>
      </c>
      <c r="B985" s="428" t="s">
        <v>102</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1964">Z985</f>
        <v>0</v>
      </c>
      <c r="AA986" s="411">
        <f t="shared" ref="AA986" si="1965">AA985</f>
        <v>0</v>
      </c>
      <c r="AB986" s="411">
        <f t="shared" ref="AB986" si="1966">AB985</f>
        <v>0</v>
      </c>
      <c r="AC986" s="411">
        <f t="shared" ref="AC986" si="1967">AC985</f>
        <v>0</v>
      </c>
      <c r="AD986" s="411">
        <f t="shared" ref="AD986" si="1968">AD985</f>
        <v>0</v>
      </c>
      <c r="AE986" s="411">
        <f t="shared" ref="AE986" si="1969">AE985</f>
        <v>0</v>
      </c>
      <c r="AF986" s="411">
        <f t="shared" ref="AF986" si="1970">AF985</f>
        <v>0</v>
      </c>
      <c r="AG986" s="411">
        <f t="shared" ref="AG986" si="1971">AG985</f>
        <v>0</v>
      </c>
      <c r="AH986" s="411">
        <f t="shared" ref="AH986" si="1972">AH985</f>
        <v>0</v>
      </c>
      <c r="AI986" s="411">
        <f t="shared" ref="AI986" si="1973">AI985</f>
        <v>0</v>
      </c>
      <c r="AJ986" s="411">
        <f t="shared" ref="AJ986" si="1974">AJ985</f>
        <v>0</v>
      </c>
      <c r="AK986" s="411">
        <f t="shared" ref="AK986" si="1975">AK985</f>
        <v>0</v>
      </c>
      <c r="AL986" s="411">
        <f t="shared" ref="AL986" si="1976">AL985</f>
        <v>0</v>
      </c>
      <c r="AM986" s="311"/>
    </row>
    <row r="987" spans="1:39" ht="15" hidden="1" customHeight="1" outlineLevel="1">
      <c r="A987" s="530"/>
      <c r="B987" s="314"/>
      <c r="C987" s="312"/>
      <c r="D987" s="316"/>
      <c r="E987" s="316"/>
      <c r="F987" s="316"/>
      <c r="G987" s="316"/>
      <c r="H987" s="316"/>
      <c r="I987" s="316"/>
      <c r="J987" s="316"/>
      <c r="K987" s="316"/>
      <c r="L987" s="316"/>
      <c r="M987" s="316"/>
      <c r="N987" s="291"/>
      <c r="O987" s="316"/>
      <c r="P987" s="316"/>
      <c r="Q987" s="316"/>
      <c r="R987" s="316"/>
      <c r="S987" s="316"/>
      <c r="T987" s="316"/>
      <c r="U987" s="316"/>
      <c r="V987" s="316"/>
      <c r="W987" s="316"/>
      <c r="X987" s="316"/>
      <c r="Y987" s="416"/>
      <c r="Z987" s="416"/>
      <c r="AA987" s="416"/>
      <c r="AB987" s="416"/>
      <c r="AC987" s="416"/>
      <c r="AD987" s="416"/>
      <c r="AE987" s="416"/>
      <c r="AF987" s="416"/>
      <c r="AG987" s="416"/>
      <c r="AH987" s="416"/>
      <c r="AI987" s="416"/>
      <c r="AJ987" s="416"/>
      <c r="AK987" s="416"/>
      <c r="AL987" s="416"/>
      <c r="AM987" s="313"/>
    </row>
    <row r="988" spans="1:39" ht="15" hidden="1" customHeight="1" outlineLevel="1">
      <c r="A988" s="530">
        <v>10</v>
      </c>
      <c r="B988" s="428" t="s">
        <v>103</v>
      </c>
      <c r="C988" s="291" t="s">
        <v>25</v>
      </c>
      <c r="D988" s="295"/>
      <c r="E988" s="295"/>
      <c r="F988" s="295"/>
      <c r="G988" s="295"/>
      <c r="H988" s="295"/>
      <c r="I988" s="295"/>
      <c r="J988" s="295"/>
      <c r="K988" s="295"/>
      <c r="L988" s="295"/>
      <c r="M988" s="295"/>
      <c r="N988" s="295">
        <v>3</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0"/>
      <c r="B989" s="294" t="s">
        <v>346</v>
      </c>
      <c r="C989" s="291" t="s">
        <v>163</v>
      </c>
      <c r="D989" s="295"/>
      <c r="E989" s="295"/>
      <c r="F989" s="295"/>
      <c r="G989" s="295"/>
      <c r="H989" s="295"/>
      <c r="I989" s="295"/>
      <c r="J989" s="295"/>
      <c r="K989" s="295"/>
      <c r="L989" s="295"/>
      <c r="M989" s="295"/>
      <c r="N989" s="295">
        <f>N988</f>
        <v>3</v>
      </c>
      <c r="O989" s="295"/>
      <c r="P989" s="295"/>
      <c r="Q989" s="295"/>
      <c r="R989" s="295"/>
      <c r="S989" s="295"/>
      <c r="T989" s="295"/>
      <c r="U989" s="295"/>
      <c r="V989" s="295"/>
      <c r="W989" s="295"/>
      <c r="X989" s="295"/>
      <c r="Y989" s="411">
        <f>Y988</f>
        <v>0</v>
      </c>
      <c r="Z989" s="411">
        <f t="shared" ref="Z989" si="1977">Z988</f>
        <v>0</v>
      </c>
      <c r="AA989" s="411">
        <f t="shared" ref="AA989" si="1978">AA988</f>
        <v>0</v>
      </c>
      <c r="AB989" s="411">
        <f t="shared" ref="AB989" si="1979">AB988</f>
        <v>0</v>
      </c>
      <c r="AC989" s="411">
        <f t="shared" ref="AC989" si="1980">AC988</f>
        <v>0</v>
      </c>
      <c r="AD989" s="411">
        <f t="shared" ref="AD989" si="1981">AD988</f>
        <v>0</v>
      </c>
      <c r="AE989" s="411">
        <f t="shared" ref="AE989" si="1982">AE988</f>
        <v>0</v>
      </c>
      <c r="AF989" s="411">
        <f t="shared" ref="AF989" si="1983">AF988</f>
        <v>0</v>
      </c>
      <c r="AG989" s="411">
        <f t="shared" ref="AG989" si="1984">AG988</f>
        <v>0</v>
      </c>
      <c r="AH989" s="411">
        <f t="shared" ref="AH989" si="1985">AH988</f>
        <v>0</v>
      </c>
      <c r="AI989" s="411">
        <f t="shared" ref="AI989" si="1986">AI988</f>
        <v>0</v>
      </c>
      <c r="AJ989" s="411">
        <f t="shared" ref="AJ989" si="1987">AJ988</f>
        <v>0</v>
      </c>
      <c r="AK989" s="411">
        <f t="shared" ref="AK989" si="1988">AK988</f>
        <v>0</v>
      </c>
      <c r="AL989" s="411">
        <f t="shared" ref="AL989" si="1989">AL988</f>
        <v>0</v>
      </c>
      <c r="AM989" s="311"/>
    </row>
    <row r="990" spans="1:39" ht="15" hidden="1" customHeight="1" outlineLevel="1">
      <c r="A990" s="530"/>
      <c r="B990" s="314"/>
      <c r="C990" s="312"/>
      <c r="D990" s="316"/>
      <c r="E990" s="316"/>
      <c r="F990" s="316"/>
      <c r="G990" s="316"/>
      <c r="H990" s="316"/>
      <c r="I990" s="316"/>
      <c r="J990" s="316"/>
      <c r="K990" s="316"/>
      <c r="L990" s="316"/>
      <c r="M990" s="316"/>
      <c r="N990" s="291"/>
      <c r="O990" s="316"/>
      <c r="P990" s="316"/>
      <c r="Q990" s="316"/>
      <c r="R990" s="316"/>
      <c r="S990" s="316"/>
      <c r="T990" s="316"/>
      <c r="U990" s="316"/>
      <c r="V990" s="316"/>
      <c r="W990" s="316"/>
      <c r="X990" s="316"/>
      <c r="Y990" s="416"/>
      <c r="Z990" s="417"/>
      <c r="AA990" s="416"/>
      <c r="AB990" s="416"/>
      <c r="AC990" s="416"/>
      <c r="AD990" s="416"/>
      <c r="AE990" s="416"/>
      <c r="AF990" s="416"/>
      <c r="AG990" s="416"/>
      <c r="AH990" s="416"/>
      <c r="AI990" s="416"/>
      <c r="AJ990" s="416"/>
      <c r="AK990" s="416"/>
      <c r="AL990" s="416"/>
      <c r="AM990" s="313"/>
    </row>
    <row r="991" spans="1:39" ht="15" hidden="1" customHeight="1" outlineLevel="1">
      <c r="A991" s="530"/>
      <c r="B991" s="288" t="s">
        <v>10</v>
      </c>
      <c r="C991" s="289"/>
      <c r="D991" s="289"/>
      <c r="E991" s="289"/>
      <c r="F991" s="289"/>
      <c r="G991" s="289"/>
      <c r="H991" s="289"/>
      <c r="I991" s="289"/>
      <c r="J991" s="289"/>
      <c r="K991" s="289"/>
      <c r="L991" s="289"/>
      <c r="M991" s="289"/>
      <c r="N991" s="290"/>
      <c r="O991" s="289"/>
      <c r="P991" s="289"/>
      <c r="Q991" s="289"/>
      <c r="R991" s="289"/>
      <c r="S991" s="289"/>
      <c r="T991" s="289"/>
      <c r="U991" s="289"/>
      <c r="V991" s="289"/>
      <c r="W991" s="289"/>
      <c r="X991" s="289"/>
      <c r="Y991" s="414"/>
      <c r="Z991" s="414"/>
      <c r="AA991" s="414"/>
      <c r="AB991" s="414"/>
      <c r="AC991" s="414"/>
      <c r="AD991" s="414"/>
      <c r="AE991" s="414"/>
      <c r="AF991" s="414"/>
      <c r="AG991" s="414"/>
      <c r="AH991" s="414"/>
      <c r="AI991" s="414"/>
      <c r="AJ991" s="414"/>
      <c r="AK991" s="414"/>
      <c r="AL991" s="414"/>
      <c r="AM991" s="292"/>
    </row>
    <row r="992" spans="1:39" ht="15" hidden="1" customHeight="1" outlineLevel="1">
      <c r="A992" s="530">
        <v>11</v>
      </c>
      <c r="B992" s="428" t="s">
        <v>104</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26"/>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0"/>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1990">Z992</f>
        <v>0</v>
      </c>
      <c r="AA993" s="411">
        <f t="shared" ref="AA993" si="1991">AA992</f>
        <v>0</v>
      </c>
      <c r="AB993" s="411">
        <f t="shared" ref="AB993" si="1992">AB992</f>
        <v>0</v>
      </c>
      <c r="AC993" s="411">
        <f t="shared" ref="AC993" si="1993">AC992</f>
        <v>0</v>
      </c>
      <c r="AD993" s="411">
        <f t="shared" ref="AD993" si="1994">AD992</f>
        <v>0</v>
      </c>
      <c r="AE993" s="411">
        <f t="shared" ref="AE993" si="1995">AE992</f>
        <v>0</v>
      </c>
      <c r="AF993" s="411">
        <f t="shared" ref="AF993" si="1996">AF992</f>
        <v>0</v>
      </c>
      <c r="AG993" s="411">
        <f t="shared" ref="AG993" si="1997">AG992</f>
        <v>0</v>
      </c>
      <c r="AH993" s="411">
        <f t="shared" ref="AH993" si="1998">AH992</f>
        <v>0</v>
      </c>
      <c r="AI993" s="411">
        <f t="shared" ref="AI993" si="1999">AI992</f>
        <v>0</v>
      </c>
      <c r="AJ993" s="411">
        <f t="shared" ref="AJ993" si="2000">AJ992</f>
        <v>0</v>
      </c>
      <c r="AK993" s="411">
        <f t="shared" ref="AK993" si="2001">AK992</f>
        <v>0</v>
      </c>
      <c r="AL993" s="411">
        <f t="shared" ref="AL993" si="2002">AL992</f>
        <v>0</v>
      </c>
      <c r="AM993" s="297"/>
    </row>
    <row r="994" spans="1:40" ht="15" hidden="1" customHeight="1" outlineLevel="1">
      <c r="A994" s="530"/>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2"/>
      <c r="Z994" s="421"/>
      <c r="AA994" s="421"/>
      <c r="AB994" s="421"/>
      <c r="AC994" s="421"/>
      <c r="AD994" s="421"/>
      <c r="AE994" s="421"/>
      <c r="AF994" s="421"/>
      <c r="AG994" s="421"/>
      <c r="AH994" s="421"/>
      <c r="AI994" s="421"/>
      <c r="AJ994" s="421"/>
      <c r="AK994" s="421"/>
      <c r="AL994" s="421"/>
      <c r="AM994" s="306"/>
    </row>
    <row r="995" spans="1:40" ht="28.5" hidden="1" customHeight="1" outlineLevel="1">
      <c r="A995" s="530">
        <v>12</v>
      </c>
      <c r="B995" s="428" t="s">
        <v>105</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5"/>
      <c r="AA995" s="415"/>
      <c r="AB995" s="415"/>
      <c r="AC995" s="415"/>
      <c r="AD995" s="415"/>
      <c r="AE995" s="415"/>
      <c r="AF995" s="415"/>
      <c r="AG995" s="415"/>
      <c r="AH995" s="415"/>
      <c r="AI995" s="415"/>
      <c r="AJ995" s="415"/>
      <c r="AK995" s="415"/>
      <c r="AL995" s="415"/>
      <c r="AM995" s="296">
        <f>SUM(Y995:AL995)</f>
        <v>0</v>
      </c>
    </row>
    <row r="996" spans="1:40" ht="15" hidden="1"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003">Z995</f>
        <v>0</v>
      </c>
      <c r="AA996" s="411">
        <f t="shared" ref="AA996" si="2004">AA995</f>
        <v>0</v>
      </c>
      <c r="AB996" s="411">
        <f t="shared" ref="AB996" si="2005">AB995</f>
        <v>0</v>
      </c>
      <c r="AC996" s="411">
        <f t="shared" ref="AC996" si="2006">AC995</f>
        <v>0</v>
      </c>
      <c r="AD996" s="411">
        <f t="shared" ref="AD996" si="2007">AD995</f>
        <v>0</v>
      </c>
      <c r="AE996" s="411">
        <f t="shared" ref="AE996" si="2008">AE995</f>
        <v>0</v>
      </c>
      <c r="AF996" s="411">
        <f t="shared" ref="AF996" si="2009">AF995</f>
        <v>0</v>
      </c>
      <c r="AG996" s="411">
        <f t="shared" ref="AG996" si="2010">AG995</f>
        <v>0</v>
      </c>
      <c r="AH996" s="411">
        <f t="shared" ref="AH996" si="2011">AH995</f>
        <v>0</v>
      </c>
      <c r="AI996" s="411">
        <f t="shared" ref="AI996" si="2012">AI995</f>
        <v>0</v>
      </c>
      <c r="AJ996" s="411">
        <f t="shared" ref="AJ996" si="2013">AJ995</f>
        <v>0</v>
      </c>
      <c r="AK996" s="411">
        <f t="shared" ref="AK996" si="2014">AK995</f>
        <v>0</v>
      </c>
      <c r="AL996" s="411">
        <f t="shared" ref="AL996" si="2015">AL995</f>
        <v>0</v>
      </c>
      <c r="AM996" s="297"/>
    </row>
    <row r="997" spans="1:40" ht="15" hidden="1" customHeight="1" outlineLevel="1">
      <c r="A997" s="530"/>
      <c r="B997" s="315"/>
      <c r="C997" s="305"/>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22"/>
      <c r="Z997" s="422"/>
      <c r="AA997" s="412"/>
      <c r="AB997" s="412"/>
      <c r="AC997" s="412"/>
      <c r="AD997" s="412"/>
      <c r="AE997" s="412"/>
      <c r="AF997" s="412"/>
      <c r="AG997" s="412"/>
      <c r="AH997" s="412"/>
      <c r="AI997" s="412"/>
      <c r="AJ997" s="412"/>
      <c r="AK997" s="412"/>
      <c r="AL997" s="412"/>
      <c r="AM997" s="306"/>
    </row>
    <row r="998" spans="1:40" ht="15" hidden="1" customHeight="1" outlineLevel="1">
      <c r="A998" s="530">
        <v>13</v>
      </c>
      <c r="B998" s="428" t="s">
        <v>106</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5"/>
      <c r="AA998" s="415"/>
      <c r="AB998" s="415"/>
      <c r="AC998" s="415"/>
      <c r="AD998" s="415"/>
      <c r="AE998" s="415"/>
      <c r="AF998" s="415"/>
      <c r="AG998" s="415"/>
      <c r="AH998" s="415"/>
      <c r="AI998" s="415"/>
      <c r="AJ998" s="415"/>
      <c r="AK998" s="415"/>
      <c r="AL998" s="415"/>
      <c r="AM998" s="296">
        <f>SUM(Y998:AL998)</f>
        <v>0</v>
      </c>
    </row>
    <row r="999" spans="1:40" ht="15" hidden="1" customHeight="1" outlineLevel="1">
      <c r="A999" s="530"/>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016">Z998</f>
        <v>0</v>
      </c>
      <c r="AA999" s="411">
        <f t="shared" ref="AA999" si="2017">AA998</f>
        <v>0</v>
      </c>
      <c r="AB999" s="411">
        <f t="shared" ref="AB999" si="2018">AB998</f>
        <v>0</v>
      </c>
      <c r="AC999" s="411">
        <f t="shared" ref="AC999" si="2019">AC998</f>
        <v>0</v>
      </c>
      <c r="AD999" s="411">
        <f t="shared" ref="AD999" si="2020">AD998</f>
        <v>0</v>
      </c>
      <c r="AE999" s="411">
        <f t="shared" ref="AE999" si="2021">AE998</f>
        <v>0</v>
      </c>
      <c r="AF999" s="411">
        <f t="shared" ref="AF999" si="2022">AF998</f>
        <v>0</v>
      </c>
      <c r="AG999" s="411">
        <f t="shared" ref="AG999" si="2023">AG998</f>
        <v>0</v>
      </c>
      <c r="AH999" s="411">
        <f t="shared" ref="AH999" si="2024">AH998</f>
        <v>0</v>
      </c>
      <c r="AI999" s="411">
        <f t="shared" ref="AI999" si="2025">AI998</f>
        <v>0</v>
      </c>
      <c r="AJ999" s="411">
        <f t="shared" ref="AJ999" si="2026">AJ998</f>
        <v>0</v>
      </c>
      <c r="AK999" s="411">
        <f t="shared" ref="AK999" si="2027">AK998</f>
        <v>0</v>
      </c>
      <c r="AL999" s="411">
        <f t="shared" ref="AL999" si="2028">AL998</f>
        <v>0</v>
      </c>
      <c r="AM999" s="306"/>
    </row>
    <row r="1000" spans="1:40" ht="15" hidden="1" customHeight="1" outlineLevel="1">
      <c r="A1000" s="530"/>
      <c r="B1000" s="315"/>
      <c r="C1000" s="305"/>
      <c r="D1000" s="291"/>
      <c r="E1000" s="291"/>
      <c r="F1000" s="291"/>
      <c r="G1000" s="291"/>
      <c r="H1000" s="291"/>
      <c r="I1000" s="291"/>
      <c r="J1000" s="291"/>
      <c r="K1000" s="291"/>
      <c r="L1000" s="291"/>
      <c r="M1000" s="291"/>
      <c r="N1000" s="291"/>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6"/>
    </row>
    <row r="1001" spans="1:40" ht="15" hidden="1" customHeight="1" outlineLevel="1">
      <c r="A1001" s="530"/>
      <c r="B1001" s="288" t="s">
        <v>107</v>
      </c>
      <c r="C1001" s="289"/>
      <c r="D1001" s="290"/>
      <c r="E1001" s="290"/>
      <c r="F1001" s="290"/>
      <c r="G1001" s="290"/>
      <c r="H1001" s="290"/>
      <c r="I1001" s="290"/>
      <c r="J1001" s="290"/>
      <c r="K1001" s="290"/>
      <c r="L1001" s="290"/>
      <c r="M1001" s="290"/>
      <c r="N1001" s="290"/>
      <c r="O1001" s="290"/>
      <c r="P1001" s="289"/>
      <c r="Q1001" s="289"/>
      <c r="R1001" s="289"/>
      <c r="S1001" s="289"/>
      <c r="T1001" s="289"/>
      <c r="U1001" s="289"/>
      <c r="V1001" s="289"/>
      <c r="W1001" s="289"/>
      <c r="X1001" s="289"/>
      <c r="Y1001" s="414"/>
      <c r="Z1001" s="414"/>
      <c r="AA1001" s="414"/>
      <c r="AB1001" s="414"/>
      <c r="AC1001" s="414"/>
      <c r="AD1001" s="414"/>
      <c r="AE1001" s="414"/>
      <c r="AF1001" s="414"/>
      <c r="AG1001" s="414"/>
      <c r="AH1001" s="414"/>
      <c r="AI1001" s="414"/>
      <c r="AJ1001" s="414"/>
      <c r="AK1001" s="414"/>
      <c r="AL1001" s="414"/>
      <c r="AM1001" s="292"/>
    </row>
    <row r="1002" spans="1:40" ht="15" hidden="1" customHeight="1" outlineLevel="1">
      <c r="A1002" s="530">
        <v>14</v>
      </c>
      <c r="B1002" s="315" t="s">
        <v>108</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ht="15" hidden="1" customHeight="1" outlineLevel="1">
      <c r="A1003" s="530"/>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029">Z1002</f>
        <v>0</v>
      </c>
      <c r="AA1003" s="411">
        <f t="shared" ref="AA1003" si="2030">AA1002</f>
        <v>0</v>
      </c>
      <c r="AB1003" s="411">
        <f t="shared" ref="AB1003" si="2031">AB1002</f>
        <v>0</v>
      </c>
      <c r="AC1003" s="411">
        <f t="shared" ref="AC1003" si="2032">AC1002</f>
        <v>0</v>
      </c>
      <c r="AD1003" s="411">
        <f t="shared" ref="AD1003" si="2033">AD1002</f>
        <v>0</v>
      </c>
      <c r="AE1003" s="411">
        <f t="shared" ref="AE1003" si="2034">AE1002</f>
        <v>0</v>
      </c>
      <c r="AF1003" s="411">
        <f t="shared" ref="AF1003" si="2035">AF1002</f>
        <v>0</v>
      </c>
      <c r="AG1003" s="411">
        <f t="shared" ref="AG1003" si="2036">AG1002</f>
        <v>0</v>
      </c>
      <c r="AH1003" s="411">
        <f t="shared" ref="AH1003" si="2037">AH1002</f>
        <v>0</v>
      </c>
      <c r="AI1003" s="411">
        <f t="shared" ref="AI1003" si="2038">AI1002</f>
        <v>0</v>
      </c>
      <c r="AJ1003" s="411">
        <f t="shared" ref="AJ1003" si="2039">AJ1002</f>
        <v>0</v>
      </c>
      <c r="AK1003" s="411">
        <f t="shared" ref="AK1003" si="2040">AK1002</f>
        <v>0</v>
      </c>
      <c r="AL1003" s="411">
        <f t="shared" ref="AL1003" si="2041">AL1002</f>
        <v>0</v>
      </c>
      <c r="AM1003" s="297"/>
    </row>
    <row r="1004" spans="1:40" ht="15" hidden="1" customHeight="1" outlineLevel="1">
      <c r="A1004" s="530"/>
      <c r="B1004" s="315"/>
      <c r="C1004" s="305"/>
      <c r="D1004" s="291"/>
      <c r="E1004" s="291"/>
      <c r="F1004" s="291"/>
      <c r="G1004" s="291"/>
      <c r="H1004" s="291"/>
      <c r="I1004" s="291"/>
      <c r="J1004" s="291"/>
      <c r="K1004" s="291"/>
      <c r="L1004" s="291"/>
      <c r="M1004" s="291"/>
      <c r="N1004" s="468"/>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1"/>
      <c r="AN1004" s="628"/>
    </row>
    <row r="1005" spans="1:40" s="309" customFormat="1" ht="15" hidden="1" outlineLevel="1">
      <c r="A1005" s="530"/>
      <c r="B1005" s="288" t="s">
        <v>490</v>
      </c>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6"/>
      <c r="AF1005" s="416"/>
      <c r="AG1005" s="416"/>
      <c r="AH1005" s="416"/>
      <c r="AI1005" s="416"/>
      <c r="AJ1005" s="416"/>
      <c r="AK1005" s="416"/>
      <c r="AL1005" s="416"/>
      <c r="AM1005" s="516"/>
      <c r="AN1005" s="629"/>
    </row>
    <row r="1006" spans="1:40" ht="15" hidden="1" outlineLevel="1">
      <c r="A1006" s="530">
        <v>15</v>
      </c>
      <c r="B1006" s="294" t="s">
        <v>495</v>
      </c>
      <c r="C1006" s="291" t="s">
        <v>25</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630">
        <f>SUM(Y1006:AL1006)</f>
        <v>0</v>
      </c>
      <c r="AN1006" s="628"/>
    </row>
    <row r="1007" spans="1:40" ht="15" hidden="1" outlineLevel="1">
      <c r="A1007" s="530"/>
      <c r="B1007" s="294" t="s">
        <v>342</v>
      </c>
      <c r="C1007" s="291" t="s">
        <v>163</v>
      </c>
      <c r="D1007" s="295"/>
      <c r="E1007" s="295"/>
      <c r="F1007" s="295"/>
      <c r="G1007" s="295"/>
      <c r="H1007" s="295"/>
      <c r="I1007" s="295"/>
      <c r="J1007" s="295"/>
      <c r="K1007" s="295"/>
      <c r="L1007" s="295"/>
      <c r="M1007" s="295"/>
      <c r="N1007" s="295">
        <f>N1006</f>
        <v>0</v>
      </c>
      <c r="O1007" s="295"/>
      <c r="P1007" s="295"/>
      <c r="Q1007" s="295"/>
      <c r="R1007" s="295"/>
      <c r="S1007" s="295"/>
      <c r="T1007" s="295"/>
      <c r="U1007" s="295"/>
      <c r="V1007" s="295"/>
      <c r="W1007" s="295"/>
      <c r="X1007" s="295"/>
      <c r="Y1007" s="411">
        <f>Y1006</f>
        <v>0</v>
      </c>
      <c r="Z1007" s="411">
        <f>Z1006</f>
        <v>0</v>
      </c>
      <c r="AA1007" s="411">
        <f t="shared" ref="AA1007:AL1007" si="2042">AA1006</f>
        <v>0</v>
      </c>
      <c r="AB1007" s="411">
        <f t="shared" si="2042"/>
        <v>0</v>
      </c>
      <c r="AC1007" s="411">
        <f t="shared" si="2042"/>
        <v>0</v>
      </c>
      <c r="AD1007" s="411">
        <f>AD1006</f>
        <v>0</v>
      </c>
      <c r="AE1007" s="411">
        <f t="shared" si="2042"/>
        <v>0</v>
      </c>
      <c r="AF1007" s="411">
        <f t="shared" si="2042"/>
        <v>0</v>
      </c>
      <c r="AG1007" s="411">
        <f t="shared" si="2042"/>
        <v>0</v>
      </c>
      <c r="AH1007" s="411">
        <f t="shared" si="2042"/>
        <v>0</v>
      </c>
      <c r="AI1007" s="411">
        <f t="shared" si="2042"/>
        <v>0</v>
      </c>
      <c r="AJ1007" s="411">
        <f t="shared" si="2042"/>
        <v>0</v>
      </c>
      <c r="AK1007" s="411">
        <f t="shared" si="2042"/>
        <v>0</v>
      </c>
      <c r="AL1007" s="411">
        <f t="shared" si="2042"/>
        <v>0</v>
      </c>
      <c r="AM1007" s="297"/>
    </row>
    <row r="1008" spans="1:40" ht="15" hidden="1" outlineLevel="1">
      <c r="A1008" s="530"/>
      <c r="B1008" s="315"/>
      <c r="C1008" s="305"/>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12"/>
      <c r="AA1008" s="412"/>
      <c r="AB1008" s="412"/>
      <c r="AC1008" s="412"/>
      <c r="AD1008" s="412"/>
      <c r="AE1008" s="412"/>
      <c r="AF1008" s="412"/>
      <c r="AG1008" s="412"/>
      <c r="AH1008" s="412"/>
      <c r="AI1008" s="412"/>
      <c r="AJ1008" s="412"/>
      <c r="AK1008" s="412"/>
      <c r="AL1008" s="412"/>
      <c r="AM1008" s="306"/>
    </row>
    <row r="1009" spans="1:39" s="283" customFormat="1" ht="15" hidden="1" outlineLevel="1">
      <c r="A1009" s="530">
        <v>16</v>
      </c>
      <c r="B1009" s="324" t="s">
        <v>491</v>
      </c>
      <c r="C1009" s="291" t="s">
        <v>25</v>
      </c>
      <c r="D1009" s="295"/>
      <c r="E1009" s="295"/>
      <c r="F1009" s="295"/>
      <c r="G1009" s="295"/>
      <c r="H1009" s="295"/>
      <c r="I1009" s="295"/>
      <c r="J1009" s="295"/>
      <c r="K1009" s="295"/>
      <c r="L1009" s="295"/>
      <c r="M1009" s="295"/>
      <c r="N1009" s="295">
        <v>0</v>
      </c>
      <c r="O1009" s="295"/>
      <c r="P1009" s="295"/>
      <c r="Q1009" s="295"/>
      <c r="R1009" s="295"/>
      <c r="S1009" s="295"/>
      <c r="T1009" s="295"/>
      <c r="U1009" s="295"/>
      <c r="V1009" s="295"/>
      <c r="W1009" s="295"/>
      <c r="X1009" s="295"/>
      <c r="Y1009" s="410"/>
      <c r="Z1009" s="410"/>
      <c r="AA1009" s="410"/>
      <c r="AB1009" s="410"/>
      <c r="AC1009" s="410"/>
      <c r="AD1009" s="410"/>
      <c r="AE1009" s="410"/>
      <c r="AF1009" s="410"/>
      <c r="AG1009" s="410"/>
      <c r="AH1009" s="410"/>
      <c r="AI1009" s="410"/>
      <c r="AJ1009" s="410"/>
      <c r="AK1009" s="410"/>
      <c r="AL1009" s="410"/>
      <c r="AM1009" s="296">
        <f>SUM(Y1009:AL1009)</f>
        <v>0</v>
      </c>
    </row>
    <row r="1010" spans="1:39" s="283" customFormat="1" ht="15" hidden="1" outlineLevel="1">
      <c r="A1010" s="530"/>
      <c r="B1010" s="294" t="s">
        <v>342</v>
      </c>
      <c r="C1010" s="291" t="s">
        <v>163</v>
      </c>
      <c r="D1010" s="295"/>
      <c r="E1010" s="295"/>
      <c r="F1010" s="295"/>
      <c r="G1010" s="295"/>
      <c r="H1010" s="295"/>
      <c r="I1010" s="295"/>
      <c r="J1010" s="295"/>
      <c r="K1010" s="295"/>
      <c r="L1010" s="295"/>
      <c r="M1010" s="295"/>
      <c r="N1010" s="295">
        <f>N1009</f>
        <v>0</v>
      </c>
      <c r="O1010" s="295"/>
      <c r="P1010" s="295"/>
      <c r="Q1010" s="295"/>
      <c r="R1010" s="295"/>
      <c r="S1010" s="295"/>
      <c r="T1010" s="295"/>
      <c r="U1010" s="295"/>
      <c r="V1010" s="295"/>
      <c r="W1010" s="295"/>
      <c r="X1010" s="295"/>
      <c r="Y1010" s="411">
        <f>Y1009</f>
        <v>0</v>
      </c>
      <c r="Z1010" s="411">
        <f t="shared" ref="Z1010:AK1010" si="2043">Z1009</f>
        <v>0</v>
      </c>
      <c r="AA1010" s="411">
        <f t="shared" si="2043"/>
        <v>0</v>
      </c>
      <c r="AB1010" s="411">
        <f t="shared" si="2043"/>
        <v>0</v>
      </c>
      <c r="AC1010" s="411">
        <f t="shared" si="2043"/>
        <v>0</v>
      </c>
      <c r="AD1010" s="411">
        <f t="shared" si="2043"/>
        <v>0</v>
      </c>
      <c r="AE1010" s="411">
        <f t="shared" si="2043"/>
        <v>0</v>
      </c>
      <c r="AF1010" s="411">
        <f t="shared" si="2043"/>
        <v>0</v>
      </c>
      <c r="AG1010" s="411">
        <f t="shared" si="2043"/>
        <v>0</v>
      </c>
      <c r="AH1010" s="411">
        <f t="shared" si="2043"/>
        <v>0</v>
      </c>
      <c r="AI1010" s="411">
        <f t="shared" si="2043"/>
        <v>0</v>
      </c>
      <c r="AJ1010" s="411">
        <f t="shared" si="2043"/>
        <v>0</v>
      </c>
      <c r="AK1010" s="411">
        <f t="shared" si="2043"/>
        <v>0</v>
      </c>
      <c r="AL1010" s="411">
        <f>AL1009</f>
        <v>0</v>
      </c>
      <c r="AM1010" s="297"/>
    </row>
    <row r="1011" spans="1:39" s="283" customFormat="1" ht="15" hidden="1" outlineLevel="1">
      <c r="A1011" s="530"/>
      <c r="B1011" s="32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12"/>
      <c r="AA1011" s="412"/>
      <c r="AB1011" s="412"/>
      <c r="AC1011" s="412"/>
      <c r="AD1011" s="412"/>
      <c r="AE1011" s="416"/>
      <c r="AF1011" s="416"/>
      <c r="AG1011" s="416"/>
      <c r="AH1011" s="416"/>
      <c r="AI1011" s="416"/>
      <c r="AJ1011" s="416"/>
      <c r="AK1011" s="416"/>
      <c r="AL1011" s="416"/>
      <c r="AM1011" s="313"/>
    </row>
    <row r="1012" spans="1:39" ht="15" hidden="1" outlineLevel="1">
      <c r="A1012" s="530"/>
      <c r="B1012" s="518" t="s">
        <v>496</v>
      </c>
      <c r="C1012" s="320"/>
      <c r="D1012" s="290"/>
      <c r="E1012" s="289"/>
      <c r="F1012" s="289"/>
      <c r="G1012" s="289"/>
      <c r="H1012" s="289"/>
      <c r="I1012" s="289"/>
      <c r="J1012" s="289"/>
      <c r="K1012" s="289"/>
      <c r="L1012" s="289"/>
      <c r="M1012" s="289"/>
      <c r="N1012" s="290"/>
      <c r="O1012" s="289"/>
      <c r="P1012" s="289"/>
      <c r="Q1012" s="289"/>
      <c r="R1012" s="289"/>
      <c r="S1012" s="289"/>
      <c r="T1012" s="289"/>
      <c r="U1012" s="289"/>
      <c r="V1012" s="289"/>
      <c r="W1012" s="289"/>
      <c r="X1012" s="289"/>
      <c r="Y1012" s="414"/>
      <c r="Z1012" s="414"/>
      <c r="AA1012" s="414"/>
      <c r="AB1012" s="414"/>
      <c r="AC1012" s="414"/>
      <c r="AD1012" s="414"/>
      <c r="AE1012" s="414"/>
      <c r="AF1012" s="414"/>
      <c r="AG1012" s="414"/>
      <c r="AH1012" s="414"/>
      <c r="AI1012" s="414"/>
      <c r="AJ1012" s="414"/>
      <c r="AK1012" s="414"/>
      <c r="AL1012" s="414"/>
      <c r="AM1012" s="292"/>
    </row>
    <row r="1013" spans="1:39" ht="15" hidden="1" outlineLevel="1">
      <c r="A1013" s="530">
        <v>17</v>
      </c>
      <c r="B1013" s="428" t="s">
        <v>112</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t="15" hidden="1" outlineLevel="1">
      <c r="A1014" s="530"/>
      <c r="B1014" s="294" t="s">
        <v>342</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2044">Z1013</f>
        <v>0</v>
      </c>
      <c r="AA1014" s="411">
        <f t="shared" si="2044"/>
        <v>0</v>
      </c>
      <c r="AB1014" s="411">
        <f t="shared" si="2044"/>
        <v>0</v>
      </c>
      <c r="AC1014" s="411">
        <f t="shared" si="2044"/>
        <v>0</v>
      </c>
      <c r="AD1014" s="411">
        <f t="shared" si="2044"/>
        <v>0</v>
      </c>
      <c r="AE1014" s="411">
        <f t="shared" si="2044"/>
        <v>0</v>
      </c>
      <c r="AF1014" s="411">
        <f t="shared" si="2044"/>
        <v>0</v>
      </c>
      <c r="AG1014" s="411">
        <f t="shared" si="2044"/>
        <v>0</v>
      </c>
      <c r="AH1014" s="411">
        <f t="shared" si="2044"/>
        <v>0</v>
      </c>
      <c r="AI1014" s="411">
        <f t="shared" si="2044"/>
        <v>0</v>
      </c>
      <c r="AJ1014" s="411">
        <f t="shared" si="2044"/>
        <v>0</v>
      </c>
      <c r="AK1014" s="411">
        <f t="shared" si="2044"/>
        <v>0</v>
      </c>
      <c r="AL1014" s="411">
        <f t="shared" si="2044"/>
        <v>0</v>
      </c>
      <c r="AM1014" s="306"/>
    </row>
    <row r="1015" spans="1:39" ht="15" hidden="1" outlineLevel="1">
      <c r="A1015" s="530"/>
      <c r="B1015" s="294"/>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5"/>
      <c r="AA1015" s="425"/>
      <c r="AB1015" s="425"/>
      <c r="AC1015" s="425"/>
      <c r="AD1015" s="425"/>
      <c r="AE1015" s="425"/>
      <c r="AF1015" s="425"/>
      <c r="AG1015" s="425"/>
      <c r="AH1015" s="425"/>
      <c r="AI1015" s="425"/>
      <c r="AJ1015" s="425"/>
      <c r="AK1015" s="425"/>
      <c r="AL1015" s="425"/>
      <c r="AM1015" s="306"/>
    </row>
    <row r="1016" spans="1:39" ht="15" hidden="1" outlineLevel="1">
      <c r="A1016" s="530">
        <v>18</v>
      </c>
      <c r="B1016" s="428" t="s">
        <v>109</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t="15" hidden="1" outlineLevel="1">
      <c r="A1017" s="530"/>
      <c r="B1017" s="294" t="s">
        <v>342</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AL1017" si="2045">Z1016</f>
        <v>0</v>
      </c>
      <c r="AA1017" s="411">
        <f t="shared" si="2045"/>
        <v>0</v>
      </c>
      <c r="AB1017" s="411">
        <f t="shared" si="2045"/>
        <v>0</v>
      </c>
      <c r="AC1017" s="411">
        <f t="shared" si="2045"/>
        <v>0</v>
      </c>
      <c r="AD1017" s="411">
        <f t="shared" si="2045"/>
        <v>0</v>
      </c>
      <c r="AE1017" s="411">
        <f t="shared" si="2045"/>
        <v>0</v>
      </c>
      <c r="AF1017" s="411">
        <f t="shared" si="2045"/>
        <v>0</v>
      </c>
      <c r="AG1017" s="411">
        <f t="shared" si="2045"/>
        <v>0</v>
      </c>
      <c r="AH1017" s="411">
        <f t="shared" si="2045"/>
        <v>0</v>
      </c>
      <c r="AI1017" s="411">
        <f t="shared" si="2045"/>
        <v>0</v>
      </c>
      <c r="AJ1017" s="411">
        <f t="shared" si="2045"/>
        <v>0</v>
      </c>
      <c r="AK1017" s="411">
        <f t="shared" si="2045"/>
        <v>0</v>
      </c>
      <c r="AL1017" s="411">
        <f t="shared" si="2045"/>
        <v>0</v>
      </c>
      <c r="AM1017" s="306"/>
    </row>
    <row r="1018" spans="1:39" ht="15" hidden="1" outlineLevel="1">
      <c r="A1018" s="530"/>
      <c r="B1018" s="322"/>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3"/>
      <c r="Z1018" s="424"/>
      <c r="AA1018" s="424"/>
      <c r="AB1018" s="424"/>
      <c r="AC1018" s="424"/>
      <c r="AD1018" s="424"/>
      <c r="AE1018" s="424"/>
      <c r="AF1018" s="424"/>
      <c r="AG1018" s="424"/>
      <c r="AH1018" s="424"/>
      <c r="AI1018" s="424"/>
      <c r="AJ1018" s="424"/>
      <c r="AK1018" s="424"/>
      <c r="AL1018" s="424"/>
      <c r="AM1018" s="297"/>
    </row>
    <row r="1019" spans="1:39" ht="15" hidden="1" outlineLevel="1">
      <c r="A1019" s="530">
        <v>19</v>
      </c>
      <c r="B1019" s="428" t="s">
        <v>111</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26"/>
      <c r="Z1019" s="410"/>
      <c r="AA1019" s="410"/>
      <c r="AB1019" s="410"/>
      <c r="AC1019" s="410"/>
      <c r="AD1019" s="410"/>
      <c r="AE1019" s="410"/>
      <c r="AF1019" s="415"/>
      <c r="AG1019" s="415"/>
      <c r="AH1019" s="415"/>
      <c r="AI1019" s="415"/>
      <c r="AJ1019" s="415"/>
      <c r="AK1019" s="415"/>
      <c r="AL1019" s="415"/>
      <c r="AM1019" s="296">
        <f>SUM(Y1019:AL1019)</f>
        <v>0</v>
      </c>
    </row>
    <row r="1020" spans="1:39" ht="15" hidden="1" outlineLevel="1">
      <c r="A1020" s="530"/>
      <c r="B1020" s="294" t="s">
        <v>342</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Y1019</f>
        <v>0</v>
      </c>
      <c r="Z1020" s="411">
        <f t="shared" ref="Z1020:AL1020" si="2046">Z1019</f>
        <v>0</v>
      </c>
      <c r="AA1020" s="411">
        <f t="shared" si="2046"/>
        <v>0</v>
      </c>
      <c r="AB1020" s="411">
        <f t="shared" si="2046"/>
        <v>0</v>
      </c>
      <c r="AC1020" s="411">
        <f t="shared" si="2046"/>
        <v>0</v>
      </c>
      <c r="AD1020" s="411">
        <f t="shared" si="2046"/>
        <v>0</v>
      </c>
      <c r="AE1020" s="411">
        <f t="shared" si="2046"/>
        <v>0</v>
      </c>
      <c r="AF1020" s="411">
        <f t="shared" si="2046"/>
        <v>0</v>
      </c>
      <c r="AG1020" s="411">
        <f t="shared" si="2046"/>
        <v>0</v>
      </c>
      <c r="AH1020" s="411">
        <f t="shared" si="2046"/>
        <v>0</v>
      </c>
      <c r="AI1020" s="411">
        <f t="shared" si="2046"/>
        <v>0</v>
      </c>
      <c r="AJ1020" s="411">
        <f t="shared" si="2046"/>
        <v>0</v>
      </c>
      <c r="AK1020" s="411">
        <f t="shared" si="2046"/>
        <v>0</v>
      </c>
      <c r="AL1020" s="411">
        <f t="shared" si="2046"/>
        <v>0</v>
      </c>
      <c r="AM1020" s="297"/>
    </row>
    <row r="1021" spans="1:39" ht="15" hidden="1" outlineLevel="1">
      <c r="A1021" s="530"/>
      <c r="B1021" s="322"/>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6"/>
    </row>
    <row r="1022" spans="1:39" ht="15" hidden="1" outlineLevel="1">
      <c r="A1022" s="530">
        <v>20</v>
      </c>
      <c r="B1022" s="428" t="s">
        <v>110</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26"/>
      <c r="Z1022" s="410"/>
      <c r="AA1022" s="410"/>
      <c r="AB1022" s="410"/>
      <c r="AC1022" s="410"/>
      <c r="AD1022" s="410"/>
      <c r="AE1022" s="410"/>
      <c r="AF1022" s="415"/>
      <c r="AG1022" s="415"/>
      <c r="AH1022" s="415"/>
      <c r="AI1022" s="415"/>
      <c r="AJ1022" s="415"/>
      <c r="AK1022" s="415"/>
      <c r="AL1022" s="415"/>
      <c r="AM1022" s="296">
        <f>SUM(Y1022:AL1022)</f>
        <v>0</v>
      </c>
    </row>
    <row r="1023" spans="1:39" ht="15" hidden="1" outlineLevel="1">
      <c r="A1023" s="530"/>
      <c r="B1023" s="294" t="s">
        <v>342</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 t="shared" ref="Y1023:AL1023" si="2047">Y1022</f>
        <v>0</v>
      </c>
      <c r="Z1023" s="411">
        <f t="shared" si="2047"/>
        <v>0</v>
      </c>
      <c r="AA1023" s="411">
        <f t="shared" si="2047"/>
        <v>0</v>
      </c>
      <c r="AB1023" s="411">
        <f t="shared" si="2047"/>
        <v>0</v>
      </c>
      <c r="AC1023" s="411">
        <f t="shared" si="2047"/>
        <v>0</v>
      </c>
      <c r="AD1023" s="411">
        <f t="shared" si="2047"/>
        <v>0</v>
      </c>
      <c r="AE1023" s="411">
        <f t="shared" si="2047"/>
        <v>0</v>
      </c>
      <c r="AF1023" s="411">
        <f t="shared" si="2047"/>
        <v>0</v>
      </c>
      <c r="AG1023" s="411">
        <f t="shared" si="2047"/>
        <v>0</v>
      </c>
      <c r="AH1023" s="411">
        <f t="shared" si="2047"/>
        <v>0</v>
      </c>
      <c r="AI1023" s="411">
        <f t="shared" si="2047"/>
        <v>0</v>
      </c>
      <c r="AJ1023" s="411">
        <f t="shared" si="2047"/>
        <v>0</v>
      </c>
      <c r="AK1023" s="411">
        <f t="shared" si="2047"/>
        <v>0</v>
      </c>
      <c r="AL1023" s="411">
        <f t="shared" si="2047"/>
        <v>0</v>
      </c>
      <c r="AM1023" s="306"/>
    </row>
    <row r="1024" spans="1:39" ht="15" hidden="1" outlineLevel="1">
      <c r="A1024" s="530"/>
      <c r="B1024" s="323"/>
      <c r="C1024" s="300"/>
      <c r="D1024" s="291"/>
      <c r="E1024" s="291"/>
      <c r="F1024" s="291"/>
      <c r="G1024" s="291"/>
      <c r="H1024" s="291"/>
      <c r="I1024" s="291"/>
      <c r="J1024" s="291"/>
      <c r="K1024" s="291"/>
      <c r="L1024" s="291"/>
      <c r="M1024" s="291"/>
      <c r="N1024" s="300"/>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6"/>
    </row>
    <row r="1025" spans="1:39" ht="15" hidden="1" outlineLevel="1">
      <c r="A1025" s="530"/>
      <c r="B1025" s="517" t="s">
        <v>503</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outlineLevel="1">
      <c r="A1026" s="530"/>
      <c r="B1026" s="504" t="s">
        <v>499</v>
      </c>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0">
        <v>21</v>
      </c>
      <c r="B1027" s="428" t="s">
        <v>113</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0"/>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2048">Z1027</f>
        <v>0</v>
      </c>
      <c r="AA1028" s="411">
        <f t="shared" ref="AA1028" si="2049">AA1027</f>
        <v>0</v>
      </c>
      <c r="AB1028" s="411">
        <f t="shared" ref="AB1028" si="2050">AB1027</f>
        <v>0</v>
      </c>
      <c r="AC1028" s="411">
        <f t="shared" ref="AC1028" si="2051">AC1027</f>
        <v>0</v>
      </c>
      <c r="AD1028" s="411">
        <f t="shared" ref="AD1028" si="2052">AD1027</f>
        <v>0</v>
      </c>
      <c r="AE1028" s="411">
        <f t="shared" ref="AE1028" si="2053">AE1027</f>
        <v>0</v>
      </c>
      <c r="AF1028" s="411">
        <f t="shared" ref="AF1028" si="2054">AF1027</f>
        <v>0</v>
      </c>
      <c r="AG1028" s="411">
        <f t="shared" ref="AG1028" si="2055">AG1027</f>
        <v>0</v>
      </c>
      <c r="AH1028" s="411">
        <f t="shared" ref="AH1028" si="2056">AH1027</f>
        <v>0</v>
      </c>
      <c r="AI1028" s="411">
        <f t="shared" ref="AI1028" si="2057">AI1027</f>
        <v>0</v>
      </c>
      <c r="AJ1028" s="411">
        <f t="shared" ref="AJ1028" si="2058">AJ1027</f>
        <v>0</v>
      </c>
      <c r="AK1028" s="411">
        <f t="shared" ref="AK1028" si="2059">AK1027</f>
        <v>0</v>
      </c>
      <c r="AL1028" s="411">
        <f t="shared" ref="AL1028" si="2060">AL1027</f>
        <v>0</v>
      </c>
      <c r="AM1028" s="306"/>
    </row>
    <row r="1029" spans="1:39" ht="15" hidden="1" customHeight="1" outlineLevel="1">
      <c r="A1029" s="530"/>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0">
        <v>22</v>
      </c>
      <c r="B1030" s="428" t="s">
        <v>114</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0"/>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2061">Z1030</f>
        <v>0</v>
      </c>
      <c r="AA1031" s="411">
        <f t="shared" ref="AA1031" si="2062">AA1030</f>
        <v>0</v>
      </c>
      <c r="AB1031" s="411">
        <f t="shared" ref="AB1031" si="2063">AB1030</f>
        <v>0</v>
      </c>
      <c r="AC1031" s="411">
        <f t="shared" ref="AC1031" si="2064">AC1030</f>
        <v>0</v>
      </c>
      <c r="AD1031" s="411">
        <f t="shared" ref="AD1031" si="2065">AD1030</f>
        <v>0</v>
      </c>
      <c r="AE1031" s="411">
        <f t="shared" ref="AE1031" si="2066">AE1030</f>
        <v>0</v>
      </c>
      <c r="AF1031" s="411">
        <f t="shared" ref="AF1031" si="2067">AF1030</f>
        <v>0</v>
      </c>
      <c r="AG1031" s="411">
        <f t="shared" ref="AG1031" si="2068">AG1030</f>
        <v>0</v>
      </c>
      <c r="AH1031" s="411">
        <f t="shared" ref="AH1031" si="2069">AH1030</f>
        <v>0</v>
      </c>
      <c r="AI1031" s="411">
        <f t="shared" ref="AI1031" si="2070">AI1030</f>
        <v>0</v>
      </c>
      <c r="AJ1031" s="411">
        <f t="shared" ref="AJ1031" si="2071">AJ1030</f>
        <v>0</v>
      </c>
      <c r="AK1031" s="411">
        <f t="shared" ref="AK1031" si="2072">AK1030</f>
        <v>0</v>
      </c>
      <c r="AL1031" s="411">
        <f t="shared" ref="AL1031" si="2073">AL1030</f>
        <v>0</v>
      </c>
      <c r="AM1031" s="306"/>
    </row>
    <row r="1032" spans="1:39" ht="15" hidden="1" customHeight="1" outlineLevel="1">
      <c r="A1032" s="530"/>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0">
        <v>23</v>
      </c>
      <c r="B1033" s="428" t="s">
        <v>115</v>
      </c>
      <c r="C1033" s="291" t="s">
        <v>25</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0"/>
      <c r="Z1033" s="410"/>
      <c r="AA1033" s="410"/>
      <c r="AB1033" s="410"/>
      <c r="AC1033" s="410"/>
      <c r="AD1033" s="410"/>
      <c r="AE1033" s="410"/>
      <c r="AF1033" s="410"/>
      <c r="AG1033" s="410"/>
      <c r="AH1033" s="410"/>
      <c r="AI1033" s="410"/>
      <c r="AJ1033" s="410"/>
      <c r="AK1033" s="410"/>
      <c r="AL1033" s="410"/>
      <c r="AM1033" s="296">
        <f>SUM(Y1033:AL1033)</f>
        <v>0</v>
      </c>
    </row>
    <row r="1034" spans="1:39" ht="15" hidden="1" customHeight="1" outlineLevel="1">
      <c r="A1034" s="530"/>
      <c r="B1034" s="294" t="s">
        <v>346</v>
      </c>
      <c r="C1034" s="291" t="s">
        <v>163</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1">
        <f>Y1033</f>
        <v>0</v>
      </c>
      <c r="Z1034" s="411">
        <f t="shared" ref="Z1034" si="2074">Z1033</f>
        <v>0</v>
      </c>
      <c r="AA1034" s="411">
        <f t="shared" ref="AA1034" si="2075">AA1033</f>
        <v>0</v>
      </c>
      <c r="AB1034" s="411">
        <f t="shared" ref="AB1034" si="2076">AB1033</f>
        <v>0</v>
      </c>
      <c r="AC1034" s="411">
        <f t="shared" ref="AC1034" si="2077">AC1033</f>
        <v>0</v>
      </c>
      <c r="AD1034" s="411">
        <f t="shared" ref="AD1034" si="2078">AD1033</f>
        <v>0</v>
      </c>
      <c r="AE1034" s="411">
        <f t="shared" ref="AE1034" si="2079">AE1033</f>
        <v>0</v>
      </c>
      <c r="AF1034" s="411">
        <f t="shared" ref="AF1034" si="2080">AF1033</f>
        <v>0</v>
      </c>
      <c r="AG1034" s="411">
        <f t="shared" ref="AG1034" si="2081">AG1033</f>
        <v>0</v>
      </c>
      <c r="AH1034" s="411">
        <f t="shared" ref="AH1034" si="2082">AH1033</f>
        <v>0</v>
      </c>
      <c r="AI1034" s="411">
        <f t="shared" ref="AI1034" si="2083">AI1033</f>
        <v>0</v>
      </c>
      <c r="AJ1034" s="411">
        <f t="shared" ref="AJ1034" si="2084">AJ1033</f>
        <v>0</v>
      </c>
      <c r="AK1034" s="411">
        <f t="shared" ref="AK1034" si="2085">AK1033</f>
        <v>0</v>
      </c>
      <c r="AL1034" s="411">
        <f t="shared" ref="AL1034" si="2086">AL1033</f>
        <v>0</v>
      </c>
      <c r="AM1034" s="306"/>
    </row>
    <row r="1035" spans="1:39" ht="15" hidden="1" customHeight="1" outlineLevel="1">
      <c r="A1035" s="530"/>
      <c r="B1035" s="430"/>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0">
        <v>24</v>
      </c>
      <c r="B1036" s="428" t="s">
        <v>116</v>
      </c>
      <c r="C1036" s="291" t="s">
        <v>25</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0"/>
      <c r="Z1036" s="410"/>
      <c r="AA1036" s="410"/>
      <c r="AB1036" s="410"/>
      <c r="AC1036" s="410"/>
      <c r="AD1036" s="410"/>
      <c r="AE1036" s="410"/>
      <c r="AF1036" s="410"/>
      <c r="AG1036" s="410"/>
      <c r="AH1036" s="410"/>
      <c r="AI1036" s="410"/>
      <c r="AJ1036" s="410"/>
      <c r="AK1036" s="410"/>
      <c r="AL1036" s="410"/>
      <c r="AM1036" s="296">
        <f>SUM(Y1036:AL1036)</f>
        <v>0</v>
      </c>
    </row>
    <row r="1037" spans="1:39" ht="15" hidden="1" customHeight="1" outlineLevel="1">
      <c r="A1037" s="530"/>
      <c r="B1037" s="294" t="s">
        <v>346</v>
      </c>
      <c r="C1037" s="291" t="s">
        <v>163</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1">
        <f>Y1036</f>
        <v>0</v>
      </c>
      <c r="Z1037" s="411">
        <f t="shared" ref="Z1037" si="2087">Z1036</f>
        <v>0</v>
      </c>
      <c r="AA1037" s="411">
        <f t="shared" ref="AA1037" si="2088">AA1036</f>
        <v>0</v>
      </c>
      <c r="AB1037" s="411">
        <f t="shared" ref="AB1037" si="2089">AB1036</f>
        <v>0</v>
      </c>
      <c r="AC1037" s="411">
        <f t="shared" ref="AC1037" si="2090">AC1036</f>
        <v>0</v>
      </c>
      <c r="AD1037" s="411">
        <f t="shared" ref="AD1037" si="2091">AD1036</f>
        <v>0</v>
      </c>
      <c r="AE1037" s="411">
        <f t="shared" ref="AE1037" si="2092">AE1036</f>
        <v>0</v>
      </c>
      <c r="AF1037" s="411">
        <f t="shared" ref="AF1037" si="2093">AF1036</f>
        <v>0</v>
      </c>
      <c r="AG1037" s="411">
        <f t="shared" ref="AG1037" si="2094">AG1036</f>
        <v>0</v>
      </c>
      <c r="AH1037" s="411">
        <f t="shared" ref="AH1037" si="2095">AH1036</f>
        <v>0</v>
      </c>
      <c r="AI1037" s="411">
        <f t="shared" ref="AI1037" si="2096">AI1036</f>
        <v>0</v>
      </c>
      <c r="AJ1037" s="411">
        <f t="shared" ref="AJ1037" si="2097">AJ1036</f>
        <v>0</v>
      </c>
      <c r="AK1037" s="411">
        <f t="shared" ref="AK1037" si="2098">AK1036</f>
        <v>0</v>
      </c>
      <c r="AL1037" s="411">
        <f t="shared" ref="AL1037" si="2099">AL1036</f>
        <v>0</v>
      </c>
      <c r="AM1037" s="306"/>
    </row>
    <row r="1038" spans="1:39" ht="15" hidden="1"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0"/>
      <c r="B1039" s="288" t="s">
        <v>500</v>
      </c>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0">
        <v>25</v>
      </c>
      <c r="B1040" s="428" t="s">
        <v>117</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0"/>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2100">Z1040</f>
        <v>0</v>
      </c>
      <c r="AA1041" s="411">
        <f t="shared" ref="AA1041" si="2101">AA1040</f>
        <v>0</v>
      </c>
      <c r="AB1041" s="411">
        <f t="shared" ref="AB1041" si="2102">AB1040</f>
        <v>0</v>
      </c>
      <c r="AC1041" s="411">
        <f t="shared" ref="AC1041" si="2103">AC1040</f>
        <v>0</v>
      </c>
      <c r="AD1041" s="411">
        <f t="shared" ref="AD1041" si="2104">AD1040</f>
        <v>0</v>
      </c>
      <c r="AE1041" s="411">
        <f t="shared" ref="AE1041" si="2105">AE1040</f>
        <v>0</v>
      </c>
      <c r="AF1041" s="411">
        <f t="shared" ref="AF1041" si="2106">AF1040</f>
        <v>0</v>
      </c>
      <c r="AG1041" s="411">
        <f t="shared" ref="AG1041" si="2107">AG1040</f>
        <v>0</v>
      </c>
      <c r="AH1041" s="411">
        <f t="shared" ref="AH1041" si="2108">AH1040</f>
        <v>0</v>
      </c>
      <c r="AI1041" s="411">
        <f t="shared" ref="AI1041" si="2109">AI1040</f>
        <v>0</v>
      </c>
      <c r="AJ1041" s="411">
        <f t="shared" ref="AJ1041" si="2110">AJ1040</f>
        <v>0</v>
      </c>
      <c r="AK1041" s="411">
        <f t="shared" ref="AK1041" si="2111">AK1040</f>
        <v>0</v>
      </c>
      <c r="AL1041" s="411">
        <f t="shared" ref="AL1041" si="2112">AL1040</f>
        <v>0</v>
      </c>
      <c r="AM1041" s="306"/>
    </row>
    <row r="1042" spans="1:39" ht="15" hidden="1" customHeight="1" outlineLevel="1">
      <c r="A1042" s="530"/>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0">
        <v>26</v>
      </c>
      <c r="B1043" s="428" t="s">
        <v>118</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0"/>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 t="shared" ref="Z1044" si="2113">Z1043</f>
        <v>0</v>
      </c>
      <c r="AA1044" s="411">
        <f t="shared" ref="AA1044" si="2114">AA1043</f>
        <v>0</v>
      </c>
      <c r="AB1044" s="411">
        <f t="shared" ref="AB1044" si="2115">AB1043</f>
        <v>0</v>
      </c>
      <c r="AC1044" s="411">
        <f t="shared" ref="AC1044" si="2116">AC1043</f>
        <v>0</v>
      </c>
      <c r="AD1044" s="411">
        <f t="shared" ref="AD1044" si="2117">AD1043</f>
        <v>0</v>
      </c>
      <c r="AE1044" s="411">
        <f t="shared" ref="AE1044" si="2118">AE1043</f>
        <v>0</v>
      </c>
      <c r="AF1044" s="411">
        <f t="shared" ref="AF1044" si="2119">AF1043</f>
        <v>0</v>
      </c>
      <c r="AG1044" s="411">
        <f t="shared" ref="AG1044" si="2120">AG1043</f>
        <v>0</v>
      </c>
      <c r="AH1044" s="411">
        <f t="shared" ref="AH1044" si="2121">AH1043</f>
        <v>0</v>
      </c>
      <c r="AI1044" s="411">
        <f t="shared" ref="AI1044" si="2122">AI1043</f>
        <v>0</v>
      </c>
      <c r="AJ1044" s="411">
        <f t="shared" ref="AJ1044" si="2123">AJ1043</f>
        <v>0</v>
      </c>
      <c r="AK1044" s="411">
        <f t="shared" ref="AK1044" si="2124">AK1043</f>
        <v>0</v>
      </c>
      <c r="AL1044" s="411">
        <f t="shared" ref="AL1044" si="2125">AL1043</f>
        <v>0</v>
      </c>
      <c r="AM1044" s="306"/>
    </row>
    <row r="1045" spans="1:39" ht="15" hidden="1" customHeight="1" outlineLevel="1">
      <c r="A1045" s="530"/>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0">
        <v>27</v>
      </c>
      <c r="B1046" s="428" t="s">
        <v>119</v>
      </c>
      <c r="C1046" s="291" t="s">
        <v>25</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0"/>
      <c r="B1047" s="294" t="s">
        <v>346</v>
      </c>
      <c r="C1047" s="291" t="s">
        <v>163</v>
      </c>
      <c r="D1047" s="295"/>
      <c r="E1047" s="295"/>
      <c r="F1047" s="295"/>
      <c r="G1047" s="295"/>
      <c r="H1047" s="295"/>
      <c r="I1047" s="295"/>
      <c r="J1047" s="295"/>
      <c r="K1047" s="295"/>
      <c r="L1047" s="295"/>
      <c r="M1047" s="295"/>
      <c r="N1047" s="295">
        <f>N1046</f>
        <v>12</v>
      </c>
      <c r="O1047" s="295"/>
      <c r="P1047" s="295"/>
      <c r="Q1047" s="295"/>
      <c r="R1047" s="295"/>
      <c r="S1047" s="295"/>
      <c r="T1047" s="295"/>
      <c r="U1047" s="295"/>
      <c r="V1047" s="295"/>
      <c r="W1047" s="295"/>
      <c r="X1047" s="295"/>
      <c r="Y1047" s="411">
        <f>Y1046</f>
        <v>0</v>
      </c>
      <c r="Z1047" s="411">
        <f t="shared" ref="Z1047" si="2126">Z1046</f>
        <v>0</v>
      </c>
      <c r="AA1047" s="411">
        <f t="shared" ref="AA1047" si="2127">AA1046</f>
        <v>0</v>
      </c>
      <c r="AB1047" s="411">
        <f t="shared" ref="AB1047" si="2128">AB1046</f>
        <v>0</v>
      </c>
      <c r="AC1047" s="411">
        <f t="shared" ref="AC1047" si="2129">AC1046</f>
        <v>0</v>
      </c>
      <c r="AD1047" s="411">
        <f t="shared" ref="AD1047" si="2130">AD1046</f>
        <v>0</v>
      </c>
      <c r="AE1047" s="411">
        <f t="shared" ref="AE1047" si="2131">AE1046</f>
        <v>0</v>
      </c>
      <c r="AF1047" s="411">
        <f t="shared" ref="AF1047" si="2132">AF1046</f>
        <v>0</v>
      </c>
      <c r="AG1047" s="411">
        <f t="shared" ref="AG1047" si="2133">AG1046</f>
        <v>0</v>
      </c>
      <c r="AH1047" s="411">
        <f t="shared" ref="AH1047" si="2134">AH1046</f>
        <v>0</v>
      </c>
      <c r="AI1047" s="411">
        <f t="shared" ref="AI1047" si="2135">AI1046</f>
        <v>0</v>
      </c>
      <c r="AJ1047" s="411">
        <f t="shared" ref="AJ1047" si="2136">AJ1046</f>
        <v>0</v>
      </c>
      <c r="AK1047" s="411">
        <f t="shared" ref="AK1047" si="2137">AK1046</f>
        <v>0</v>
      </c>
      <c r="AL1047" s="411">
        <f t="shared" ref="AL1047" si="2138">AL1046</f>
        <v>0</v>
      </c>
      <c r="AM1047" s="306"/>
    </row>
    <row r="1048" spans="1:39" ht="15" hidden="1" customHeight="1" outlineLevel="1">
      <c r="A1048" s="530"/>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0">
        <v>28</v>
      </c>
      <c r="B1049" s="428" t="s">
        <v>120</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0"/>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Z1049</f>
        <v>0</v>
      </c>
      <c r="AA1050" s="411">
        <f t="shared" ref="AA1050" si="2139">AA1049</f>
        <v>0</v>
      </c>
      <c r="AB1050" s="411">
        <f t="shared" ref="AB1050" si="2140">AB1049</f>
        <v>0</v>
      </c>
      <c r="AC1050" s="411">
        <f t="shared" ref="AC1050" si="2141">AC1049</f>
        <v>0</v>
      </c>
      <c r="AD1050" s="411">
        <f t="shared" ref="AD1050" si="2142">AD1049</f>
        <v>0</v>
      </c>
      <c r="AE1050" s="411">
        <f>AE1049</f>
        <v>0</v>
      </c>
      <c r="AF1050" s="411">
        <f t="shared" ref="AF1050" si="2143">AF1049</f>
        <v>0</v>
      </c>
      <c r="AG1050" s="411">
        <f t="shared" ref="AG1050" si="2144">AG1049</f>
        <v>0</v>
      </c>
      <c r="AH1050" s="411">
        <f t="shared" ref="AH1050" si="2145">AH1049</f>
        <v>0</v>
      </c>
      <c r="AI1050" s="411">
        <f t="shared" ref="AI1050" si="2146">AI1049</f>
        <v>0</v>
      </c>
      <c r="AJ1050" s="411">
        <f t="shared" ref="AJ1050" si="2147">AJ1049</f>
        <v>0</v>
      </c>
      <c r="AK1050" s="411">
        <f t="shared" ref="AK1050" si="2148">AK1049</f>
        <v>0</v>
      </c>
      <c r="AL1050" s="411">
        <f t="shared" ref="AL1050" si="2149">AL1049</f>
        <v>0</v>
      </c>
      <c r="AM1050" s="306"/>
    </row>
    <row r="1051" spans="1:39" ht="15" hidden="1" customHeight="1" outlineLevel="1">
      <c r="A1051" s="530"/>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0">
        <v>29</v>
      </c>
      <c r="B1052" s="428" t="s">
        <v>121</v>
      </c>
      <c r="C1052" s="291" t="s">
        <v>25</v>
      </c>
      <c r="D1052" s="295"/>
      <c r="E1052" s="295"/>
      <c r="F1052" s="295"/>
      <c r="G1052" s="295"/>
      <c r="H1052" s="295"/>
      <c r="I1052" s="295"/>
      <c r="J1052" s="295"/>
      <c r="K1052" s="295"/>
      <c r="L1052" s="295"/>
      <c r="M1052" s="295"/>
      <c r="N1052" s="295">
        <v>3</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0"/>
      <c r="B1053" s="294" t="s">
        <v>346</v>
      </c>
      <c r="C1053" s="291" t="s">
        <v>163</v>
      </c>
      <c r="D1053" s="295"/>
      <c r="E1053" s="295"/>
      <c r="F1053" s="295"/>
      <c r="G1053" s="295"/>
      <c r="H1053" s="295"/>
      <c r="I1053" s="295"/>
      <c r="J1053" s="295"/>
      <c r="K1053" s="295"/>
      <c r="L1053" s="295"/>
      <c r="M1053" s="295"/>
      <c r="N1053" s="295">
        <f>N1052</f>
        <v>3</v>
      </c>
      <c r="O1053" s="295"/>
      <c r="P1053" s="295"/>
      <c r="Q1053" s="295"/>
      <c r="R1053" s="295"/>
      <c r="S1053" s="295"/>
      <c r="T1053" s="295"/>
      <c r="U1053" s="295"/>
      <c r="V1053" s="295"/>
      <c r="W1053" s="295"/>
      <c r="X1053" s="295"/>
      <c r="Y1053" s="411">
        <f>Y1052</f>
        <v>0</v>
      </c>
      <c r="Z1053" s="411">
        <f t="shared" ref="Z1053" si="2150">Z1052</f>
        <v>0</v>
      </c>
      <c r="AA1053" s="411">
        <f t="shared" ref="AA1053" si="2151">AA1052</f>
        <v>0</v>
      </c>
      <c r="AB1053" s="411">
        <f t="shared" ref="AB1053" si="2152">AB1052</f>
        <v>0</v>
      </c>
      <c r="AC1053" s="411">
        <f t="shared" ref="AC1053" si="2153">AC1052</f>
        <v>0</v>
      </c>
      <c r="AD1053" s="411">
        <f t="shared" ref="AD1053" si="2154">AD1052</f>
        <v>0</v>
      </c>
      <c r="AE1053" s="411">
        <f t="shared" ref="AE1053" si="2155">AE1052</f>
        <v>0</v>
      </c>
      <c r="AF1053" s="411">
        <f t="shared" ref="AF1053" si="2156">AF1052</f>
        <v>0</v>
      </c>
      <c r="AG1053" s="411">
        <f t="shared" ref="AG1053" si="2157">AG1052</f>
        <v>0</v>
      </c>
      <c r="AH1053" s="411">
        <f t="shared" ref="AH1053" si="2158">AH1052</f>
        <v>0</v>
      </c>
      <c r="AI1053" s="411">
        <f t="shared" ref="AI1053" si="2159">AI1052</f>
        <v>0</v>
      </c>
      <c r="AJ1053" s="411">
        <f t="shared" ref="AJ1053" si="2160">AJ1052</f>
        <v>0</v>
      </c>
      <c r="AK1053" s="411">
        <f t="shared" ref="AK1053" si="2161">AK1052</f>
        <v>0</v>
      </c>
      <c r="AL1053" s="411">
        <f t="shared" ref="AL1053" si="2162">AL1052</f>
        <v>0</v>
      </c>
      <c r="AM1053" s="306"/>
    </row>
    <row r="1054" spans="1:39" ht="15" hidden="1" customHeight="1" outlineLevel="1">
      <c r="A1054" s="530"/>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0">
        <v>30</v>
      </c>
      <c r="B1055" s="428" t="s">
        <v>122</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0"/>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2163">Z1055</f>
        <v>0</v>
      </c>
      <c r="AA1056" s="411">
        <f t="shared" ref="AA1056" si="2164">AA1055</f>
        <v>0</v>
      </c>
      <c r="AB1056" s="411">
        <f t="shared" ref="AB1056" si="2165">AB1055</f>
        <v>0</v>
      </c>
      <c r="AC1056" s="411">
        <f t="shared" ref="AC1056" si="2166">AC1055</f>
        <v>0</v>
      </c>
      <c r="AD1056" s="411">
        <f t="shared" ref="AD1056" si="2167">AD1055</f>
        <v>0</v>
      </c>
      <c r="AE1056" s="411">
        <f t="shared" ref="AE1056" si="2168">AE1055</f>
        <v>0</v>
      </c>
      <c r="AF1056" s="411">
        <f t="shared" ref="AF1056" si="2169">AF1055</f>
        <v>0</v>
      </c>
      <c r="AG1056" s="411">
        <f t="shared" ref="AG1056" si="2170">AG1055</f>
        <v>0</v>
      </c>
      <c r="AH1056" s="411">
        <f t="shared" ref="AH1056" si="2171">AH1055</f>
        <v>0</v>
      </c>
      <c r="AI1056" s="411">
        <f t="shared" ref="AI1056" si="2172">AI1055</f>
        <v>0</v>
      </c>
      <c r="AJ1056" s="411">
        <f t="shared" ref="AJ1056" si="2173">AJ1055</f>
        <v>0</v>
      </c>
      <c r="AK1056" s="411">
        <f t="shared" ref="AK1056" si="2174">AK1055</f>
        <v>0</v>
      </c>
      <c r="AL1056" s="411">
        <f t="shared" ref="AL1056" si="2175">AL1055</f>
        <v>0</v>
      </c>
      <c r="AM1056" s="306"/>
    </row>
    <row r="1057" spans="1:39" ht="15" hidden="1" customHeight="1" outlineLevel="1">
      <c r="A1057" s="530"/>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0">
        <v>31</v>
      </c>
      <c r="B1058" s="428" t="s">
        <v>123</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0"/>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2176">Z1058</f>
        <v>0</v>
      </c>
      <c r="AA1059" s="411">
        <f t="shared" ref="AA1059" si="2177">AA1058</f>
        <v>0</v>
      </c>
      <c r="AB1059" s="411">
        <f t="shared" ref="AB1059" si="2178">AB1058</f>
        <v>0</v>
      </c>
      <c r="AC1059" s="411">
        <f t="shared" ref="AC1059" si="2179">AC1058</f>
        <v>0</v>
      </c>
      <c r="AD1059" s="411">
        <f t="shared" ref="AD1059" si="2180">AD1058</f>
        <v>0</v>
      </c>
      <c r="AE1059" s="411">
        <f t="shared" ref="AE1059" si="2181">AE1058</f>
        <v>0</v>
      </c>
      <c r="AF1059" s="411">
        <f t="shared" ref="AF1059" si="2182">AF1058</f>
        <v>0</v>
      </c>
      <c r="AG1059" s="411">
        <f t="shared" ref="AG1059" si="2183">AG1058</f>
        <v>0</v>
      </c>
      <c r="AH1059" s="411">
        <f t="shared" ref="AH1059" si="2184">AH1058</f>
        <v>0</v>
      </c>
      <c r="AI1059" s="411">
        <f t="shared" ref="AI1059" si="2185">AI1058</f>
        <v>0</v>
      </c>
      <c r="AJ1059" s="411">
        <f t="shared" ref="AJ1059" si="2186">AJ1058</f>
        <v>0</v>
      </c>
      <c r="AK1059" s="411">
        <f t="shared" ref="AK1059" si="2187">AK1058</f>
        <v>0</v>
      </c>
      <c r="AL1059" s="411">
        <f t="shared" ref="AL1059" si="2188">AL1058</f>
        <v>0</v>
      </c>
      <c r="AM1059" s="306"/>
    </row>
    <row r="1060" spans="1:39" ht="15" hidden="1"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0">
        <v>32</v>
      </c>
      <c r="B1061" s="428" t="s">
        <v>124</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0"/>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Y1061</f>
        <v>0</v>
      </c>
      <c r="Z1062" s="411">
        <f t="shared" ref="Z1062" si="2189">Z1061</f>
        <v>0</v>
      </c>
      <c r="AA1062" s="411">
        <f t="shared" ref="AA1062" si="2190">AA1061</f>
        <v>0</v>
      </c>
      <c r="AB1062" s="411">
        <f t="shared" ref="AB1062" si="2191">AB1061</f>
        <v>0</v>
      </c>
      <c r="AC1062" s="411">
        <f t="shared" ref="AC1062" si="2192">AC1061</f>
        <v>0</v>
      </c>
      <c r="AD1062" s="411">
        <f t="shared" ref="AD1062" si="2193">AD1061</f>
        <v>0</v>
      </c>
      <c r="AE1062" s="411">
        <f t="shared" ref="AE1062" si="2194">AE1061</f>
        <v>0</v>
      </c>
      <c r="AF1062" s="411">
        <f t="shared" ref="AF1062" si="2195">AF1061</f>
        <v>0</v>
      </c>
      <c r="AG1062" s="411">
        <f t="shared" ref="AG1062" si="2196">AG1061</f>
        <v>0</v>
      </c>
      <c r="AH1062" s="411">
        <f t="shared" ref="AH1062" si="2197">AH1061</f>
        <v>0</v>
      </c>
      <c r="AI1062" s="411">
        <f t="shared" ref="AI1062" si="2198">AI1061</f>
        <v>0</v>
      </c>
      <c r="AJ1062" s="411">
        <f t="shared" ref="AJ1062" si="2199">AJ1061</f>
        <v>0</v>
      </c>
      <c r="AK1062" s="411">
        <f t="shared" ref="AK1062" si="2200">AK1061</f>
        <v>0</v>
      </c>
      <c r="AL1062" s="411">
        <f t="shared" ref="AL1062" si="2201">AL1061</f>
        <v>0</v>
      </c>
      <c r="AM1062" s="306"/>
    </row>
    <row r="1063" spans="1:39" ht="15" hidden="1"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0"/>
      <c r="B1064" s="288" t="s">
        <v>501</v>
      </c>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0">
        <v>33</v>
      </c>
      <c r="B1065" s="428" t="s">
        <v>125</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0"/>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2202">Z1065</f>
        <v>0</v>
      </c>
      <c r="AA1066" s="411">
        <f t="shared" ref="AA1066" si="2203">AA1065</f>
        <v>0</v>
      </c>
      <c r="AB1066" s="411">
        <f t="shared" ref="AB1066" si="2204">AB1065</f>
        <v>0</v>
      </c>
      <c r="AC1066" s="411">
        <f t="shared" ref="AC1066" si="2205">AC1065</f>
        <v>0</v>
      </c>
      <c r="AD1066" s="411">
        <f t="shared" ref="AD1066" si="2206">AD1065</f>
        <v>0</v>
      </c>
      <c r="AE1066" s="411">
        <f t="shared" ref="AE1066" si="2207">AE1065</f>
        <v>0</v>
      </c>
      <c r="AF1066" s="411">
        <f t="shared" ref="AF1066" si="2208">AF1065</f>
        <v>0</v>
      </c>
      <c r="AG1066" s="411">
        <f t="shared" ref="AG1066" si="2209">AG1065</f>
        <v>0</v>
      </c>
      <c r="AH1066" s="411">
        <f t="shared" ref="AH1066" si="2210">AH1065</f>
        <v>0</v>
      </c>
      <c r="AI1066" s="411">
        <f t="shared" ref="AI1066" si="2211">AI1065</f>
        <v>0</v>
      </c>
      <c r="AJ1066" s="411">
        <f t="shared" ref="AJ1066" si="2212">AJ1065</f>
        <v>0</v>
      </c>
      <c r="AK1066" s="411">
        <f t="shared" ref="AK1066" si="2213">AK1065</f>
        <v>0</v>
      </c>
      <c r="AL1066" s="411">
        <f t="shared" ref="AL1066" si="2214">AL1065</f>
        <v>0</v>
      </c>
      <c r="AM1066" s="306"/>
    </row>
    <row r="1067" spans="1:39" ht="15" hidden="1" customHeight="1" outlineLevel="1">
      <c r="A1067" s="530"/>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0">
        <v>34</v>
      </c>
      <c r="B1068" s="428" t="s">
        <v>126</v>
      </c>
      <c r="C1068" s="291" t="s">
        <v>25</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0"/>
      <c r="B1069" s="294" t="s">
        <v>346</v>
      </c>
      <c r="C1069" s="291" t="s">
        <v>163</v>
      </c>
      <c r="D1069" s="295"/>
      <c r="E1069" s="295"/>
      <c r="F1069" s="295"/>
      <c r="G1069" s="295"/>
      <c r="H1069" s="295"/>
      <c r="I1069" s="295"/>
      <c r="J1069" s="295"/>
      <c r="K1069" s="295"/>
      <c r="L1069" s="295"/>
      <c r="M1069" s="295"/>
      <c r="N1069" s="295">
        <f>N1068</f>
        <v>0</v>
      </c>
      <c r="O1069" s="295"/>
      <c r="P1069" s="295"/>
      <c r="Q1069" s="295"/>
      <c r="R1069" s="295"/>
      <c r="S1069" s="295"/>
      <c r="T1069" s="295"/>
      <c r="U1069" s="295"/>
      <c r="V1069" s="295"/>
      <c r="W1069" s="295"/>
      <c r="X1069" s="295"/>
      <c r="Y1069" s="411">
        <f>Y1068</f>
        <v>0</v>
      </c>
      <c r="Z1069" s="411">
        <f t="shared" ref="Z1069" si="2215">Z1068</f>
        <v>0</v>
      </c>
      <c r="AA1069" s="411">
        <f t="shared" ref="AA1069" si="2216">AA1068</f>
        <v>0</v>
      </c>
      <c r="AB1069" s="411">
        <f t="shared" ref="AB1069" si="2217">AB1068</f>
        <v>0</v>
      </c>
      <c r="AC1069" s="411">
        <f t="shared" ref="AC1069" si="2218">AC1068</f>
        <v>0</v>
      </c>
      <c r="AD1069" s="411">
        <f t="shared" ref="AD1069" si="2219">AD1068</f>
        <v>0</v>
      </c>
      <c r="AE1069" s="411">
        <f t="shared" ref="AE1069" si="2220">AE1068</f>
        <v>0</v>
      </c>
      <c r="AF1069" s="411">
        <f t="shared" ref="AF1069" si="2221">AF1068</f>
        <v>0</v>
      </c>
      <c r="AG1069" s="411">
        <f t="shared" ref="AG1069" si="2222">AG1068</f>
        <v>0</v>
      </c>
      <c r="AH1069" s="411">
        <f t="shared" ref="AH1069" si="2223">AH1068</f>
        <v>0</v>
      </c>
      <c r="AI1069" s="411">
        <f t="shared" ref="AI1069" si="2224">AI1068</f>
        <v>0</v>
      </c>
      <c r="AJ1069" s="411">
        <f t="shared" ref="AJ1069" si="2225">AJ1068</f>
        <v>0</v>
      </c>
      <c r="AK1069" s="411">
        <f t="shared" ref="AK1069" si="2226">AK1068</f>
        <v>0</v>
      </c>
      <c r="AL1069" s="411">
        <f t="shared" ref="AL1069" si="2227">AL1068</f>
        <v>0</v>
      </c>
      <c r="AM1069" s="306"/>
    </row>
    <row r="1070" spans="1:39" ht="15" hidden="1"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0">
        <v>35</v>
      </c>
      <c r="B1071" s="428" t="s">
        <v>127</v>
      </c>
      <c r="C1071" s="291" t="s">
        <v>25</v>
      </c>
      <c r="D1071" s="295"/>
      <c r="E1071" s="295"/>
      <c r="F1071" s="295"/>
      <c r="G1071" s="295"/>
      <c r="H1071" s="295"/>
      <c r="I1071" s="295"/>
      <c r="J1071" s="295"/>
      <c r="K1071" s="295"/>
      <c r="L1071" s="295"/>
      <c r="M1071" s="295"/>
      <c r="N1071" s="295">
        <v>0</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0"/>
      <c r="B1072" s="294" t="s">
        <v>346</v>
      </c>
      <c r="C1072" s="291" t="s">
        <v>163</v>
      </c>
      <c r="D1072" s="295"/>
      <c r="E1072" s="295"/>
      <c r="F1072" s="295"/>
      <c r="G1072" s="295"/>
      <c r="H1072" s="295"/>
      <c r="I1072" s="295"/>
      <c r="J1072" s="295"/>
      <c r="K1072" s="295"/>
      <c r="L1072" s="295"/>
      <c r="M1072" s="295"/>
      <c r="N1072" s="295">
        <f>N1071</f>
        <v>0</v>
      </c>
      <c r="O1072" s="295"/>
      <c r="P1072" s="295"/>
      <c r="Q1072" s="295"/>
      <c r="R1072" s="295"/>
      <c r="S1072" s="295"/>
      <c r="T1072" s="295"/>
      <c r="U1072" s="295"/>
      <c r="V1072" s="295"/>
      <c r="W1072" s="295"/>
      <c r="X1072" s="295"/>
      <c r="Y1072" s="411">
        <f>Y1071</f>
        <v>0</v>
      </c>
      <c r="Z1072" s="411">
        <f t="shared" ref="Z1072" si="2228">Z1071</f>
        <v>0</v>
      </c>
      <c r="AA1072" s="411">
        <f t="shared" ref="AA1072" si="2229">AA1071</f>
        <v>0</v>
      </c>
      <c r="AB1072" s="411">
        <f t="shared" ref="AB1072" si="2230">AB1071</f>
        <v>0</v>
      </c>
      <c r="AC1072" s="411">
        <f t="shared" ref="AC1072" si="2231">AC1071</f>
        <v>0</v>
      </c>
      <c r="AD1072" s="411">
        <f t="shared" ref="AD1072" si="2232">AD1071</f>
        <v>0</v>
      </c>
      <c r="AE1072" s="411">
        <f t="shared" ref="AE1072" si="2233">AE1071</f>
        <v>0</v>
      </c>
      <c r="AF1072" s="411">
        <f t="shared" ref="AF1072" si="2234">AF1071</f>
        <v>0</v>
      </c>
      <c r="AG1072" s="411">
        <f t="shared" ref="AG1072" si="2235">AG1071</f>
        <v>0</v>
      </c>
      <c r="AH1072" s="411">
        <f t="shared" ref="AH1072" si="2236">AH1071</f>
        <v>0</v>
      </c>
      <c r="AI1072" s="411">
        <f t="shared" ref="AI1072" si="2237">AI1071</f>
        <v>0</v>
      </c>
      <c r="AJ1072" s="411">
        <f t="shared" ref="AJ1072" si="2238">AJ1071</f>
        <v>0</v>
      </c>
      <c r="AK1072" s="411">
        <f t="shared" ref="AK1072" si="2239">AK1071</f>
        <v>0</v>
      </c>
      <c r="AL1072" s="411">
        <f t="shared" ref="AL1072" si="2240">AL1071</f>
        <v>0</v>
      </c>
      <c r="AM1072" s="306"/>
    </row>
    <row r="1073" spans="1:39" ht="15" hidden="1" customHeight="1" outlineLevel="1">
      <c r="A1073" s="530"/>
      <c r="B1073" s="431"/>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0"/>
      <c r="B1074" s="288" t="s">
        <v>502</v>
      </c>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28.5" hidden="1" customHeight="1" outlineLevel="1">
      <c r="A1075" s="530">
        <v>36</v>
      </c>
      <c r="B1075" s="428" t="s">
        <v>128</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0"/>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2241">Z1075</f>
        <v>0</v>
      </c>
      <c r="AA1076" s="411">
        <f t="shared" ref="AA1076" si="2242">AA1075</f>
        <v>0</v>
      </c>
      <c r="AB1076" s="411">
        <f t="shared" ref="AB1076" si="2243">AB1075</f>
        <v>0</v>
      </c>
      <c r="AC1076" s="411">
        <f t="shared" ref="AC1076" si="2244">AC1075</f>
        <v>0</v>
      </c>
      <c r="AD1076" s="411">
        <f t="shared" ref="AD1076" si="2245">AD1075</f>
        <v>0</v>
      </c>
      <c r="AE1076" s="411">
        <f t="shared" ref="AE1076" si="2246">AE1075</f>
        <v>0</v>
      </c>
      <c r="AF1076" s="411">
        <f t="shared" ref="AF1076" si="2247">AF1075</f>
        <v>0</v>
      </c>
      <c r="AG1076" s="411">
        <f t="shared" ref="AG1076" si="2248">AG1075</f>
        <v>0</v>
      </c>
      <c r="AH1076" s="411">
        <f t="shared" ref="AH1076" si="2249">AH1075</f>
        <v>0</v>
      </c>
      <c r="AI1076" s="411">
        <f t="shared" ref="AI1076" si="2250">AI1075</f>
        <v>0</v>
      </c>
      <c r="AJ1076" s="411">
        <f t="shared" ref="AJ1076" si="2251">AJ1075</f>
        <v>0</v>
      </c>
      <c r="AK1076" s="411">
        <f t="shared" ref="AK1076" si="2252">AK1075</f>
        <v>0</v>
      </c>
      <c r="AL1076" s="411">
        <f t="shared" ref="AL1076" si="2253">AL1075</f>
        <v>0</v>
      </c>
      <c r="AM1076" s="306"/>
    </row>
    <row r="1077" spans="1:39" ht="15" hidden="1" customHeight="1" outlineLevel="1">
      <c r="A1077" s="530"/>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0">
        <v>37</v>
      </c>
      <c r="B1078" s="428" t="s">
        <v>129</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0"/>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2254">Z1078</f>
        <v>0</v>
      </c>
      <c r="AA1079" s="411">
        <f t="shared" ref="AA1079" si="2255">AA1078</f>
        <v>0</v>
      </c>
      <c r="AB1079" s="411">
        <f t="shared" ref="AB1079" si="2256">AB1078</f>
        <v>0</v>
      </c>
      <c r="AC1079" s="411">
        <f t="shared" ref="AC1079" si="2257">AC1078</f>
        <v>0</v>
      </c>
      <c r="AD1079" s="411">
        <f t="shared" ref="AD1079" si="2258">AD1078</f>
        <v>0</v>
      </c>
      <c r="AE1079" s="411">
        <f t="shared" ref="AE1079" si="2259">AE1078</f>
        <v>0</v>
      </c>
      <c r="AF1079" s="411">
        <f t="shared" ref="AF1079" si="2260">AF1078</f>
        <v>0</v>
      </c>
      <c r="AG1079" s="411">
        <f t="shared" ref="AG1079" si="2261">AG1078</f>
        <v>0</v>
      </c>
      <c r="AH1079" s="411">
        <f t="shared" ref="AH1079" si="2262">AH1078</f>
        <v>0</v>
      </c>
      <c r="AI1079" s="411">
        <f t="shared" ref="AI1079" si="2263">AI1078</f>
        <v>0</v>
      </c>
      <c r="AJ1079" s="411">
        <f t="shared" ref="AJ1079" si="2264">AJ1078</f>
        <v>0</v>
      </c>
      <c r="AK1079" s="411">
        <f t="shared" ref="AK1079" si="2265">AK1078</f>
        <v>0</v>
      </c>
      <c r="AL1079" s="411">
        <f t="shared" ref="AL1079" si="2266">AL1078</f>
        <v>0</v>
      </c>
      <c r="AM1079" s="306"/>
    </row>
    <row r="1080" spans="1:39" ht="15" hidden="1" customHeight="1" outlineLevel="1">
      <c r="A1080" s="530"/>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0">
        <v>38</v>
      </c>
      <c r="B1081" s="428" t="s">
        <v>130</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0"/>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2267">Z1081</f>
        <v>0</v>
      </c>
      <c r="AA1082" s="411">
        <f t="shared" ref="AA1082" si="2268">AA1081</f>
        <v>0</v>
      </c>
      <c r="AB1082" s="411">
        <f t="shared" ref="AB1082" si="2269">AB1081</f>
        <v>0</v>
      </c>
      <c r="AC1082" s="411">
        <f t="shared" ref="AC1082" si="2270">AC1081</f>
        <v>0</v>
      </c>
      <c r="AD1082" s="411">
        <f t="shared" ref="AD1082" si="2271">AD1081</f>
        <v>0</v>
      </c>
      <c r="AE1082" s="411">
        <f t="shared" ref="AE1082" si="2272">AE1081</f>
        <v>0</v>
      </c>
      <c r="AF1082" s="411">
        <f t="shared" ref="AF1082" si="2273">AF1081</f>
        <v>0</v>
      </c>
      <c r="AG1082" s="411">
        <f t="shared" ref="AG1082" si="2274">AG1081</f>
        <v>0</v>
      </c>
      <c r="AH1082" s="411">
        <f t="shared" ref="AH1082" si="2275">AH1081</f>
        <v>0</v>
      </c>
      <c r="AI1082" s="411">
        <f t="shared" ref="AI1082" si="2276">AI1081</f>
        <v>0</v>
      </c>
      <c r="AJ1082" s="411">
        <f t="shared" ref="AJ1082" si="2277">AJ1081</f>
        <v>0</v>
      </c>
      <c r="AK1082" s="411">
        <f t="shared" ref="AK1082" si="2278">AK1081</f>
        <v>0</v>
      </c>
      <c r="AL1082" s="411">
        <f t="shared" ref="AL1082" si="2279">AL1081</f>
        <v>0</v>
      </c>
      <c r="AM1082" s="306"/>
    </row>
    <row r="1083" spans="1:39" ht="15" hidden="1" customHeight="1" outlineLevel="1">
      <c r="A1083" s="530"/>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0">
        <v>39</v>
      </c>
      <c r="B1084" s="428" t="s">
        <v>131</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0"/>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2280">Z1084</f>
        <v>0</v>
      </c>
      <c r="AA1085" s="411">
        <f t="shared" ref="AA1085" si="2281">AA1084</f>
        <v>0</v>
      </c>
      <c r="AB1085" s="411">
        <f t="shared" ref="AB1085" si="2282">AB1084</f>
        <v>0</v>
      </c>
      <c r="AC1085" s="411">
        <f t="shared" ref="AC1085" si="2283">AC1084</f>
        <v>0</v>
      </c>
      <c r="AD1085" s="411">
        <f t="shared" ref="AD1085" si="2284">AD1084</f>
        <v>0</v>
      </c>
      <c r="AE1085" s="411">
        <f t="shared" ref="AE1085" si="2285">AE1084</f>
        <v>0</v>
      </c>
      <c r="AF1085" s="411">
        <f t="shared" ref="AF1085" si="2286">AF1084</f>
        <v>0</v>
      </c>
      <c r="AG1085" s="411">
        <f t="shared" ref="AG1085" si="2287">AG1084</f>
        <v>0</v>
      </c>
      <c r="AH1085" s="411">
        <f t="shared" ref="AH1085" si="2288">AH1084</f>
        <v>0</v>
      </c>
      <c r="AI1085" s="411">
        <f t="shared" ref="AI1085" si="2289">AI1084</f>
        <v>0</v>
      </c>
      <c r="AJ1085" s="411">
        <f t="shared" ref="AJ1085" si="2290">AJ1084</f>
        <v>0</v>
      </c>
      <c r="AK1085" s="411">
        <f t="shared" ref="AK1085" si="2291">AK1084</f>
        <v>0</v>
      </c>
      <c r="AL1085" s="411">
        <f t="shared" ref="AL1085" si="2292">AL1084</f>
        <v>0</v>
      </c>
      <c r="AM1085" s="306"/>
    </row>
    <row r="1086" spans="1:39" ht="15" hidden="1" customHeight="1" outlineLevel="1">
      <c r="A1086" s="530"/>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15" hidden="1" customHeight="1" outlineLevel="1">
      <c r="A1087" s="530">
        <v>40</v>
      </c>
      <c r="B1087" s="428" t="s">
        <v>132</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0"/>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2293">Z1087</f>
        <v>0</v>
      </c>
      <c r="AA1088" s="411">
        <f t="shared" ref="AA1088" si="2294">AA1087</f>
        <v>0</v>
      </c>
      <c r="AB1088" s="411">
        <f t="shared" ref="AB1088" si="2295">AB1087</f>
        <v>0</v>
      </c>
      <c r="AC1088" s="411">
        <f t="shared" ref="AC1088" si="2296">AC1087</f>
        <v>0</v>
      </c>
      <c r="AD1088" s="411">
        <f t="shared" ref="AD1088" si="2297">AD1087</f>
        <v>0</v>
      </c>
      <c r="AE1088" s="411">
        <f t="shared" ref="AE1088" si="2298">AE1087</f>
        <v>0</v>
      </c>
      <c r="AF1088" s="411">
        <f t="shared" ref="AF1088" si="2299">AF1087</f>
        <v>0</v>
      </c>
      <c r="AG1088" s="411">
        <f t="shared" ref="AG1088" si="2300">AG1087</f>
        <v>0</v>
      </c>
      <c r="AH1088" s="411">
        <f t="shared" ref="AH1088" si="2301">AH1087</f>
        <v>0</v>
      </c>
      <c r="AI1088" s="411">
        <f t="shared" ref="AI1088" si="2302">AI1087</f>
        <v>0</v>
      </c>
      <c r="AJ1088" s="411">
        <f t="shared" ref="AJ1088" si="2303">AJ1087</f>
        <v>0</v>
      </c>
      <c r="AK1088" s="411">
        <f t="shared" ref="AK1088" si="2304">AK1087</f>
        <v>0</v>
      </c>
      <c r="AL1088" s="411">
        <f t="shared" ref="AL1088" si="2305">AL1087</f>
        <v>0</v>
      </c>
      <c r="AM1088" s="306"/>
    </row>
    <row r="1089" spans="1:39" ht="15" hidden="1" customHeight="1" outlineLevel="1">
      <c r="A1089" s="530"/>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0">
        <v>41</v>
      </c>
      <c r="B1090" s="428" t="s">
        <v>133</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0"/>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2306">Z1090</f>
        <v>0</v>
      </c>
      <c r="AA1091" s="411">
        <f t="shared" ref="AA1091" si="2307">AA1090</f>
        <v>0</v>
      </c>
      <c r="AB1091" s="411">
        <f t="shared" ref="AB1091" si="2308">AB1090</f>
        <v>0</v>
      </c>
      <c r="AC1091" s="411">
        <f t="shared" ref="AC1091" si="2309">AC1090</f>
        <v>0</v>
      </c>
      <c r="AD1091" s="411">
        <f t="shared" ref="AD1091" si="2310">AD1090</f>
        <v>0</v>
      </c>
      <c r="AE1091" s="411">
        <f t="shared" ref="AE1091" si="2311">AE1090</f>
        <v>0</v>
      </c>
      <c r="AF1091" s="411">
        <f t="shared" ref="AF1091" si="2312">AF1090</f>
        <v>0</v>
      </c>
      <c r="AG1091" s="411">
        <f t="shared" ref="AG1091" si="2313">AG1090</f>
        <v>0</v>
      </c>
      <c r="AH1091" s="411">
        <f t="shared" ref="AH1091" si="2314">AH1090</f>
        <v>0</v>
      </c>
      <c r="AI1091" s="411">
        <f t="shared" ref="AI1091" si="2315">AI1090</f>
        <v>0</v>
      </c>
      <c r="AJ1091" s="411">
        <f t="shared" ref="AJ1091" si="2316">AJ1090</f>
        <v>0</v>
      </c>
      <c r="AK1091" s="411">
        <f t="shared" ref="AK1091" si="2317">AK1090</f>
        <v>0</v>
      </c>
      <c r="AL1091" s="411">
        <f t="shared" ref="AL1091" si="2318">AL1090</f>
        <v>0</v>
      </c>
      <c r="AM1091" s="306"/>
    </row>
    <row r="1092" spans="1:39" ht="15" hidden="1" customHeight="1" outlineLevel="1">
      <c r="A1092" s="530"/>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30">
        <v>42</v>
      </c>
      <c r="B1093" s="428" t="s">
        <v>134</v>
      </c>
      <c r="C1093" s="291" t="s">
        <v>25</v>
      </c>
      <c r="D1093" s="295"/>
      <c r="E1093" s="295"/>
      <c r="F1093" s="295"/>
      <c r="G1093" s="295"/>
      <c r="H1093" s="295"/>
      <c r="I1093" s="295"/>
      <c r="J1093" s="295"/>
      <c r="K1093" s="295"/>
      <c r="L1093" s="295"/>
      <c r="M1093" s="295"/>
      <c r="N1093" s="291"/>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0"/>
      <c r="B1094" s="294" t="s">
        <v>346</v>
      </c>
      <c r="C1094" s="291" t="s">
        <v>163</v>
      </c>
      <c r="D1094" s="295"/>
      <c r="E1094" s="295"/>
      <c r="F1094" s="295"/>
      <c r="G1094" s="295"/>
      <c r="H1094" s="295"/>
      <c r="I1094" s="295"/>
      <c r="J1094" s="295"/>
      <c r="K1094" s="295"/>
      <c r="L1094" s="295"/>
      <c r="M1094" s="295"/>
      <c r="N1094" s="468"/>
      <c r="O1094" s="295"/>
      <c r="P1094" s="295"/>
      <c r="Q1094" s="295"/>
      <c r="R1094" s="295"/>
      <c r="S1094" s="295"/>
      <c r="T1094" s="295"/>
      <c r="U1094" s="295"/>
      <c r="V1094" s="295"/>
      <c r="W1094" s="295"/>
      <c r="X1094" s="295"/>
      <c r="Y1094" s="411">
        <f>Y1093</f>
        <v>0</v>
      </c>
      <c r="Z1094" s="411">
        <f t="shared" ref="Z1094" si="2319">Z1093</f>
        <v>0</v>
      </c>
      <c r="AA1094" s="411">
        <f t="shared" ref="AA1094" si="2320">AA1093</f>
        <v>0</v>
      </c>
      <c r="AB1094" s="411">
        <f t="shared" ref="AB1094" si="2321">AB1093</f>
        <v>0</v>
      </c>
      <c r="AC1094" s="411">
        <f t="shared" ref="AC1094" si="2322">AC1093</f>
        <v>0</v>
      </c>
      <c r="AD1094" s="411">
        <f t="shared" ref="AD1094" si="2323">AD1093</f>
        <v>0</v>
      </c>
      <c r="AE1094" s="411">
        <f t="shared" ref="AE1094" si="2324">AE1093</f>
        <v>0</v>
      </c>
      <c r="AF1094" s="411">
        <f t="shared" ref="AF1094" si="2325">AF1093</f>
        <v>0</v>
      </c>
      <c r="AG1094" s="411">
        <f t="shared" ref="AG1094" si="2326">AG1093</f>
        <v>0</v>
      </c>
      <c r="AH1094" s="411">
        <f t="shared" ref="AH1094" si="2327">AH1093</f>
        <v>0</v>
      </c>
      <c r="AI1094" s="411">
        <f t="shared" ref="AI1094" si="2328">AI1093</f>
        <v>0</v>
      </c>
      <c r="AJ1094" s="411">
        <f t="shared" ref="AJ1094" si="2329">AJ1093</f>
        <v>0</v>
      </c>
      <c r="AK1094" s="411">
        <f t="shared" ref="AK1094" si="2330">AK1093</f>
        <v>0</v>
      </c>
      <c r="AL1094" s="411">
        <f t="shared" ref="AL1094" si="2331">AL1093</f>
        <v>0</v>
      </c>
      <c r="AM1094" s="306"/>
    </row>
    <row r="1095" spans="1:39" ht="15" hidden="1" customHeight="1" outlineLevel="1">
      <c r="A1095" s="530"/>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0">
        <v>43</v>
      </c>
      <c r="B1096" s="428" t="s">
        <v>135</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0"/>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2332">Z1096</f>
        <v>0</v>
      </c>
      <c r="AA1097" s="411">
        <f t="shared" ref="AA1097" si="2333">AA1096</f>
        <v>0</v>
      </c>
      <c r="AB1097" s="411">
        <f t="shared" ref="AB1097" si="2334">AB1096</f>
        <v>0</v>
      </c>
      <c r="AC1097" s="411">
        <f t="shared" ref="AC1097" si="2335">AC1096</f>
        <v>0</v>
      </c>
      <c r="AD1097" s="411">
        <f t="shared" ref="AD1097" si="2336">AD1096</f>
        <v>0</v>
      </c>
      <c r="AE1097" s="411">
        <f t="shared" ref="AE1097" si="2337">AE1096</f>
        <v>0</v>
      </c>
      <c r="AF1097" s="411">
        <f t="shared" ref="AF1097" si="2338">AF1096</f>
        <v>0</v>
      </c>
      <c r="AG1097" s="411">
        <f t="shared" ref="AG1097" si="2339">AG1096</f>
        <v>0</v>
      </c>
      <c r="AH1097" s="411">
        <f t="shared" ref="AH1097" si="2340">AH1096</f>
        <v>0</v>
      </c>
      <c r="AI1097" s="411">
        <f t="shared" ref="AI1097" si="2341">AI1096</f>
        <v>0</v>
      </c>
      <c r="AJ1097" s="411">
        <f t="shared" ref="AJ1097" si="2342">AJ1096</f>
        <v>0</v>
      </c>
      <c r="AK1097" s="411">
        <f t="shared" ref="AK1097" si="2343">AK1096</f>
        <v>0</v>
      </c>
      <c r="AL1097" s="411">
        <f t="shared" ref="AL1097" si="2344">AL1096</f>
        <v>0</v>
      </c>
      <c r="AM1097" s="306"/>
    </row>
    <row r="1098" spans="1:39" ht="15" hidden="1" customHeight="1" outlineLevel="1">
      <c r="A1098" s="530"/>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28.5" hidden="1" customHeight="1" outlineLevel="1">
      <c r="A1099" s="530">
        <v>44</v>
      </c>
      <c r="B1099" s="428" t="s">
        <v>136</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0"/>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2345">Z1099</f>
        <v>0</v>
      </c>
      <c r="AA1100" s="411">
        <f t="shared" ref="AA1100" si="2346">AA1099</f>
        <v>0</v>
      </c>
      <c r="AB1100" s="411">
        <f t="shared" ref="AB1100" si="2347">AB1099</f>
        <v>0</v>
      </c>
      <c r="AC1100" s="411">
        <f t="shared" ref="AC1100" si="2348">AC1099</f>
        <v>0</v>
      </c>
      <c r="AD1100" s="411">
        <f t="shared" ref="AD1100" si="2349">AD1099</f>
        <v>0</v>
      </c>
      <c r="AE1100" s="411">
        <f t="shared" ref="AE1100" si="2350">AE1099</f>
        <v>0</v>
      </c>
      <c r="AF1100" s="411">
        <f t="shared" ref="AF1100" si="2351">AF1099</f>
        <v>0</v>
      </c>
      <c r="AG1100" s="411">
        <f t="shared" ref="AG1100" si="2352">AG1099</f>
        <v>0</v>
      </c>
      <c r="AH1100" s="411">
        <f t="shared" ref="AH1100" si="2353">AH1099</f>
        <v>0</v>
      </c>
      <c r="AI1100" s="411">
        <f t="shared" ref="AI1100" si="2354">AI1099</f>
        <v>0</v>
      </c>
      <c r="AJ1100" s="411">
        <f t="shared" ref="AJ1100" si="2355">AJ1099</f>
        <v>0</v>
      </c>
      <c r="AK1100" s="411">
        <f t="shared" ref="AK1100" si="2356">AK1099</f>
        <v>0</v>
      </c>
      <c r="AL1100" s="411">
        <f t="shared" ref="AL1100" si="2357">AL1099</f>
        <v>0</v>
      </c>
      <c r="AM1100" s="306"/>
    </row>
    <row r="1101" spans="1:39" ht="15" hidden="1" customHeight="1" outlineLevel="1">
      <c r="A1101" s="530"/>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2.450000000000003" hidden="1" customHeight="1" outlineLevel="1">
      <c r="A1102" s="530">
        <v>45</v>
      </c>
      <c r="B1102" s="428" t="s">
        <v>137</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0"/>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2358">Z1102</f>
        <v>0</v>
      </c>
      <c r="AA1103" s="411">
        <f t="shared" ref="AA1103" si="2359">AA1102</f>
        <v>0</v>
      </c>
      <c r="AB1103" s="411">
        <f t="shared" ref="AB1103" si="2360">AB1102</f>
        <v>0</v>
      </c>
      <c r="AC1103" s="411">
        <f t="shared" ref="AC1103" si="2361">AC1102</f>
        <v>0</v>
      </c>
      <c r="AD1103" s="411">
        <f t="shared" ref="AD1103" si="2362">AD1102</f>
        <v>0</v>
      </c>
      <c r="AE1103" s="411">
        <f t="shared" ref="AE1103" si="2363">AE1102</f>
        <v>0</v>
      </c>
      <c r="AF1103" s="411">
        <f t="shared" ref="AF1103" si="2364">AF1102</f>
        <v>0</v>
      </c>
      <c r="AG1103" s="411">
        <f t="shared" ref="AG1103" si="2365">AG1102</f>
        <v>0</v>
      </c>
      <c r="AH1103" s="411">
        <f t="shared" ref="AH1103" si="2366">AH1102</f>
        <v>0</v>
      </c>
      <c r="AI1103" s="411">
        <f t="shared" ref="AI1103" si="2367">AI1102</f>
        <v>0</v>
      </c>
      <c r="AJ1103" s="411">
        <f t="shared" ref="AJ1103" si="2368">AJ1102</f>
        <v>0</v>
      </c>
      <c r="AK1103" s="411">
        <f t="shared" ref="AK1103" si="2369">AK1102</f>
        <v>0</v>
      </c>
      <c r="AL1103" s="411">
        <f t="shared" ref="AL1103" si="2370">AL1102</f>
        <v>0</v>
      </c>
      <c r="AM1103" s="306"/>
    </row>
    <row r="1104" spans="1:39" ht="15" hidden="1" customHeight="1" outlineLevel="1">
      <c r="A1104" s="530"/>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2.1" hidden="1" customHeight="1" outlineLevel="1">
      <c r="A1105" s="530">
        <v>46</v>
      </c>
      <c r="B1105" s="428" t="s">
        <v>138</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0"/>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2371">Z1105</f>
        <v>0</v>
      </c>
      <c r="AA1106" s="411">
        <f t="shared" ref="AA1106" si="2372">AA1105</f>
        <v>0</v>
      </c>
      <c r="AB1106" s="411">
        <f t="shared" ref="AB1106" si="2373">AB1105</f>
        <v>0</v>
      </c>
      <c r="AC1106" s="411">
        <f t="shared" ref="AC1106" si="2374">AC1105</f>
        <v>0</v>
      </c>
      <c r="AD1106" s="411">
        <f t="shared" ref="AD1106" si="2375">AD1105</f>
        <v>0</v>
      </c>
      <c r="AE1106" s="411">
        <f t="shared" ref="AE1106" si="2376">AE1105</f>
        <v>0</v>
      </c>
      <c r="AF1106" s="411">
        <f t="shared" ref="AF1106" si="2377">AF1105</f>
        <v>0</v>
      </c>
      <c r="AG1106" s="411">
        <f t="shared" ref="AG1106" si="2378">AG1105</f>
        <v>0</v>
      </c>
      <c r="AH1106" s="411">
        <f t="shared" ref="AH1106" si="2379">AH1105</f>
        <v>0</v>
      </c>
      <c r="AI1106" s="411">
        <f t="shared" ref="AI1106" si="2380">AI1105</f>
        <v>0</v>
      </c>
      <c r="AJ1106" s="411">
        <f t="shared" ref="AJ1106" si="2381">AJ1105</f>
        <v>0</v>
      </c>
      <c r="AK1106" s="411">
        <f t="shared" ref="AK1106" si="2382">AK1105</f>
        <v>0</v>
      </c>
      <c r="AL1106" s="411">
        <f t="shared" ref="AL1106" si="2383">AL1105</f>
        <v>0</v>
      </c>
      <c r="AM1106" s="306"/>
    </row>
    <row r="1107" spans="1:39" ht="15" hidden="1" customHeight="1" outlineLevel="1">
      <c r="A1107" s="530"/>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5.450000000000003" hidden="1" customHeight="1" outlineLevel="1">
      <c r="A1108" s="530">
        <v>47</v>
      </c>
      <c r="B1108" s="428" t="s">
        <v>139</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0"/>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2384">Z1108</f>
        <v>0</v>
      </c>
      <c r="AA1109" s="411">
        <f t="shared" ref="AA1109" si="2385">AA1108</f>
        <v>0</v>
      </c>
      <c r="AB1109" s="411">
        <f t="shared" ref="AB1109" si="2386">AB1108</f>
        <v>0</v>
      </c>
      <c r="AC1109" s="411">
        <f t="shared" ref="AC1109" si="2387">AC1108</f>
        <v>0</v>
      </c>
      <c r="AD1109" s="411">
        <f t="shared" ref="AD1109" si="2388">AD1108</f>
        <v>0</v>
      </c>
      <c r="AE1109" s="411">
        <f t="shared" ref="AE1109" si="2389">AE1108</f>
        <v>0</v>
      </c>
      <c r="AF1109" s="411">
        <f t="shared" ref="AF1109" si="2390">AF1108</f>
        <v>0</v>
      </c>
      <c r="AG1109" s="411">
        <f t="shared" ref="AG1109" si="2391">AG1108</f>
        <v>0</v>
      </c>
      <c r="AH1109" s="411">
        <f t="shared" ref="AH1109" si="2392">AH1108</f>
        <v>0</v>
      </c>
      <c r="AI1109" s="411">
        <f t="shared" ref="AI1109" si="2393">AI1108</f>
        <v>0</v>
      </c>
      <c r="AJ1109" s="411">
        <f t="shared" ref="AJ1109" si="2394">AJ1108</f>
        <v>0</v>
      </c>
      <c r="AK1109" s="411">
        <f t="shared" ref="AK1109" si="2395">AK1108</f>
        <v>0</v>
      </c>
      <c r="AL1109" s="411">
        <f t="shared" ref="AL1109" si="2396">AL1108</f>
        <v>0</v>
      </c>
      <c r="AM1109" s="306"/>
    </row>
    <row r="1110" spans="1:39" ht="15" hidden="1" customHeight="1" outlineLevel="1">
      <c r="A1110" s="530"/>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9.6" hidden="1" customHeight="1" outlineLevel="1">
      <c r="A1111" s="530">
        <v>48</v>
      </c>
      <c r="B1111" s="428" t="s">
        <v>140</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0"/>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2397">Z1111</f>
        <v>0</v>
      </c>
      <c r="AA1112" s="411">
        <f t="shared" ref="AA1112" si="2398">AA1111</f>
        <v>0</v>
      </c>
      <c r="AB1112" s="411">
        <f t="shared" ref="AB1112" si="2399">AB1111</f>
        <v>0</v>
      </c>
      <c r="AC1112" s="411">
        <f t="shared" ref="AC1112" si="2400">AC1111</f>
        <v>0</v>
      </c>
      <c r="AD1112" s="411">
        <f t="shared" ref="AD1112" si="2401">AD1111</f>
        <v>0</v>
      </c>
      <c r="AE1112" s="411">
        <f t="shared" ref="AE1112" si="2402">AE1111</f>
        <v>0</v>
      </c>
      <c r="AF1112" s="411">
        <f t="shared" ref="AF1112" si="2403">AF1111</f>
        <v>0</v>
      </c>
      <c r="AG1112" s="411">
        <f t="shared" ref="AG1112" si="2404">AG1111</f>
        <v>0</v>
      </c>
      <c r="AH1112" s="411">
        <f t="shared" ref="AH1112" si="2405">AH1111</f>
        <v>0</v>
      </c>
      <c r="AI1112" s="411">
        <f t="shared" ref="AI1112" si="2406">AI1111</f>
        <v>0</v>
      </c>
      <c r="AJ1112" s="411">
        <f t="shared" ref="AJ1112" si="2407">AJ1111</f>
        <v>0</v>
      </c>
      <c r="AK1112" s="411">
        <f t="shared" ref="AK1112" si="2408">AK1111</f>
        <v>0</v>
      </c>
      <c r="AL1112" s="411">
        <f t="shared" ref="AL1112" si="2409">AL1111</f>
        <v>0</v>
      </c>
      <c r="AM1112" s="306"/>
    </row>
    <row r="1113" spans="1:39" ht="15" hidden="1" customHeight="1" outlineLevel="1">
      <c r="A1113" s="530"/>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33" hidden="1" customHeight="1" outlineLevel="1">
      <c r="A1114" s="530">
        <v>49</v>
      </c>
      <c r="B1114" s="428" t="s">
        <v>141</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0"/>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2410">Z1114</f>
        <v>0</v>
      </c>
      <c r="AA1115" s="411">
        <f t="shared" ref="AA1115" si="2411">AA1114</f>
        <v>0</v>
      </c>
      <c r="AB1115" s="411">
        <f t="shared" ref="AB1115" si="2412">AB1114</f>
        <v>0</v>
      </c>
      <c r="AC1115" s="411">
        <f t="shared" ref="AC1115" si="2413">AC1114</f>
        <v>0</v>
      </c>
      <c r="AD1115" s="411">
        <f t="shared" ref="AD1115" si="2414">AD1114</f>
        <v>0</v>
      </c>
      <c r="AE1115" s="411">
        <f t="shared" ref="AE1115" si="2415">AE1114</f>
        <v>0</v>
      </c>
      <c r="AF1115" s="411">
        <f t="shared" ref="AF1115" si="2416">AF1114</f>
        <v>0</v>
      </c>
      <c r="AG1115" s="411">
        <f t="shared" ref="AG1115" si="2417">AG1114</f>
        <v>0</v>
      </c>
      <c r="AH1115" s="411">
        <f t="shared" ref="AH1115" si="2418">AH1114</f>
        <v>0</v>
      </c>
      <c r="AI1115" s="411">
        <f t="shared" ref="AI1115" si="2419">AI1114</f>
        <v>0</v>
      </c>
      <c r="AJ1115" s="411">
        <f t="shared" ref="AJ1115" si="2420">AJ1114</f>
        <v>0</v>
      </c>
      <c r="AK1115" s="411">
        <f t="shared" ref="AK1115" si="2421">AK1114</f>
        <v>0</v>
      </c>
      <c r="AL1115" s="411">
        <f t="shared" ref="AL1115" si="2422">AL1114</f>
        <v>0</v>
      </c>
      <c r="AM1115" s="306"/>
    </row>
    <row r="1116" spans="1:39" ht="15" hidden="1" customHeight="1" outlineLevel="1">
      <c r="A1116" s="530"/>
      <c r="B1116" s="294"/>
      <c r="C1116" s="305"/>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301"/>
      <c r="Z1116" s="301"/>
      <c r="AA1116" s="301"/>
      <c r="AB1116" s="301"/>
      <c r="AC1116" s="301"/>
      <c r="AD1116" s="301"/>
      <c r="AE1116" s="301"/>
      <c r="AF1116" s="301"/>
      <c r="AG1116" s="301"/>
      <c r="AH1116" s="301"/>
      <c r="AI1116" s="301"/>
      <c r="AJ1116" s="301"/>
      <c r="AK1116" s="301"/>
      <c r="AL1116" s="301"/>
      <c r="AM1116" s="306"/>
    </row>
    <row r="1117" spans="1:39" ht="15" collapsed="1">
      <c r="B1117" s="327" t="s">
        <v>347</v>
      </c>
      <c r="C1117" s="329"/>
      <c r="D1117" s="329">
        <f>SUM(D960:D1115)</f>
        <v>0</v>
      </c>
      <c r="E1117" s="329"/>
      <c r="F1117" s="329"/>
      <c r="G1117" s="329"/>
      <c r="H1117" s="329"/>
      <c r="I1117" s="329"/>
      <c r="J1117" s="329"/>
      <c r="K1117" s="329"/>
      <c r="L1117" s="329"/>
      <c r="M1117" s="329"/>
      <c r="N1117" s="329"/>
      <c r="O1117" s="329">
        <f>SUM(O960:O1115)</f>
        <v>0</v>
      </c>
      <c r="P1117" s="329"/>
      <c r="Q1117" s="329"/>
      <c r="R1117" s="329"/>
      <c r="S1117" s="329"/>
      <c r="T1117" s="329"/>
      <c r="U1117" s="329"/>
      <c r="V1117" s="329"/>
      <c r="W1117" s="329"/>
      <c r="X1117" s="329"/>
      <c r="Y1117" s="329">
        <f>IF(Y958="kWh",SUMPRODUCT(D960:D1115,Y960:Y1115))</f>
        <v>0</v>
      </c>
      <c r="Z1117" s="329">
        <f>IF(Z958="kWh",SUMPRODUCT(D960:D1115,Z960:Z1115))</f>
        <v>0</v>
      </c>
      <c r="AA1117" s="329">
        <f>IF(AA958="kw",SUMPRODUCT(N960:N1115,O960:O1115,AA960:AA1115),SUMPRODUCT(D960:D1115,AA960:AA1115))</f>
        <v>0</v>
      </c>
      <c r="AB1117" s="329">
        <f>IF(AB958="kw",SUMPRODUCT(N960:N1115,O960:O1115,AB960:AB1115),SUMPRODUCT(D960:D1115,AB960:AB1115))</f>
        <v>0</v>
      </c>
      <c r="AC1117" s="329">
        <f>IF(AC958="kw",SUMPRODUCT(N960:N1115,O960:O1115,AC960:AC1115),SUMPRODUCT(D960:D1115,AC960:AC1115))</f>
        <v>0</v>
      </c>
      <c r="AD1117" s="329">
        <f>IF(AD958="kw",SUMPRODUCT(N960:N1115,O960:O1115,AD960:AD1115),SUMPRODUCT(D960:D1115,AD960:AD1115))</f>
        <v>0</v>
      </c>
      <c r="AE1117" s="329">
        <f>IF(AE958="kw",SUMPRODUCT(N960:N1115,O960:O1115,AE960:AE1115),SUMPRODUCT(D960:D1115,AE960:AE1115))</f>
        <v>0</v>
      </c>
      <c r="AF1117" s="329">
        <f>IF(AF958="kw",SUMPRODUCT(N960:N1115,O960:O1115,AF960:AF1115),SUMPRODUCT(D960:D1115,AF960:AF1115))</f>
        <v>0</v>
      </c>
      <c r="AG1117" s="329">
        <f>IF(AG958="kw",SUMPRODUCT(N960:N1115,O960:O1115,AG960:AG1115),SUMPRODUCT(D960:D1115,AG960:AG1115))</f>
        <v>0</v>
      </c>
      <c r="AH1117" s="329">
        <f>IF(AH958="kw",SUMPRODUCT(N960:N1115,O960:O1115,AH960:AH1115),SUMPRODUCT(D960:D1115,AH960:AH1115))</f>
        <v>0</v>
      </c>
      <c r="AI1117" s="329">
        <f>IF(AI958="kw",SUMPRODUCT(N960:N1115,O960:O1115,AI960:AI1115),SUMPRODUCT(D960:D1115,AI960:AI1115))</f>
        <v>0</v>
      </c>
      <c r="AJ1117" s="329">
        <f>IF(AJ958="kw",SUMPRODUCT(N960:N1115,O960:O1115,AJ960:AJ1115),SUMPRODUCT(D960:D1115,AJ960:AJ1115))</f>
        <v>0</v>
      </c>
      <c r="AK1117" s="329">
        <f>IF(AK958="kw",SUMPRODUCT(N960:N1115,O960:O1115,AK960:AK1115),SUMPRODUCT(D960:D1115,AK960:AK1115))</f>
        <v>0</v>
      </c>
      <c r="AL1117" s="329">
        <f>IF(AL958="kw",SUMPRODUCT(N960:N1115,O960:O1115,AL960:AL1115),SUMPRODUCT(D960:D1115,AL960:AL1115))</f>
        <v>0</v>
      </c>
      <c r="AM1117" s="330"/>
    </row>
    <row r="1118" spans="1:39" ht="15">
      <c r="B1118" s="391" t="s">
        <v>348</v>
      </c>
      <c r="C1118" s="392"/>
      <c r="D1118" s="392"/>
      <c r="E1118" s="392"/>
      <c r="F1118" s="392"/>
      <c r="G1118" s="392"/>
      <c r="H1118" s="392"/>
      <c r="I1118" s="392"/>
      <c r="J1118" s="392"/>
      <c r="K1118" s="392"/>
      <c r="L1118" s="392"/>
      <c r="M1118" s="392"/>
      <c r="N1118" s="392"/>
      <c r="O1118" s="392"/>
      <c r="P1118" s="392"/>
      <c r="Q1118" s="392"/>
      <c r="R1118" s="392"/>
      <c r="S1118" s="392"/>
      <c r="T1118" s="392"/>
      <c r="U1118" s="392"/>
      <c r="V1118" s="392"/>
      <c r="W1118" s="392"/>
      <c r="X1118" s="392"/>
      <c r="Y1118" s="392">
        <f>HLOOKUP(Y774,'2. LRAMVA Threshold'!$B$42:$Q$53,12,FALSE)</f>
        <v>0</v>
      </c>
      <c r="Z1118" s="392">
        <f>HLOOKUP(Z774,'2. LRAMVA Threshold'!$B$42:$Q$53,12,FALSE)</f>
        <v>0</v>
      </c>
      <c r="AA1118" s="392">
        <f>HLOOKUP(AA774,'2. LRAMVA Threshold'!$B$42:$Q$53,12,FALSE)</f>
        <v>0</v>
      </c>
      <c r="AB1118" s="392">
        <f>HLOOKUP(AB774,'2. LRAMVA Threshold'!$B$42:$Q$53,12,FALSE)</f>
        <v>0</v>
      </c>
      <c r="AC1118" s="392">
        <f>HLOOKUP(AC774,'2. LRAMVA Threshold'!$B$42:$Q$53,12,FALSE)</f>
        <v>0</v>
      </c>
      <c r="AD1118" s="392">
        <f>HLOOKUP(AD774,'2. LRAMVA Threshold'!$B$42:$Q$53,12,FALSE)</f>
        <v>0</v>
      </c>
      <c r="AE1118" s="392">
        <f>HLOOKUP(AE774,'2. LRAMVA Threshold'!$B$42:$Q$53,12,FALSE)</f>
        <v>0</v>
      </c>
      <c r="AF1118" s="392">
        <f>HLOOKUP(AF774,'2. LRAMVA Threshold'!$B$42:$Q$53,12,FALSE)</f>
        <v>0</v>
      </c>
      <c r="AG1118" s="392">
        <f>HLOOKUP(AG774,'2. LRAMVA Threshold'!$B$42:$Q$53,12,FALSE)</f>
        <v>0</v>
      </c>
      <c r="AH1118" s="392">
        <f>HLOOKUP(AH774,'2. LRAMVA Threshold'!$B$42:$Q$53,12,FALSE)</f>
        <v>0</v>
      </c>
      <c r="AI1118" s="392">
        <f>HLOOKUP(AI774,'2. LRAMVA Threshold'!$B$42:$Q$53,12,FALSE)</f>
        <v>0</v>
      </c>
      <c r="AJ1118" s="392">
        <f>HLOOKUP(AJ774,'2. LRAMVA Threshold'!$B$42:$Q$53,12,FALSE)</f>
        <v>0</v>
      </c>
      <c r="AK1118" s="392">
        <f>HLOOKUP(AK774,'2. LRAMVA Threshold'!$B$42:$Q$53,12,FALSE)</f>
        <v>0</v>
      </c>
      <c r="AL1118" s="392">
        <f>HLOOKUP(AL774,'2. LRAMVA Threshold'!$B$42:$Q$53,12,FALSE)</f>
        <v>0</v>
      </c>
      <c r="AM1118" s="442"/>
    </row>
    <row r="1119" spans="1:39" ht="15">
      <c r="B1119" s="394"/>
      <c r="C1119" s="432"/>
      <c r="D1119" s="433"/>
      <c r="E1119" s="433"/>
      <c r="F1119" s="433"/>
      <c r="G1119" s="433"/>
      <c r="H1119" s="433"/>
      <c r="I1119" s="433"/>
      <c r="J1119" s="433"/>
      <c r="K1119" s="433"/>
      <c r="L1119" s="433"/>
      <c r="M1119" s="433"/>
      <c r="N1119" s="433"/>
      <c r="O1119" s="434"/>
      <c r="P1119" s="433"/>
      <c r="Q1119" s="433"/>
      <c r="R1119" s="433"/>
      <c r="S1119" s="435"/>
      <c r="T1119" s="435"/>
      <c r="U1119" s="435"/>
      <c r="V1119" s="435"/>
      <c r="W1119" s="433"/>
      <c r="X1119" s="433"/>
      <c r="Y1119" s="436"/>
      <c r="Z1119" s="436"/>
      <c r="AA1119" s="436"/>
      <c r="AB1119" s="436"/>
      <c r="AC1119" s="436"/>
      <c r="AD1119" s="436"/>
      <c r="AE1119" s="436"/>
      <c r="AF1119" s="399"/>
      <c r="AG1119" s="399"/>
      <c r="AH1119" s="399"/>
      <c r="AI1119" s="399"/>
      <c r="AJ1119" s="399"/>
      <c r="AK1119" s="399"/>
      <c r="AL1119" s="399"/>
      <c r="AM1119" s="400"/>
    </row>
    <row r="1120" spans="1:39" ht="15">
      <c r="B1120" s="324" t="s">
        <v>349</v>
      </c>
      <c r="C1120" s="338"/>
      <c r="D1120" s="338"/>
      <c r="E1120" s="376"/>
      <c r="F1120" s="376"/>
      <c r="G1120" s="376"/>
      <c r="H1120" s="376"/>
      <c r="I1120" s="376"/>
      <c r="J1120" s="376"/>
      <c r="K1120" s="376"/>
      <c r="L1120" s="376"/>
      <c r="M1120" s="376"/>
      <c r="N1120" s="376"/>
      <c r="O1120" s="291"/>
      <c r="P1120" s="340"/>
      <c r="Q1120" s="340"/>
      <c r="R1120" s="340"/>
      <c r="S1120" s="339"/>
      <c r="T1120" s="339"/>
      <c r="U1120" s="339"/>
      <c r="V1120" s="339"/>
      <c r="W1120" s="340"/>
      <c r="X1120" s="340"/>
      <c r="Y1120" s="341">
        <f>HLOOKUP(Y$35,'3.  Distribution Rates'!$C$122:$P$133,12,FALSE)</f>
        <v>0</v>
      </c>
      <c r="Z1120" s="341">
        <f>HLOOKUP(Z$35,'3.  Distribution Rates'!$C$122:$P$133,12,FALSE)</f>
        <v>0</v>
      </c>
      <c r="AA1120" s="341">
        <f>HLOOKUP(AA$35,'3.  Distribution Rates'!$C$122:$P$133,12,FALSE)</f>
        <v>0</v>
      </c>
      <c r="AB1120" s="341">
        <f>HLOOKUP(AB$35,'3.  Distribution Rates'!$C$122:$P$133,12,FALSE)</f>
        <v>0</v>
      </c>
      <c r="AC1120" s="341">
        <f>HLOOKUP(AC$35,'3.  Distribution Rates'!$C$122:$P$133,12,FALSE)</f>
        <v>0</v>
      </c>
      <c r="AD1120" s="341">
        <f>HLOOKUP(AD$35,'3.  Distribution Rates'!$C$122:$P$133,12,FALSE)</f>
        <v>0</v>
      </c>
      <c r="AE1120" s="341">
        <f>HLOOKUP(AE$35,'3.  Distribution Rates'!$C$122:$P$133,12,FALSE)</f>
        <v>0</v>
      </c>
      <c r="AF1120" s="341">
        <f>HLOOKUP(AF$35,'3.  Distribution Rates'!$C$122:$P$133,12,FALSE)</f>
        <v>0</v>
      </c>
      <c r="AG1120" s="341">
        <f>HLOOKUP(AG$35,'3.  Distribution Rates'!$C$122:$P$133,12,FALSE)</f>
        <v>0</v>
      </c>
      <c r="AH1120" s="341">
        <f>HLOOKUP(AH$35,'3.  Distribution Rates'!$C$122:$P$133,12,FALSE)</f>
        <v>0</v>
      </c>
      <c r="AI1120" s="341">
        <f>HLOOKUP(AI$35,'3.  Distribution Rates'!$C$122:$P$133,12,FALSE)</f>
        <v>0</v>
      </c>
      <c r="AJ1120" s="341">
        <f>HLOOKUP(AJ$35,'3.  Distribution Rates'!$C$122:$P$133,12,FALSE)</f>
        <v>0</v>
      </c>
      <c r="AK1120" s="341">
        <f>HLOOKUP(AK$35,'3.  Distribution Rates'!$C$122:$P$133,12,FALSE)</f>
        <v>0</v>
      </c>
      <c r="AL1120" s="341">
        <f>HLOOKUP(AL$35,'3.  Distribution Rates'!$C$122:$P$133,12,FALSE)</f>
        <v>0</v>
      </c>
      <c r="AM1120" s="444"/>
    </row>
    <row r="1121" spans="2:39" ht="15">
      <c r="B1121" s="324" t="s">
        <v>353</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LRAM'!Y143*Y1120</f>
        <v>0</v>
      </c>
      <c r="Z1121" s="378">
        <f>'4.  2011-2014 LRAM'!Z143*Z1120</f>
        <v>0</v>
      </c>
      <c r="AA1121" s="378">
        <f>'4.  2011-2014 LRAM'!AA143*AA1120</f>
        <v>0</v>
      </c>
      <c r="AB1121" s="378">
        <f>'4.  2011-2014 LRAM'!AB143*AB1120</f>
        <v>0</v>
      </c>
      <c r="AC1121" s="378">
        <f>'4.  2011-2014 LRAM'!AC143*AC1120</f>
        <v>0</v>
      </c>
      <c r="AD1121" s="378">
        <f>'4.  2011-2014 LRAM'!AD143*AD1120</f>
        <v>0</v>
      </c>
      <c r="AE1121" s="378">
        <f>'4.  2011-2014 LRAM'!AE143*AE1120</f>
        <v>0</v>
      </c>
      <c r="AF1121" s="378">
        <f>'4.  2011-2014 LRAM'!AF143*AF1120</f>
        <v>0</v>
      </c>
      <c r="AG1121" s="378">
        <f>'4.  2011-2014 LRAM'!AG143*AG1120</f>
        <v>0</v>
      </c>
      <c r="AH1121" s="378">
        <f>'4.  2011-2014 LRAM'!AH143*AH1120</f>
        <v>0</v>
      </c>
      <c r="AI1121" s="378">
        <f>'4.  2011-2014 LRAM'!AI143*AI1120</f>
        <v>0</v>
      </c>
      <c r="AJ1121" s="378">
        <f>'4.  2011-2014 LRAM'!AJ143*AJ1120</f>
        <v>0</v>
      </c>
      <c r="AK1121" s="378">
        <f>'4.  2011-2014 LRAM'!AK143*AK1120</f>
        <v>0</v>
      </c>
      <c r="AL1121" s="378">
        <f>'4.  2011-2014 LRAM'!AL143*AL1120</f>
        <v>0</v>
      </c>
      <c r="AM1121" s="627">
        <f t="shared" ref="AM1121:AM1130" si="2423">SUM(Y1121:AL1121)</f>
        <v>0</v>
      </c>
    </row>
    <row r="1122" spans="2:39" ht="15">
      <c r="B1122" s="324" t="s">
        <v>354</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'4.  2011-2014 LRAM'!Y272*Y1120</f>
        <v>0</v>
      </c>
      <c r="Z1122" s="378">
        <f>'4.  2011-2014 LRAM'!Z272*Z1120</f>
        <v>0</v>
      </c>
      <c r="AA1122" s="378">
        <f>'4.  2011-2014 LRAM'!AA272*AA1120</f>
        <v>0</v>
      </c>
      <c r="AB1122" s="378">
        <f>'4.  2011-2014 LRAM'!AB272*AB1120</f>
        <v>0</v>
      </c>
      <c r="AC1122" s="378">
        <f>'4.  2011-2014 LRAM'!AC272*AC1120</f>
        <v>0</v>
      </c>
      <c r="AD1122" s="378">
        <f>'4.  2011-2014 LRAM'!AD272*AD1120</f>
        <v>0</v>
      </c>
      <c r="AE1122" s="378">
        <f>'4.  2011-2014 LRAM'!AE272*AE1120</f>
        <v>0</v>
      </c>
      <c r="AF1122" s="378">
        <f>'4.  2011-2014 LRAM'!AF272*AF1120</f>
        <v>0</v>
      </c>
      <c r="AG1122" s="378">
        <f>'4.  2011-2014 LRAM'!AG272*AG1120</f>
        <v>0</v>
      </c>
      <c r="AH1122" s="378">
        <f>'4.  2011-2014 LRAM'!AH272*AH1120</f>
        <v>0</v>
      </c>
      <c r="AI1122" s="378">
        <f>'4.  2011-2014 LRAM'!AI272*AI1120</f>
        <v>0</v>
      </c>
      <c r="AJ1122" s="378">
        <f>'4.  2011-2014 LRAM'!AJ272*AJ1120</f>
        <v>0</v>
      </c>
      <c r="AK1122" s="378">
        <f>'4.  2011-2014 LRAM'!AK272*AK1120</f>
        <v>0</v>
      </c>
      <c r="AL1122" s="378">
        <f>'4.  2011-2014 LRAM'!AL272*AL1120</f>
        <v>0</v>
      </c>
      <c r="AM1122" s="627">
        <f t="shared" si="2423"/>
        <v>0</v>
      </c>
    </row>
    <row r="1123" spans="2:39" ht="15">
      <c r="B1123" s="324" t="s">
        <v>355</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'4.  2011-2014 LRAM'!Y401*Y1120</f>
        <v>0</v>
      </c>
      <c r="Z1123" s="378">
        <f>'4.  2011-2014 LRAM'!Z401*Z1120</f>
        <v>0</v>
      </c>
      <c r="AA1123" s="378">
        <f>'4.  2011-2014 LRAM'!AA401*AA1120</f>
        <v>0</v>
      </c>
      <c r="AB1123" s="378">
        <f>'4.  2011-2014 LRAM'!AB401*AB1120</f>
        <v>0</v>
      </c>
      <c r="AC1123" s="378">
        <f>'4.  2011-2014 LRAM'!AC401*AC1120</f>
        <v>0</v>
      </c>
      <c r="AD1123" s="378">
        <f>'4.  2011-2014 LRAM'!AD401*AD1120</f>
        <v>0</v>
      </c>
      <c r="AE1123" s="378">
        <f>'4.  2011-2014 LRAM'!AE401*AE1120</f>
        <v>0</v>
      </c>
      <c r="AF1123" s="378">
        <f>'4.  2011-2014 LRAM'!AF401*AF1120</f>
        <v>0</v>
      </c>
      <c r="AG1123" s="378">
        <f>'4.  2011-2014 LRAM'!AG401*AG1120</f>
        <v>0</v>
      </c>
      <c r="AH1123" s="378">
        <f>'4.  2011-2014 LRAM'!AH401*AH1120</f>
        <v>0</v>
      </c>
      <c r="AI1123" s="378">
        <f>'4.  2011-2014 LRAM'!AI401*AI1120</f>
        <v>0</v>
      </c>
      <c r="AJ1123" s="378">
        <f>'4.  2011-2014 LRAM'!AJ401*AJ1120</f>
        <v>0</v>
      </c>
      <c r="AK1123" s="378">
        <f>'4.  2011-2014 LRAM'!AK401*AK1120</f>
        <v>0</v>
      </c>
      <c r="AL1123" s="378">
        <f>'4.  2011-2014 LRAM'!AL401*AL1120</f>
        <v>0</v>
      </c>
      <c r="AM1123" s="627">
        <f t="shared" si="2423"/>
        <v>0</v>
      </c>
    </row>
    <row r="1124" spans="2:39" ht="15">
      <c r="B1124" s="324" t="s">
        <v>356</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'4.  2011-2014 LRAM'!Y531*Y1120</f>
        <v>0</v>
      </c>
      <c r="Z1124" s="378">
        <f>'4.  2011-2014 LRAM'!Z531*Z1120</f>
        <v>0</v>
      </c>
      <c r="AA1124" s="378">
        <f>'4.  2011-2014 LRAM'!AA531*AA1120</f>
        <v>0</v>
      </c>
      <c r="AB1124" s="378">
        <f>'4.  2011-2014 LRAM'!AB531*AB1120</f>
        <v>0</v>
      </c>
      <c r="AC1124" s="378">
        <f>'4.  2011-2014 LRAM'!AC531*AC1120</f>
        <v>0</v>
      </c>
      <c r="AD1124" s="378">
        <f>'4.  2011-2014 LRAM'!AD531*AD1120</f>
        <v>0</v>
      </c>
      <c r="AE1124" s="378">
        <f>'4.  2011-2014 LRAM'!AE531*AE1120</f>
        <v>0</v>
      </c>
      <c r="AF1124" s="378">
        <f>'4.  2011-2014 LRAM'!AF531*AF1120</f>
        <v>0</v>
      </c>
      <c r="AG1124" s="378">
        <f>'4.  2011-2014 LRAM'!AG531*AG1120</f>
        <v>0</v>
      </c>
      <c r="AH1124" s="378">
        <f>'4.  2011-2014 LRAM'!AH531*AH1120</f>
        <v>0</v>
      </c>
      <c r="AI1124" s="378">
        <f>'4.  2011-2014 LRAM'!AI531*AI1120</f>
        <v>0</v>
      </c>
      <c r="AJ1124" s="378">
        <f>'4.  2011-2014 LRAM'!AJ531*AJ1120</f>
        <v>0</v>
      </c>
      <c r="AK1124" s="378">
        <f>'4.  2011-2014 LRAM'!AK531*AK1120</f>
        <v>0</v>
      </c>
      <c r="AL1124" s="378">
        <f>'4.  2011-2014 LRAM'!AL531*AL1120</f>
        <v>0</v>
      </c>
      <c r="AM1124" s="627">
        <f t="shared" si="2423"/>
        <v>0</v>
      </c>
    </row>
    <row r="1125" spans="2:39" ht="15">
      <c r="B1125" s="324" t="s">
        <v>357</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2424">Y212*Y1120</f>
        <v>0</v>
      </c>
      <c r="Z1125" s="378">
        <f t="shared" si="2424"/>
        <v>0</v>
      </c>
      <c r="AA1125" s="378">
        <f t="shared" si="2424"/>
        <v>0</v>
      </c>
      <c r="AB1125" s="378">
        <f t="shared" si="2424"/>
        <v>0</v>
      </c>
      <c r="AC1125" s="378">
        <f t="shared" si="2424"/>
        <v>0</v>
      </c>
      <c r="AD1125" s="378">
        <f t="shared" si="2424"/>
        <v>0</v>
      </c>
      <c r="AE1125" s="378">
        <f t="shared" si="2424"/>
        <v>0</v>
      </c>
      <c r="AF1125" s="378">
        <f t="shared" si="2424"/>
        <v>0</v>
      </c>
      <c r="AG1125" s="378">
        <f t="shared" si="2424"/>
        <v>0</v>
      </c>
      <c r="AH1125" s="378">
        <f t="shared" si="2424"/>
        <v>0</v>
      </c>
      <c r="AI1125" s="378">
        <f t="shared" si="2424"/>
        <v>0</v>
      </c>
      <c r="AJ1125" s="378">
        <f t="shared" si="2424"/>
        <v>0</v>
      </c>
      <c r="AK1125" s="378">
        <f t="shared" si="2424"/>
        <v>0</v>
      </c>
      <c r="AL1125" s="378">
        <f t="shared" si="2424"/>
        <v>0</v>
      </c>
      <c r="AM1125" s="627">
        <f t="shared" si="2423"/>
        <v>0</v>
      </c>
    </row>
    <row r="1126" spans="2:39" ht="15">
      <c r="B1126" s="324" t="s">
        <v>358</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2425">Y402*Y1120</f>
        <v>0</v>
      </c>
      <c r="Z1126" s="378">
        <f t="shared" si="2425"/>
        <v>0</v>
      </c>
      <c r="AA1126" s="378">
        <f t="shared" si="2425"/>
        <v>0</v>
      </c>
      <c r="AB1126" s="378">
        <f t="shared" si="2425"/>
        <v>0</v>
      </c>
      <c r="AC1126" s="378">
        <f t="shared" si="2425"/>
        <v>0</v>
      </c>
      <c r="AD1126" s="378">
        <f t="shared" si="2425"/>
        <v>0</v>
      </c>
      <c r="AE1126" s="378">
        <f t="shared" si="2425"/>
        <v>0</v>
      </c>
      <c r="AF1126" s="378">
        <f t="shared" si="2425"/>
        <v>0</v>
      </c>
      <c r="AG1126" s="378">
        <f t="shared" si="2425"/>
        <v>0</v>
      </c>
      <c r="AH1126" s="378">
        <f t="shared" si="2425"/>
        <v>0</v>
      </c>
      <c r="AI1126" s="378">
        <f t="shared" si="2425"/>
        <v>0</v>
      </c>
      <c r="AJ1126" s="378">
        <f t="shared" si="2425"/>
        <v>0</v>
      </c>
      <c r="AK1126" s="378">
        <f t="shared" si="2425"/>
        <v>0</v>
      </c>
      <c r="AL1126" s="378">
        <f t="shared" si="2425"/>
        <v>0</v>
      </c>
      <c r="AM1126" s="627">
        <f t="shared" si="2423"/>
        <v>0</v>
      </c>
    </row>
    <row r="1127" spans="2:39" ht="15">
      <c r="B1127" s="324" t="s">
        <v>359</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2426">Y585*Y1120</f>
        <v>0</v>
      </c>
      <c r="Z1127" s="378">
        <f t="shared" si="2426"/>
        <v>0</v>
      </c>
      <c r="AA1127" s="378">
        <f t="shared" si="2426"/>
        <v>0</v>
      </c>
      <c r="AB1127" s="378">
        <f t="shared" si="2426"/>
        <v>0</v>
      </c>
      <c r="AC1127" s="378">
        <f t="shared" si="2426"/>
        <v>0</v>
      </c>
      <c r="AD1127" s="378">
        <f t="shared" si="2426"/>
        <v>0</v>
      </c>
      <c r="AE1127" s="378">
        <f t="shared" si="2426"/>
        <v>0</v>
      </c>
      <c r="AF1127" s="378">
        <f t="shared" si="2426"/>
        <v>0</v>
      </c>
      <c r="AG1127" s="378">
        <f t="shared" si="2426"/>
        <v>0</v>
      </c>
      <c r="AH1127" s="378">
        <f t="shared" si="2426"/>
        <v>0</v>
      </c>
      <c r="AI1127" s="378">
        <f t="shared" si="2426"/>
        <v>0</v>
      </c>
      <c r="AJ1127" s="378">
        <f t="shared" si="2426"/>
        <v>0</v>
      </c>
      <c r="AK1127" s="378">
        <f t="shared" si="2426"/>
        <v>0</v>
      </c>
      <c r="AL1127" s="378">
        <f t="shared" si="2426"/>
        <v>0</v>
      </c>
      <c r="AM1127" s="627">
        <f t="shared" si="2423"/>
        <v>0</v>
      </c>
    </row>
    <row r="1128" spans="2:39" ht="15">
      <c r="B1128" s="324" t="s">
        <v>360</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 t="shared" ref="Y1128:AL1128" si="2427">Y768*Y1120</f>
        <v>0</v>
      </c>
      <c r="Z1128" s="378">
        <f t="shared" si="2427"/>
        <v>0</v>
      </c>
      <c r="AA1128" s="378">
        <f t="shared" si="2427"/>
        <v>0</v>
      </c>
      <c r="AB1128" s="378">
        <f t="shared" si="2427"/>
        <v>0</v>
      </c>
      <c r="AC1128" s="378">
        <f t="shared" si="2427"/>
        <v>0</v>
      </c>
      <c r="AD1128" s="378">
        <f t="shared" si="2427"/>
        <v>0</v>
      </c>
      <c r="AE1128" s="378">
        <f t="shared" si="2427"/>
        <v>0</v>
      </c>
      <c r="AF1128" s="378">
        <f t="shared" si="2427"/>
        <v>0</v>
      </c>
      <c r="AG1128" s="378">
        <f t="shared" si="2427"/>
        <v>0</v>
      </c>
      <c r="AH1128" s="378">
        <f t="shared" si="2427"/>
        <v>0</v>
      </c>
      <c r="AI1128" s="378">
        <f t="shared" si="2427"/>
        <v>0</v>
      </c>
      <c r="AJ1128" s="378">
        <f t="shared" si="2427"/>
        <v>0</v>
      </c>
      <c r="AK1128" s="378">
        <f t="shared" si="2427"/>
        <v>0</v>
      </c>
      <c r="AL1128" s="378">
        <f t="shared" si="2427"/>
        <v>0</v>
      </c>
      <c r="AM1128" s="627">
        <f t="shared" si="2423"/>
        <v>0</v>
      </c>
    </row>
    <row r="1129" spans="2:39" ht="15">
      <c r="B1129" s="324" t="s">
        <v>361</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 t="shared" ref="Y1129:AL1129" si="2428">Y951*Y1120</f>
        <v>0</v>
      </c>
      <c r="Z1129" s="378">
        <f t="shared" si="2428"/>
        <v>0</v>
      </c>
      <c r="AA1129" s="378">
        <f t="shared" si="2428"/>
        <v>0</v>
      </c>
      <c r="AB1129" s="378">
        <f t="shared" si="2428"/>
        <v>0</v>
      </c>
      <c r="AC1129" s="378">
        <f t="shared" si="2428"/>
        <v>0</v>
      </c>
      <c r="AD1129" s="378">
        <f t="shared" si="2428"/>
        <v>0</v>
      </c>
      <c r="AE1129" s="378">
        <f t="shared" si="2428"/>
        <v>0</v>
      </c>
      <c r="AF1129" s="378">
        <f t="shared" si="2428"/>
        <v>0</v>
      </c>
      <c r="AG1129" s="378">
        <f t="shared" si="2428"/>
        <v>0</v>
      </c>
      <c r="AH1129" s="378">
        <f t="shared" si="2428"/>
        <v>0</v>
      </c>
      <c r="AI1129" s="378">
        <f t="shared" si="2428"/>
        <v>0</v>
      </c>
      <c r="AJ1129" s="378">
        <f t="shared" si="2428"/>
        <v>0</v>
      </c>
      <c r="AK1129" s="378">
        <f t="shared" si="2428"/>
        <v>0</v>
      </c>
      <c r="AL1129" s="378">
        <f t="shared" si="2428"/>
        <v>0</v>
      </c>
      <c r="AM1129" s="627">
        <f t="shared" si="2423"/>
        <v>0</v>
      </c>
    </row>
    <row r="1130" spans="2:39" ht="15">
      <c r="B1130" s="324" t="s">
        <v>362</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Y1117*Y1120</f>
        <v>0</v>
      </c>
      <c r="Z1130" s="378">
        <f>Z1117*Z1120</f>
        <v>0</v>
      </c>
      <c r="AA1130" s="378">
        <f t="shared" ref="AA1130:AL1130" si="2429">AA1117*AA1120</f>
        <v>0</v>
      </c>
      <c r="AB1130" s="378">
        <f t="shared" si="2429"/>
        <v>0</v>
      </c>
      <c r="AC1130" s="378">
        <f t="shared" si="2429"/>
        <v>0</v>
      </c>
      <c r="AD1130" s="378">
        <f t="shared" si="2429"/>
        <v>0</v>
      </c>
      <c r="AE1130" s="378">
        <f t="shared" si="2429"/>
        <v>0</v>
      </c>
      <c r="AF1130" s="378">
        <f t="shared" si="2429"/>
        <v>0</v>
      </c>
      <c r="AG1130" s="378">
        <f t="shared" si="2429"/>
        <v>0</v>
      </c>
      <c r="AH1130" s="378">
        <f t="shared" si="2429"/>
        <v>0</v>
      </c>
      <c r="AI1130" s="378">
        <f t="shared" si="2429"/>
        <v>0</v>
      </c>
      <c r="AJ1130" s="378">
        <f t="shared" si="2429"/>
        <v>0</v>
      </c>
      <c r="AK1130" s="378">
        <f t="shared" si="2429"/>
        <v>0</v>
      </c>
      <c r="AL1130" s="378">
        <f t="shared" si="2429"/>
        <v>0</v>
      </c>
      <c r="AM1130" s="627">
        <f t="shared" si="2423"/>
        <v>0</v>
      </c>
    </row>
    <row r="1131" spans="2:39" ht="15">
      <c r="B1131" s="349" t="s">
        <v>352</v>
      </c>
      <c r="C1131" s="345"/>
      <c r="D1131" s="336"/>
      <c r="E1131" s="334"/>
      <c r="F1131" s="334"/>
      <c r="G1131" s="334"/>
      <c r="H1131" s="334"/>
      <c r="I1131" s="334"/>
      <c r="J1131" s="334"/>
      <c r="K1131" s="334"/>
      <c r="L1131" s="334"/>
      <c r="M1131" s="334"/>
      <c r="N1131" s="334"/>
      <c r="O1131" s="300"/>
      <c r="P1131" s="334"/>
      <c r="Q1131" s="334"/>
      <c r="R1131" s="334"/>
      <c r="S1131" s="336"/>
      <c r="T1131" s="336"/>
      <c r="U1131" s="336"/>
      <c r="V1131" s="336"/>
      <c r="W1131" s="334"/>
      <c r="X1131" s="334"/>
      <c r="Y1131" s="346">
        <f>SUM(Y1121:Y1130)</f>
        <v>0</v>
      </c>
      <c r="Z1131" s="346">
        <f t="shared" ref="Z1131:AE1131" si="2430">SUM(Z1121:Z1130)</f>
        <v>0</v>
      </c>
      <c r="AA1131" s="346">
        <f t="shared" si="2430"/>
        <v>0</v>
      </c>
      <c r="AB1131" s="346">
        <f t="shared" si="2430"/>
        <v>0</v>
      </c>
      <c r="AC1131" s="346">
        <f t="shared" si="2430"/>
        <v>0</v>
      </c>
      <c r="AD1131" s="346">
        <f t="shared" si="2430"/>
        <v>0</v>
      </c>
      <c r="AE1131" s="346">
        <f t="shared" si="2430"/>
        <v>0</v>
      </c>
      <c r="AF1131" s="346">
        <f>SUM(AF1121:AF1130)</f>
        <v>0</v>
      </c>
      <c r="AG1131" s="346">
        <f t="shared" ref="AG1131:AL1131" si="2431">SUM(AG1121:AG1130)</f>
        <v>0</v>
      </c>
      <c r="AH1131" s="346">
        <f t="shared" si="2431"/>
        <v>0</v>
      </c>
      <c r="AI1131" s="346">
        <f t="shared" si="2431"/>
        <v>0</v>
      </c>
      <c r="AJ1131" s="346">
        <f t="shared" si="2431"/>
        <v>0</v>
      </c>
      <c r="AK1131" s="346">
        <f t="shared" si="2431"/>
        <v>0</v>
      </c>
      <c r="AL1131" s="346">
        <f t="shared" si="2431"/>
        <v>0</v>
      </c>
      <c r="AM1131" s="407">
        <f>SUM(AM1121:AM1130)</f>
        <v>0</v>
      </c>
    </row>
    <row r="1132" spans="2:39" ht="15">
      <c r="B1132" s="349" t="s">
        <v>351</v>
      </c>
      <c r="C1132" s="345"/>
      <c r="D1132" s="350"/>
      <c r="E1132" s="334"/>
      <c r="F1132" s="334"/>
      <c r="G1132" s="334"/>
      <c r="H1132" s="334"/>
      <c r="I1132" s="334"/>
      <c r="J1132" s="334"/>
      <c r="K1132" s="334"/>
      <c r="L1132" s="334"/>
      <c r="M1132" s="334"/>
      <c r="N1132" s="334"/>
      <c r="O1132" s="300"/>
      <c r="P1132" s="334"/>
      <c r="Q1132" s="334"/>
      <c r="R1132" s="334"/>
      <c r="S1132" s="336"/>
      <c r="T1132" s="336"/>
      <c r="U1132" s="336"/>
      <c r="V1132" s="336"/>
      <c r="W1132" s="334"/>
      <c r="X1132" s="334"/>
      <c r="Y1132" s="347">
        <f>Y1118*Y1120</f>
        <v>0</v>
      </c>
      <c r="Z1132" s="347">
        <f t="shared" ref="Z1132:AE1132" si="2432">Z1118*Z1120</f>
        <v>0</v>
      </c>
      <c r="AA1132" s="347">
        <f>AA1118*AA1120</f>
        <v>0</v>
      </c>
      <c r="AB1132" s="347">
        <f t="shared" si="2432"/>
        <v>0</v>
      </c>
      <c r="AC1132" s="347">
        <f t="shared" si="2432"/>
        <v>0</v>
      </c>
      <c r="AD1132" s="347">
        <f t="shared" si="2432"/>
        <v>0</v>
      </c>
      <c r="AE1132" s="347">
        <f t="shared" si="2432"/>
        <v>0</v>
      </c>
      <c r="AF1132" s="347">
        <f t="shared" ref="AF1132:AL1132" si="2433">AF1118*AF1120</f>
        <v>0</v>
      </c>
      <c r="AG1132" s="347">
        <f t="shared" si="2433"/>
        <v>0</v>
      </c>
      <c r="AH1132" s="347">
        <f t="shared" si="2433"/>
        <v>0</v>
      </c>
      <c r="AI1132" s="347">
        <f t="shared" si="2433"/>
        <v>0</v>
      </c>
      <c r="AJ1132" s="347">
        <f t="shared" si="2433"/>
        <v>0</v>
      </c>
      <c r="AK1132" s="347">
        <f t="shared" si="2433"/>
        <v>0</v>
      </c>
      <c r="AL1132" s="347">
        <f t="shared" si="2433"/>
        <v>0</v>
      </c>
      <c r="AM1132" s="407">
        <f>SUM(Y1132:AL1132)</f>
        <v>0</v>
      </c>
    </row>
    <row r="1133" spans="2:39" ht="15">
      <c r="B1133" s="349" t="s">
        <v>350</v>
      </c>
      <c r="C1133" s="345"/>
      <c r="D1133" s="350"/>
      <c r="E1133" s="334"/>
      <c r="F1133" s="334"/>
      <c r="G1133" s="334"/>
      <c r="H1133" s="334"/>
      <c r="I1133" s="334"/>
      <c r="J1133" s="334"/>
      <c r="K1133" s="334"/>
      <c r="L1133" s="334"/>
      <c r="M1133" s="334"/>
      <c r="N1133" s="334"/>
      <c r="O1133" s="300"/>
      <c r="P1133" s="334"/>
      <c r="Q1133" s="334"/>
      <c r="R1133" s="334"/>
      <c r="S1133" s="350"/>
      <c r="T1133" s="350"/>
      <c r="U1133" s="350"/>
      <c r="V1133" s="350"/>
      <c r="W1133" s="334"/>
      <c r="X1133" s="334"/>
      <c r="Y1133" s="351"/>
      <c r="Z1133" s="351"/>
      <c r="AA1133" s="351"/>
      <c r="AB1133" s="351"/>
      <c r="AC1133" s="351"/>
      <c r="AD1133" s="351"/>
      <c r="AE1133" s="351"/>
      <c r="AF1133" s="351"/>
      <c r="AG1133" s="351"/>
      <c r="AH1133" s="351"/>
      <c r="AI1133" s="351"/>
      <c r="AJ1133" s="351"/>
      <c r="AK1133" s="351"/>
      <c r="AL1133" s="351"/>
      <c r="AM1133" s="407">
        <f>AM1131-AM1132</f>
        <v>0</v>
      </c>
    </row>
    <row r="1134" spans="2:39" ht="15">
      <c r="B1134" s="381"/>
      <c r="C1134" s="445"/>
      <c r="D1134" s="445"/>
      <c r="E1134" s="446"/>
      <c r="F1134" s="446"/>
      <c r="G1134" s="446"/>
      <c r="H1134" s="446"/>
      <c r="I1134" s="446"/>
      <c r="J1134" s="446"/>
      <c r="K1134" s="446"/>
      <c r="L1134" s="446"/>
      <c r="M1134" s="446"/>
      <c r="N1134" s="446"/>
      <c r="O1134" s="447"/>
      <c r="P1134" s="446"/>
      <c r="Q1134" s="446"/>
      <c r="R1134" s="446"/>
      <c r="S1134" s="445"/>
      <c r="T1134" s="448"/>
      <c r="U1134" s="445"/>
      <c r="V1134" s="445"/>
      <c r="W1134" s="446"/>
      <c r="X1134" s="446"/>
      <c r="Y1134" s="449"/>
      <c r="Z1134" s="449"/>
      <c r="AA1134" s="449"/>
      <c r="AB1134" s="449"/>
      <c r="AC1134" s="449"/>
      <c r="AD1134" s="449"/>
      <c r="AE1134" s="449"/>
      <c r="AF1134" s="449"/>
      <c r="AG1134" s="449"/>
      <c r="AH1134" s="449"/>
      <c r="AI1134" s="449"/>
      <c r="AJ1134" s="449"/>
      <c r="AK1134" s="449"/>
      <c r="AL1134" s="449"/>
      <c r="AM1134" s="386"/>
    </row>
    <row r="1135" spans="2:39" ht="19.5" customHeight="1">
      <c r="B1135" s="368" t="s">
        <v>584</v>
      </c>
      <c r="C1135" s="387"/>
      <c r="D1135" s="388"/>
      <c r="E1135" s="388"/>
      <c r="F1135" s="388"/>
      <c r="G1135" s="388"/>
      <c r="H1135" s="388"/>
      <c r="I1135" s="388"/>
      <c r="J1135" s="388"/>
      <c r="K1135" s="388"/>
      <c r="L1135" s="388"/>
      <c r="M1135" s="388"/>
      <c r="N1135" s="388"/>
      <c r="O1135" s="388"/>
      <c r="P1135" s="388"/>
      <c r="Q1135" s="388"/>
      <c r="R1135" s="388"/>
      <c r="S1135" s="371"/>
      <c r="T1135" s="372"/>
      <c r="U1135" s="388"/>
      <c r="V1135" s="388"/>
      <c r="W1135" s="388"/>
      <c r="X1135" s="388"/>
      <c r="Y1135" s="409"/>
      <c r="Z1135" s="409"/>
      <c r="AA1135" s="409"/>
      <c r="AB1135" s="409"/>
      <c r="AC1135" s="409"/>
      <c r="AD1135" s="409"/>
      <c r="AE1135" s="409"/>
      <c r="AF1135" s="409"/>
      <c r="AG1135" s="409"/>
      <c r="AH1135" s="409"/>
      <c r="AI1135" s="409"/>
      <c r="AJ1135" s="409"/>
      <c r="AK1135" s="409"/>
      <c r="AL1135" s="409"/>
      <c r="AM1135" s="389"/>
    </row>
    <row r="1137" spans="2:2">
      <c r="B1137" s="588" t="s">
        <v>526</v>
      </c>
    </row>
  </sheetData>
  <sheetProtection formatCells="0" formatColumns="0" formatRows="0" insertColumns="0" insertRows="0" insertHyperlinks="0" deleteColumns="0" deleteRows="0" sort="0" autoFilter="0" pivotTables="0"/>
  <mergeCells count="45">
    <mergeCell ref="Y956:AM956"/>
    <mergeCell ref="P590:X590"/>
    <mergeCell ref="B773:B774"/>
    <mergeCell ref="C773:C774"/>
    <mergeCell ref="E773:M773"/>
    <mergeCell ref="N773:N774"/>
    <mergeCell ref="P773:X773"/>
    <mergeCell ref="Y773:AM773"/>
    <mergeCell ref="Y590:AM590"/>
    <mergeCell ref="P956:X956"/>
    <mergeCell ref="N956:N957"/>
    <mergeCell ref="B956:B957"/>
    <mergeCell ref="C956:C957"/>
    <mergeCell ref="E956:M956"/>
    <mergeCell ref="C407:C408"/>
    <mergeCell ref="E407:M407"/>
    <mergeCell ref="N407:N408"/>
    <mergeCell ref="B590:B591"/>
    <mergeCell ref="C590:C591"/>
    <mergeCell ref="E590:M590"/>
    <mergeCell ref="N590:N591"/>
    <mergeCell ref="B407:B408"/>
    <mergeCell ref="B217:B218"/>
    <mergeCell ref="C217:C218"/>
    <mergeCell ref="E217:M217"/>
    <mergeCell ref="N217:N218"/>
    <mergeCell ref="P217:X217"/>
    <mergeCell ref="Y407:AM407"/>
    <mergeCell ref="Y217:AM217"/>
    <mergeCell ref="N34:N35"/>
    <mergeCell ref="P34:X34"/>
    <mergeCell ref="Y34:AM34"/>
    <mergeCell ref="P407:X407"/>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6" location="'5.  2015-2020 LRAM'!A1" display="Return to top" xr:uid="{00000000-0004-0000-0A00-000008000000}"/>
    <hyperlink ref="D772" location="'5.  2015-2020 LRAM'!A1" display="Return to top" xr:uid="{00000000-0004-0000-0A00-000009000000}"/>
    <hyperlink ref="D955" location="'5.  2015-2020 LRAM'!A1" display="Return to top" xr:uid="{00000000-0004-0000-0A00-00000A000000}"/>
    <hyperlink ref="B113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2" zoomScale="90" zoomScaleNormal="90" workbookViewId="0">
      <selection activeCell="I162" sqref="I162:P162"/>
    </sheetView>
  </sheetViews>
  <sheetFormatPr defaultColWidth="9.1328125" defaultRowHeight="14.25"/>
  <cols>
    <col min="1" max="1" width="4.59765625" style="12" customWidth="1"/>
    <col min="2" max="2" width="19.59765625" style="11" customWidth="1"/>
    <col min="3" max="3" width="30.86328125" style="12" customWidth="1"/>
    <col min="4" max="4" width="5" style="12" customWidth="1"/>
    <col min="5" max="5" width="14.3984375" style="12" customWidth="1"/>
    <col min="6" max="6" width="15.1328125" style="12" customWidth="1"/>
    <col min="7" max="7" width="11.3984375" style="12" customWidth="1"/>
    <col min="8" max="8" width="13" style="18" customWidth="1"/>
    <col min="9" max="10" width="14" style="12" customWidth="1"/>
    <col min="11" max="11" width="18" style="12" customWidth="1"/>
    <col min="12" max="12" width="19.1328125" style="12" customWidth="1"/>
    <col min="13" max="13" width="16.86328125" style="12" customWidth="1"/>
    <col min="14" max="14" width="16" style="12" customWidth="1"/>
    <col min="15" max="16" width="14.59765625" style="12" customWidth="1"/>
    <col min="17" max="17" width="14" style="12" customWidth="1"/>
    <col min="18" max="18" width="15.59765625" style="12" customWidth="1"/>
    <col min="19" max="19" width="14.1328125" style="12" customWidth="1"/>
    <col min="20" max="22" width="15" style="12" customWidth="1"/>
    <col min="23" max="23" width="13.3984375" style="12" customWidth="1"/>
    <col min="24" max="24" width="4.1328125" style="12" customWidth="1"/>
    <col min="25" max="16384" width="9.13281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54" t="s">
        <v>661</v>
      </c>
      <c r="D8" s="854"/>
      <c r="E8" s="854"/>
      <c r="F8" s="854"/>
      <c r="G8" s="854"/>
      <c r="H8" s="854"/>
      <c r="I8" s="854"/>
      <c r="J8" s="854"/>
      <c r="K8" s="854"/>
      <c r="L8" s="854"/>
      <c r="M8" s="854"/>
      <c r="N8" s="854"/>
      <c r="O8" s="854"/>
      <c r="P8" s="854"/>
      <c r="Q8" s="854"/>
      <c r="R8" s="854"/>
      <c r="S8" s="854"/>
      <c r="T8" s="105"/>
      <c r="U8" s="105"/>
      <c r="V8" s="105"/>
      <c r="W8" s="105"/>
    </row>
    <row r="9" spans="1:28" s="9" customFormat="1" ht="47.1" customHeight="1">
      <c r="B9" s="55"/>
      <c r="C9" s="811" t="s">
        <v>672</v>
      </c>
      <c r="D9" s="811"/>
      <c r="E9" s="811"/>
      <c r="F9" s="811"/>
      <c r="G9" s="811"/>
      <c r="H9" s="811"/>
      <c r="I9" s="811"/>
      <c r="J9" s="811"/>
      <c r="K9" s="811"/>
      <c r="L9" s="811"/>
      <c r="M9" s="811"/>
      <c r="N9" s="811"/>
      <c r="O9" s="811"/>
      <c r="P9" s="811"/>
      <c r="Q9" s="811"/>
      <c r="R9" s="811"/>
      <c r="S9" s="811"/>
      <c r="T9" s="105"/>
      <c r="U9" s="105"/>
      <c r="V9" s="105"/>
      <c r="W9" s="105"/>
    </row>
    <row r="10" spans="1:28" s="9" customFormat="1" ht="38.1" customHeight="1">
      <c r="B10" s="88"/>
      <c r="C10" s="836" t="s">
        <v>673</v>
      </c>
      <c r="D10" s="811"/>
      <c r="E10" s="811"/>
      <c r="F10" s="811"/>
      <c r="G10" s="811"/>
      <c r="H10" s="811"/>
      <c r="I10" s="811"/>
      <c r="J10" s="811"/>
      <c r="K10" s="811"/>
      <c r="L10" s="811"/>
      <c r="M10" s="811"/>
      <c r="N10" s="811"/>
      <c r="O10" s="811"/>
      <c r="P10" s="811"/>
      <c r="Q10" s="811"/>
      <c r="R10" s="811"/>
      <c r="S10" s="81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3" t="s">
        <v>235</v>
      </c>
      <c r="C12" s="853"/>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General Service &lt; 50 kW</v>
      </c>
      <c r="K14" s="204" t="str">
        <f>'1.  LRAMVA Summary'!F52</f>
        <v>General Service 50 - 4,999 kW</v>
      </c>
      <c r="L14" s="204" t="str">
        <f>'1.  LRAMVA Summary'!G52</f>
        <v>General Service 3,000 - 4,999 kW</v>
      </c>
      <c r="M14" s="204" t="str">
        <f>'1.  LRAMVA Summary'!H52</f>
        <v>Large Use - Regular</v>
      </c>
      <c r="N14" s="204" t="str">
        <f>'1.  LRAMVA Summary'!I52</f>
        <v>Large Use - 3TS</v>
      </c>
      <c r="O14" s="204" t="str">
        <f>'1.  LRAMVA Summary'!J52</f>
        <v>Large Use - Ford Annex</v>
      </c>
      <c r="P14" s="204" t="str">
        <f>'1.  LRAMVA Summary'!K52</f>
        <v>Other</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11">
        <f>(SUM('1.  LRAMVA Summary'!D$54:D$68)+SUM('1.  LRAMVA Summary'!D$69:D$70)*(MONTH($E90)-1)/12)*$H90</f>
        <v>0</v>
      </c>
      <c r="J90" s="211">
        <f>(SUM('1.  LRAMVA Summary'!E$54:E$68)+SUM('1.  LRAMVA Summary'!E$69:E$70)*(MONTH($E90)-1)/12)*$H90</f>
        <v>0</v>
      </c>
      <c r="K90" s="211">
        <f>(SUM('1.  LRAMVA Summary'!F$54:F$68)+SUM('1.  LRAMVA Summary'!F$69:F$70)*(MONTH($E90)-1)/12)*$H90</f>
        <v>0</v>
      </c>
      <c r="L90" s="211">
        <f>(SUM('1.  LRAMVA Summary'!G$54:G$68)+SUM('1.  LRAMVA Summary'!G$69:G$70)*(MONTH($E90)-1)/12)*$H90</f>
        <v>0</v>
      </c>
      <c r="M90" s="211">
        <f>(SUM('1.  LRAMVA Summary'!H$54:H$68)+SUM('1.  LRAMVA Summary'!H$69:H$70)*(MONTH($E90)-1)/12)*$H90</f>
        <v>0</v>
      </c>
      <c r="N90" s="211">
        <f>(SUM('1.  LRAMVA Summary'!I$54:I$68)+SUM('1.  LRAMVA Summary'!I$69:I$70)*(MONTH($E90)-1)/12)*$H90</f>
        <v>0</v>
      </c>
      <c r="O90" s="211">
        <f>(SUM('1.  LRAMVA Summary'!J$54:J$68)+SUM('1.  LRAMVA Summary'!J$69:J$70)*(MONTH($E90)-1)/12)*$H90</f>
        <v>0</v>
      </c>
      <c r="P90" s="211">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11">
        <f>(SUM('1.  LRAMVA Summary'!D$54:D$68)+SUM('1.  LRAMVA Summary'!D$69:D$70)*(MONTH($E91)-1)/12)*$H91</f>
        <v>0</v>
      </c>
      <c r="J91" s="211">
        <f>(SUM('1.  LRAMVA Summary'!E$54:E$68)+SUM('1.  LRAMVA Summary'!E$69:E$70)*(MONTH($E91)-1)/12)*$H91</f>
        <v>0</v>
      </c>
      <c r="K91" s="211">
        <f>(SUM('1.  LRAMVA Summary'!F$54:F$68)+SUM('1.  LRAMVA Summary'!F$69:F$70)*(MONTH($E91)-1)/12)*$H91</f>
        <v>0</v>
      </c>
      <c r="L91" s="211">
        <f>(SUM('1.  LRAMVA Summary'!G$54:G$68)+SUM('1.  LRAMVA Summary'!G$69:G$70)*(MONTH($E91)-1)/12)*$H91</f>
        <v>0</v>
      </c>
      <c r="M91" s="211">
        <f>(SUM('1.  LRAMVA Summary'!H$54:H$68)+SUM('1.  LRAMVA Summary'!H$69:H$70)*(MONTH($E91)-1)/12)*$H91</f>
        <v>0</v>
      </c>
      <c r="N91" s="211">
        <f>(SUM('1.  LRAMVA Summary'!I$54:I$68)+SUM('1.  LRAMVA Summary'!I$69:I$70)*(MONTH($E91)-1)/12)*$H91</f>
        <v>0</v>
      </c>
      <c r="O91" s="211">
        <f>(SUM('1.  LRAMVA Summary'!J$54:J$68)+SUM('1.  LRAMVA Summary'!J$69:J$70)*(MONTH($E91)-1)/12)*$H91</f>
        <v>0</v>
      </c>
      <c r="P91" s="211">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11">
        <f>(SUM('1.  LRAMVA Summary'!D$54:D$68)+SUM('1.  LRAMVA Summary'!D$69:D$70)*(MONTH($E92)-1)/12)*$H92</f>
        <v>0</v>
      </c>
      <c r="J92" s="211">
        <f>(SUM('1.  LRAMVA Summary'!E$54:E$68)+SUM('1.  LRAMVA Summary'!E$69:E$70)*(MONTH($E92)-1)/12)*$H92</f>
        <v>0</v>
      </c>
      <c r="K92" s="211">
        <f>(SUM('1.  LRAMVA Summary'!F$54:F$68)+SUM('1.  LRAMVA Summary'!F$69:F$70)*(MONTH($E92)-1)/12)*$H92</f>
        <v>0</v>
      </c>
      <c r="L92" s="211">
        <f>(SUM('1.  LRAMVA Summary'!G$54:G$68)+SUM('1.  LRAMVA Summary'!G$69:G$70)*(MONTH($E92)-1)/12)*$H92</f>
        <v>0</v>
      </c>
      <c r="M92" s="211">
        <f>(SUM('1.  LRAMVA Summary'!H$54:H$68)+SUM('1.  LRAMVA Summary'!H$69:H$70)*(MONTH($E92)-1)/12)*$H92</f>
        <v>0</v>
      </c>
      <c r="N92" s="211">
        <f>(SUM('1.  LRAMVA Summary'!I$54:I$68)+SUM('1.  LRAMVA Summary'!I$69:I$70)*(MONTH($E92)-1)/12)*$H92</f>
        <v>0</v>
      </c>
      <c r="O92" s="211">
        <f>(SUM('1.  LRAMVA Summary'!J$54:J$68)+SUM('1.  LRAMVA Summary'!J$69:J$70)*(MONTH($E92)-1)/12)*$H92</f>
        <v>0</v>
      </c>
      <c r="P92" s="211">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11">
        <f>(SUM('1.  LRAMVA Summary'!D$54:D$68)+SUM('1.  LRAMVA Summary'!D$69:D$70)*(MONTH($E93)-1)/12)*$H93</f>
        <v>0</v>
      </c>
      <c r="J93" s="211">
        <f>(SUM('1.  LRAMVA Summary'!E$54:E$68)+SUM('1.  LRAMVA Summary'!E$69:E$70)*(MONTH($E93)-1)/12)*$H93</f>
        <v>0</v>
      </c>
      <c r="K93" s="211">
        <f>(SUM('1.  LRAMVA Summary'!F$54:F$68)+SUM('1.  LRAMVA Summary'!F$69:F$70)*(MONTH($E93)-1)/12)*$H93</f>
        <v>0</v>
      </c>
      <c r="L93" s="211">
        <f>(SUM('1.  LRAMVA Summary'!G$54:G$68)+SUM('1.  LRAMVA Summary'!G$69:G$70)*(MONTH($E93)-1)/12)*$H93</f>
        <v>0</v>
      </c>
      <c r="M93" s="211">
        <f>(SUM('1.  LRAMVA Summary'!H$54:H$68)+SUM('1.  LRAMVA Summary'!H$69:H$70)*(MONTH($E93)-1)/12)*$H93</f>
        <v>0</v>
      </c>
      <c r="N93" s="211">
        <f>(SUM('1.  LRAMVA Summary'!I$54:I$68)+SUM('1.  LRAMVA Summary'!I$69:I$70)*(MONTH($E93)-1)/12)*$H93</f>
        <v>0</v>
      </c>
      <c r="O93" s="211">
        <f>(SUM('1.  LRAMVA Summary'!J$54:J$68)+SUM('1.  LRAMVA Summary'!J$69:J$70)*(MONTH($E93)-1)/12)*$H93</f>
        <v>0</v>
      </c>
      <c r="P93" s="211">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11">
        <f>(SUM('1.  LRAMVA Summary'!D$54:D$68)+SUM('1.  LRAMVA Summary'!D$69:D$70)*(MONTH($E94)-1)/12)*$H94</f>
        <v>0</v>
      </c>
      <c r="J94" s="211">
        <f>(SUM('1.  LRAMVA Summary'!E$54:E$68)+SUM('1.  LRAMVA Summary'!E$69:E$70)*(MONTH($E94)-1)/12)*$H94</f>
        <v>0</v>
      </c>
      <c r="K94" s="211">
        <f>(SUM('1.  LRAMVA Summary'!F$54:F$68)+SUM('1.  LRAMVA Summary'!F$69:F$70)*(MONTH($E94)-1)/12)*$H94</f>
        <v>0</v>
      </c>
      <c r="L94" s="211">
        <f>(SUM('1.  LRAMVA Summary'!G$54:G$68)+SUM('1.  LRAMVA Summary'!G$69:G$70)*(MONTH($E94)-1)/12)*$H94</f>
        <v>0</v>
      </c>
      <c r="M94" s="211">
        <f>(SUM('1.  LRAMVA Summary'!H$54:H$68)+SUM('1.  LRAMVA Summary'!H$69:H$70)*(MONTH($E94)-1)/12)*$H94</f>
        <v>0</v>
      </c>
      <c r="N94" s="211">
        <f>(SUM('1.  LRAMVA Summary'!I$54:I$68)+SUM('1.  LRAMVA Summary'!I$69:I$70)*(MONTH($E94)-1)/12)*$H94</f>
        <v>0</v>
      </c>
      <c r="O94" s="211">
        <f>(SUM('1.  LRAMVA Summary'!J$54:J$68)+SUM('1.  LRAMVA Summary'!J$69:J$70)*(MONTH($E94)-1)/12)*$H94</f>
        <v>0</v>
      </c>
      <c r="P94" s="211">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11">
        <f>(SUM('1.  LRAMVA Summary'!D$54:D$68)+SUM('1.  LRAMVA Summary'!D$69:D$70)*(MONTH($E95)-1)/12)*$H95</f>
        <v>0</v>
      </c>
      <c r="J95" s="211">
        <f>(SUM('1.  LRAMVA Summary'!E$54:E$68)+SUM('1.  LRAMVA Summary'!E$69:E$70)*(MONTH($E95)-1)/12)*$H95</f>
        <v>0</v>
      </c>
      <c r="K95" s="211">
        <f>(SUM('1.  LRAMVA Summary'!F$54:F$68)+SUM('1.  LRAMVA Summary'!F$69:F$70)*(MONTH($E95)-1)/12)*$H95</f>
        <v>0</v>
      </c>
      <c r="L95" s="211">
        <f>(SUM('1.  LRAMVA Summary'!G$54:G$68)+SUM('1.  LRAMVA Summary'!G$69:G$70)*(MONTH($E95)-1)/12)*$H95</f>
        <v>0</v>
      </c>
      <c r="M95" s="211">
        <f>(SUM('1.  LRAMVA Summary'!H$54:H$68)+SUM('1.  LRAMVA Summary'!H$69:H$70)*(MONTH($E95)-1)/12)*$H95</f>
        <v>0</v>
      </c>
      <c r="N95" s="211">
        <f>(SUM('1.  LRAMVA Summary'!I$54:I$68)+SUM('1.  LRAMVA Summary'!I$69:I$70)*(MONTH($E95)-1)/12)*$H95</f>
        <v>0</v>
      </c>
      <c r="O95" s="211">
        <f>(SUM('1.  LRAMVA Summary'!J$54:J$68)+SUM('1.  LRAMVA Summary'!J$69:J$70)*(MONTH($E95)-1)/12)*$H95</f>
        <v>0</v>
      </c>
      <c r="P95" s="211">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11">
        <f>(SUM('1.  LRAMVA Summary'!D$54:D$68)+SUM('1.  LRAMVA Summary'!D$69:D$70)*(MONTH($E96)-1)/12)*$H96</f>
        <v>0</v>
      </c>
      <c r="J96" s="211">
        <f>(SUM('1.  LRAMVA Summary'!E$54:E$68)+SUM('1.  LRAMVA Summary'!E$69:E$70)*(MONTH($E96)-1)/12)*$H96</f>
        <v>0</v>
      </c>
      <c r="K96" s="211">
        <f>(SUM('1.  LRAMVA Summary'!F$54:F$68)+SUM('1.  LRAMVA Summary'!F$69:F$70)*(MONTH($E96)-1)/12)*$H96</f>
        <v>0</v>
      </c>
      <c r="L96" s="211">
        <f>(SUM('1.  LRAMVA Summary'!G$54:G$68)+SUM('1.  LRAMVA Summary'!G$69:G$70)*(MONTH($E96)-1)/12)*$H96</f>
        <v>0</v>
      </c>
      <c r="M96" s="211">
        <f>(SUM('1.  LRAMVA Summary'!H$54:H$68)+SUM('1.  LRAMVA Summary'!H$69:H$70)*(MONTH($E96)-1)/12)*$H96</f>
        <v>0</v>
      </c>
      <c r="N96" s="211">
        <f>(SUM('1.  LRAMVA Summary'!I$54:I$68)+SUM('1.  LRAMVA Summary'!I$69:I$70)*(MONTH($E96)-1)/12)*$H96</f>
        <v>0</v>
      </c>
      <c r="O96" s="211">
        <f>(SUM('1.  LRAMVA Summary'!J$54:J$68)+SUM('1.  LRAMVA Summary'!J$69:J$70)*(MONTH($E96)-1)/12)*$H96</f>
        <v>0</v>
      </c>
      <c r="P96" s="211">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11">
        <f>(SUM('1.  LRAMVA Summary'!D$54:D$68)+SUM('1.  LRAMVA Summary'!D$69:D$70)*(MONTH($E97)-1)/12)*$H97</f>
        <v>0</v>
      </c>
      <c r="J97" s="211">
        <f>(SUM('1.  LRAMVA Summary'!E$54:E$68)+SUM('1.  LRAMVA Summary'!E$69:E$70)*(MONTH($E97)-1)/12)*$H97</f>
        <v>0</v>
      </c>
      <c r="K97" s="211">
        <f>(SUM('1.  LRAMVA Summary'!F$54:F$68)+SUM('1.  LRAMVA Summary'!F$69:F$70)*(MONTH($E97)-1)/12)*$H97</f>
        <v>0</v>
      </c>
      <c r="L97" s="211">
        <f>(SUM('1.  LRAMVA Summary'!G$54:G$68)+SUM('1.  LRAMVA Summary'!G$69:G$70)*(MONTH($E97)-1)/12)*$H97</f>
        <v>0</v>
      </c>
      <c r="M97" s="211">
        <f>(SUM('1.  LRAMVA Summary'!H$54:H$68)+SUM('1.  LRAMVA Summary'!H$69:H$70)*(MONTH($E97)-1)/12)*$H97</f>
        <v>0</v>
      </c>
      <c r="N97" s="211">
        <f>(SUM('1.  LRAMVA Summary'!I$54:I$68)+SUM('1.  LRAMVA Summary'!I$69:I$70)*(MONTH($E97)-1)/12)*$H97</f>
        <v>0</v>
      </c>
      <c r="O97" s="211">
        <f>(SUM('1.  LRAMVA Summary'!J$54:J$68)+SUM('1.  LRAMVA Summary'!J$69:J$70)*(MONTH($E97)-1)/12)*$H97</f>
        <v>0</v>
      </c>
      <c r="P97" s="211">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11">
        <f>(SUM('1.  LRAMVA Summary'!D$54:D$68)+SUM('1.  LRAMVA Summary'!D$69:D$70)*(MONTH($E98)-1)/12)*$H98</f>
        <v>0</v>
      </c>
      <c r="J98" s="211">
        <f>(SUM('1.  LRAMVA Summary'!E$54:E$68)+SUM('1.  LRAMVA Summary'!E$69:E$70)*(MONTH($E98)-1)/12)*$H98</f>
        <v>0</v>
      </c>
      <c r="K98" s="211">
        <f>(SUM('1.  LRAMVA Summary'!F$54:F$68)+SUM('1.  LRAMVA Summary'!F$69:F$70)*(MONTH($E98)-1)/12)*$H98</f>
        <v>0</v>
      </c>
      <c r="L98" s="211">
        <f>(SUM('1.  LRAMVA Summary'!G$54:G$68)+SUM('1.  LRAMVA Summary'!G$69:G$70)*(MONTH($E98)-1)/12)*$H98</f>
        <v>0</v>
      </c>
      <c r="M98" s="211">
        <f>(SUM('1.  LRAMVA Summary'!H$54:H$68)+SUM('1.  LRAMVA Summary'!H$69:H$70)*(MONTH($E98)-1)/12)*$H98</f>
        <v>0</v>
      </c>
      <c r="N98" s="211">
        <f>(SUM('1.  LRAMVA Summary'!I$54:I$68)+SUM('1.  LRAMVA Summary'!I$69:I$70)*(MONTH($E98)-1)/12)*$H98</f>
        <v>0</v>
      </c>
      <c r="O98" s="211">
        <f>(SUM('1.  LRAMVA Summary'!J$54:J$68)+SUM('1.  LRAMVA Summary'!J$69:J$70)*(MONTH($E98)-1)/12)*$H98</f>
        <v>0</v>
      </c>
      <c r="P98" s="211">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11">
        <f>(SUM('1.  LRAMVA Summary'!D$54:D$68)+SUM('1.  LRAMVA Summary'!D$69:D$70)*(MONTH($E99)-1)/12)*$H99</f>
        <v>0</v>
      </c>
      <c r="J99" s="211">
        <f>(SUM('1.  LRAMVA Summary'!E$54:E$68)+SUM('1.  LRAMVA Summary'!E$69:E$70)*(MONTH($E99)-1)/12)*$H99</f>
        <v>0</v>
      </c>
      <c r="K99" s="211">
        <f>(SUM('1.  LRAMVA Summary'!F$54:F$68)+SUM('1.  LRAMVA Summary'!F$69:F$70)*(MONTH($E99)-1)/12)*$H99</f>
        <v>0</v>
      </c>
      <c r="L99" s="211">
        <f>(SUM('1.  LRAMVA Summary'!G$54:G$68)+SUM('1.  LRAMVA Summary'!G$69:G$70)*(MONTH($E99)-1)/12)*$H99</f>
        <v>0</v>
      </c>
      <c r="M99" s="211">
        <f>(SUM('1.  LRAMVA Summary'!H$54:H$68)+SUM('1.  LRAMVA Summary'!H$69:H$70)*(MONTH($E99)-1)/12)*$H99</f>
        <v>0</v>
      </c>
      <c r="N99" s="211">
        <f>(SUM('1.  LRAMVA Summary'!I$54:I$68)+SUM('1.  LRAMVA Summary'!I$69:I$70)*(MONTH($E99)-1)/12)*$H99</f>
        <v>0</v>
      </c>
      <c r="O99" s="211">
        <f>(SUM('1.  LRAMVA Summary'!J$54:J$68)+SUM('1.  LRAMVA Summary'!J$69:J$70)*(MONTH($E99)-1)/12)*$H99</f>
        <v>0</v>
      </c>
      <c r="P99" s="211">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11">
        <f>(SUM('1.  LRAMVA Summary'!D$54:D$68)+SUM('1.  LRAMVA Summary'!D$69:D$70)*(MONTH($E100)-1)/12)*$H100</f>
        <v>0</v>
      </c>
      <c r="J100" s="211">
        <f>(SUM('1.  LRAMVA Summary'!E$54:E$68)+SUM('1.  LRAMVA Summary'!E$69:E$70)*(MONTH($E100)-1)/12)*$H100</f>
        <v>0</v>
      </c>
      <c r="K100" s="211">
        <f>(SUM('1.  LRAMVA Summary'!F$54:F$68)+SUM('1.  LRAMVA Summary'!F$69:F$70)*(MONTH($E100)-1)/12)*$H100</f>
        <v>0</v>
      </c>
      <c r="L100" s="211">
        <f>(SUM('1.  LRAMVA Summary'!G$54:G$68)+SUM('1.  LRAMVA Summary'!G$69:G$70)*(MONTH($E100)-1)/12)*$H100</f>
        <v>0</v>
      </c>
      <c r="M100" s="211">
        <f>(SUM('1.  LRAMVA Summary'!H$54:H$68)+SUM('1.  LRAMVA Summary'!H$69:H$70)*(MONTH($E100)-1)/12)*$H100</f>
        <v>0</v>
      </c>
      <c r="N100" s="211">
        <f>(SUM('1.  LRAMVA Summary'!I$54:I$68)+SUM('1.  LRAMVA Summary'!I$69:I$70)*(MONTH($E100)-1)/12)*$H100</f>
        <v>0</v>
      </c>
      <c r="O100" s="211">
        <f>(SUM('1.  LRAMVA Summary'!J$54:J$68)+SUM('1.  LRAMVA Summary'!J$69:J$70)*(MONTH($E100)-1)/12)*$H100</f>
        <v>0</v>
      </c>
      <c r="P100" s="211">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11">
        <f>(SUM('1.  LRAMVA Summary'!D$54:D$68)+SUM('1.  LRAMVA Summary'!D$69:D$70)*(MONTH($E101)-1)/12)*$H101</f>
        <v>0</v>
      </c>
      <c r="J101" s="211">
        <f>(SUM('1.  LRAMVA Summary'!E$54:E$68)+SUM('1.  LRAMVA Summary'!E$69:E$70)*(MONTH($E101)-1)/12)*$H101</f>
        <v>0</v>
      </c>
      <c r="K101" s="211">
        <f>(SUM('1.  LRAMVA Summary'!F$54:F$68)+SUM('1.  LRAMVA Summary'!F$69:F$70)*(MONTH($E101)-1)/12)*$H101</f>
        <v>0</v>
      </c>
      <c r="L101" s="211">
        <f>(SUM('1.  LRAMVA Summary'!G$54:G$68)+SUM('1.  LRAMVA Summary'!G$69:G$70)*(MONTH($E101)-1)/12)*$H101</f>
        <v>0</v>
      </c>
      <c r="M101" s="211">
        <f>(SUM('1.  LRAMVA Summary'!H$54:H$68)+SUM('1.  LRAMVA Summary'!H$69:H$70)*(MONTH($E101)-1)/12)*$H101</f>
        <v>0</v>
      </c>
      <c r="N101" s="211">
        <f>(SUM('1.  LRAMVA Summary'!I$54:I$68)+SUM('1.  LRAMVA Summary'!I$69:I$70)*(MONTH($E101)-1)/12)*$H101</f>
        <v>0</v>
      </c>
      <c r="O101" s="211">
        <f>(SUM('1.  LRAMVA Summary'!J$54:J$68)+SUM('1.  LRAMVA Summary'!J$69:J$70)*(MONTH($E101)-1)/12)*$H101</f>
        <v>0</v>
      </c>
      <c r="P101" s="211">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11">
        <v>0</v>
      </c>
      <c r="J105" s="211">
        <v>0</v>
      </c>
      <c r="K105" s="211">
        <v>0</v>
      </c>
      <c r="L105" s="211">
        <v>0</v>
      </c>
      <c r="M105" s="211">
        <v>0</v>
      </c>
      <c r="N105" s="211">
        <v>0</v>
      </c>
      <c r="O105" s="211">
        <v>0</v>
      </c>
      <c r="P105" s="211">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11">
        <v>0</v>
      </c>
      <c r="J106" s="211">
        <v>0</v>
      </c>
      <c r="K106" s="211">
        <v>0</v>
      </c>
      <c r="L106" s="211">
        <v>0</v>
      </c>
      <c r="M106" s="211">
        <v>0</v>
      </c>
      <c r="N106" s="211">
        <v>0</v>
      </c>
      <c r="O106" s="211">
        <v>0</v>
      </c>
      <c r="P106" s="211">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11">
        <v>0</v>
      </c>
      <c r="J107" s="211">
        <v>0</v>
      </c>
      <c r="K107" s="211">
        <v>0</v>
      </c>
      <c r="L107" s="211">
        <v>0</v>
      </c>
      <c r="M107" s="211">
        <v>0</v>
      </c>
      <c r="N107" s="211">
        <v>0</v>
      </c>
      <c r="O107" s="211">
        <v>0</v>
      </c>
      <c r="P107" s="211">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11">
        <v>0</v>
      </c>
      <c r="J108" s="211">
        <v>0</v>
      </c>
      <c r="K108" s="211">
        <v>0</v>
      </c>
      <c r="L108" s="211">
        <v>0</v>
      </c>
      <c r="M108" s="211">
        <v>0</v>
      </c>
      <c r="N108" s="211">
        <v>0</v>
      </c>
      <c r="O108" s="211">
        <v>0</v>
      </c>
      <c r="P108" s="211">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11">
        <v>0</v>
      </c>
      <c r="J109" s="211">
        <v>0</v>
      </c>
      <c r="K109" s="211">
        <v>0</v>
      </c>
      <c r="L109" s="211">
        <v>0</v>
      </c>
      <c r="M109" s="211">
        <v>0</v>
      </c>
      <c r="N109" s="211">
        <v>0</v>
      </c>
      <c r="O109" s="211">
        <v>0</v>
      </c>
      <c r="P109" s="211">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11">
        <v>0</v>
      </c>
      <c r="J110" s="211">
        <v>0</v>
      </c>
      <c r="K110" s="211">
        <v>0</v>
      </c>
      <c r="L110" s="211">
        <v>0</v>
      </c>
      <c r="M110" s="211">
        <v>0</v>
      </c>
      <c r="N110" s="211">
        <v>0</v>
      </c>
      <c r="O110" s="211">
        <v>0</v>
      </c>
      <c r="P110" s="211">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11">
        <v>0</v>
      </c>
      <c r="J111" s="211">
        <v>0</v>
      </c>
      <c r="K111" s="211">
        <v>0</v>
      </c>
      <c r="L111" s="211">
        <v>0</v>
      </c>
      <c r="M111" s="211">
        <v>0</v>
      </c>
      <c r="N111" s="211">
        <v>0</v>
      </c>
      <c r="O111" s="211">
        <v>0</v>
      </c>
      <c r="P111" s="211">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11">
        <v>0</v>
      </c>
      <c r="J112" s="211">
        <v>0</v>
      </c>
      <c r="K112" s="211">
        <v>0</v>
      </c>
      <c r="L112" s="211">
        <v>0</v>
      </c>
      <c r="M112" s="211">
        <v>0</v>
      </c>
      <c r="N112" s="211">
        <v>0</v>
      </c>
      <c r="O112" s="211">
        <v>0</v>
      </c>
      <c r="P112" s="211">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11">
        <v>0</v>
      </c>
      <c r="J113" s="211">
        <v>0</v>
      </c>
      <c r="K113" s="211">
        <v>0</v>
      </c>
      <c r="L113" s="211">
        <v>0</v>
      </c>
      <c r="M113" s="211">
        <v>0</v>
      </c>
      <c r="N113" s="211">
        <v>0</v>
      </c>
      <c r="O113" s="211">
        <v>0</v>
      </c>
      <c r="P113" s="211">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11">
        <v>0</v>
      </c>
      <c r="J114" s="211">
        <v>0</v>
      </c>
      <c r="K114" s="211">
        <v>0</v>
      </c>
      <c r="L114" s="211">
        <v>0</v>
      </c>
      <c r="M114" s="211">
        <v>0</v>
      </c>
      <c r="N114" s="211">
        <v>0</v>
      </c>
      <c r="O114" s="211">
        <v>0</v>
      </c>
      <c r="P114" s="211">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11">
        <v>0</v>
      </c>
      <c r="J115" s="211">
        <v>0</v>
      </c>
      <c r="K115" s="211">
        <v>0</v>
      </c>
      <c r="L115" s="211">
        <v>0</v>
      </c>
      <c r="M115" s="211">
        <v>0</v>
      </c>
      <c r="N115" s="211">
        <v>0</v>
      </c>
      <c r="O115" s="211">
        <v>0</v>
      </c>
      <c r="P115" s="211">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11">
        <v>0</v>
      </c>
      <c r="J116" s="211">
        <v>0</v>
      </c>
      <c r="K116" s="211">
        <v>0</v>
      </c>
      <c r="L116" s="211">
        <v>0</v>
      </c>
      <c r="M116" s="211">
        <v>0</v>
      </c>
      <c r="N116" s="211">
        <v>0</v>
      </c>
      <c r="O116" s="211">
        <v>0</v>
      </c>
      <c r="P116" s="211">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4.6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11">
        <v>0</v>
      </c>
      <c r="J120" s="211">
        <v>0</v>
      </c>
      <c r="K120" s="211">
        <v>0</v>
      </c>
      <c r="L120" s="211">
        <v>0</v>
      </c>
      <c r="M120" s="211">
        <v>0</v>
      </c>
      <c r="N120" s="211">
        <v>0</v>
      </c>
      <c r="O120" s="211">
        <v>0</v>
      </c>
      <c r="P120" s="211">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11">
        <v>0</v>
      </c>
      <c r="J121" s="211">
        <v>0</v>
      </c>
      <c r="K121" s="211">
        <v>0</v>
      </c>
      <c r="L121" s="211">
        <v>0</v>
      </c>
      <c r="M121" s="211">
        <v>0</v>
      </c>
      <c r="N121" s="211">
        <v>0</v>
      </c>
      <c r="O121" s="211">
        <v>0</v>
      </c>
      <c r="P121" s="211">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11">
        <v>0</v>
      </c>
      <c r="J122" s="211">
        <v>0</v>
      </c>
      <c r="K122" s="211">
        <v>0</v>
      </c>
      <c r="L122" s="211">
        <v>0</v>
      </c>
      <c r="M122" s="211">
        <v>0</v>
      </c>
      <c r="N122" s="211">
        <v>0</v>
      </c>
      <c r="O122" s="211">
        <v>0</v>
      </c>
      <c r="P122" s="211">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11">
        <v>0</v>
      </c>
      <c r="J123" s="211">
        <v>0</v>
      </c>
      <c r="K123" s="211">
        <v>0</v>
      </c>
      <c r="L123" s="211">
        <v>0</v>
      </c>
      <c r="M123" s="211">
        <v>0</v>
      </c>
      <c r="N123" s="211">
        <v>0</v>
      </c>
      <c r="O123" s="211">
        <v>0</v>
      </c>
      <c r="P123" s="211">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11">
        <v>0</v>
      </c>
      <c r="J124" s="211">
        <v>0</v>
      </c>
      <c r="K124" s="211">
        <v>0</v>
      </c>
      <c r="L124" s="211">
        <v>0</v>
      </c>
      <c r="M124" s="211">
        <v>0</v>
      </c>
      <c r="N124" s="211">
        <v>0</v>
      </c>
      <c r="O124" s="211">
        <v>0</v>
      </c>
      <c r="P124" s="211">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11">
        <v>0</v>
      </c>
      <c r="J125" s="211">
        <v>0</v>
      </c>
      <c r="K125" s="211">
        <v>0</v>
      </c>
      <c r="L125" s="211">
        <v>0</v>
      </c>
      <c r="M125" s="211">
        <v>0</v>
      </c>
      <c r="N125" s="211">
        <v>0</v>
      </c>
      <c r="O125" s="211">
        <v>0</v>
      </c>
      <c r="P125" s="211">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11">
        <v>0</v>
      </c>
      <c r="J126" s="211">
        <v>0</v>
      </c>
      <c r="K126" s="211">
        <v>0</v>
      </c>
      <c r="L126" s="211">
        <v>0</v>
      </c>
      <c r="M126" s="211">
        <v>0</v>
      </c>
      <c r="N126" s="211">
        <v>0</v>
      </c>
      <c r="O126" s="211">
        <v>0</v>
      </c>
      <c r="P126" s="211">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11">
        <v>0</v>
      </c>
      <c r="J127" s="211">
        <v>0</v>
      </c>
      <c r="K127" s="211">
        <v>0</v>
      </c>
      <c r="L127" s="211">
        <v>0</v>
      </c>
      <c r="M127" s="211">
        <v>0</v>
      </c>
      <c r="N127" s="211">
        <v>0</v>
      </c>
      <c r="O127" s="211">
        <v>0</v>
      </c>
      <c r="P127" s="211">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11">
        <v>0</v>
      </c>
      <c r="J128" s="211">
        <v>0</v>
      </c>
      <c r="K128" s="211">
        <v>0</v>
      </c>
      <c r="L128" s="211">
        <v>0</v>
      </c>
      <c r="M128" s="211">
        <v>0</v>
      </c>
      <c r="N128" s="211">
        <v>0</v>
      </c>
      <c r="O128" s="211">
        <v>0</v>
      </c>
      <c r="P128" s="211">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11">
        <v>0</v>
      </c>
      <c r="J129" s="211">
        <v>0</v>
      </c>
      <c r="K129" s="211">
        <v>0</v>
      </c>
      <c r="L129" s="211">
        <v>0</v>
      </c>
      <c r="M129" s="211">
        <v>0</v>
      </c>
      <c r="N129" s="211">
        <v>0</v>
      </c>
      <c r="O129" s="211">
        <v>0</v>
      </c>
      <c r="P129" s="211">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11">
        <v>0</v>
      </c>
      <c r="J130" s="211">
        <v>0</v>
      </c>
      <c r="K130" s="211">
        <v>0</v>
      </c>
      <c r="L130" s="211">
        <v>0</v>
      </c>
      <c r="M130" s="211">
        <v>0</v>
      </c>
      <c r="N130" s="211">
        <v>0</v>
      </c>
      <c r="O130" s="211">
        <v>0</v>
      </c>
      <c r="P130" s="211">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11">
        <v>0</v>
      </c>
      <c r="J131" s="211">
        <v>0</v>
      </c>
      <c r="K131" s="211">
        <v>0</v>
      </c>
      <c r="L131" s="211">
        <v>0</v>
      </c>
      <c r="M131" s="211">
        <v>0</v>
      </c>
      <c r="N131" s="211">
        <v>0</v>
      </c>
      <c r="O131" s="211">
        <v>0</v>
      </c>
      <c r="P131" s="211">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4.6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11">
        <f>(SUM('1.  LRAMVA Summary'!D$54:D$77)+SUM('1.  LRAMVA Summary'!D$78:D$79)*(MONTH($E135)-1)/12)*$H135</f>
        <v>0</v>
      </c>
      <c r="J135" s="211">
        <f>(SUM('1.  LRAMVA Summary'!E$54:E$77)+SUM('1.  LRAMVA Summary'!E$78:E$79)*(MONTH($E135)-1)/12)*$H135</f>
        <v>0</v>
      </c>
      <c r="K135" s="211">
        <f>(SUM('1.  LRAMVA Summary'!F$54:F$77)+SUM('1.  LRAMVA Summary'!F$78:F$79)*(MONTH($E135)-1)/12)*$H135</f>
        <v>0</v>
      </c>
      <c r="L135" s="211">
        <f>(SUM('1.  LRAMVA Summary'!G$54:G$77)+SUM('1.  LRAMVA Summary'!G$78:G$79)*(MONTH($E135)-1)/12)*$H135</f>
        <v>0</v>
      </c>
      <c r="M135" s="211">
        <f>(SUM('1.  LRAMVA Summary'!H$54:H$77)+SUM('1.  LRAMVA Summary'!H$78:H$79)*(MONTH($E135)-1)/12)*$H135</f>
        <v>0</v>
      </c>
      <c r="N135" s="211">
        <f>(SUM('1.  LRAMVA Summary'!I$54:I$77)+SUM('1.  LRAMVA Summary'!I$78:I$79)*(MONTH($E135)-1)/12)*$H135</f>
        <v>0</v>
      </c>
      <c r="O135" s="211">
        <f>(SUM('1.  LRAMVA Summary'!J$54:J$77)+SUM('1.  LRAMVA Summary'!J$78:J$79)*(MONTH($E135)-1)/12)*$H135</f>
        <v>0</v>
      </c>
      <c r="P135" s="211">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11">
        <f>(SUM('1.  LRAMVA Summary'!D$54:D$77)+SUM('1.  LRAMVA Summary'!D$78:D$79)*(MONTH($E136)-1)/12)*$H136</f>
        <v>9.5938341819391368</v>
      </c>
      <c r="J136" s="211">
        <f>(SUM('1.  LRAMVA Summary'!E$54:E$77)+SUM('1.  LRAMVA Summary'!E$78:E$79)*(MONTH($E136)-1)/12)*$H136</f>
        <v>29.671657563453341</v>
      </c>
      <c r="K136" s="211">
        <f>(SUM('1.  LRAMVA Summary'!F$54:F$77)+SUM('1.  LRAMVA Summary'!F$78:F$79)*(MONTH($E136)-1)/12)*$H136</f>
        <v>127.58291344629575</v>
      </c>
      <c r="L136" s="211">
        <f>(SUM('1.  LRAMVA Summary'!G$54:G$77)+SUM('1.  LRAMVA Summary'!G$78:G$79)*(MONTH($E136)-1)/12)*$H136</f>
        <v>0.57481610239206227</v>
      </c>
      <c r="M136" s="211">
        <f>(SUM('1.  LRAMVA Summary'!H$54:H$77)+SUM('1.  LRAMVA Summary'!H$78:H$79)*(MONTH($E136)-1)/12)*$H136</f>
        <v>9.3906993460674855</v>
      </c>
      <c r="N136" s="211">
        <f>(SUM('1.  LRAMVA Summary'!I$54:I$77)+SUM('1.  LRAMVA Summary'!I$78:I$79)*(MONTH($E136)-1)/12)*$H136</f>
        <v>24.549780938425876</v>
      </c>
      <c r="O136" s="211">
        <f>(SUM('1.  LRAMVA Summary'!J$54:J$77)+SUM('1.  LRAMVA Summary'!J$78:J$79)*(MONTH($E136)-1)/12)*$H136</f>
        <v>-3.351909349107584E-2</v>
      </c>
      <c r="P136" s="211">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201.33018248508259</v>
      </c>
    </row>
    <row r="137" spans="2:23" s="9" customFormat="1">
      <c r="B137" s="66"/>
      <c r="E137" s="214">
        <v>43525</v>
      </c>
      <c r="F137" s="214" t="s">
        <v>186</v>
      </c>
      <c r="G137" s="215" t="s">
        <v>65</v>
      </c>
      <c r="H137" s="240">
        <f t="shared" si="75"/>
        <v>2.0416666666666669E-3</v>
      </c>
      <c r="I137" s="211">
        <f>(SUM('1.  LRAMVA Summary'!D$54:D$77)+SUM('1.  LRAMVA Summary'!D$78:D$79)*(MONTH($E137)-1)/12)*$H137</f>
        <v>19.187668363878274</v>
      </c>
      <c r="J137" s="211">
        <f>(SUM('1.  LRAMVA Summary'!E$54:E$77)+SUM('1.  LRAMVA Summary'!E$78:E$79)*(MONTH($E137)-1)/12)*$H137</f>
        <v>59.343315126906681</v>
      </c>
      <c r="K137" s="211">
        <f>(SUM('1.  LRAMVA Summary'!F$54:F$77)+SUM('1.  LRAMVA Summary'!F$78:F$79)*(MONTH($E137)-1)/12)*$H137</f>
        <v>255.1658268925915</v>
      </c>
      <c r="L137" s="211">
        <f>(SUM('1.  LRAMVA Summary'!G$54:G$77)+SUM('1.  LRAMVA Summary'!G$78:G$79)*(MONTH($E137)-1)/12)*$H137</f>
        <v>1.1496322047841245</v>
      </c>
      <c r="M137" s="211">
        <f>(SUM('1.  LRAMVA Summary'!H$54:H$77)+SUM('1.  LRAMVA Summary'!H$78:H$79)*(MONTH($E137)-1)/12)*$H137</f>
        <v>18.781398692134971</v>
      </c>
      <c r="N137" s="211">
        <f>(SUM('1.  LRAMVA Summary'!I$54:I$77)+SUM('1.  LRAMVA Summary'!I$78:I$79)*(MONTH($E137)-1)/12)*$H137</f>
        <v>49.099561876851752</v>
      </c>
      <c r="O137" s="211">
        <f>(SUM('1.  LRAMVA Summary'!J$54:J$77)+SUM('1.  LRAMVA Summary'!J$78:J$79)*(MONTH($E137)-1)/12)*$H137</f>
        <v>-6.7038186982151679E-2</v>
      </c>
      <c r="P137" s="211">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402.66036497016518</v>
      </c>
    </row>
    <row r="138" spans="2:23" s="8" customFormat="1">
      <c r="B138" s="239"/>
      <c r="E138" s="214">
        <v>43556</v>
      </c>
      <c r="F138" s="214" t="s">
        <v>186</v>
      </c>
      <c r="G138" s="215" t="s">
        <v>66</v>
      </c>
      <c r="H138" s="240">
        <f>$C$48/12</f>
        <v>1.8166666666666667E-3</v>
      </c>
      <c r="I138" s="211">
        <f>(SUM('1.  LRAMVA Summary'!D$54:D$77)+SUM('1.  LRAMVA Summary'!D$78:D$79)*(MONTH($E138)-1)/12)*$H138</f>
        <v>25.609663489747735</v>
      </c>
      <c r="J138" s="211">
        <f>(SUM('1.  LRAMVA Summary'!E$54:E$77)+SUM('1.  LRAMVA Summary'!E$78:E$79)*(MONTH($E138)-1)/12)*$H138</f>
        <v>79.205159373463189</v>
      </c>
      <c r="K138" s="211">
        <f>(SUM('1.  LRAMVA Summary'!F$54:F$77)+SUM('1.  LRAMVA Summary'!F$78:F$79)*(MONTH($E138)-1)/12)*$H138</f>
        <v>340.56826691378541</v>
      </c>
      <c r="L138" s="211">
        <f>(SUM('1.  LRAMVA Summary'!G$54:G$77)+SUM('1.  LRAMVA Summary'!G$78:G$79)*(MONTH($E138)-1)/12)*$H138</f>
        <v>1.5344070651608519</v>
      </c>
      <c r="M138" s="211">
        <f>(SUM('1.  LRAMVA Summary'!H$54:H$77)+SUM('1.  LRAMVA Summary'!H$78:H$79)*(MONTH($E138)-1)/12)*$H138</f>
        <v>25.067417846237284</v>
      </c>
      <c r="N138" s="211">
        <f>(SUM('1.  LRAMVA Summary'!I$54:I$77)+SUM('1.  LRAMVA Summary'!I$78:I$79)*(MONTH($E138)-1)/12)*$H138</f>
        <v>65.532884627471518</v>
      </c>
      <c r="O138" s="211">
        <f>(SUM('1.  LRAMVA Summary'!J$54:J$77)+SUM('1.  LRAMVA Summary'!J$78:J$79)*(MONTH($E138)-1)/12)*$H138</f>
        <v>-8.9475457727198379E-2</v>
      </c>
      <c r="P138" s="211">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537.42832385813881</v>
      </c>
    </row>
    <row r="139" spans="2:23" s="9" customFormat="1">
      <c r="B139" s="66"/>
      <c r="E139" s="214">
        <v>43586</v>
      </c>
      <c r="F139" s="214" t="s">
        <v>186</v>
      </c>
      <c r="G139" s="215" t="s">
        <v>66</v>
      </c>
      <c r="H139" s="240">
        <f>$C$48/12</f>
        <v>1.8166666666666667E-3</v>
      </c>
      <c r="I139" s="211">
        <f>(SUM('1.  LRAMVA Summary'!D$54:D$77)+SUM('1.  LRAMVA Summary'!D$78:D$79)*(MONTH($E139)-1)/12)*$H139</f>
        <v>34.146217986330313</v>
      </c>
      <c r="J139" s="211">
        <f>(SUM('1.  LRAMVA Summary'!E$54:E$77)+SUM('1.  LRAMVA Summary'!E$78:E$79)*(MONTH($E139)-1)/12)*$H139</f>
        <v>105.6068791646176</v>
      </c>
      <c r="K139" s="211">
        <f>(SUM('1.  LRAMVA Summary'!F$54:F$77)+SUM('1.  LRAMVA Summary'!F$78:F$79)*(MONTH($E139)-1)/12)*$H139</f>
        <v>454.09102255171382</v>
      </c>
      <c r="L139" s="211">
        <f>(SUM('1.  LRAMVA Summary'!G$54:G$77)+SUM('1.  LRAMVA Summary'!G$78:G$79)*(MONTH($E139)-1)/12)*$H139</f>
        <v>2.0458760868811359</v>
      </c>
      <c r="M139" s="211">
        <f>(SUM('1.  LRAMVA Summary'!H$54:H$77)+SUM('1.  LRAMVA Summary'!H$78:H$79)*(MONTH($E139)-1)/12)*$H139</f>
        <v>33.423223794983045</v>
      </c>
      <c r="N139" s="211">
        <f>(SUM('1.  LRAMVA Summary'!I$54:I$77)+SUM('1.  LRAMVA Summary'!I$78:I$79)*(MONTH($E139)-1)/12)*$H139</f>
        <v>87.377179503295352</v>
      </c>
      <c r="O139" s="211">
        <f>(SUM('1.  LRAMVA Summary'!J$54:J$77)+SUM('1.  LRAMVA Summary'!J$78:J$79)*(MONTH($E139)-1)/12)*$H139</f>
        <v>-0.11930061030293115</v>
      </c>
      <c r="P139" s="211">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716.57109847751826</v>
      </c>
    </row>
    <row r="140" spans="2:23" s="9" customFormat="1">
      <c r="B140" s="66"/>
      <c r="E140" s="214">
        <v>43617</v>
      </c>
      <c r="F140" s="214" t="s">
        <v>186</v>
      </c>
      <c r="G140" s="215" t="s">
        <v>66</v>
      </c>
      <c r="H140" s="240">
        <f t="shared" ref="H140" si="77">$C$48/12</f>
        <v>1.8166666666666667E-3</v>
      </c>
      <c r="I140" s="211">
        <f>(SUM('1.  LRAMVA Summary'!D$54:D$77)+SUM('1.  LRAMVA Summary'!D$78:D$79)*(MONTH($E140)-1)/12)*$H140</f>
        <v>42.682772482912895</v>
      </c>
      <c r="J140" s="211">
        <f>(SUM('1.  LRAMVA Summary'!E$54:E$77)+SUM('1.  LRAMVA Summary'!E$78:E$79)*(MONTH($E140)-1)/12)*$H140</f>
        <v>132.00859895577199</v>
      </c>
      <c r="K140" s="211">
        <f>(SUM('1.  LRAMVA Summary'!F$54:F$77)+SUM('1.  LRAMVA Summary'!F$78:F$79)*(MONTH($E140)-1)/12)*$H140</f>
        <v>567.61377818964229</v>
      </c>
      <c r="L140" s="211">
        <f>(SUM('1.  LRAMVA Summary'!G$54:G$77)+SUM('1.  LRAMVA Summary'!G$78:G$79)*(MONTH($E140)-1)/12)*$H140</f>
        <v>2.5573451086014196</v>
      </c>
      <c r="M140" s="211">
        <f>(SUM('1.  LRAMVA Summary'!H$54:H$77)+SUM('1.  LRAMVA Summary'!H$78:H$79)*(MONTH($E140)-1)/12)*$H140</f>
        <v>41.779029743728806</v>
      </c>
      <c r="N140" s="211">
        <f>(SUM('1.  LRAMVA Summary'!I$54:I$77)+SUM('1.  LRAMVA Summary'!I$78:I$79)*(MONTH($E140)-1)/12)*$H140</f>
        <v>109.22147437911917</v>
      </c>
      <c r="O140" s="211">
        <f>(SUM('1.  LRAMVA Summary'!J$54:J$77)+SUM('1.  LRAMVA Summary'!J$78:J$79)*(MONTH($E140)-1)/12)*$H140</f>
        <v>-0.14912576287866394</v>
      </c>
      <c r="P140" s="211">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895.71387309689794</v>
      </c>
    </row>
    <row r="141" spans="2:23" s="9" customFormat="1">
      <c r="B141" s="66"/>
      <c r="E141" s="214">
        <v>43647</v>
      </c>
      <c r="F141" s="214" t="s">
        <v>186</v>
      </c>
      <c r="G141" s="215" t="s">
        <v>68</v>
      </c>
      <c r="H141" s="240">
        <f>$C$49/12</f>
        <v>1.8166666666666667E-3</v>
      </c>
      <c r="I141" s="211">
        <f>(SUM('1.  LRAMVA Summary'!D$54:D$77)+SUM('1.  LRAMVA Summary'!D$78:D$79)*(MONTH($E141)-1)/12)*$H141</f>
        <v>51.21932697949547</v>
      </c>
      <c r="J141" s="211">
        <f>(SUM('1.  LRAMVA Summary'!E$54:E$77)+SUM('1.  LRAMVA Summary'!E$78:E$79)*(MONTH($E141)-1)/12)*$H141</f>
        <v>158.41031874692638</v>
      </c>
      <c r="K141" s="211">
        <f>(SUM('1.  LRAMVA Summary'!F$54:F$77)+SUM('1.  LRAMVA Summary'!F$78:F$79)*(MONTH($E141)-1)/12)*$H141</f>
        <v>681.13653382757082</v>
      </c>
      <c r="L141" s="211">
        <f>(SUM('1.  LRAMVA Summary'!G$54:G$77)+SUM('1.  LRAMVA Summary'!G$78:G$79)*(MONTH($E141)-1)/12)*$H141</f>
        <v>3.0688141303217038</v>
      </c>
      <c r="M141" s="211">
        <f>(SUM('1.  LRAMVA Summary'!H$54:H$77)+SUM('1.  LRAMVA Summary'!H$78:H$79)*(MONTH($E141)-1)/12)*$H141</f>
        <v>50.134835692474567</v>
      </c>
      <c r="N141" s="211">
        <f>(SUM('1.  LRAMVA Summary'!I$54:I$77)+SUM('1.  LRAMVA Summary'!I$78:I$79)*(MONTH($E141)-1)/12)*$H141</f>
        <v>131.06576925494304</v>
      </c>
      <c r="O141" s="211">
        <f>(SUM('1.  LRAMVA Summary'!J$54:J$77)+SUM('1.  LRAMVA Summary'!J$78:J$79)*(MONTH($E141)-1)/12)*$H141</f>
        <v>-0.17895091545439676</v>
      </c>
      <c r="P141" s="211">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1074.8566477162776</v>
      </c>
    </row>
    <row r="142" spans="2:23" s="9" customFormat="1">
      <c r="B142" s="66"/>
      <c r="E142" s="214">
        <v>43678</v>
      </c>
      <c r="F142" s="214" t="s">
        <v>186</v>
      </c>
      <c r="G142" s="215" t="s">
        <v>68</v>
      </c>
      <c r="H142" s="240">
        <f t="shared" ref="H142" si="78">$C$49/12</f>
        <v>1.8166666666666667E-3</v>
      </c>
      <c r="I142" s="211">
        <f>(SUM('1.  LRAMVA Summary'!D$54:D$77)+SUM('1.  LRAMVA Summary'!D$78:D$79)*(MONTH($E142)-1)/12)*$H142</f>
        <v>59.755881476078059</v>
      </c>
      <c r="J142" s="211">
        <f>(SUM('1.  LRAMVA Summary'!E$54:E$77)+SUM('1.  LRAMVA Summary'!E$78:E$79)*(MONTH($E142)-1)/12)*$H142</f>
        <v>184.81203853808077</v>
      </c>
      <c r="K142" s="211">
        <f>(SUM('1.  LRAMVA Summary'!F$54:F$77)+SUM('1.  LRAMVA Summary'!F$78:F$79)*(MONTH($E142)-1)/12)*$H142</f>
        <v>794.65928946549934</v>
      </c>
      <c r="L142" s="211">
        <f>(SUM('1.  LRAMVA Summary'!G$54:G$77)+SUM('1.  LRAMVA Summary'!G$78:G$79)*(MONTH($E142)-1)/12)*$H142</f>
        <v>3.580283152041988</v>
      </c>
      <c r="M142" s="211">
        <f>(SUM('1.  LRAMVA Summary'!H$54:H$77)+SUM('1.  LRAMVA Summary'!H$78:H$79)*(MONTH($E142)-1)/12)*$H142</f>
        <v>58.490641641220336</v>
      </c>
      <c r="N142" s="211">
        <f>(SUM('1.  LRAMVA Summary'!I$54:I$77)+SUM('1.  LRAMVA Summary'!I$78:I$79)*(MONTH($E142)-1)/12)*$H142</f>
        <v>152.91006413076687</v>
      </c>
      <c r="O142" s="211">
        <f>(SUM('1.  LRAMVA Summary'!J$54:J$77)+SUM('1.  LRAMVA Summary'!J$78:J$79)*(MONTH($E142)-1)/12)*$H142</f>
        <v>-0.20877606803012955</v>
      </c>
      <c r="P142" s="211">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1253.9994223356571</v>
      </c>
    </row>
    <row r="143" spans="2:23" s="9" customFormat="1">
      <c r="B143" s="66"/>
      <c r="E143" s="214">
        <v>43709</v>
      </c>
      <c r="F143" s="214" t="s">
        <v>186</v>
      </c>
      <c r="G143" s="215" t="s">
        <v>68</v>
      </c>
      <c r="H143" s="240">
        <f>$C$49/12</f>
        <v>1.8166666666666667E-3</v>
      </c>
      <c r="I143" s="211">
        <f>(SUM('1.  LRAMVA Summary'!D$54:D$77)+SUM('1.  LRAMVA Summary'!D$78:D$79)*(MONTH($E143)-1)/12)*$H143</f>
        <v>68.292435972660627</v>
      </c>
      <c r="J143" s="211">
        <f>(SUM('1.  LRAMVA Summary'!E$54:E$77)+SUM('1.  LRAMVA Summary'!E$78:E$79)*(MONTH($E143)-1)/12)*$H143</f>
        <v>211.21375832923519</v>
      </c>
      <c r="K143" s="211">
        <f>(SUM('1.  LRAMVA Summary'!F$54:F$77)+SUM('1.  LRAMVA Summary'!F$78:F$79)*(MONTH($E143)-1)/12)*$H143</f>
        <v>908.18204510342764</v>
      </c>
      <c r="L143" s="211">
        <f>(SUM('1.  LRAMVA Summary'!G$54:G$77)+SUM('1.  LRAMVA Summary'!G$78:G$79)*(MONTH($E143)-1)/12)*$H143</f>
        <v>4.0917521737622717</v>
      </c>
      <c r="M143" s="211">
        <f>(SUM('1.  LRAMVA Summary'!H$54:H$77)+SUM('1.  LRAMVA Summary'!H$78:H$79)*(MONTH($E143)-1)/12)*$H143</f>
        <v>66.84644758996609</v>
      </c>
      <c r="N143" s="211">
        <f>(SUM('1.  LRAMVA Summary'!I$54:I$77)+SUM('1.  LRAMVA Summary'!I$78:I$79)*(MONTH($E143)-1)/12)*$H143</f>
        <v>174.7543590065907</v>
      </c>
      <c r="O143" s="211">
        <f>(SUM('1.  LRAMVA Summary'!J$54:J$77)+SUM('1.  LRAMVA Summary'!J$78:J$79)*(MONTH($E143)-1)/12)*$H143</f>
        <v>-0.23860122060586231</v>
      </c>
      <c r="P143" s="211">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1433.1421969550365</v>
      </c>
    </row>
    <row r="144" spans="2:23" s="9" customFormat="1">
      <c r="B144" s="66"/>
      <c r="E144" s="214">
        <v>43739</v>
      </c>
      <c r="F144" s="214" t="s">
        <v>186</v>
      </c>
      <c r="G144" s="215" t="s">
        <v>69</v>
      </c>
      <c r="H144" s="240">
        <f>$C$50/12</f>
        <v>1.8166666666666667E-3</v>
      </c>
      <c r="I144" s="211">
        <f>(SUM('1.  LRAMVA Summary'!D$54:D$77)+SUM('1.  LRAMVA Summary'!D$78:D$79)*(MONTH($E144)-1)/12)*$H144</f>
        <v>76.828990469243209</v>
      </c>
      <c r="J144" s="211">
        <f>(SUM('1.  LRAMVA Summary'!E$54:E$77)+SUM('1.  LRAMVA Summary'!E$78:E$79)*(MONTH($E144)-1)/12)*$H144</f>
        <v>237.61547812038958</v>
      </c>
      <c r="K144" s="211">
        <f>(SUM('1.  LRAMVA Summary'!F$54:F$77)+SUM('1.  LRAMVA Summary'!F$78:F$79)*(MONTH($E144)-1)/12)*$H144</f>
        <v>1021.7048007413561</v>
      </c>
      <c r="L144" s="211">
        <f>(SUM('1.  LRAMVA Summary'!G$54:G$77)+SUM('1.  LRAMVA Summary'!G$78:G$79)*(MONTH($E144)-1)/12)*$H144</f>
        <v>4.603221195482555</v>
      </c>
      <c r="M144" s="211">
        <f>(SUM('1.  LRAMVA Summary'!H$54:H$77)+SUM('1.  LRAMVA Summary'!H$78:H$79)*(MONTH($E144)-1)/12)*$H144</f>
        <v>75.202253538711844</v>
      </c>
      <c r="N144" s="211">
        <f>(SUM('1.  LRAMVA Summary'!I$54:I$77)+SUM('1.  LRAMVA Summary'!I$78:I$79)*(MONTH($E144)-1)/12)*$H144</f>
        <v>196.59865388241454</v>
      </c>
      <c r="O144" s="211">
        <f>(SUM('1.  LRAMVA Summary'!J$54:J$77)+SUM('1.  LRAMVA Summary'!J$78:J$79)*(MONTH($E144)-1)/12)*$H144</f>
        <v>-0.26842637318159512</v>
      </c>
      <c r="P144" s="211">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1612.284971574416</v>
      </c>
    </row>
    <row r="145" spans="2:23" s="9" customFormat="1">
      <c r="B145" s="66"/>
      <c r="E145" s="214">
        <v>43770</v>
      </c>
      <c r="F145" s="214" t="s">
        <v>186</v>
      </c>
      <c r="G145" s="215" t="s">
        <v>69</v>
      </c>
      <c r="H145" s="240">
        <f t="shared" ref="H145:H146" si="79">$C$50/12</f>
        <v>1.8166666666666667E-3</v>
      </c>
      <c r="I145" s="211">
        <f>(SUM('1.  LRAMVA Summary'!D$54:D$77)+SUM('1.  LRAMVA Summary'!D$78:D$79)*(MONTH($E145)-1)/12)*$H145</f>
        <v>85.365544965825791</v>
      </c>
      <c r="J145" s="211">
        <f>(SUM('1.  LRAMVA Summary'!E$54:E$77)+SUM('1.  LRAMVA Summary'!E$78:E$79)*(MONTH($E145)-1)/12)*$H145</f>
        <v>264.01719791154397</v>
      </c>
      <c r="K145" s="211">
        <f>(SUM('1.  LRAMVA Summary'!F$54:F$77)+SUM('1.  LRAMVA Summary'!F$78:F$79)*(MONTH($E145)-1)/12)*$H145</f>
        <v>1135.2275563792846</v>
      </c>
      <c r="L145" s="211">
        <f>(SUM('1.  LRAMVA Summary'!G$54:G$77)+SUM('1.  LRAMVA Summary'!G$78:G$79)*(MONTH($E145)-1)/12)*$H145</f>
        <v>5.1146902172028392</v>
      </c>
      <c r="M145" s="211">
        <f>(SUM('1.  LRAMVA Summary'!H$54:H$77)+SUM('1.  LRAMVA Summary'!H$78:H$79)*(MONTH($E145)-1)/12)*$H145</f>
        <v>83.558059487457612</v>
      </c>
      <c r="N145" s="211">
        <f>(SUM('1.  LRAMVA Summary'!I$54:I$77)+SUM('1.  LRAMVA Summary'!I$78:I$79)*(MONTH($E145)-1)/12)*$H145</f>
        <v>218.44294875823834</v>
      </c>
      <c r="O145" s="211">
        <f>(SUM('1.  LRAMVA Summary'!J$54:J$77)+SUM('1.  LRAMVA Summary'!J$78:J$79)*(MONTH($E145)-1)/12)*$H145</f>
        <v>-0.29825152575732788</v>
      </c>
      <c r="P145" s="211">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1791.4277461937959</v>
      </c>
    </row>
    <row r="146" spans="2:23" s="9" customFormat="1">
      <c r="B146" s="66"/>
      <c r="E146" s="214">
        <v>43800</v>
      </c>
      <c r="F146" s="214" t="s">
        <v>186</v>
      </c>
      <c r="G146" s="215" t="s">
        <v>69</v>
      </c>
      <c r="H146" s="240">
        <f t="shared" si="79"/>
        <v>1.8166666666666667E-3</v>
      </c>
      <c r="I146" s="211">
        <f>(SUM('1.  LRAMVA Summary'!D$54:D$77)+SUM('1.  LRAMVA Summary'!D$78:D$79)*(MONTH($E146)-1)/12)*$H146</f>
        <v>93.902099462408358</v>
      </c>
      <c r="J146" s="211">
        <f>(SUM('1.  LRAMVA Summary'!E$54:E$77)+SUM('1.  LRAMVA Summary'!E$78:E$79)*(MONTH($E146)-1)/12)*$H146</f>
        <v>290.41891770269837</v>
      </c>
      <c r="K146" s="211">
        <f>(SUM('1.  LRAMVA Summary'!F$54:F$77)+SUM('1.  LRAMVA Summary'!F$78:F$79)*(MONTH($E146)-1)/12)*$H146</f>
        <v>1248.750312017213</v>
      </c>
      <c r="L146" s="211">
        <f>(SUM('1.  LRAMVA Summary'!G$54:G$77)+SUM('1.  LRAMVA Summary'!G$78:G$79)*(MONTH($E146)-1)/12)*$H146</f>
        <v>5.6261592389231225</v>
      </c>
      <c r="M146" s="211">
        <f>(SUM('1.  LRAMVA Summary'!H$54:H$77)+SUM('1.  LRAMVA Summary'!H$78:H$79)*(MONTH($E146)-1)/12)*$H146</f>
        <v>91.913865436203366</v>
      </c>
      <c r="N146" s="211">
        <f>(SUM('1.  LRAMVA Summary'!I$54:I$77)+SUM('1.  LRAMVA Summary'!I$78:I$79)*(MONTH($E146)-1)/12)*$H146</f>
        <v>240.28724363406224</v>
      </c>
      <c r="O146" s="211">
        <f>(SUM('1.  LRAMVA Summary'!J$54:J$77)+SUM('1.  LRAMVA Summary'!J$78:J$79)*(MONTH($E146)-1)/12)*$H146</f>
        <v>-0.32807667833306076</v>
      </c>
      <c r="P146" s="211">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1970.5705208131753</v>
      </c>
    </row>
    <row r="147" spans="2:23" s="9" customFormat="1" ht="14.65" thickBot="1">
      <c r="B147" s="66"/>
      <c r="E147" s="216" t="s">
        <v>469</v>
      </c>
      <c r="F147" s="216"/>
      <c r="G147" s="217"/>
      <c r="H147" s="218"/>
      <c r="I147" s="219">
        <f>SUM(I134:I146)</f>
        <v>566.58443583051985</v>
      </c>
      <c r="J147" s="219">
        <f>SUM(J134:J146)</f>
        <v>1752.3233195330868</v>
      </c>
      <c r="K147" s="219">
        <f t="shared" ref="K147:O147" si="80">SUM(K134:K146)</f>
        <v>7534.6823455283802</v>
      </c>
      <c r="L147" s="219">
        <f t="shared" si="80"/>
        <v>33.946996675554075</v>
      </c>
      <c r="M147" s="219">
        <f t="shared" si="80"/>
        <v>554.58787280918546</v>
      </c>
      <c r="N147" s="219">
        <f t="shared" si="80"/>
        <v>1449.8399199921791</v>
      </c>
      <c r="O147" s="219">
        <f t="shared" si="80"/>
        <v>-1.9795418927443933</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11889.985348476161</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566.58443583051985</v>
      </c>
      <c r="J149" s="228">
        <f t="shared" ref="J149" si="82">J147+J148</f>
        <v>1752.3233195330868</v>
      </c>
      <c r="K149" s="228">
        <f t="shared" ref="K149" si="83">K147+K148</f>
        <v>7534.6823455283802</v>
      </c>
      <c r="L149" s="228">
        <f t="shared" ref="L149" si="84">L147+L148</f>
        <v>33.946996675554075</v>
      </c>
      <c r="M149" s="228">
        <f t="shared" ref="M149" si="85">M147+M148</f>
        <v>554.58787280918546</v>
      </c>
      <c r="N149" s="228">
        <f t="shared" ref="N149" si="86">N147+N148</f>
        <v>1449.8399199921791</v>
      </c>
      <c r="O149" s="228">
        <f t="shared" ref="O149:V149" si="87">O147+O148</f>
        <v>-1.9795418927443933</v>
      </c>
      <c r="P149" s="228">
        <f t="shared" si="87"/>
        <v>0</v>
      </c>
      <c r="Q149" s="228">
        <f t="shared" si="87"/>
        <v>0</v>
      </c>
      <c r="R149" s="228">
        <f t="shared" si="87"/>
        <v>0</v>
      </c>
      <c r="S149" s="228">
        <f t="shared" si="87"/>
        <v>0</v>
      </c>
      <c r="T149" s="228">
        <f t="shared" si="87"/>
        <v>0</v>
      </c>
      <c r="U149" s="228">
        <f t="shared" si="87"/>
        <v>0</v>
      </c>
      <c r="V149" s="228">
        <f t="shared" si="87"/>
        <v>0</v>
      </c>
      <c r="W149" s="228">
        <f>W147+W148</f>
        <v>11889.985348476161</v>
      </c>
    </row>
    <row r="150" spans="2:23" s="9" customFormat="1">
      <c r="B150" s="66"/>
      <c r="E150" s="214">
        <v>43831</v>
      </c>
      <c r="F150" s="214" t="s">
        <v>187</v>
      </c>
      <c r="G150" s="215" t="s">
        <v>65</v>
      </c>
      <c r="H150" s="240">
        <f>$C$51/12</f>
        <v>1.8166666666666667E-3</v>
      </c>
      <c r="I150" s="211">
        <f>(SUM('1.  LRAMVA Summary'!D$54:D$80)+SUM('1.  LRAMVA Summary'!D$81:D$82)*(MONTH($E150)-1)/12)*$H150</f>
        <v>102.43865395899094</v>
      </c>
      <c r="J150" s="211">
        <f>(SUM('1.  LRAMVA Summary'!E$54:E$80)+SUM('1.  LRAMVA Summary'!E$81:E$82)*(MONTH($E150)-1)/12)*$H150</f>
        <v>316.82063749385276</v>
      </c>
      <c r="K150" s="211">
        <f>(SUM('1.  LRAMVA Summary'!F$54:F$80)+SUM('1.  LRAMVA Summary'!F$81:F$82)*(MONTH($E150)-1)/12)*$H150</f>
        <v>1362.2730676551416</v>
      </c>
      <c r="L150" s="211">
        <f>(SUM('1.  LRAMVA Summary'!G$54:G$80)+SUM('1.  LRAMVA Summary'!G$81:G$82)*(MONTH($E150)-1)/12)*$H150</f>
        <v>6.1376282606434076</v>
      </c>
      <c r="M150" s="211">
        <f>(SUM('1.  LRAMVA Summary'!H$54:H$80)+SUM('1.  LRAMVA Summary'!H$81:H$82)*(MONTH($E150)-1)/12)*$H150</f>
        <v>100.26967138494913</v>
      </c>
      <c r="N150" s="211">
        <f>(SUM('1.  LRAMVA Summary'!I$54:I$80)+SUM('1.  LRAMVA Summary'!I$81:I$82)*(MONTH($E150)-1)/12)*$H150</f>
        <v>262.13153850988607</v>
      </c>
      <c r="O150" s="211">
        <f>(SUM('1.  LRAMVA Summary'!J$54:J$80)+SUM('1.  LRAMVA Summary'!J$81:J$82)*(MONTH($E150)-1)/12)*$H150</f>
        <v>-0.35790183090879352</v>
      </c>
      <c r="P150" s="211">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2149.7132954325552</v>
      </c>
    </row>
    <row r="151" spans="2:23" s="9" customFormat="1">
      <c r="B151" s="66"/>
      <c r="E151" s="214">
        <v>43862</v>
      </c>
      <c r="F151" s="214" t="s">
        <v>187</v>
      </c>
      <c r="G151" s="215" t="s">
        <v>65</v>
      </c>
      <c r="H151" s="240">
        <f t="shared" ref="H151:H152" si="88">$C$51/12</f>
        <v>1.8166666666666667E-3</v>
      </c>
      <c r="I151" s="211">
        <f>(SUM('1.  LRAMVA Summary'!D$54:D$80)+SUM('1.  LRAMVA Summary'!D$81:D$82)*(MONTH($E151)-1)/12)*$H151</f>
        <v>102.43865395899094</v>
      </c>
      <c r="J151" s="211">
        <f>(SUM('1.  LRAMVA Summary'!E$54:E$80)+SUM('1.  LRAMVA Summary'!E$81:E$82)*(MONTH($E151)-1)/12)*$H151</f>
        <v>316.82063749385276</v>
      </c>
      <c r="K151" s="211">
        <f>(SUM('1.  LRAMVA Summary'!F$54:F$80)+SUM('1.  LRAMVA Summary'!F$81:F$82)*(MONTH($E151)-1)/12)*$H151</f>
        <v>1362.2730676551416</v>
      </c>
      <c r="L151" s="211">
        <f>(SUM('1.  LRAMVA Summary'!G$54:G$80)+SUM('1.  LRAMVA Summary'!G$81:G$82)*(MONTH($E151)-1)/12)*$H151</f>
        <v>6.1376282606434076</v>
      </c>
      <c r="M151" s="211">
        <f>(SUM('1.  LRAMVA Summary'!H$54:H$80)+SUM('1.  LRAMVA Summary'!H$81:H$82)*(MONTH($E151)-1)/12)*$H151</f>
        <v>100.26967138494913</v>
      </c>
      <c r="N151" s="211">
        <f>(SUM('1.  LRAMVA Summary'!I$54:I$80)+SUM('1.  LRAMVA Summary'!I$81:I$82)*(MONTH($E151)-1)/12)*$H151</f>
        <v>262.13153850988607</v>
      </c>
      <c r="O151" s="211">
        <f>(SUM('1.  LRAMVA Summary'!J$54:J$80)+SUM('1.  LRAMVA Summary'!J$81:J$82)*(MONTH($E151)-1)/12)*$H151</f>
        <v>-0.35790183090879352</v>
      </c>
      <c r="P151" s="211">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2149.7132954325552</v>
      </c>
    </row>
    <row r="152" spans="2:23" s="9" customFormat="1">
      <c r="B152" s="66"/>
      <c r="E152" s="214">
        <v>43891</v>
      </c>
      <c r="F152" s="214" t="s">
        <v>187</v>
      </c>
      <c r="G152" s="215" t="s">
        <v>65</v>
      </c>
      <c r="H152" s="240">
        <f t="shared" si="88"/>
        <v>1.8166666666666667E-3</v>
      </c>
      <c r="I152" s="211">
        <f>(SUM('1.  LRAMVA Summary'!D$54:D$80)+SUM('1.  LRAMVA Summary'!D$81:D$82)*(MONTH($E152)-1)/12)*$H152</f>
        <v>102.43865395899094</v>
      </c>
      <c r="J152" s="211">
        <f>(SUM('1.  LRAMVA Summary'!E$54:E$80)+SUM('1.  LRAMVA Summary'!E$81:E$82)*(MONTH($E152)-1)/12)*$H152</f>
        <v>316.82063749385276</v>
      </c>
      <c r="K152" s="211">
        <f>(SUM('1.  LRAMVA Summary'!F$54:F$80)+SUM('1.  LRAMVA Summary'!F$81:F$82)*(MONTH($E152)-1)/12)*$H152</f>
        <v>1362.2730676551416</v>
      </c>
      <c r="L152" s="211">
        <f>(SUM('1.  LRAMVA Summary'!G$54:G$80)+SUM('1.  LRAMVA Summary'!G$81:G$82)*(MONTH($E152)-1)/12)*$H152</f>
        <v>6.1376282606434076</v>
      </c>
      <c r="M152" s="211">
        <f>(SUM('1.  LRAMVA Summary'!H$54:H$80)+SUM('1.  LRAMVA Summary'!H$81:H$82)*(MONTH($E152)-1)/12)*$H152</f>
        <v>100.26967138494913</v>
      </c>
      <c r="N152" s="211">
        <f>(SUM('1.  LRAMVA Summary'!I$54:I$80)+SUM('1.  LRAMVA Summary'!I$81:I$82)*(MONTH($E152)-1)/12)*$H152</f>
        <v>262.13153850988607</v>
      </c>
      <c r="O152" s="211">
        <f>(SUM('1.  LRAMVA Summary'!J$54:J$80)+SUM('1.  LRAMVA Summary'!J$81:J$82)*(MONTH($E152)-1)/12)*$H152</f>
        <v>-0.35790183090879352</v>
      </c>
      <c r="P152" s="211">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2149.7132954325552</v>
      </c>
    </row>
    <row r="153" spans="2:23" s="9" customFormat="1">
      <c r="B153" s="66"/>
      <c r="E153" s="214">
        <v>43922</v>
      </c>
      <c r="F153" s="214" t="s">
        <v>187</v>
      </c>
      <c r="G153" s="215" t="s">
        <v>66</v>
      </c>
      <c r="H153" s="240">
        <f>$C$52/12</f>
        <v>1.8166666666666667E-3</v>
      </c>
      <c r="I153" s="211">
        <f>(SUM('1.  LRAMVA Summary'!D$54:D$80)+SUM('1.  LRAMVA Summary'!D$81:D$82)*(MONTH($E153)-1)/12)*$H153</f>
        <v>102.43865395899094</v>
      </c>
      <c r="J153" s="211">
        <f>(SUM('1.  LRAMVA Summary'!E$54:E$80)+SUM('1.  LRAMVA Summary'!E$81:E$82)*(MONTH($E153)-1)/12)*$H153</f>
        <v>316.82063749385276</v>
      </c>
      <c r="K153" s="211">
        <f>(SUM('1.  LRAMVA Summary'!F$54:F$80)+SUM('1.  LRAMVA Summary'!F$81:F$82)*(MONTH($E153)-1)/12)*$H153</f>
        <v>1362.2730676551416</v>
      </c>
      <c r="L153" s="211">
        <f>(SUM('1.  LRAMVA Summary'!G$54:G$80)+SUM('1.  LRAMVA Summary'!G$81:G$82)*(MONTH($E153)-1)/12)*$H153</f>
        <v>6.1376282606434076</v>
      </c>
      <c r="M153" s="211">
        <f>(SUM('1.  LRAMVA Summary'!H$54:H$80)+SUM('1.  LRAMVA Summary'!H$81:H$82)*(MONTH($E153)-1)/12)*$H153</f>
        <v>100.26967138494913</v>
      </c>
      <c r="N153" s="211">
        <f>(SUM('1.  LRAMVA Summary'!I$54:I$80)+SUM('1.  LRAMVA Summary'!I$81:I$82)*(MONTH($E153)-1)/12)*$H153</f>
        <v>262.13153850988607</v>
      </c>
      <c r="O153" s="211">
        <f>(SUM('1.  LRAMVA Summary'!J$54:J$80)+SUM('1.  LRAMVA Summary'!J$81:J$82)*(MONTH($E153)-1)/12)*$H153</f>
        <v>-0.35790183090879352</v>
      </c>
      <c r="P153" s="211">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2149.7132954325552</v>
      </c>
    </row>
    <row r="154" spans="2:23" s="9" customFormat="1">
      <c r="B154" s="66"/>
      <c r="E154" s="214">
        <v>43952</v>
      </c>
      <c r="F154" s="214" t="s">
        <v>187</v>
      </c>
      <c r="G154" s="215" t="s">
        <v>66</v>
      </c>
      <c r="H154" s="240">
        <f t="shared" ref="H154:H155" si="90">$C$52/12</f>
        <v>1.8166666666666667E-3</v>
      </c>
      <c r="I154" s="211">
        <f>(SUM('1.  LRAMVA Summary'!D$54:D$80)+SUM('1.  LRAMVA Summary'!D$81:D$82)*(MONTH($E154)-1)/12)*$H154</f>
        <v>102.43865395899094</v>
      </c>
      <c r="J154" s="211">
        <f>(SUM('1.  LRAMVA Summary'!E$54:E$80)+SUM('1.  LRAMVA Summary'!E$81:E$82)*(MONTH($E154)-1)/12)*$H154</f>
        <v>316.82063749385276</v>
      </c>
      <c r="K154" s="211">
        <f>(SUM('1.  LRAMVA Summary'!F$54:F$80)+SUM('1.  LRAMVA Summary'!F$81:F$82)*(MONTH($E154)-1)/12)*$H154</f>
        <v>1362.2730676551416</v>
      </c>
      <c r="L154" s="211">
        <f>(SUM('1.  LRAMVA Summary'!G$54:G$80)+SUM('1.  LRAMVA Summary'!G$81:G$82)*(MONTH($E154)-1)/12)*$H154</f>
        <v>6.1376282606434076</v>
      </c>
      <c r="M154" s="211">
        <f>(SUM('1.  LRAMVA Summary'!H$54:H$80)+SUM('1.  LRAMVA Summary'!H$81:H$82)*(MONTH($E154)-1)/12)*$H154</f>
        <v>100.26967138494913</v>
      </c>
      <c r="N154" s="211">
        <f>(SUM('1.  LRAMVA Summary'!I$54:I$80)+SUM('1.  LRAMVA Summary'!I$81:I$82)*(MONTH($E154)-1)/12)*$H154</f>
        <v>262.13153850988607</v>
      </c>
      <c r="O154" s="211">
        <f>(SUM('1.  LRAMVA Summary'!J$54:J$80)+SUM('1.  LRAMVA Summary'!J$81:J$82)*(MONTH($E154)-1)/12)*$H154</f>
        <v>-0.35790183090879352</v>
      </c>
      <c r="P154" s="211">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2149.7132954325552</v>
      </c>
    </row>
    <row r="155" spans="2:23" s="9" customFormat="1">
      <c r="B155" s="66"/>
      <c r="E155" s="214">
        <v>43983</v>
      </c>
      <c r="F155" s="214" t="s">
        <v>187</v>
      </c>
      <c r="G155" s="215" t="s">
        <v>66</v>
      </c>
      <c r="H155" s="240">
        <f t="shared" si="90"/>
        <v>1.8166666666666667E-3</v>
      </c>
      <c r="I155" s="211">
        <f>(SUM('1.  LRAMVA Summary'!D$54:D$80)+SUM('1.  LRAMVA Summary'!D$81:D$82)*(MONTH($E155)-1)/12)*$H155</f>
        <v>102.43865395899094</v>
      </c>
      <c r="J155" s="211">
        <f>(SUM('1.  LRAMVA Summary'!E$54:E$80)+SUM('1.  LRAMVA Summary'!E$81:E$82)*(MONTH($E155)-1)/12)*$H155</f>
        <v>316.82063749385276</v>
      </c>
      <c r="K155" s="211">
        <f>(SUM('1.  LRAMVA Summary'!F$54:F$80)+SUM('1.  LRAMVA Summary'!F$81:F$82)*(MONTH($E155)-1)/12)*$H155</f>
        <v>1362.2730676551416</v>
      </c>
      <c r="L155" s="211">
        <f>(SUM('1.  LRAMVA Summary'!G$54:G$80)+SUM('1.  LRAMVA Summary'!G$81:G$82)*(MONTH($E155)-1)/12)*$H155</f>
        <v>6.1376282606434076</v>
      </c>
      <c r="M155" s="211">
        <f>(SUM('1.  LRAMVA Summary'!H$54:H$80)+SUM('1.  LRAMVA Summary'!H$81:H$82)*(MONTH($E155)-1)/12)*$H155</f>
        <v>100.26967138494913</v>
      </c>
      <c r="N155" s="211">
        <f>(SUM('1.  LRAMVA Summary'!I$54:I$80)+SUM('1.  LRAMVA Summary'!I$81:I$82)*(MONTH($E155)-1)/12)*$H155</f>
        <v>262.13153850988607</v>
      </c>
      <c r="O155" s="211">
        <f>(SUM('1.  LRAMVA Summary'!J$54:J$80)+SUM('1.  LRAMVA Summary'!J$81:J$82)*(MONTH($E155)-1)/12)*$H155</f>
        <v>-0.35790183090879352</v>
      </c>
      <c r="P155" s="211">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2149.7132954325552</v>
      </c>
    </row>
    <row r="156" spans="2:23" s="9" customFormat="1">
      <c r="B156" s="66"/>
      <c r="E156" s="214">
        <v>44013</v>
      </c>
      <c r="F156" s="214" t="s">
        <v>187</v>
      </c>
      <c r="G156" s="215" t="s">
        <v>68</v>
      </c>
      <c r="H156" s="240">
        <f>$C$53/12</f>
        <v>4.75E-4</v>
      </c>
      <c r="I156" s="211">
        <f>(SUM('1.  LRAMVA Summary'!D$54:D$80)+SUM('1.  LRAMVA Summary'!D$81:D$82)*(MONTH($E156)-1)/12)*$H156</f>
        <v>26.784418695699465</v>
      </c>
      <c r="J156" s="211">
        <f>(SUM('1.  LRAMVA Summary'!E$54:E$80)+SUM('1.  LRAMVA Summary'!E$81:E$82)*(MONTH($E156)-1)/12)*$H156</f>
        <v>82.838423564906449</v>
      </c>
      <c r="K156" s="211">
        <f>(SUM('1.  LRAMVA Summary'!F$54:F$80)+SUM('1.  LRAMVA Summary'!F$81:F$82)*(MONTH($E156)-1)/12)*$H156</f>
        <v>356.19066447863793</v>
      </c>
      <c r="L156" s="211">
        <f>(SUM('1.  LRAMVA Summary'!G$54:G$80)+SUM('1.  LRAMVA Summary'!G$81:G$82)*(MONTH($E156)-1)/12)*$H156</f>
        <v>1.6047927103517166</v>
      </c>
      <c r="M156" s="211">
        <f>(SUM('1.  LRAMVA Summary'!H$54:H$80)+SUM('1.  LRAMVA Summary'!H$81:H$82)*(MONTH($E156)-1)/12)*$H156</f>
        <v>26.217299398816976</v>
      </c>
      <c r="N156" s="211">
        <f>(SUM('1.  LRAMVA Summary'!I$54:I$80)+SUM('1.  LRAMVA Summary'!I$81:I$82)*(MONTH($E156)-1)/12)*$H156</f>
        <v>68.538980252584878</v>
      </c>
      <c r="O156" s="211">
        <f>(SUM('1.  LRAMVA Summary'!J$54:J$80)+SUM('1.  LRAMVA Summary'!J$81:J$82)*(MONTH($E156)-1)/12)*$H156</f>
        <v>-9.3579836522023979E-2</v>
      </c>
      <c r="P156" s="211">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562.08099926447539</v>
      </c>
    </row>
    <row r="157" spans="2:23" s="9" customFormat="1">
      <c r="B157" s="66"/>
      <c r="E157" s="214">
        <v>44044</v>
      </c>
      <c r="F157" s="214" t="s">
        <v>187</v>
      </c>
      <c r="G157" s="215" t="s">
        <v>68</v>
      </c>
      <c r="H157" s="240">
        <f t="shared" ref="H157:H158" si="91">$C$53/12</f>
        <v>4.75E-4</v>
      </c>
      <c r="I157" s="211">
        <f>(SUM('1.  LRAMVA Summary'!D$54:D$80)+SUM('1.  LRAMVA Summary'!D$81:D$82)*(MONTH($E157)-1)/12)*$H157</f>
        <v>26.784418695699465</v>
      </c>
      <c r="J157" s="211">
        <f>(SUM('1.  LRAMVA Summary'!E$54:E$80)+SUM('1.  LRAMVA Summary'!E$81:E$82)*(MONTH($E157)-1)/12)*$H157</f>
        <v>82.838423564906449</v>
      </c>
      <c r="K157" s="211">
        <f>(SUM('1.  LRAMVA Summary'!F$54:F$80)+SUM('1.  LRAMVA Summary'!F$81:F$82)*(MONTH($E157)-1)/12)*$H157</f>
        <v>356.19066447863793</v>
      </c>
      <c r="L157" s="211">
        <f>(SUM('1.  LRAMVA Summary'!G$54:G$80)+SUM('1.  LRAMVA Summary'!G$81:G$82)*(MONTH($E157)-1)/12)*$H157</f>
        <v>1.6047927103517166</v>
      </c>
      <c r="M157" s="211">
        <f>(SUM('1.  LRAMVA Summary'!H$54:H$80)+SUM('1.  LRAMVA Summary'!H$81:H$82)*(MONTH($E157)-1)/12)*$H157</f>
        <v>26.217299398816976</v>
      </c>
      <c r="N157" s="211">
        <f>(SUM('1.  LRAMVA Summary'!I$54:I$80)+SUM('1.  LRAMVA Summary'!I$81:I$82)*(MONTH($E157)-1)/12)*$H157</f>
        <v>68.538980252584878</v>
      </c>
      <c r="O157" s="211">
        <f>(SUM('1.  LRAMVA Summary'!J$54:J$80)+SUM('1.  LRAMVA Summary'!J$81:J$82)*(MONTH($E157)-1)/12)*$H157</f>
        <v>-9.3579836522023979E-2</v>
      </c>
      <c r="P157" s="211">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562.08099926447539</v>
      </c>
    </row>
    <row r="158" spans="2:23" s="9" customFormat="1">
      <c r="B158" s="66"/>
      <c r="E158" s="214">
        <v>44075</v>
      </c>
      <c r="F158" s="214" t="s">
        <v>187</v>
      </c>
      <c r="G158" s="215" t="s">
        <v>68</v>
      </c>
      <c r="H158" s="240">
        <f t="shared" si="91"/>
        <v>4.75E-4</v>
      </c>
      <c r="I158" s="211">
        <f>(SUM('1.  LRAMVA Summary'!D$54:D$80)+SUM('1.  LRAMVA Summary'!D$81:D$82)*(MONTH($E158)-1)/12)*$H158</f>
        <v>26.784418695699465</v>
      </c>
      <c r="J158" s="211">
        <f>(SUM('1.  LRAMVA Summary'!E$54:E$80)+SUM('1.  LRAMVA Summary'!E$81:E$82)*(MONTH($E158)-1)/12)*$H158</f>
        <v>82.838423564906449</v>
      </c>
      <c r="K158" s="211">
        <f>(SUM('1.  LRAMVA Summary'!F$54:F$80)+SUM('1.  LRAMVA Summary'!F$81:F$82)*(MONTH($E158)-1)/12)*$H158</f>
        <v>356.19066447863793</v>
      </c>
      <c r="L158" s="211">
        <f>(SUM('1.  LRAMVA Summary'!G$54:G$80)+SUM('1.  LRAMVA Summary'!G$81:G$82)*(MONTH($E158)-1)/12)*$H158</f>
        <v>1.6047927103517166</v>
      </c>
      <c r="M158" s="211">
        <f>(SUM('1.  LRAMVA Summary'!H$54:H$80)+SUM('1.  LRAMVA Summary'!H$81:H$82)*(MONTH($E158)-1)/12)*$H158</f>
        <v>26.217299398816976</v>
      </c>
      <c r="N158" s="211">
        <f>(SUM('1.  LRAMVA Summary'!I$54:I$80)+SUM('1.  LRAMVA Summary'!I$81:I$82)*(MONTH($E158)-1)/12)*$H158</f>
        <v>68.538980252584878</v>
      </c>
      <c r="O158" s="211">
        <f>(SUM('1.  LRAMVA Summary'!J$54:J$80)+SUM('1.  LRAMVA Summary'!J$81:J$82)*(MONTH($E158)-1)/12)*$H158</f>
        <v>-9.3579836522023979E-2</v>
      </c>
      <c r="P158" s="211">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562.08099926447539</v>
      </c>
    </row>
    <row r="159" spans="2:23" s="9" customFormat="1">
      <c r="B159" s="66"/>
      <c r="E159" s="214">
        <v>44105</v>
      </c>
      <c r="F159" s="214" t="s">
        <v>187</v>
      </c>
      <c r="G159" s="215" t="s">
        <v>69</v>
      </c>
      <c r="H159" s="240">
        <f>$C$54/12</f>
        <v>4.75E-4</v>
      </c>
      <c r="I159" s="211">
        <f>(SUM('1.  LRAMVA Summary'!D$54:D$80)+SUM('1.  LRAMVA Summary'!D$81:D$82)*(MONTH($E159)-1)/12)*$H159</f>
        <v>26.784418695699465</v>
      </c>
      <c r="J159" s="211">
        <f>(SUM('1.  LRAMVA Summary'!E$54:E$80)+SUM('1.  LRAMVA Summary'!E$81:E$82)*(MONTH($E159)-1)/12)*$H159</f>
        <v>82.838423564906449</v>
      </c>
      <c r="K159" s="211">
        <f>(SUM('1.  LRAMVA Summary'!F$54:F$80)+SUM('1.  LRAMVA Summary'!F$81:F$82)*(MONTH($E159)-1)/12)*$H159</f>
        <v>356.19066447863793</v>
      </c>
      <c r="L159" s="211">
        <f>(SUM('1.  LRAMVA Summary'!G$54:G$80)+SUM('1.  LRAMVA Summary'!G$81:G$82)*(MONTH($E159)-1)/12)*$H159</f>
        <v>1.6047927103517166</v>
      </c>
      <c r="M159" s="211">
        <f>(SUM('1.  LRAMVA Summary'!H$54:H$80)+SUM('1.  LRAMVA Summary'!H$81:H$82)*(MONTH($E159)-1)/12)*$H159</f>
        <v>26.217299398816976</v>
      </c>
      <c r="N159" s="211">
        <f>(SUM('1.  LRAMVA Summary'!I$54:I$80)+SUM('1.  LRAMVA Summary'!I$81:I$82)*(MONTH($E159)-1)/12)*$H159</f>
        <v>68.538980252584878</v>
      </c>
      <c r="O159" s="211">
        <f>(SUM('1.  LRAMVA Summary'!J$54:J$80)+SUM('1.  LRAMVA Summary'!J$81:J$82)*(MONTH($E159)-1)/12)*$H159</f>
        <v>-9.3579836522023979E-2</v>
      </c>
      <c r="P159" s="211">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562.08099926447539</v>
      </c>
    </row>
    <row r="160" spans="2:23" s="9" customFormat="1">
      <c r="B160" s="66"/>
      <c r="E160" s="214">
        <v>44136</v>
      </c>
      <c r="F160" s="214" t="s">
        <v>187</v>
      </c>
      <c r="G160" s="215" t="s">
        <v>69</v>
      </c>
      <c r="H160" s="240">
        <f t="shared" ref="H160:H161" si="92">$C$54/12</f>
        <v>4.75E-4</v>
      </c>
      <c r="I160" s="211">
        <f>(SUM('1.  LRAMVA Summary'!D$54:D$80)+SUM('1.  LRAMVA Summary'!D$81:D$82)*(MONTH($E160)-1)/12)*$H160</f>
        <v>26.784418695699465</v>
      </c>
      <c r="J160" s="211">
        <f>(SUM('1.  LRAMVA Summary'!E$54:E$80)+SUM('1.  LRAMVA Summary'!E$81:E$82)*(MONTH($E160)-1)/12)*$H160</f>
        <v>82.838423564906449</v>
      </c>
      <c r="K160" s="211">
        <f>(SUM('1.  LRAMVA Summary'!F$54:F$80)+SUM('1.  LRAMVA Summary'!F$81:F$82)*(MONTH($E160)-1)/12)*$H160</f>
        <v>356.19066447863793</v>
      </c>
      <c r="L160" s="211">
        <f>(SUM('1.  LRAMVA Summary'!G$54:G$80)+SUM('1.  LRAMVA Summary'!G$81:G$82)*(MONTH($E160)-1)/12)*$H160</f>
        <v>1.6047927103517166</v>
      </c>
      <c r="M160" s="211">
        <f>(SUM('1.  LRAMVA Summary'!H$54:H$80)+SUM('1.  LRAMVA Summary'!H$81:H$82)*(MONTH($E160)-1)/12)*$H160</f>
        <v>26.217299398816976</v>
      </c>
      <c r="N160" s="211">
        <f>(SUM('1.  LRAMVA Summary'!I$54:I$80)+SUM('1.  LRAMVA Summary'!I$81:I$82)*(MONTH($E160)-1)/12)*$H160</f>
        <v>68.538980252584878</v>
      </c>
      <c r="O160" s="211">
        <f>(SUM('1.  LRAMVA Summary'!J$54:J$80)+SUM('1.  LRAMVA Summary'!J$81:J$82)*(MONTH($E160)-1)/12)*$H160</f>
        <v>-9.3579836522023979E-2</v>
      </c>
      <c r="P160" s="211">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562.08099926447539</v>
      </c>
    </row>
    <row r="161" spans="2:23" s="9" customFormat="1">
      <c r="B161" s="66"/>
      <c r="E161" s="214">
        <v>44166</v>
      </c>
      <c r="F161" s="214" t="s">
        <v>187</v>
      </c>
      <c r="G161" s="215" t="s">
        <v>69</v>
      </c>
      <c r="H161" s="240">
        <f t="shared" si="92"/>
        <v>4.75E-4</v>
      </c>
      <c r="I161" s="211">
        <f>(SUM('1.  LRAMVA Summary'!D$54:D$80)+SUM('1.  LRAMVA Summary'!D$81:D$82)*(MONTH($E161)-1)/12)*$H161</f>
        <v>26.784418695699465</v>
      </c>
      <c r="J161" s="211">
        <f>(SUM('1.  LRAMVA Summary'!E$54:E$80)+SUM('1.  LRAMVA Summary'!E$81:E$82)*(MONTH($E161)-1)/12)*$H161</f>
        <v>82.838423564906449</v>
      </c>
      <c r="K161" s="211">
        <f>(SUM('1.  LRAMVA Summary'!F$54:F$80)+SUM('1.  LRAMVA Summary'!F$81:F$82)*(MONTH($E161)-1)/12)*$H161</f>
        <v>356.19066447863793</v>
      </c>
      <c r="L161" s="211">
        <f>(SUM('1.  LRAMVA Summary'!G$54:G$80)+SUM('1.  LRAMVA Summary'!G$81:G$82)*(MONTH($E161)-1)/12)*$H161</f>
        <v>1.6047927103517166</v>
      </c>
      <c r="M161" s="211">
        <f>(SUM('1.  LRAMVA Summary'!H$54:H$80)+SUM('1.  LRAMVA Summary'!H$81:H$82)*(MONTH($E161)-1)/12)*$H161</f>
        <v>26.217299398816976</v>
      </c>
      <c r="N161" s="211">
        <f>(SUM('1.  LRAMVA Summary'!I$54:I$80)+SUM('1.  LRAMVA Summary'!I$81:I$82)*(MONTH($E161)-1)/12)*$H161</f>
        <v>68.538980252584878</v>
      </c>
      <c r="O161" s="211">
        <f>(SUM('1.  LRAMVA Summary'!J$54:J$80)+SUM('1.  LRAMVA Summary'!J$81:J$82)*(MONTH($E161)-1)/12)*$H161</f>
        <v>-9.3579836522023979E-2</v>
      </c>
      <c r="P161" s="211">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562.08099926447539</v>
      </c>
    </row>
    <row r="162" spans="2:23" s="9" customFormat="1" ht="14.65" thickBot="1">
      <c r="B162" s="66"/>
      <c r="E162" s="216" t="s">
        <v>470</v>
      </c>
      <c r="F162" s="216"/>
      <c r="G162" s="217"/>
      <c r="H162" s="218"/>
      <c r="I162" s="219">
        <f>SUM(I149:I161)</f>
        <v>1341.9228717586625</v>
      </c>
      <c r="J162" s="219">
        <f>SUM(J149:J161)</f>
        <v>4150.2776858856414</v>
      </c>
      <c r="K162" s="219">
        <f t="shared" ref="K162:O162" si="93">SUM(K149:K161)</f>
        <v>17845.464738331066</v>
      </c>
      <c r="L162" s="219">
        <f t="shared" si="93"/>
        <v>80.401522501524838</v>
      </c>
      <c r="M162" s="219">
        <f t="shared" si="93"/>
        <v>1313.509697511782</v>
      </c>
      <c r="N162" s="219">
        <f t="shared" si="93"/>
        <v>3433.8630325670033</v>
      </c>
      <c r="O162" s="219">
        <f t="shared" si="93"/>
        <v>-4.6884318973292984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28160.75111665835</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1341.9228717586625</v>
      </c>
      <c r="J164" s="228">
        <f t="shared" ref="J164:U164" si="95">J162+J163</f>
        <v>4150.2776858856414</v>
      </c>
      <c r="K164" s="228">
        <f t="shared" si="95"/>
        <v>17845.464738331066</v>
      </c>
      <c r="L164" s="228">
        <f t="shared" si="95"/>
        <v>80.401522501524838</v>
      </c>
      <c r="M164" s="228">
        <f t="shared" si="95"/>
        <v>1313.509697511782</v>
      </c>
      <c r="N164" s="228">
        <f t="shared" si="95"/>
        <v>3433.8630325670033</v>
      </c>
      <c r="O164" s="228">
        <f t="shared" si="95"/>
        <v>-4.6884318973292984</v>
      </c>
      <c r="P164" s="228">
        <f t="shared" si="95"/>
        <v>0</v>
      </c>
      <c r="Q164" s="228">
        <f t="shared" si="95"/>
        <v>0</v>
      </c>
      <c r="R164" s="228">
        <f t="shared" si="95"/>
        <v>0</v>
      </c>
      <c r="S164" s="228">
        <f t="shared" si="95"/>
        <v>0</v>
      </c>
      <c r="T164" s="228">
        <f t="shared" si="95"/>
        <v>0</v>
      </c>
      <c r="U164" s="228">
        <f t="shared" si="95"/>
        <v>0</v>
      </c>
      <c r="V164" s="228">
        <f>V162+V163</f>
        <v>0</v>
      </c>
      <c r="W164" s="228">
        <f>W162+W163</f>
        <v>28160.75111665835</v>
      </c>
    </row>
    <row r="165" spans="2:23">
      <c r="E165" s="214">
        <v>44197</v>
      </c>
      <c r="F165" s="214" t="s">
        <v>730</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730</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730</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730</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4.65" thickBot="1">
      <c r="E177" s="216" t="s">
        <v>725</v>
      </c>
      <c r="F177" s="216"/>
      <c r="G177" s="217"/>
      <c r="H177" s="218"/>
      <c r="I177" s="219">
        <f>SUM(I164:I176)</f>
        <v>1341.9228717586625</v>
      </c>
      <c r="J177" s="219">
        <f>SUM(J164:J176)</f>
        <v>4150.2776858856414</v>
      </c>
      <c r="K177" s="219">
        <f t="shared" ref="K177:V177" si="97">SUM(K164:K176)</f>
        <v>17845.464738331066</v>
      </c>
      <c r="L177" s="219">
        <f t="shared" si="97"/>
        <v>80.401522501524838</v>
      </c>
      <c r="M177" s="219">
        <f t="shared" si="97"/>
        <v>1313.509697511782</v>
      </c>
      <c r="N177" s="219">
        <f t="shared" si="97"/>
        <v>3433.8630325670033</v>
      </c>
      <c r="O177" s="219">
        <f t="shared" si="97"/>
        <v>-4.6884318973292984</v>
      </c>
      <c r="P177" s="219">
        <f t="shared" si="97"/>
        <v>0</v>
      </c>
      <c r="Q177" s="219">
        <f t="shared" si="97"/>
        <v>0</v>
      </c>
      <c r="R177" s="219">
        <f t="shared" si="97"/>
        <v>0</v>
      </c>
      <c r="S177" s="219">
        <f t="shared" si="97"/>
        <v>0</v>
      </c>
      <c r="T177" s="219">
        <f t="shared" si="97"/>
        <v>0</v>
      </c>
      <c r="U177" s="219">
        <f t="shared" si="97"/>
        <v>0</v>
      </c>
      <c r="V177" s="219">
        <f t="shared" si="97"/>
        <v>0</v>
      </c>
      <c r="W177" s="219">
        <f>SUM(W164:W176)</f>
        <v>28160.75111665835</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1341.9228717586625</v>
      </c>
      <c r="J179" s="228">
        <f t="shared" ref="J179:U179" si="98">J177+J178</f>
        <v>4150.2776858856414</v>
      </c>
      <c r="K179" s="228">
        <f t="shared" si="98"/>
        <v>17845.464738331066</v>
      </c>
      <c r="L179" s="228">
        <f t="shared" si="98"/>
        <v>80.401522501524838</v>
      </c>
      <c r="M179" s="228">
        <f t="shared" si="98"/>
        <v>1313.509697511782</v>
      </c>
      <c r="N179" s="228">
        <f t="shared" si="98"/>
        <v>3433.8630325670033</v>
      </c>
      <c r="O179" s="228">
        <f t="shared" si="98"/>
        <v>-4.6884318973292984</v>
      </c>
      <c r="P179" s="228">
        <f t="shared" si="98"/>
        <v>0</v>
      </c>
      <c r="Q179" s="228">
        <f t="shared" si="98"/>
        <v>0</v>
      </c>
      <c r="R179" s="228">
        <f t="shared" si="98"/>
        <v>0</v>
      </c>
      <c r="S179" s="228">
        <f t="shared" si="98"/>
        <v>0</v>
      </c>
      <c r="T179" s="228">
        <f t="shared" si="98"/>
        <v>0</v>
      </c>
      <c r="U179" s="228">
        <f t="shared" si="98"/>
        <v>0</v>
      </c>
      <c r="V179" s="228">
        <f>V177+V178</f>
        <v>0</v>
      </c>
      <c r="W179" s="228">
        <f>W177+W178</f>
        <v>28160.75111665835</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727</v>
      </c>
      <c r="F192" s="216"/>
      <c r="G192" s="217"/>
      <c r="H192" s="218"/>
      <c r="I192" s="219">
        <f>SUM(I179:I191)</f>
        <v>1341.9228717586625</v>
      </c>
      <c r="J192" s="219">
        <f>SUM(J179:J191)</f>
        <v>4150.2776858856414</v>
      </c>
      <c r="K192" s="219">
        <f t="shared" ref="K192:V192" si="100">SUM(K179:K191)</f>
        <v>17845.464738331066</v>
      </c>
      <c r="L192" s="219">
        <f t="shared" si="100"/>
        <v>80.401522501524838</v>
      </c>
      <c r="M192" s="219">
        <f t="shared" si="100"/>
        <v>1313.509697511782</v>
      </c>
      <c r="N192" s="219">
        <f t="shared" si="100"/>
        <v>3433.8630325670033</v>
      </c>
      <c r="O192" s="219">
        <f t="shared" si="100"/>
        <v>-4.6884318973292984</v>
      </c>
      <c r="P192" s="219">
        <f t="shared" si="100"/>
        <v>0</v>
      </c>
      <c r="Q192" s="219">
        <f t="shared" si="100"/>
        <v>0</v>
      </c>
      <c r="R192" s="219">
        <f t="shared" si="100"/>
        <v>0</v>
      </c>
      <c r="S192" s="219">
        <f t="shared" si="100"/>
        <v>0</v>
      </c>
      <c r="T192" s="219">
        <f t="shared" si="100"/>
        <v>0</v>
      </c>
      <c r="U192" s="219">
        <f t="shared" si="100"/>
        <v>0</v>
      </c>
      <c r="V192" s="219">
        <f t="shared" si="100"/>
        <v>0</v>
      </c>
      <c r="W192" s="219">
        <f>SUM(W179:W191)</f>
        <v>28160.75111665835</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1341.9228717586625</v>
      </c>
      <c r="J194" s="228">
        <f t="shared" ref="J194:U194" si="101">J192+J193</f>
        <v>4150.2776858856414</v>
      </c>
      <c r="K194" s="228">
        <f t="shared" si="101"/>
        <v>17845.464738331066</v>
      </c>
      <c r="L194" s="228">
        <f t="shared" si="101"/>
        <v>80.401522501524838</v>
      </c>
      <c r="M194" s="228">
        <f t="shared" si="101"/>
        <v>1313.509697511782</v>
      </c>
      <c r="N194" s="228">
        <f t="shared" si="101"/>
        <v>3433.8630325670033</v>
      </c>
      <c r="O194" s="228">
        <f t="shared" si="101"/>
        <v>-4.6884318973292984</v>
      </c>
      <c r="P194" s="228">
        <f t="shared" si="101"/>
        <v>0</v>
      </c>
      <c r="Q194" s="228">
        <f t="shared" si="101"/>
        <v>0</v>
      </c>
      <c r="R194" s="228">
        <f t="shared" si="101"/>
        <v>0</v>
      </c>
      <c r="S194" s="228">
        <f t="shared" si="101"/>
        <v>0</v>
      </c>
      <c r="T194" s="228">
        <f t="shared" si="101"/>
        <v>0</v>
      </c>
      <c r="U194" s="228">
        <f t="shared" si="101"/>
        <v>0</v>
      </c>
      <c r="V194" s="228">
        <f>V192+V193</f>
        <v>0</v>
      </c>
      <c r="W194" s="228">
        <f>W192+W193</f>
        <v>28160.75111665835</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729</v>
      </c>
      <c r="F207" s="216"/>
      <c r="G207" s="217"/>
      <c r="H207" s="218"/>
      <c r="I207" s="219">
        <f>SUM(I194:I206)</f>
        <v>1341.9228717586625</v>
      </c>
      <c r="J207" s="219">
        <f>SUM(J194:J206)</f>
        <v>4150.2776858856414</v>
      </c>
      <c r="K207" s="219">
        <f t="shared" ref="K207:V207" si="103">SUM(K194:K206)</f>
        <v>17845.464738331066</v>
      </c>
      <c r="L207" s="219">
        <f t="shared" si="103"/>
        <v>80.401522501524838</v>
      </c>
      <c r="M207" s="219">
        <f t="shared" si="103"/>
        <v>1313.509697511782</v>
      </c>
      <c r="N207" s="219">
        <f t="shared" si="103"/>
        <v>3433.8630325670033</v>
      </c>
      <c r="O207" s="219">
        <f t="shared" si="103"/>
        <v>-4.6884318973292984</v>
      </c>
      <c r="P207" s="219">
        <f t="shared" si="103"/>
        <v>0</v>
      </c>
      <c r="Q207" s="219">
        <f t="shared" si="103"/>
        <v>0</v>
      </c>
      <c r="R207" s="219">
        <f t="shared" si="103"/>
        <v>0</v>
      </c>
      <c r="S207" s="219">
        <f t="shared" si="103"/>
        <v>0</v>
      </c>
      <c r="T207" s="219">
        <f t="shared" si="103"/>
        <v>0</v>
      </c>
      <c r="U207" s="219">
        <f t="shared" si="103"/>
        <v>0</v>
      </c>
      <c r="V207" s="219">
        <f t="shared" si="103"/>
        <v>0</v>
      </c>
      <c r="W207" s="219">
        <f>SUM(W194:W206)</f>
        <v>28160.75111665835</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1341.9228717586625</v>
      </c>
      <c r="J209" s="228">
        <f t="shared" ref="J209:U209" si="104">J207+J208</f>
        <v>4150.2776858856414</v>
      </c>
      <c r="K209" s="228">
        <f t="shared" si="104"/>
        <v>17845.464738331066</v>
      </c>
      <c r="L209" s="228">
        <f t="shared" si="104"/>
        <v>80.401522501524838</v>
      </c>
      <c r="M209" s="228">
        <f t="shared" si="104"/>
        <v>1313.509697511782</v>
      </c>
      <c r="N209" s="228">
        <f t="shared" si="104"/>
        <v>3433.8630325670033</v>
      </c>
      <c r="O209" s="228">
        <f t="shared" si="104"/>
        <v>-4.6884318973292984</v>
      </c>
      <c r="P209" s="228">
        <f t="shared" si="104"/>
        <v>0</v>
      </c>
      <c r="Q209" s="228">
        <f t="shared" si="104"/>
        <v>0</v>
      </c>
      <c r="R209" s="228">
        <f t="shared" si="104"/>
        <v>0</v>
      </c>
      <c r="S209" s="228">
        <f t="shared" si="104"/>
        <v>0</v>
      </c>
      <c r="T209" s="228">
        <f t="shared" si="104"/>
        <v>0</v>
      </c>
      <c r="U209" s="228">
        <f t="shared" si="104"/>
        <v>0</v>
      </c>
      <c r="V209" s="228">
        <f>V207+V208</f>
        <v>0</v>
      </c>
      <c r="W209" s="228">
        <f>W207+W208</f>
        <v>28160.75111665835</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749</v>
      </c>
      <c r="F222" s="216"/>
      <c r="G222" s="217"/>
      <c r="H222" s="218"/>
      <c r="I222" s="219">
        <f>SUM(I209:I221)</f>
        <v>1341.9228717586625</v>
      </c>
      <c r="J222" s="219">
        <f>SUM(J209:J221)</f>
        <v>4150.2776858856414</v>
      </c>
      <c r="K222" s="219">
        <f t="shared" ref="K222:V222" si="106">SUM(K209:K221)</f>
        <v>17845.464738331066</v>
      </c>
      <c r="L222" s="219">
        <f t="shared" si="106"/>
        <v>80.401522501524838</v>
      </c>
      <c r="M222" s="219">
        <f t="shared" si="106"/>
        <v>1313.509697511782</v>
      </c>
      <c r="N222" s="219">
        <f t="shared" si="106"/>
        <v>3433.8630325670033</v>
      </c>
      <c r="O222" s="219">
        <f t="shared" si="106"/>
        <v>-4.6884318973292984</v>
      </c>
      <c r="P222" s="219">
        <f t="shared" si="106"/>
        <v>0</v>
      </c>
      <c r="Q222" s="219">
        <f t="shared" si="106"/>
        <v>0</v>
      </c>
      <c r="R222" s="219">
        <f t="shared" si="106"/>
        <v>0</v>
      </c>
      <c r="S222" s="219">
        <f t="shared" si="106"/>
        <v>0</v>
      </c>
      <c r="T222" s="219">
        <f t="shared" si="106"/>
        <v>0</v>
      </c>
      <c r="U222" s="219">
        <f t="shared" si="106"/>
        <v>0</v>
      </c>
      <c r="V222" s="219">
        <f t="shared" si="106"/>
        <v>0</v>
      </c>
      <c r="W222" s="219">
        <f>SUM(W209:W221)</f>
        <v>28160.75111665835</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1341.9228717586625</v>
      </c>
      <c r="J224" s="228">
        <f t="shared" ref="J224:U224" si="107">J222+J223</f>
        <v>4150.2776858856414</v>
      </c>
      <c r="K224" s="228">
        <f t="shared" si="107"/>
        <v>17845.464738331066</v>
      </c>
      <c r="L224" s="228">
        <f t="shared" si="107"/>
        <v>80.401522501524838</v>
      </c>
      <c r="M224" s="228">
        <f t="shared" si="107"/>
        <v>1313.509697511782</v>
      </c>
      <c r="N224" s="228">
        <f t="shared" si="107"/>
        <v>3433.8630325670033</v>
      </c>
      <c r="O224" s="228">
        <f t="shared" si="107"/>
        <v>-4.6884318973292984</v>
      </c>
      <c r="P224" s="228">
        <f t="shared" si="107"/>
        <v>0</v>
      </c>
      <c r="Q224" s="228">
        <f t="shared" si="107"/>
        <v>0</v>
      </c>
      <c r="R224" s="228">
        <f t="shared" si="107"/>
        <v>0</v>
      </c>
      <c r="S224" s="228">
        <f t="shared" si="107"/>
        <v>0</v>
      </c>
      <c r="T224" s="228">
        <f t="shared" si="107"/>
        <v>0</v>
      </c>
      <c r="U224" s="228">
        <f t="shared" si="107"/>
        <v>0</v>
      </c>
      <c r="V224" s="228">
        <f>V222+V223</f>
        <v>0</v>
      </c>
      <c r="W224" s="228">
        <f>W222+W223</f>
        <v>28160.75111665835</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750</v>
      </c>
      <c r="F237" s="216"/>
      <c r="G237" s="217"/>
      <c r="H237" s="218"/>
      <c r="I237" s="219">
        <f>SUM(I224:I236)</f>
        <v>1341.9228717586625</v>
      </c>
      <c r="J237" s="219">
        <f>SUM(J224:J236)</f>
        <v>4150.2776858856414</v>
      </c>
      <c r="K237" s="219">
        <f t="shared" ref="K237:U237" si="109">SUM(K224:K236)</f>
        <v>17845.464738331066</v>
      </c>
      <c r="L237" s="219">
        <f t="shared" si="109"/>
        <v>80.401522501524838</v>
      </c>
      <c r="M237" s="219">
        <f>SUM(M224:M236)</f>
        <v>1313.509697511782</v>
      </c>
      <c r="N237" s="219">
        <f t="shared" si="109"/>
        <v>3433.8630325670033</v>
      </c>
      <c r="O237" s="219">
        <f t="shared" si="109"/>
        <v>-4.6884318973292984</v>
      </c>
      <c r="P237" s="219">
        <f t="shared" si="109"/>
        <v>0</v>
      </c>
      <c r="Q237" s="219">
        <f t="shared" si="109"/>
        <v>0</v>
      </c>
      <c r="R237" s="219">
        <f t="shared" si="109"/>
        <v>0</v>
      </c>
      <c r="S237" s="219">
        <f t="shared" si="109"/>
        <v>0</v>
      </c>
      <c r="T237" s="219">
        <f t="shared" si="109"/>
        <v>0</v>
      </c>
      <c r="U237" s="219">
        <f t="shared" si="109"/>
        <v>0</v>
      </c>
      <c r="V237" s="219">
        <f>SUM(V224:V236)</f>
        <v>0</v>
      </c>
      <c r="W237" s="219">
        <f>SUM(W224:W236)</f>
        <v>28160.75111665835</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6" zoomScale="90" zoomScaleNormal="90" workbookViewId="0">
      <selection activeCell="BP41" sqref="BP41"/>
    </sheetView>
  </sheetViews>
  <sheetFormatPr defaultColWidth="9.1328125" defaultRowHeight="14.25" outlineLevelRow="1"/>
  <cols>
    <col min="1" max="1" width="5.86328125" style="12" customWidth="1"/>
    <col min="2" max="2" width="24.3984375" style="12" customWidth="1"/>
    <col min="3" max="3" width="11.3984375" style="12" customWidth="1"/>
    <col min="4" max="4" width="37.59765625" style="12" customWidth="1"/>
    <col min="5" max="5" width="35.1328125" style="12" bestFit="1" customWidth="1"/>
    <col min="6" max="6" width="26.59765625" style="12" customWidth="1"/>
    <col min="7" max="7" width="17" style="12" customWidth="1"/>
    <col min="8" max="8" width="19.3984375" style="12" customWidth="1"/>
    <col min="9" max="10" width="23" style="633" customWidth="1"/>
    <col min="11" max="11" width="2" style="16" customWidth="1"/>
    <col min="12" max="41" width="9.1328125" style="12"/>
    <col min="42" max="42" width="2.1328125" style="12" customWidth="1"/>
    <col min="43" max="43" width="12.59765625" style="12" customWidth="1"/>
    <col min="44" max="64" width="12" style="12" bestFit="1" customWidth="1"/>
    <col min="65" max="72" width="9.1328125" style="12"/>
    <col min="73" max="73" width="9.1328125" style="16"/>
    <col min="74" max="16384" width="9.13281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611</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605</v>
      </c>
      <c r="C17" s="90"/>
      <c r="D17" s="609" t="s">
        <v>583</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619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629</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
      <c r="B23" s="182" t="s">
        <v>588</v>
      </c>
      <c r="H23" s="10"/>
      <c r="I23" s="10"/>
      <c r="J23" s="10"/>
    </row>
    <row r="24" spans="2:73" s="668" customFormat="1" ht="21" customHeight="1">
      <c r="B24" s="700" t="s">
        <v>592</v>
      </c>
      <c r="C24" s="855" t="s">
        <v>593</v>
      </c>
      <c r="D24" s="855"/>
      <c r="E24" s="855"/>
      <c r="F24" s="855"/>
      <c r="G24" s="855"/>
      <c r="H24" s="676" t="s">
        <v>590</v>
      </c>
      <c r="I24" s="676" t="s">
        <v>589</v>
      </c>
      <c r="J24" s="676" t="s">
        <v>591</v>
      </c>
      <c r="K24" s="667"/>
      <c r="L24" s="668" t="s">
        <v>593</v>
      </c>
      <c r="AQ24" s="668" t="s">
        <v>593</v>
      </c>
      <c r="BU24" s="667"/>
    </row>
    <row r="25" spans="2:73" s="250" customFormat="1" ht="49.5" customHeight="1">
      <c r="B25" s="245" t="s">
        <v>473</v>
      </c>
      <c r="C25" s="245" t="s">
        <v>211</v>
      </c>
      <c r="D25" s="626" t="s">
        <v>474</v>
      </c>
      <c r="E25" s="245" t="s">
        <v>208</v>
      </c>
      <c r="F25" s="245" t="s">
        <v>475</v>
      </c>
      <c r="G25" s="245" t="s">
        <v>476</v>
      </c>
      <c r="H25" s="626" t="s">
        <v>477</v>
      </c>
      <c r="I25" s="634" t="s">
        <v>581</v>
      </c>
      <c r="J25" s="641" t="s">
        <v>582</v>
      </c>
      <c r="K25" s="639"/>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1328125" defaultRowHeight="14.25"/>
  <cols>
    <col min="1" max="1" width="9.1328125" style="12"/>
    <col min="2" max="2" width="10.1328125" style="12" customWidth="1"/>
    <col min="3" max="3" width="11.3984375" style="12" customWidth="1"/>
    <col min="4" max="4" width="13.3984375" style="12" customWidth="1"/>
    <col min="5" max="5" width="12.86328125" style="12" customWidth="1"/>
    <col min="6" max="6" width="12" style="12" customWidth="1"/>
    <col min="7" max="7" width="9.1328125" style="12"/>
    <col min="8" max="8" width="24.59765625" style="12" customWidth="1"/>
    <col min="9" max="9" width="11.1328125" style="12" customWidth="1"/>
    <col min="10" max="10" width="9.1328125" style="12"/>
    <col min="11" max="11" width="11.59765625" style="12" customWidth="1"/>
    <col min="12" max="12" width="9.1328125" style="12"/>
    <col min="13" max="13" width="26" style="12" customWidth="1"/>
    <col min="14" max="14" width="9.86328125" style="12" customWidth="1"/>
    <col min="15" max="15" width="9.1328125" style="12"/>
    <col min="16" max="16" width="9.86328125" style="12" customWidth="1"/>
    <col min="17" max="16384" width="9.1328125" style="12"/>
  </cols>
  <sheetData>
    <row r="12" spans="1:17" ht="24" customHeight="1" thickBot="1"/>
    <row r="13" spans="1:17" s="9" customFormat="1" ht="23.45" customHeight="1" thickBot="1">
      <c r="A13" s="586"/>
      <c r="B13" s="586" t="s">
        <v>171</v>
      </c>
      <c r="D13" s="126" t="s">
        <v>175</v>
      </c>
      <c r="E13" s="742"/>
      <c r="F13" s="177"/>
      <c r="G13" s="178"/>
      <c r="H13" s="179"/>
      <c r="K13" s="179"/>
      <c r="L13" s="177"/>
      <c r="M13" s="177"/>
      <c r="N13" s="177"/>
      <c r="O13" s="177"/>
      <c r="P13" s="177"/>
      <c r="Q13" s="180"/>
    </row>
    <row r="14" spans="1:17" s="9" customFormat="1" ht="15.6" customHeight="1">
      <c r="B14" s="549"/>
      <c r="D14" s="17"/>
      <c r="E14" s="17"/>
      <c r="F14" s="177"/>
      <c r="G14" s="178"/>
      <c r="H14" s="179"/>
      <c r="K14" s="179"/>
      <c r="L14" s="177"/>
      <c r="M14" s="177"/>
      <c r="N14" s="177"/>
      <c r="O14" s="177"/>
      <c r="P14" s="177"/>
      <c r="Q14" s="180"/>
    </row>
    <row r="15" spans="1:17" ht="15">
      <c r="B15" s="586" t="s">
        <v>505</v>
      </c>
    </row>
    <row r="16" spans="1:17" ht="15">
      <c r="B16" s="586"/>
    </row>
    <row r="17" spans="2:21" s="666" customFormat="1" ht="20.45" customHeight="1">
      <c r="B17" s="664" t="s">
        <v>662</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57" t="s">
        <v>715</v>
      </c>
      <c r="C18" s="857"/>
      <c r="D18" s="857"/>
      <c r="E18" s="857"/>
      <c r="F18" s="857"/>
      <c r="G18" s="857"/>
      <c r="H18" s="857"/>
      <c r="I18" s="857"/>
      <c r="J18" s="857"/>
      <c r="K18" s="857"/>
      <c r="L18" s="857"/>
      <c r="M18" s="857"/>
      <c r="N18" s="857"/>
      <c r="O18" s="857"/>
      <c r="P18" s="857"/>
      <c r="Q18" s="857"/>
      <c r="R18" s="857"/>
      <c r="S18" s="857"/>
      <c r="T18" s="857"/>
      <c r="U18" s="857"/>
    </row>
    <row r="21" spans="2:21" ht="21">
      <c r="B21" s="740" t="s">
        <v>699</v>
      </c>
    </row>
    <row r="23" spans="2:21" ht="21">
      <c r="B23" s="740" t="s">
        <v>700</v>
      </c>
      <c r="C23" s="741"/>
      <c r="E23" s="741"/>
      <c r="F23" s="741"/>
      <c r="H23" s="740" t="s">
        <v>701</v>
      </c>
    </row>
    <row r="24" spans="2:21" ht="18.600000000000001" customHeight="1">
      <c r="B24" s="856" t="s">
        <v>678</v>
      </c>
      <c r="C24" s="856"/>
      <c r="D24" s="856"/>
      <c r="E24" s="856"/>
      <c r="F24" s="856"/>
      <c r="H24" s="12" t="s">
        <v>686</v>
      </c>
      <c r="M24" s="12" t="s">
        <v>687</v>
      </c>
    </row>
    <row r="25" spans="2:21" ht="42.75">
      <c r="B25" s="737" t="s">
        <v>62</v>
      </c>
      <c r="C25" s="737" t="s">
        <v>679</v>
      </c>
      <c r="D25" s="737" t="s">
        <v>680</v>
      </c>
      <c r="E25" s="737" t="s">
        <v>682</v>
      </c>
      <c r="F25" s="737" t="s">
        <v>681</v>
      </c>
      <c r="H25" s="737" t="s">
        <v>683</v>
      </c>
      <c r="I25" s="737" t="s">
        <v>684</v>
      </c>
      <c r="J25" s="737" t="s">
        <v>685</v>
      </c>
      <c r="K25" s="737" t="s">
        <v>679</v>
      </c>
      <c r="M25" s="737" t="s">
        <v>683</v>
      </c>
      <c r="N25" s="737" t="s">
        <v>684</v>
      </c>
      <c r="O25" s="737" t="s">
        <v>685</v>
      </c>
      <c r="P25" s="737" t="s">
        <v>679</v>
      </c>
    </row>
    <row r="26" spans="2:21" ht="15.75">
      <c r="B26" s="744"/>
      <c r="C26" s="744" t="s">
        <v>689</v>
      </c>
      <c r="D26" s="744" t="s">
        <v>690</v>
      </c>
      <c r="E26" s="744" t="s">
        <v>691</v>
      </c>
      <c r="F26" s="744" t="s">
        <v>692</v>
      </c>
      <c r="H26" s="744"/>
      <c r="I26" s="744" t="s">
        <v>693</v>
      </c>
      <c r="J26" s="744" t="s">
        <v>694</v>
      </c>
      <c r="K26" s="744" t="s">
        <v>695</v>
      </c>
      <c r="M26" s="744"/>
      <c r="N26" s="744" t="s">
        <v>696</v>
      </c>
      <c r="O26" s="744" t="s">
        <v>697</v>
      </c>
      <c r="P26" s="744" t="s">
        <v>698</v>
      </c>
    </row>
    <row r="27" spans="2:21" ht="15.6" customHeight="1">
      <c r="B27" s="739" t="s">
        <v>703</v>
      </c>
      <c r="C27" s="747">
        <f>K49</f>
        <v>0</v>
      </c>
      <c r="D27" s="745"/>
      <c r="E27" s="738"/>
      <c r="F27" s="738"/>
      <c r="H27" s="738"/>
      <c r="I27" s="738"/>
      <c r="J27" s="738"/>
      <c r="K27" s="738">
        <f>I27*J27</f>
        <v>0</v>
      </c>
      <c r="M27" s="738"/>
      <c r="N27" s="738"/>
      <c r="O27" s="738"/>
      <c r="P27" s="738">
        <f>N27*O27</f>
        <v>0</v>
      </c>
    </row>
    <row r="28" spans="2:21" ht="15.6" customHeight="1">
      <c r="B28" s="739" t="s">
        <v>704</v>
      </c>
      <c r="C28" s="748">
        <f>P49</f>
        <v>0</v>
      </c>
      <c r="D28" s="749">
        <f>C28-C27</f>
        <v>0</v>
      </c>
      <c r="E28" s="738"/>
      <c r="F28" s="746">
        <f>D28*E28</f>
        <v>0</v>
      </c>
      <c r="H28" s="738"/>
      <c r="I28" s="738"/>
      <c r="J28" s="738"/>
      <c r="K28" s="738"/>
      <c r="M28" s="738"/>
      <c r="N28" s="738"/>
      <c r="O28" s="738"/>
      <c r="P28" s="738"/>
    </row>
    <row r="29" spans="2:21" ht="15.6" customHeight="1">
      <c r="B29" s="739" t="s">
        <v>705</v>
      </c>
      <c r="C29" s="738"/>
      <c r="D29" s="738"/>
      <c r="E29" s="738"/>
      <c r="F29" s="738"/>
      <c r="H29" s="738"/>
      <c r="I29" s="738"/>
      <c r="J29" s="738"/>
      <c r="K29" s="738"/>
      <c r="M29" s="738"/>
      <c r="N29" s="738"/>
      <c r="O29" s="738"/>
      <c r="P29" s="738"/>
    </row>
    <row r="30" spans="2:21" ht="15.6" customHeight="1">
      <c r="B30" s="739" t="s">
        <v>706</v>
      </c>
      <c r="C30" s="738"/>
      <c r="D30" s="738"/>
      <c r="E30" s="738"/>
      <c r="F30" s="738"/>
      <c r="H30" s="738"/>
      <c r="I30" s="738"/>
      <c r="J30" s="738"/>
      <c r="K30" s="738"/>
      <c r="M30" s="738"/>
      <c r="N30" s="738"/>
      <c r="O30" s="738"/>
      <c r="P30" s="738"/>
    </row>
    <row r="31" spans="2:21" ht="15.6" customHeight="1">
      <c r="B31" s="739" t="s">
        <v>707</v>
      </c>
      <c r="C31" s="738"/>
      <c r="D31" s="738"/>
      <c r="E31" s="738"/>
      <c r="F31" s="738"/>
      <c r="H31" s="738"/>
      <c r="I31" s="738"/>
      <c r="J31" s="738"/>
      <c r="K31" s="738"/>
      <c r="M31" s="738"/>
      <c r="N31" s="738"/>
      <c r="O31" s="738"/>
      <c r="P31" s="738"/>
    </row>
    <row r="32" spans="2:21" ht="15.6" customHeight="1">
      <c r="B32" s="739" t="s">
        <v>708</v>
      </c>
      <c r="C32" s="738"/>
      <c r="D32" s="738"/>
      <c r="E32" s="738"/>
      <c r="F32" s="738"/>
      <c r="H32" s="738"/>
      <c r="I32" s="738"/>
      <c r="J32" s="738"/>
      <c r="K32" s="738"/>
      <c r="M32" s="738"/>
      <c r="N32" s="738"/>
      <c r="O32" s="738"/>
      <c r="P32" s="738"/>
    </row>
    <row r="33" spans="2:16" ht="15.6" customHeight="1">
      <c r="B33" s="739" t="s">
        <v>709</v>
      </c>
      <c r="C33" s="738"/>
      <c r="D33" s="738"/>
      <c r="E33" s="738"/>
      <c r="F33" s="738"/>
      <c r="H33" s="738"/>
      <c r="I33" s="738"/>
      <c r="J33" s="738"/>
      <c r="K33" s="738"/>
      <c r="M33" s="738"/>
      <c r="N33" s="738"/>
      <c r="O33" s="738"/>
      <c r="P33" s="738"/>
    </row>
    <row r="34" spans="2:16" ht="15.6" customHeight="1">
      <c r="B34" s="739" t="s">
        <v>710</v>
      </c>
      <c r="C34" s="738"/>
      <c r="D34" s="738"/>
      <c r="E34" s="738"/>
      <c r="F34" s="738"/>
      <c r="H34" s="738"/>
      <c r="I34" s="738"/>
      <c r="J34" s="738"/>
      <c r="K34" s="738"/>
      <c r="M34" s="738"/>
      <c r="N34" s="738"/>
      <c r="O34" s="738"/>
      <c r="P34" s="738"/>
    </row>
    <row r="35" spans="2:16" ht="15.6" customHeight="1">
      <c r="B35" s="739" t="s">
        <v>711</v>
      </c>
      <c r="C35" s="738"/>
      <c r="D35" s="738"/>
      <c r="E35" s="738"/>
      <c r="F35" s="738"/>
      <c r="H35" s="738"/>
      <c r="I35" s="738"/>
      <c r="J35" s="738"/>
      <c r="K35" s="738"/>
      <c r="M35" s="738"/>
      <c r="N35" s="738"/>
      <c r="O35" s="738"/>
      <c r="P35" s="738"/>
    </row>
    <row r="36" spans="2:16" ht="15.6" customHeight="1">
      <c r="B36" s="739" t="s">
        <v>712</v>
      </c>
      <c r="C36" s="738"/>
      <c r="D36" s="738"/>
      <c r="E36" s="738"/>
      <c r="F36" s="738"/>
      <c r="H36" s="738"/>
      <c r="I36" s="738"/>
      <c r="J36" s="738"/>
      <c r="K36" s="738"/>
      <c r="M36" s="738"/>
      <c r="N36" s="738"/>
      <c r="O36" s="738"/>
      <c r="P36" s="738"/>
    </row>
    <row r="37" spans="2:16" ht="15.6" customHeight="1">
      <c r="B37" s="739" t="s">
        <v>713</v>
      </c>
      <c r="C37" s="738"/>
      <c r="D37" s="738"/>
      <c r="E37" s="738"/>
      <c r="F37" s="738"/>
      <c r="H37" s="738"/>
      <c r="I37" s="738"/>
      <c r="J37" s="738"/>
      <c r="K37" s="738"/>
      <c r="M37" s="738"/>
      <c r="N37" s="738"/>
      <c r="O37" s="738"/>
      <c r="P37" s="738"/>
    </row>
    <row r="38" spans="2:16" ht="15.6" customHeight="1">
      <c r="B38" s="739" t="s">
        <v>714</v>
      </c>
      <c r="C38" s="738"/>
      <c r="D38" s="738"/>
      <c r="E38" s="738"/>
      <c r="F38" s="738"/>
      <c r="H38" s="738"/>
      <c r="I38" s="738"/>
      <c r="J38" s="738"/>
      <c r="K38" s="738"/>
      <c r="M38" s="738"/>
      <c r="N38" s="738"/>
      <c r="O38" s="738"/>
      <c r="P38" s="738"/>
    </row>
    <row r="39" spans="2:16" ht="16.350000000000001" customHeight="1">
      <c r="B39" s="750" t="s">
        <v>26</v>
      </c>
      <c r="C39" s="751"/>
      <c r="D39" s="751"/>
      <c r="E39" s="751"/>
      <c r="F39" s="752">
        <f>SUM(F28:F38)</f>
        <v>0</v>
      </c>
      <c r="H39" s="738"/>
      <c r="I39" s="738"/>
      <c r="J39" s="738"/>
      <c r="K39" s="738"/>
      <c r="M39" s="738"/>
      <c r="N39" s="738"/>
      <c r="O39" s="738"/>
      <c r="P39" s="738"/>
    </row>
    <row r="40" spans="2:16">
      <c r="B40" s="739" t="s">
        <v>702</v>
      </c>
      <c r="C40" s="738"/>
      <c r="D40" s="738"/>
      <c r="E40" s="738"/>
      <c r="F40" s="738"/>
      <c r="H40" s="738"/>
      <c r="I40" s="738"/>
      <c r="J40" s="738"/>
      <c r="K40" s="738"/>
      <c r="M40" s="738"/>
      <c r="N40" s="738"/>
      <c r="O40" s="738"/>
      <c r="P40" s="738"/>
    </row>
    <row r="41" spans="2:16">
      <c r="B41" s="739" t="s">
        <v>702</v>
      </c>
      <c r="C41" s="738"/>
      <c r="D41" s="738"/>
      <c r="E41" s="738"/>
      <c r="F41" s="738"/>
      <c r="H41" s="738"/>
      <c r="I41" s="738"/>
      <c r="J41" s="738"/>
      <c r="K41" s="738"/>
      <c r="M41" s="738"/>
      <c r="N41" s="738"/>
      <c r="O41" s="738"/>
      <c r="P41" s="738"/>
    </row>
    <row r="42" spans="2:16">
      <c r="B42" s="739" t="s">
        <v>702</v>
      </c>
      <c r="C42" s="738"/>
      <c r="D42" s="738"/>
      <c r="E42" s="738"/>
      <c r="F42" s="738"/>
      <c r="H42" s="738"/>
      <c r="I42" s="738"/>
      <c r="J42" s="738"/>
      <c r="K42" s="738"/>
      <c r="M42" s="738"/>
      <c r="N42" s="738"/>
      <c r="O42" s="738"/>
      <c r="P42" s="738"/>
    </row>
    <row r="43" spans="2:16">
      <c r="B43" s="739" t="s">
        <v>702</v>
      </c>
      <c r="C43" s="738"/>
      <c r="D43" s="738"/>
      <c r="E43" s="738"/>
      <c r="F43" s="738"/>
      <c r="H43" s="738"/>
      <c r="I43" s="738"/>
      <c r="J43" s="738"/>
      <c r="K43" s="738"/>
      <c r="M43" s="738"/>
      <c r="N43" s="738"/>
      <c r="O43" s="738"/>
      <c r="P43" s="738"/>
    </row>
    <row r="44" spans="2:16">
      <c r="H44" s="738"/>
      <c r="I44" s="738"/>
      <c r="J44" s="738"/>
      <c r="K44" s="738"/>
      <c r="M44" s="738"/>
      <c r="N44" s="738"/>
      <c r="O44" s="738"/>
      <c r="P44" s="738"/>
    </row>
    <row r="45" spans="2:16">
      <c r="H45" s="738"/>
      <c r="I45" s="738"/>
      <c r="J45" s="738"/>
      <c r="K45" s="738"/>
      <c r="M45" s="738"/>
      <c r="N45" s="738"/>
      <c r="O45" s="738"/>
      <c r="P45" s="738"/>
    </row>
    <row r="46" spans="2:16">
      <c r="H46" s="738"/>
      <c r="I46" s="738"/>
      <c r="J46" s="738"/>
      <c r="K46" s="738"/>
      <c r="M46" s="738"/>
      <c r="N46" s="738"/>
      <c r="O46" s="738"/>
      <c r="P46" s="738"/>
    </row>
    <row r="47" spans="2:16">
      <c r="H47" s="738"/>
      <c r="I47" s="738"/>
      <c r="J47" s="738"/>
      <c r="K47" s="738"/>
      <c r="M47" s="738"/>
      <c r="N47" s="738"/>
      <c r="O47" s="738"/>
      <c r="P47" s="738"/>
    </row>
    <row r="48" spans="2:16">
      <c r="H48" s="738"/>
      <c r="I48" s="738"/>
      <c r="J48" s="738"/>
      <c r="K48" s="738"/>
      <c r="M48" s="738"/>
      <c r="N48" s="738"/>
      <c r="O48" s="738"/>
      <c r="P48" s="738"/>
    </row>
    <row r="49" spans="8:16">
      <c r="H49" s="750" t="s">
        <v>26</v>
      </c>
      <c r="I49" s="751"/>
      <c r="J49" s="751"/>
      <c r="K49" s="747">
        <f>SUM(K27:K48)</f>
        <v>0</v>
      </c>
      <c r="M49" s="750" t="s">
        <v>26</v>
      </c>
      <c r="N49" s="751"/>
      <c r="O49" s="751"/>
      <c r="P49" s="748">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CC9586A27F841BB5518B040F4F04E" ma:contentTypeVersion="7" ma:contentTypeDescription="Create a new document." ma:contentTypeScope="" ma:versionID="5ee2e6bf01c7683d3b9c17bd6275eb1a">
  <xsd:schema xmlns:xsd="http://www.w3.org/2001/XMLSchema" xmlns:xs="http://www.w3.org/2001/XMLSchema" xmlns:p="http://schemas.microsoft.com/office/2006/metadata/properties" xmlns:ns3="f14c44cf-e0c3-49d3-b725-3242b105b677" targetNamespace="http://schemas.microsoft.com/office/2006/metadata/properties" ma:root="true" ma:fieldsID="153ff58ecd29d51f5acb326b74f34a55" ns3:_="">
    <xsd:import namespace="f14c44cf-e0c3-49d3-b725-3242b105b67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c44cf-e0c3-49d3-b725-3242b105b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E37CC8-07E1-4D4D-B76E-D92FC97A3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c44cf-e0c3-49d3-b725-3242b105b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8F8D8C-9F5A-4479-99B1-F019DB167520}">
  <ds:schemaRefs>
    <ds:schemaRef ds:uri="http://schemas.microsoft.com/sharepoint/v3/contenttype/forms"/>
  </ds:schemaRefs>
</ds:datastoreItem>
</file>

<file path=customXml/itemProps3.xml><?xml version="1.0" encoding="utf-8"?>
<ds:datastoreItem xmlns:ds="http://schemas.openxmlformats.org/officeDocument/2006/customXml" ds:itemID="{94AC82E9-205D-47B6-91D1-1D842ED0EE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Alexander Di Ilio</cp:lastModifiedBy>
  <cp:lastPrinted>2017-05-24T00:43:43Z</cp:lastPrinted>
  <dcterms:created xsi:type="dcterms:W3CDTF">2012-03-05T18:56:04Z</dcterms:created>
  <dcterms:modified xsi:type="dcterms:W3CDTF">2020-11-30T20:45:18Z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0x01010000DCC9586A27F841BB5518B040F4F04E</vt:lpwstr>
  </property>
</Properties>
</file>