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G:\Applications Department\Department Applications\Rates\2021 Electricity Rates\IRM\IRM Applications\Price Cap IR\Algoma\Final Decision and Model\Drafts\"/>
    </mc:Choice>
  </mc:AlternateContent>
  <xr:revisionPtr revIDLastSave="0" documentId="8_{C7197A26-09A6-4EC1-B5F2-C7B11A274052}" xr6:coauthVersionLast="45" xr6:coauthVersionMax="45" xr10:uidLastSave="{00000000-0000-0000-0000-000000000000}"/>
  <bookViews>
    <workbookView xWindow="38280" yWindow="-120" windowWidth="25440" windowHeight="15390" tabRatio="847" xr2:uid="{00000000-000D-0000-FFFF-FFFF00000000}"/>
  </bookViews>
  <sheets>
    <sheet name="Cover Sheet" sheetId="2" r:id="rId1"/>
    <sheet name="Rate Summary" sheetId="3" r:id="rId2"/>
    <sheet name="2020 COS Cost Allocation" sheetId="17" r:id="rId3"/>
    <sheet name="2020 COS Eq Rates and Revenue" sheetId="6" r:id="rId4"/>
    <sheet name="2021 IRM Adjustment Factor" sheetId="4" r:id="rId5"/>
    <sheet name="2021 Indexed Revenue" sheetId="7" r:id="rId6"/>
    <sheet name="2021 RRRP Rate Design" sheetId="10" r:id="rId7"/>
    <sheet name="2021 Non-RRRP Rate Design" sheetId="13" r:id="rId8"/>
    <sheet name="2021 R1(i) Decoupling" sheetId="15" r:id="rId9"/>
    <sheet name="2021 Seasonal Decoupling" sheetId="1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_xlnm.Print_Area" localSheetId="9">#REF!</definedName>
    <definedName name="____xlnm.Print_Area">#REF!</definedName>
    <definedName name="____xlnm.Print_Area_1" localSheetId="9">#REF!</definedName>
    <definedName name="____xlnm.Print_Area_1">#REF!</definedName>
    <definedName name="___INDEX_SHEET___ASAP_Utilities" localSheetId="9">#REF!</definedName>
    <definedName name="___INDEX_SHEET___ASAP_Utilities">#REF!</definedName>
    <definedName name="___xlnm.Print_Area" localSheetId="9">#REF!</definedName>
    <definedName name="___xlnm.Print_Area">#REF!</definedName>
    <definedName name="___xlnm.Print_Area_1" localSheetId="9">#REF!</definedName>
    <definedName name="___xlnm.Print_Area_1">#REF!</definedName>
    <definedName name="___xlnm.Print_Area_10" localSheetId="9">#REF!</definedName>
    <definedName name="___xlnm.Print_Area_10">#REF!</definedName>
    <definedName name="___xlnm.Print_Area_11" localSheetId="9">#REF!</definedName>
    <definedName name="___xlnm.Print_Area_11">#REF!</definedName>
    <definedName name="___xlnm.Print_Area_12" localSheetId="9">#REF!</definedName>
    <definedName name="___xlnm.Print_Area_12">#REF!</definedName>
    <definedName name="___xlnm.Print_Area_13" localSheetId="9">#REF!</definedName>
    <definedName name="___xlnm.Print_Area_13">#REF!</definedName>
    <definedName name="___xlnm.Print_Area_14" localSheetId="9">#REF!</definedName>
    <definedName name="___xlnm.Print_Area_14">#REF!</definedName>
    <definedName name="___xlnm.Print_Area_15" localSheetId="9">#REF!</definedName>
    <definedName name="___xlnm.Print_Area_15">#REF!</definedName>
    <definedName name="___xlnm.Print_Area_16" localSheetId="9">#REF!</definedName>
    <definedName name="___xlnm.Print_Area_16">#REF!</definedName>
    <definedName name="___xlnm.Print_Area_17" localSheetId="9">#REF!</definedName>
    <definedName name="___xlnm.Print_Area_17">#REF!</definedName>
    <definedName name="___xlnm.Print_Area_18" localSheetId="9">#REF!</definedName>
    <definedName name="___xlnm.Print_Area_18">#REF!</definedName>
    <definedName name="___xlnm.Print_Area_19" localSheetId="9">#REF!</definedName>
    <definedName name="___xlnm.Print_Area_19">#REF!</definedName>
    <definedName name="___xlnm.Print_Area_2" localSheetId="9">#REF!</definedName>
    <definedName name="___xlnm.Print_Area_2">#REF!</definedName>
    <definedName name="___xlnm.Print_Area_20" localSheetId="9">#REF!</definedName>
    <definedName name="___xlnm.Print_Area_20">#REF!</definedName>
    <definedName name="___xlnm.Print_Area_21" localSheetId="9">#REF!</definedName>
    <definedName name="___xlnm.Print_Area_21">#REF!</definedName>
    <definedName name="___xlnm.Print_Area_22" localSheetId="9">#REF!</definedName>
    <definedName name="___xlnm.Print_Area_22">#REF!</definedName>
    <definedName name="___xlnm.Print_Area_23" localSheetId="9">#REF!</definedName>
    <definedName name="___xlnm.Print_Area_23">#REF!</definedName>
    <definedName name="___xlnm.Print_Area_24" localSheetId="9">#REF!</definedName>
    <definedName name="___xlnm.Print_Area_24">#REF!</definedName>
    <definedName name="___xlnm.Print_Area_25" localSheetId="9">#REF!</definedName>
    <definedName name="___xlnm.Print_Area_25">#REF!</definedName>
    <definedName name="___xlnm.Print_Area_26" localSheetId="9">#REF!</definedName>
    <definedName name="___xlnm.Print_Area_26">#REF!</definedName>
    <definedName name="___xlnm.Print_Area_27" localSheetId="9">#REF!</definedName>
    <definedName name="___xlnm.Print_Area_27">#REF!</definedName>
    <definedName name="___xlnm.Print_Area_28" localSheetId="9">#REF!</definedName>
    <definedName name="___xlnm.Print_Area_28">#REF!</definedName>
    <definedName name="___xlnm.Print_Area_29" localSheetId="9">#REF!</definedName>
    <definedName name="___xlnm.Print_Area_29">#REF!</definedName>
    <definedName name="___xlnm.Print_Area_3" localSheetId="9">#REF!</definedName>
    <definedName name="___xlnm.Print_Area_3">#REF!</definedName>
    <definedName name="___xlnm.Print_Area_30" localSheetId="9">#REF!</definedName>
    <definedName name="___xlnm.Print_Area_30">#REF!</definedName>
    <definedName name="___xlnm.Print_Area_31" localSheetId="9">#REF!</definedName>
    <definedName name="___xlnm.Print_Area_31">#REF!</definedName>
    <definedName name="___xlnm.Print_Area_32" localSheetId="9">#REF!</definedName>
    <definedName name="___xlnm.Print_Area_32">#REF!</definedName>
    <definedName name="___xlnm.Print_Area_33" localSheetId="9">#REF!</definedName>
    <definedName name="___xlnm.Print_Area_33">#REF!</definedName>
    <definedName name="___xlnm.Print_Area_34" localSheetId="9">#REF!</definedName>
    <definedName name="___xlnm.Print_Area_34">#REF!</definedName>
    <definedName name="___xlnm.Print_Area_35" localSheetId="9">#REF!</definedName>
    <definedName name="___xlnm.Print_Area_35">#REF!</definedName>
    <definedName name="___xlnm.Print_Area_36" localSheetId="9">#REF!</definedName>
    <definedName name="___xlnm.Print_Area_36">#REF!</definedName>
    <definedName name="___xlnm.Print_Area_37" localSheetId="9">#REF!</definedName>
    <definedName name="___xlnm.Print_Area_37">#REF!</definedName>
    <definedName name="___xlnm.Print_Area_38" localSheetId="9">#REF!</definedName>
    <definedName name="___xlnm.Print_Area_38">#REF!</definedName>
    <definedName name="___xlnm.Print_Area_39" localSheetId="9">#REF!</definedName>
    <definedName name="___xlnm.Print_Area_39">#REF!</definedName>
    <definedName name="___xlnm.Print_Area_4" localSheetId="9">#REF!</definedName>
    <definedName name="___xlnm.Print_Area_4">#REF!</definedName>
    <definedName name="___xlnm.Print_Area_40" localSheetId="9">#REF!</definedName>
    <definedName name="___xlnm.Print_Area_40">#REF!</definedName>
    <definedName name="___xlnm.Print_Area_41" localSheetId="9">#REF!</definedName>
    <definedName name="___xlnm.Print_Area_41">#REF!</definedName>
    <definedName name="___xlnm.Print_Area_42" localSheetId="9">#REF!</definedName>
    <definedName name="___xlnm.Print_Area_42">#REF!</definedName>
    <definedName name="___xlnm.Print_Area_43" localSheetId="9">#REF!</definedName>
    <definedName name="___xlnm.Print_Area_43">#REF!</definedName>
    <definedName name="___xlnm.Print_Area_44" localSheetId="9">#REF!</definedName>
    <definedName name="___xlnm.Print_Area_44">#REF!</definedName>
    <definedName name="___xlnm.Print_Area_45" localSheetId="9">#REF!</definedName>
    <definedName name="___xlnm.Print_Area_45">#REF!</definedName>
    <definedName name="___xlnm.Print_Area_46" localSheetId="9">#REF!</definedName>
    <definedName name="___xlnm.Print_Area_46">#REF!</definedName>
    <definedName name="___xlnm.Print_Area_47" localSheetId="9">#REF!</definedName>
    <definedName name="___xlnm.Print_Area_47">#REF!</definedName>
    <definedName name="___xlnm.Print_Area_48" localSheetId="9">#REF!</definedName>
    <definedName name="___xlnm.Print_Area_48">#REF!</definedName>
    <definedName name="___xlnm.Print_Area_49" localSheetId="9">#REF!</definedName>
    <definedName name="___xlnm.Print_Area_49">#REF!</definedName>
    <definedName name="___xlnm.Print_Area_5" localSheetId="9">#REF!</definedName>
    <definedName name="___xlnm.Print_Area_5">#REF!</definedName>
    <definedName name="___xlnm.Print_Area_6" localSheetId="9">#REF!</definedName>
    <definedName name="___xlnm.Print_Area_6">#REF!</definedName>
    <definedName name="___xlnm.Print_Area_7" localSheetId="9">#REF!</definedName>
    <definedName name="___xlnm.Print_Area_7">#REF!</definedName>
    <definedName name="___xlnm.Print_Area_8" localSheetId="9">#REF!</definedName>
    <definedName name="___xlnm.Print_Area_8">#REF!</definedName>
    <definedName name="___xlnm.Print_Area_9" localSheetId="9">#REF!</definedName>
    <definedName name="___xlnm.Print_Area_9">#REF!</definedName>
    <definedName name="__xlnm._FilterDatabase" localSheetId="9">#REF!</definedName>
    <definedName name="__xlnm._FilterDatabase">#REF!</definedName>
    <definedName name="__xlnm._FilterDatabase_1" localSheetId="9">#REF!</definedName>
    <definedName name="__xlnm._FilterDatabase_1">#REF!</definedName>
    <definedName name="__xlnm.Extract">"#N/A"</definedName>
    <definedName name="__xlnm.Print_Area" localSheetId="9">#REF!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9">#REF!</definedName>
    <definedName name="__xlnm.Print_Area_10">#REF!</definedName>
    <definedName name="__xlnm.Print_Area_11" localSheetId="9">#REF!</definedName>
    <definedName name="__xlnm.Print_Area_11">#REF!</definedName>
    <definedName name="__xlnm.Print_Area_12" localSheetId="9">#REF!</definedName>
    <definedName name="__xlnm.Print_Area_12">#REF!</definedName>
    <definedName name="__xlnm.Print_Area_13" localSheetId="9">#REF!</definedName>
    <definedName name="__xlnm.Print_Area_13">#REF!</definedName>
    <definedName name="__xlnm.Print_Area_14" localSheetId="9">#REF!</definedName>
    <definedName name="__xlnm.Print_Area_14">#REF!</definedName>
    <definedName name="__xlnm.Print_Area_15" localSheetId="9">#REF!</definedName>
    <definedName name="__xlnm.Print_Area_15">#REF!</definedName>
    <definedName name="__xlnm.Print_Area_16" localSheetId="9">#REF!</definedName>
    <definedName name="__xlnm.Print_Area_16">#REF!</definedName>
    <definedName name="__xlnm.Print_Area_17" localSheetId="9">#REF!</definedName>
    <definedName name="__xlnm.Print_Area_17">#REF!</definedName>
    <definedName name="__xlnm.Print_Area_18" localSheetId="9">#REF!</definedName>
    <definedName name="__xlnm.Print_Area_18">#REF!</definedName>
    <definedName name="__xlnm.Print_Area_19" localSheetId="9">#REF!</definedName>
    <definedName name="__xlnm.Print_Area_19">#REF!</definedName>
    <definedName name="__xlnm.Print_Area_2" localSheetId="9">#REF!</definedName>
    <definedName name="__xlnm.Print_Area_2">#REF!</definedName>
    <definedName name="__xlnm.Print_Area_2_1" localSheetId="9">#REF!</definedName>
    <definedName name="__xlnm.Print_Area_2_1">#REF!</definedName>
    <definedName name="__xlnm.Print_Area_2_2" localSheetId="9">#REF!</definedName>
    <definedName name="__xlnm.Print_Area_2_2">#REF!</definedName>
    <definedName name="__xlnm.Print_Area_2_3" localSheetId="9">#REF!</definedName>
    <definedName name="__xlnm.Print_Area_2_3">#REF!</definedName>
    <definedName name="__xlnm.Print_Area_2_4" localSheetId="9">#REF!</definedName>
    <definedName name="__xlnm.Print_Area_2_4">#REF!</definedName>
    <definedName name="__xlnm.Print_Area_2_5" localSheetId="9">#REF!</definedName>
    <definedName name="__xlnm.Print_Area_2_5">#REF!</definedName>
    <definedName name="__xlnm.Print_Area_2_6" localSheetId="9">#REF!</definedName>
    <definedName name="__xlnm.Print_Area_2_6">#REF!</definedName>
    <definedName name="__xlnm.Print_Area_20" localSheetId="9">#REF!</definedName>
    <definedName name="__xlnm.Print_Area_20">#REF!</definedName>
    <definedName name="__xlnm.Print_Area_21" localSheetId="9">#REF!</definedName>
    <definedName name="__xlnm.Print_Area_21">#REF!</definedName>
    <definedName name="__xlnm.Print_Area_21_1" localSheetId="9">#REF!</definedName>
    <definedName name="__xlnm.Print_Area_21_1">#REF!</definedName>
    <definedName name="__xlnm.Print_Area_21_2" localSheetId="9">#REF!</definedName>
    <definedName name="__xlnm.Print_Area_21_2">#REF!</definedName>
    <definedName name="__xlnm.Print_Area_21_3" localSheetId="9">#REF!</definedName>
    <definedName name="__xlnm.Print_Area_21_3">#REF!</definedName>
    <definedName name="__xlnm.Print_Area_22" localSheetId="9">#REF!</definedName>
    <definedName name="__xlnm.Print_Area_22">#REF!</definedName>
    <definedName name="__xlnm.Print_Area_23" localSheetId="9">#REF!</definedName>
    <definedName name="__xlnm.Print_Area_23">#REF!</definedName>
    <definedName name="__xlnm.Print_Area_24" localSheetId="9">#REF!</definedName>
    <definedName name="__xlnm.Print_Area_24">#REF!</definedName>
    <definedName name="__xlnm.Print_Area_24_1" localSheetId="9">#REF!</definedName>
    <definedName name="__xlnm.Print_Area_24_1">#REF!</definedName>
    <definedName name="__xlnm.Print_Area_24_2" localSheetId="9">#REF!</definedName>
    <definedName name="__xlnm.Print_Area_24_2">#REF!</definedName>
    <definedName name="__xlnm.Print_Area_25" localSheetId="9">#REF!</definedName>
    <definedName name="__xlnm.Print_Area_25">#REF!</definedName>
    <definedName name="__xlnm.Print_Area_26" localSheetId="9">#REF!</definedName>
    <definedName name="__xlnm.Print_Area_26">#REF!</definedName>
    <definedName name="__xlnm.Print_Area_27" localSheetId="9">#REF!</definedName>
    <definedName name="__xlnm.Print_Area_27">#REF!</definedName>
    <definedName name="__xlnm.Print_Area_28" localSheetId="9">#REF!</definedName>
    <definedName name="__xlnm.Print_Area_28">#REF!</definedName>
    <definedName name="__xlnm.Print_Area_29" localSheetId="9">#REF!</definedName>
    <definedName name="__xlnm.Print_Area_29">#REF!</definedName>
    <definedName name="__xlnm.Print_Area_3" localSheetId="9">#REF!</definedName>
    <definedName name="__xlnm.Print_Area_3">#REF!</definedName>
    <definedName name="__xlnm.Print_Area_30" localSheetId="9">#REF!</definedName>
    <definedName name="__xlnm.Print_Area_30">#REF!</definedName>
    <definedName name="__xlnm.Print_Area_31" localSheetId="9">#REF!</definedName>
    <definedName name="__xlnm.Print_Area_31">#REF!</definedName>
    <definedName name="__xlnm.Print_Area_32" localSheetId="9">#REF!</definedName>
    <definedName name="__xlnm.Print_Area_32">#REF!</definedName>
    <definedName name="__xlnm.Print_Area_33" localSheetId="9">#REF!</definedName>
    <definedName name="__xlnm.Print_Area_33">#REF!</definedName>
    <definedName name="__xlnm.Print_Area_34" localSheetId="9">#REF!</definedName>
    <definedName name="__xlnm.Print_Area_34">#REF!</definedName>
    <definedName name="__xlnm.Print_Area_35" localSheetId="9">#REF!</definedName>
    <definedName name="__xlnm.Print_Area_35">#REF!</definedName>
    <definedName name="__xlnm.Print_Area_36" localSheetId="9">#REF!</definedName>
    <definedName name="__xlnm.Print_Area_36">#REF!</definedName>
    <definedName name="__xlnm.Print_Area_37" localSheetId="9">#REF!</definedName>
    <definedName name="__xlnm.Print_Area_37">#REF!</definedName>
    <definedName name="__xlnm.Print_Area_38" localSheetId="9">#REF!</definedName>
    <definedName name="__xlnm.Print_Area_38">#REF!</definedName>
    <definedName name="__xlnm.Print_Area_39" localSheetId="9">#REF!</definedName>
    <definedName name="__xlnm.Print_Area_39">#REF!</definedName>
    <definedName name="__xlnm.Print_Area_4" localSheetId="9">#REF!</definedName>
    <definedName name="__xlnm.Print_Area_4">#REF!</definedName>
    <definedName name="__xlnm.Print_Area_41" localSheetId="9">#REF!</definedName>
    <definedName name="__xlnm.Print_Area_41">#REF!</definedName>
    <definedName name="__xlnm.Print_Area_42" localSheetId="9">#REF!</definedName>
    <definedName name="__xlnm.Print_Area_42">#REF!</definedName>
    <definedName name="__xlnm.Print_Area_43" localSheetId="9">#REF!</definedName>
    <definedName name="__xlnm.Print_Area_43">#REF!</definedName>
    <definedName name="__xlnm.Print_Area_44" localSheetId="9">#REF!</definedName>
    <definedName name="__xlnm.Print_Area_44">#REF!</definedName>
    <definedName name="__xlnm.Print_Area_45" localSheetId="9">#REF!</definedName>
    <definedName name="__xlnm.Print_Area_45">#REF!</definedName>
    <definedName name="__xlnm.Print_Area_46" localSheetId="9">#REF!</definedName>
    <definedName name="__xlnm.Print_Area_46">#REF!</definedName>
    <definedName name="__xlnm.Print_Area_46_1" localSheetId="9">#REF!</definedName>
    <definedName name="__xlnm.Print_Area_46_1">#REF!</definedName>
    <definedName name="__xlnm.Print_Area_46_2" localSheetId="9">#REF!</definedName>
    <definedName name="__xlnm.Print_Area_46_2">#REF!</definedName>
    <definedName name="__xlnm.Print_Area_46_3" localSheetId="9">#REF!</definedName>
    <definedName name="__xlnm.Print_Area_46_3">#REF!</definedName>
    <definedName name="__xlnm.Print_Area_46_4" localSheetId="9">#REF!</definedName>
    <definedName name="__xlnm.Print_Area_46_4">#REF!</definedName>
    <definedName name="__xlnm.Print_Area_46_5" localSheetId="9">#REF!</definedName>
    <definedName name="__xlnm.Print_Area_46_5">#REF!</definedName>
    <definedName name="__xlnm.Print_Area_46_6" localSheetId="9">#REF!</definedName>
    <definedName name="__xlnm.Print_Area_46_6">#REF!</definedName>
    <definedName name="__xlnm.Print_Area_46_7" localSheetId="9">#REF!</definedName>
    <definedName name="__xlnm.Print_Area_46_7">#REF!</definedName>
    <definedName name="__xlnm.Print_Area_46_8" localSheetId="9">#REF!</definedName>
    <definedName name="__xlnm.Print_Area_46_8">#REF!</definedName>
    <definedName name="__xlnm.Print_Area_46_9" localSheetId="9">#REF!</definedName>
    <definedName name="__xlnm.Print_Area_46_9">#REF!</definedName>
    <definedName name="__xlnm.Print_Area_47">"#REF!"</definedName>
    <definedName name="__xlnm.Print_Area_49" localSheetId="9">#REF!</definedName>
    <definedName name="__xlnm.Print_Area_49">#REF!</definedName>
    <definedName name="__xlnm.Print_Area_5" localSheetId="9">#REF!</definedName>
    <definedName name="__xlnm.Print_Area_5">#REF!</definedName>
    <definedName name="__xlnm.Print_Area_51" localSheetId="9">#REF!</definedName>
    <definedName name="__xlnm.Print_Area_51">#REF!</definedName>
    <definedName name="__xlnm.Print_Area_52" localSheetId="9">#REF!</definedName>
    <definedName name="__xlnm.Print_Area_52">#REF!</definedName>
    <definedName name="__xlnm.Print_Area_53" localSheetId="9">#REF!</definedName>
    <definedName name="__xlnm.Print_Area_53">#REF!</definedName>
    <definedName name="__xlnm.Print_Area_54" localSheetId="9">#REF!</definedName>
    <definedName name="__xlnm.Print_Area_54">#REF!</definedName>
    <definedName name="__xlnm.Print_Area_55" localSheetId="9">#REF!</definedName>
    <definedName name="__xlnm.Print_Area_55">#REF!</definedName>
    <definedName name="__xlnm.Print_Area_56" localSheetId="9">#REF!</definedName>
    <definedName name="__xlnm.Print_Area_56">#REF!</definedName>
    <definedName name="__xlnm.Print_Area_57" localSheetId="9">#REF!</definedName>
    <definedName name="__xlnm.Print_Area_57">#REF!</definedName>
    <definedName name="__xlnm.Print_Area_58" localSheetId="9">#REF!</definedName>
    <definedName name="__xlnm.Print_Area_58">#REF!</definedName>
    <definedName name="__xlnm.Print_Area_59" localSheetId="9">#REF!</definedName>
    <definedName name="__xlnm.Print_Area_59">#REF!</definedName>
    <definedName name="__xlnm.Print_Area_6" localSheetId="9">#REF!</definedName>
    <definedName name="__xlnm.Print_Area_6">#REF!</definedName>
    <definedName name="__xlnm.Print_Area_60" localSheetId="9">#REF!</definedName>
    <definedName name="__xlnm.Print_Area_60">#REF!</definedName>
    <definedName name="__xlnm.Print_Area_61" localSheetId="9">#REF!</definedName>
    <definedName name="__xlnm.Print_Area_61">#REF!</definedName>
    <definedName name="__xlnm.Print_Area_62" localSheetId="9">#REF!</definedName>
    <definedName name="__xlnm.Print_Area_62">#REF!</definedName>
    <definedName name="__xlnm.Print_Area_63" localSheetId="9">#REF!</definedName>
    <definedName name="__xlnm.Print_Area_63">#REF!</definedName>
    <definedName name="__xlnm.Print_Area_64" localSheetId="9">#REF!</definedName>
    <definedName name="__xlnm.Print_Area_64">#REF!</definedName>
    <definedName name="__xlnm.Print_Area_65" localSheetId="9">#REF!</definedName>
    <definedName name="__xlnm.Print_Area_65">#REF!</definedName>
    <definedName name="__xlnm.Print_Area_66" localSheetId="9">#REF!</definedName>
    <definedName name="__xlnm.Print_Area_66">#REF!</definedName>
    <definedName name="__xlnm.Print_Area_67" localSheetId="9">#REF!</definedName>
    <definedName name="__xlnm.Print_Area_67">#REF!</definedName>
    <definedName name="__xlnm.Print_Area_68" localSheetId="9">#REF!</definedName>
    <definedName name="__xlnm.Print_Area_68">#REF!</definedName>
    <definedName name="__xlnm.Print_Area_69" localSheetId="9">#REF!</definedName>
    <definedName name="__xlnm.Print_Area_69">#REF!</definedName>
    <definedName name="__xlnm.Print_Area_7" localSheetId="9">#REF!</definedName>
    <definedName name="__xlnm.Print_Area_7">#REF!</definedName>
    <definedName name="__xlnm.Print_Area_71" localSheetId="9">#REF!</definedName>
    <definedName name="__xlnm.Print_Area_71">#REF!</definedName>
    <definedName name="__xlnm.Print_Area_72" localSheetId="9">#REF!</definedName>
    <definedName name="__xlnm.Print_Area_72">#REF!</definedName>
    <definedName name="__xlnm.Print_Area_73" localSheetId="9">#REF!</definedName>
    <definedName name="__xlnm.Print_Area_73">#REF!</definedName>
    <definedName name="__xlnm.Print_Area_74" localSheetId="9">#REF!</definedName>
    <definedName name="__xlnm.Print_Area_74">#REF!</definedName>
    <definedName name="__xlnm.Print_Area_76" localSheetId="9">#REF!</definedName>
    <definedName name="__xlnm.Print_Area_76">#REF!</definedName>
    <definedName name="__xlnm.Print_Area_77">#N/A</definedName>
    <definedName name="__xlnm.Print_Area_78" localSheetId="9">#REF!</definedName>
    <definedName name="__xlnm.Print_Area_78">#REF!</definedName>
    <definedName name="__xlnm.Print_Area_79" localSheetId="9">#REF!</definedName>
    <definedName name="__xlnm.Print_Area_79">#REF!</definedName>
    <definedName name="__xlnm.Print_Area_8" localSheetId="9">#REF!</definedName>
    <definedName name="__xlnm.Print_Area_8">#REF!</definedName>
    <definedName name="__xlnm.Print_Area_80" localSheetId="9">#REF!</definedName>
    <definedName name="__xlnm.Print_Area_80">#REF!</definedName>
    <definedName name="__xlnm.Print_Area_81" localSheetId="9">#REF!</definedName>
    <definedName name="__xlnm.Print_Area_81">#REF!</definedName>
    <definedName name="__xlnm.Print_Area_9" localSheetId="9">#REF!</definedName>
    <definedName name="__xlnm.Print_Area_9">#REF!</definedName>
    <definedName name="__xlnm.Print_Titles" localSheetId="9">#REF!</definedName>
    <definedName name="__xlnm.Print_Titles">#REF!</definedName>
    <definedName name="__xlnm.Print_Titles_1" localSheetId="9">#REF!</definedName>
    <definedName name="__xlnm.Print_Titles_1">#REF!</definedName>
    <definedName name="__xlnm.Print_Titles_2" localSheetId="9">#REF!</definedName>
    <definedName name="__xlnm.Print_Titles_2">#REF!</definedName>
    <definedName name="_ftn1">"#N/A"</definedName>
    <definedName name="_ftnref1">"#N/A"</definedName>
    <definedName name="_Parse_Out" localSheetId="9"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9">#REF!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9">#REF!</definedName>
    <definedName name="Incr2000">#REF!</definedName>
    <definedName name="Index_Sheet_Kutools" localSheetId="9">#REF!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9">#REF!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9">#REF!</definedName>
    <definedName name="LIMIT">#REF!</definedName>
    <definedName name="LossFactors">[5]lists!$L$2:$L$15</definedName>
    <definedName name="man_beg_bud" localSheetId="9">#REF!</definedName>
    <definedName name="man_beg_bud">#REF!</definedName>
    <definedName name="man_end_bud" localSheetId="9">#REF!</definedName>
    <definedName name="man_end_bud">#REF!</definedName>
    <definedName name="man12ACT" localSheetId="9">#REF!</definedName>
    <definedName name="man12ACT">#REF!</definedName>
    <definedName name="MANBUD" localSheetId="9">#REF!</definedName>
    <definedName name="MANBUD">#REF!</definedName>
    <definedName name="manCYACT" localSheetId="9">#REF!</definedName>
    <definedName name="manCYACT">#REF!</definedName>
    <definedName name="manCYBUD" localSheetId="9">#REF!</definedName>
    <definedName name="manCYBUD">#REF!</definedName>
    <definedName name="manCYF" localSheetId="9">#REF!</definedName>
    <definedName name="manCYF">#REF!</definedName>
    <definedName name="MANEND" localSheetId="9">#REF!</definedName>
    <definedName name="MANEND">#REF!</definedName>
    <definedName name="manNYbud" localSheetId="9">#REF!</definedName>
    <definedName name="manNYbud">#REF!</definedName>
    <definedName name="manpower_costs" localSheetId="9">#REF!</definedName>
    <definedName name="manpower_costs">#REF!</definedName>
    <definedName name="manPYACT" localSheetId="9">#REF!</definedName>
    <definedName name="manPYACT">#REF!</definedName>
    <definedName name="MANSTART" localSheetId="9">#REF!</definedName>
    <definedName name="MANSTART">#REF!</definedName>
    <definedName name="mat_beg_bud" localSheetId="9">#REF!</definedName>
    <definedName name="mat_beg_bud">#REF!</definedName>
    <definedName name="mat_end_bud" localSheetId="9">#REF!</definedName>
    <definedName name="mat_end_bud">#REF!</definedName>
    <definedName name="mat12ACT" localSheetId="9">#REF!</definedName>
    <definedName name="mat12ACT">#REF!</definedName>
    <definedName name="MATBUD" localSheetId="9">#REF!</definedName>
    <definedName name="MATBUD">#REF!</definedName>
    <definedName name="matCYACT" localSheetId="9">#REF!</definedName>
    <definedName name="matCYACT">#REF!</definedName>
    <definedName name="matCYBUD" localSheetId="9">#REF!</definedName>
    <definedName name="matCYBUD">#REF!</definedName>
    <definedName name="matCYF" localSheetId="9">#REF!</definedName>
    <definedName name="matCYF">#REF!</definedName>
    <definedName name="MATEND" localSheetId="9">#REF!</definedName>
    <definedName name="MATEND">#REF!</definedName>
    <definedName name="material_costs" localSheetId="9">#REF!</definedName>
    <definedName name="material_costs">#REF!</definedName>
    <definedName name="matNYbud" localSheetId="9">#REF!</definedName>
    <definedName name="matNYbud">#REF!</definedName>
    <definedName name="matPYACT" localSheetId="9">#REF!</definedName>
    <definedName name="matPYACT">#REF!</definedName>
    <definedName name="MATSTART" localSheetId="9">#REF!</definedName>
    <definedName name="MATSTART">#REF!</definedName>
    <definedName name="NonPayment">[5]lists!$AA$1:$AA$71</definedName>
    <definedName name="OLE_LINK1">"#REF!"</definedName>
    <definedName name="OLE_LINK7">"#REF!"</definedName>
    <definedName name="oth_beg_bud" localSheetId="9">#REF!</definedName>
    <definedName name="oth_beg_bud">#REF!</definedName>
    <definedName name="oth_end_bud" localSheetId="9">#REF!</definedName>
    <definedName name="oth_end_bud">#REF!</definedName>
    <definedName name="oth12ACT" localSheetId="9">#REF!</definedName>
    <definedName name="oth12ACT">#REF!</definedName>
    <definedName name="othCYACT" localSheetId="9">#REF!</definedName>
    <definedName name="othCYACT">#REF!</definedName>
    <definedName name="othCYBUD" localSheetId="9">#REF!</definedName>
    <definedName name="othCYBUD">#REF!</definedName>
    <definedName name="othCYF" localSheetId="9">#REF!</definedName>
    <definedName name="othCYF">#REF!</definedName>
    <definedName name="OTHEND" localSheetId="9">#REF!</definedName>
    <definedName name="OTHEND">#REF!</definedName>
    <definedName name="other_costs" localSheetId="9">#REF!</definedName>
    <definedName name="other_costs">#REF!</definedName>
    <definedName name="OTHERBUD" localSheetId="9">#REF!</definedName>
    <definedName name="OTHERBUD">#REF!</definedName>
    <definedName name="othNYbud" localSheetId="9">#REF!</definedName>
    <definedName name="othNYbud">#REF!</definedName>
    <definedName name="othPYACT" localSheetId="9">#REF!</definedName>
    <definedName name="othPYACT">#REF!</definedName>
    <definedName name="OTHSTART" localSheetId="9">#REF!</definedName>
    <definedName name="OTHSTART">#REF!</definedName>
    <definedName name="print_end" localSheetId="9">#REF!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9">#REF!</definedName>
    <definedName name="SALBENF">#REF!</definedName>
    <definedName name="salreg" localSheetId="9">#REF!</definedName>
    <definedName name="salreg">#REF!</definedName>
    <definedName name="SALREGF" localSheetId="9">#REF!</definedName>
    <definedName name="SALREGF">#REF!</definedName>
    <definedName name="sdfvgsdfsf" localSheetId="9">#REF!</definedName>
    <definedName name="sdfvgsdfsf">#REF!</definedName>
    <definedName name="Start_12" localSheetId="9">#REF!</definedName>
    <definedName name="Start_12">#REF!</definedName>
    <definedName name="Start_5" localSheetId="9">#REF!</definedName>
    <definedName name="Start_5">#REF!</definedName>
    <definedName name="TEMPA" localSheetId="9">#REF!</definedName>
    <definedName name="TEMPA">#REF!</definedName>
    <definedName name="Test_Year">'[3]0.1 LDC Info'!$E$25</definedName>
    <definedName name="TestYear">'[4]LDC Info'!$E$24</definedName>
    <definedName name="TestYr">'[13]P0.Admin'!$C$13</definedName>
    <definedName name="total_dept" localSheetId="9">#REF!</definedName>
    <definedName name="total_dept">#REF!</definedName>
    <definedName name="total_manpower" localSheetId="9">#REF!</definedName>
    <definedName name="total_manpower">#REF!</definedName>
    <definedName name="total_material" localSheetId="9">#REF!</definedName>
    <definedName name="total_material">#REF!</definedName>
    <definedName name="total_other" localSheetId="9">#REF!</definedName>
    <definedName name="total_other">#REF!</definedName>
    <definedName name="total_transportation" localSheetId="9">#REF!</definedName>
    <definedName name="total_transportation">#REF!</definedName>
    <definedName name="TRANBUD" localSheetId="9">#REF!</definedName>
    <definedName name="TRANBUD">#REF!</definedName>
    <definedName name="TRANEND" localSheetId="9">#REF!</definedName>
    <definedName name="TRANEND">#REF!</definedName>
    <definedName name="transportation_costs" localSheetId="9">#REF!</definedName>
    <definedName name="transportation_costs">#REF!</definedName>
    <definedName name="TRANSTART" localSheetId="9">#REF!</definedName>
    <definedName name="TRANSTART">#REF!</definedName>
    <definedName name="trn_beg_bud" localSheetId="9">#REF!</definedName>
    <definedName name="trn_beg_bud">#REF!</definedName>
    <definedName name="trn_end_bud" localSheetId="9">#REF!</definedName>
    <definedName name="trn_end_bud">#REF!</definedName>
    <definedName name="trn12ACT" localSheetId="9">#REF!</definedName>
    <definedName name="trn12ACT">#REF!</definedName>
    <definedName name="trnCYACT" localSheetId="9">#REF!</definedName>
    <definedName name="trnCYACT">#REF!</definedName>
    <definedName name="trnCYBUD" localSheetId="9">#REF!</definedName>
    <definedName name="trnCYBUD">#REF!</definedName>
    <definedName name="trnCYF" localSheetId="9">#REF!</definedName>
    <definedName name="trnCYF">#REF!</definedName>
    <definedName name="trnNYbud" localSheetId="9">#REF!</definedName>
    <definedName name="trnNYbud">#REF!</definedName>
    <definedName name="trnPYACT" localSheetId="9">#REF!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9">#REF!</definedName>
    <definedName name="WAGBENF">#REF!</definedName>
    <definedName name="wagdob" localSheetId="9">#REF!</definedName>
    <definedName name="wagdob">#REF!</definedName>
    <definedName name="wagdobf" localSheetId="9">#REF!</definedName>
    <definedName name="wagdobf">#REF!</definedName>
    <definedName name="wagreg" localSheetId="9">#REF!</definedName>
    <definedName name="wagreg">#REF!</definedName>
    <definedName name="wagregf" localSheetId="9">#REF!</definedName>
    <definedName name="wagregf">#REF!</definedName>
    <definedName name="Z_258F368B_AF27_44ED_A772_A0C4A2AFB945_.wvu.Cols" localSheetId="9">#REF!</definedName>
    <definedName name="Z_258F368B_AF27_44ED_A772_A0C4A2AFB945_.wvu.Cols">#REF!</definedName>
    <definedName name="Z_258F368B_AF27_44ED_A772_A0C4A2AFB945_.wvu.Cols_1" localSheetId="9">#REF!</definedName>
    <definedName name="Z_258F368B_AF27_44ED_A772_A0C4A2AFB945_.wvu.Cols_1">#REF!</definedName>
    <definedName name="Z_258F368B_AF27_44ED_A772_A0C4A2AFB945_.wvu.Cols_2">#N/A</definedName>
    <definedName name="Z_258F368B_AF27_44ED_A772_A0C4A2AFB945_.wvu.FilterData" localSheetId="9">#REF!</definedName>
    <definedName name="Z_258F368B_AF27_44ED_A772_A0C4A2AFB945_.wvu.FilterData">#REF!</definedName>
    <definedName name="Z_258F368B_AF27_44ED_A772_A0C4A2AFB945_.wvu.PrintArea" localSheetId="9">#REF!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9">#REF!</definedName>
    <definedName name="Z_258F368B_AF27_44ED_A772_A0C4A2AFB945_.wvu.PrintArea_10">#REF!</definedName>
    <definedName name="Z_258F368B_AF27_44ED_A772_A0C4A2AFB945_.wvu.PrintArea_11" localSheetId="9">#REF!</definedName>
    <definedName name="Z_258F368B_AF27_44ED_A772_A0C4A2AFB945_.wvu.PrintArea_11">#REF!</definedName>
    <definedName name="Z_258F368B_AF27_44ED_A772_A0C4A2AFB945_.wvu.PrintArea_12" localSheetId="9">#REF!</definedName>
    <definedName name="Z_258F368B_AF27_44ED_A772_A0C4A2AFB945_.wvu.PrintArea_12">#REF!</definedName>
    <definedName name="Z_258F368B_AF27_44ED_A772_A0C4A2AFB945_.wvu.PrintArea_13" localSheetId="9">#REF!</definedName>
    <definedName name="Z_258F368B_AF27_44ED_A772_A0C4A2AFB945_.wvu.PrintArea_13">#REF!</definedName>
    <definedName name="Z_258F368B_AF27_44ED_A772_A0C4A2AFB945_.wvu.PrintArea_14" localSheetId="9">#REF!</definedName>
    <definedName name="Z_258F368B_AF27_44ED_A772_A0C4A2AFB945_.wvu.PrintArea_14">#REF!</definedName>
    <definedName name="Z_258F368B_AF27_44ED_A772_A0C4A2AFB945_.wvu.PrintArea_15" localSheetId="9">#REF!</definedName>
    <definedName name="Z_258F368B_AF27_44ED_A772_A0C4A2AFB945_.wvu.PrintArea_15">#REF!</definedName>
    <definedName name="Z_258F368B_AF27_44ED_A772_A0C4A2AFB945_.wvu.PrintArea_16" localSheetId="9">#REF!</definedName>
    <definedName name="Z_258F368B_AF27_44ED_A772_A0C4A2AFB945_.wvu.PrintArea_16">#REF!</definedName>
    <definedName name="Z_258F368B_AF27_44ED_A772_A0C4A2AFB945_.wvu.PrintArea_17" localSheetId="9">#REF!</definedName>
    <definedName name="Z_258F368B_AF27_44ED_A772_A0C4A2AFB945_.wvu.PrintArea_17">#REF!</definedName>
    <definedName name="Z_258F368B_AF27_44ED_A772_A0C4A2AFB945_.wvu.PrintArea_18" localSheetId="9">#REF!</definedName>
    <definedName name="Z_258F368B_AF27_44ED_A772_A0C4A2AFB945_.wvu.PrintArea_18">#REF!</definedName>
    <definedName name="Z_258F368B_AF27_44ED_A772_A0C4A2AFB945_.wvu.PrintArea_19" localSheetId="9">#REF!</definedName>
    <definedName name="Z_258F368B_AF27_44ED_A772_A0C4A2AFB945_.wvu.PrintArea_19">#REF!</definedName>
    <definedName name="Z_258F368B_AF27_44ED_A772_A0C4A2AFB945_.wvu.PrintArea_2" localSheetId="9">#REF!</definedName>
    <definedName name="Z_258F368B_AF27_44ED_A772_A0C4A2AFB945_.wvu.PrintArea_2">#REF!</definedName>
    <definedName name="Z_258F368B_AF27_44ED_A772_A0C4A2AFB945_.wvu.PrintArea_2_1" localSheetId="9">#REF!</definedName>
    <definedName name="Z_258F368B_AF27_44ED_A772_A0C4A2AFB945_.wvu.PrintArea_2_1">#REF!</definedName>
    <definedName name="Z_258F368B_AF27_44ED_A772_A0C4A2AFB945_.wvu.PrintArea_2_2" localSheetId="9">#REF!</definedName>
    <definedName name="Z_258F368B_AF27_44ED_A772_A0C4A2AFB945_.wvu.PrintArea_2_2">#REF!</definedName>
    <definedName name="Z_258F368B_AF27_44ED_A772_A0C4A2AFB945_.wvu.PrintArea_2_3" localSheetId="9">#REF!</definedName>
    <definedName name="Z_258F368B_AF27_44ED_A772_A0C4A2AFB945_.wvu.PrintArea_2_3">#REF!</definedName>
    <definedName name="Z_258F368B_AF27_44ED_A772_A0C4A2AFB945_.wvu.PrintArea_2_4" localSheetId="9">#REF!</definedName>
    <definedName name="Z_258F368B_AF27_44ED_A772_A0C4A2AFB945_.wvu.PrintArea_2_4">#REF!</definedName>
    <definedName name="Z_258F368B_AF27_44ED_A772_A0C4A2AFB945_.wvu.PrintArea_2_5" localSheetId="9">#REF!</definedName>
    <definedName name="Z_258F368B_AF27_44ED_A772_A0C4A2AFB945_.wvu.PrintArea_2_5">#REF!</definedName>
    <definedName name="Z_258F368B_AF27_44ED_A772_A0C4A2AFB945_.wvu.PrintArea_2_6" localSheetId="9">#REF!</definedName>
    <definedName name="Z_258F368B_AF27_44ED_A772_A0C4A2AFB945_.wvu.PrintArea_2_6">#REF!</definedName>
    <definedName name="Z_258F368B_AF27_44ED_A772_A0C4A2AFB945_.wvu.PrintArea_20" localSheetId="9">#REF!</definedName>
    <definedName name="Z_258F368B_AF27_44ED_A772_A0C4A2AFB945_.wvu.PrintArea_20">#REF!</definedName>
    <definedName name="Z_258F368B_AF27_44ED_A772_A0C4A2AFB945_.wvu.PrintArea_21" localSheetId="9">#REF!</definedName>
    <definedName name="Z_258F368B_AF27_44ED_A772_A0C4A2AFB945_.wvu.PrintArea_21">#REF!</definedName>
    <definedName name="Z_258F368B_AF27_44ED_A772_A0C4A2AFB945_.wvu.PrintArea_21_1" localSheetId="9">#REF!</definedName>
    <definedName name="Z_258F368B_AF27_44ED_A772_A0C4A2AFB945_.wvu.PrintArea_21_1">#REF!</definedName>
    <definedName name="Z_258F368B_AF27_44ED_A772_A0C4A2AFB945_.wvu.PrintArea_21_2" localSheetId="9">#REF!</definedName>
    <definedName name="Z_258F368B_AF27_44ED_A772_A0C4A2AFB945_.wvu.PrintArea_21_2">#REF!</definedName>
    <definedName name="Z_258F368B_AF27_44ED_A772_A0C4A2AFB945_.wvu.PrintArea_21_3" localSheetId="9">#REF!</definedName>
    <definedName name="Z_258F368B_AF27_44ED_A772_A0C4A2AFB945_.wvu.PrintArea_21_3">#REF!</definedName>
    <definedName name="Z_258F368B_AF27_44ED_A772_A0C4A2AFB945_.wvu.PrintArea_22" localSheetId="9">#REF!</definedName>
    <definedName name="Z_258F368B_AF27_44ED_A772_A0C4A2AFB945_.wvu.PrintArea_22">#REF!</definedName>
    <definedName name="Z_258F368B_AF27_44ED_A772_A0C4A2AFB945_.wvu.PrintArea_23" localSheetId="9">#REF!</definedName>
    <definedName name="Z_258F368B_AF27_44ED_A772_A0C4A2AFB945_.wvu.PrintArea_23">#REF!</definedName>
    <definedName name="Z_258F368B_AF27_44ED_A772_A0C4A2AFB945_.wvu.PrintArea_24" localSheetId="9">#REF!</definedName>
    <definedName name="Z_258F368B_AF27_44ED_A772_A0C4A2AFB945_.wvu.PrintArea_24">#REF!</definedName>
    <definedName name="Z_258F368B_AF27_44ED_A772_A0C4A2AFB945_.wvu.PrintArea_24_1" localSheetId="9">#REF!</definedName>
    <definedName name="Z_258F368B_AF27_44ED_A772_A0C4A2AFB945_.wvu.PrintArea_24_1">#REF!</definedName>
    <definedName name="Z_258F368B_AF27_44ED_A772_A0C4A2AFB945_.wvu.PrintArea_24_2" localSheetId="9">#REF!</definedName>
    <definedName name="Z_258F368B_AF27_44ED_A772_A0C4A2AFB945_.wvu.PrintArea_24_2">#REF!</definedName>
    <definedName name="Z_258F368B_AF27_44ED_A772_A0C4A2AFB945_.wvu.PrintArea_25" localSheetId="9">#REF!</definedName>
    <definedName name="Z_258F368B_AF27_44ED_A772_A0C4A2AFB945_.wvu.PrintArea_25">#REF!</definedName>
    <definedName name="Z_258F368B_AF27_44ED_A772_A0C4A2AFB945_.wvu.PrintArea_26" localSheetId="9">#REF!</definedName>
    <definedName name="Z_258F368B_AF27_44ED_A772_A0C4A2AFB945_.wvu.PrintArea_26">#REF!</definedName>
    <definedName name="Z_258F368B_AF27_44ED_A772_A0C4A2AFB945_.wvu.PrintArea_27" localSheetId="9">#REF!</definedName>
    <definedName name="Z_258F368B_AF27_44ED_A772_A0C4A2AFB945_.wvu.PrintArea_27">#REF!</definedName>
    <definedName name="Z_258F368B_AF27_44ED_A772_A0C4A2AFB945_.wvu.PrintArea_28" localSheetId="9">#REF!</definedName>
    <definedName name="Z_258F368B_AF27_44ED_A772_A0C4A2AFB945_.wvu.PrintArea_28">#REF!</definedName>
    <definedName name="Z_258F368B_AF27_44ED_A772_A0C4A2AFB945_.wvu.PrintArea_29" localSheetId="9">#REF!</definedName>
    <definedName name="Z_258F368B_AF27_44ED_A772_A0C4A2AFB945_.wvu.PrintArea_29">#REF!</definedName>
    <definedName name="Z_258F368B_AF27_44ED_A772_A0C4A2AFB945_.wvu.PrintArea_3" localSheetId="9">#REF!</definedName>
    <definedName name="Z_258F368B_AF27_44ED_A772_A0C4A2AFB945_.wvu.PrintArea_3">#REF!</definedName>
    <definedName name="Z_258F368B_AF27_44ED_A772_A0C4A2AFB945_.wvu.PrintArea_30" localSheetId="9">#REF!</definedName>
    <definedName name="Z_258F368B_AF27_44ED_A772_A0C4A2AFB945_.wvu.PrintArea_30">#REF!</definedName>
    <definedName name="Z_258F368B_AF27_44ED_A772_A0C4A2AFB945_.wvu.PrintArea_31" localSheetId="9">#REF!</definedName>
    <definedName name="Z_258F368B_AF27_44ED_A772_A0C4A2AFB945_.wvu.PrintArea_31">#REF!</definedName>
    <definedName name="Z_258F368B_AF27_44ED_A772_A0C4A2AFB945_.wvu.PrintArea_32" localSheetId="9">#REF!</definedName>
    <definedName name="Z_258F368B_AF27_44ED_A772_A0C4A2AFB945_.wvu.PrintArea_32">#REF!</definedName>
    <definedName name="Z_258F368B_AF27_44ED_A772_A0C4A2AFB945_.wvu.PrintArea_33" localSheetId="9">#REF!</definedName>
    <definedName name="Z_258F368B_AF27_44ED_A772_A0C4A2AFB945_.wvu.PrintArea_33">#REF!</definedName>
    <definedName name="Z_258F368B_AF27_44ED_A772_A0C4A2AFB945_.wvu.PrintArea_34" localSheetId="9">#REF!</definedName>
    <definedName name="Z_258F368B_AF27_44ED_A772_A0C4A2AFB945_.wvu.PrintArea_34">#REF!</definedName>
    <definedName name="Z_258F368B_AF27_44ED_A772_A0C4A2AFB945_.wvu.PrintArea_35" localSheetId="9">#REF!</definedName>
    <definedName name="Z_258F368B_AF27_44ED_A772_A0C4A2AFB945_.wvu.PrintArea_35">#REF!</definedName>
    <definedName name="Z_258F368B_AF27_44ED_A772_A0C4A2AFB945_.wvu.PrintArea_36" localSheetId="9">#REF!</definedName>
    <definedName name="Z_258F368B_AF27_44ED_A772_A0C4A2AFB945_.wvu.PrintArea_36">#REF!</definedName>
    <definedName name="Z_258F368B_AF27_44ED_A772_A0C4A2AFB945_.wvu.PrintArea_37" localSheetId="9">#REF!</definedName>
    <definedName name="Z_258F368B_AF27_44ED_A772_A0C4A2AFB945_.wvu.PrintArea_37">#REF!</definedName>
    <definedName name="Z_258F368B_AF27_44ED_A772_A0C4A2AFB945_.wvu.PrintArea_38" localSheetId="9">#REF!</definedName>
    <definedName name="Z_258F368B_AF27_44ED_A772_A0C4A2AFB945_.wvu.PrintArea_38">#REF!</definedName>
    <definedName name="Z_258F368B_AF27_44ED_A772_A0C4A2AFB945_.wvu.PrintArea_39" localSheetId="9">#REF!</definedName>
    <definedName name="Z_258F368B_AF27_44ED_A772_A0C4A2AFB945_.wvu.PrintArea_39">#REF!</definedName>
    <definedName name="Z_258F368B_AF27_44ED_A772_A0C4A2AFB945_.wvu.PrintArea_4" localSheetId="9">#REF!</definedName>
    <definedName name="Z_258F368B_AF27_44ED_A772_A0C4A2AFB945_.wvu.PrintArea_4">#REF!</definedName>
    <definedName name="Z_258F368B_AF27_44ED_A772_A0C4A2AFB945_.wvu.PrintArea_41" localSheetId="9">#REF!</definedName>
    <definedName name="Z_258F368B_AF27_44ED_A772_A0C4A2AFB945_.wvu.PrintArea_41">#REF!</definedName>
    <definedName name="Z_258F368B_AF27_44ED_A772_A0C4A2AFB945_.wvu.PrintArea_42" localSheetId="9">#REF!</definedName>
    <definedName name="Z_258F368B_AF27_44ED_A772_A0C4A2AFB945_.wvu.PrintArea_42">#REF!</definedName>
    <definedName name="Z_258F368B_AF27_44ED_A772_A0C4A2AFB945_.wvu.PrintArea_43" localSheetId="9">#REF!</definedName>
    <definedName name="Z_258F368B_AF27_44ED_A772_A0C4A2AFB945_.wvu.PrintArea_43">#REF!</definedName>
    <definedName name="Z_258F368B_AF27_44ED_A772_A0C4A2AFB945_.wvu.PrintArea_44" localSheetId="9">#REF!</definedName>
    <definedName name="Z_258F368B_AF27_44ED_A772_A0C4A2AFB945_.wvu.PrintArea_44">#REF!</definedName>
    <definedName name="Z_258F368B_AF27_44ED_A772_A0C4A2AFB945_.wvu.PrintArea_45" localSheetId="9">#REF!</definedName>
    <definedName name="Z_258F368B_AF27_44ED_A772_A0C4A2AFB945_.wvu.PrintArea_45">#REF!</definedName>
    <definedName name="Z_258F368B_AF27_44ED_A772_A0C4A2AFB945_.wvu.PrintArea_46" localSheetId="9">#REF!</definedName>
    <definedName name="Z_258F368B_AF27_44ED_A772_A0C4A2AFB945_.wvu.PrintArea_46">#REF!</definedName>
    <definedName name="Z_258F368B_AF27_44ED_A772_A0C4A2AFB945_.wvu.PrintArea_46_1" localSheetId="9">#REF!</definedName>
    <definedName name="Z_258F368B_AF27_44ED_A772_A0C4A2AFB945_.wvu.PrintArea_46_1">#REF!</definedName>
    <definedName name="Z_258F368B_AF27_44ED_A772_A0C4A2AFB945_.wvu.PrintArea_46_2" localSheetId="9">#REF!</definedName>
    <definedName name="Z_258F368B_AF27_44ED_A772_A0C4A2AFB945_.wvu.PrintArea_46_2">#REF!</definedName>
    <definedName name="Z_258F368B_AF27_44ED_A772_A0C4A2AFB945_.wvu.PrintArea_46_3" localSheetId="9">#REF!</definedName>
    <definedName name="Z_258F368B_AF27_44ED_A772_A0C4A2AFB945_.wvu.PrintArea_46_3">#REF!</definedName>
    <definedName name="Z_258F368B_AF27_44ED_A772_A0C4A2AFB945_.wvu.PrintArea_46_4" localSheetId="9">#REF!</definedName>
    <definedName name="Z_258F368B_AF27_44ED_A772_A0C4A2AFB945_.wvu.PrintArea_46_4">#REF!</definedName>
    <definedName name="Z_258F368B_AF27_44ED_A772_A0C4A2AFB945_.wvu.PrintArea_46_5" localSheetId="9">#REF!</definedName>
    <definedName name="Z_258F368B_AF27_44ED_A772_A0C4A2AFB945_.wvu.PrintArea_46_5">#REF!</definedName>
    <definedName name="Z_258F368B_AF27_44ED_A772_A0C4A2AFB945_.wvu.PrintArea_46_6" localSheetId="9">#REF!</definedName>
    <definedName name="Z_258F368B_AF27_44ED_A772_A0C4A2AFB945_.wvu.PrintArea_46_6">#REF!</definedName>
    <definedName name="Z_258F368B_AF27_44ED_A772_A0C4A2AFB945_.wvu.PrintArea_46_7" localSheetId="9">#REF!</definedName>
    <definedName name="Z_258F368B_AF27_44ED_A772_A0C4A2AFB945_.wvu.PrintArea_46_7">#REF!</definedName>
    <definedName name="Z_258F368B_AF27_44ED_A772_A0C4A2AFB945_.wvu.PrintArea_46_8" localSheetId="9">#REF!</definedName>
    <definedName name="Z_258F368B_AF27_44ED_A772_A0C4A2AFB945_.wvu.PrintArea_46_8">#REF!</definedName>
    <definedName name="Z_258F368B_AF27_44ED_A772_A0C4A2AFB945_.wvu.PrintArea_46_9" localSheetId="9">#REF!</definedName>
    <definedName name="Z_258F368B_AF27_44ED_A772_A0C4A2AFB945_.wvu.PrintArea_46_9">#REF!</definedName>
    <definedName name="Z_258F368B_AF27_44ED_A772_A0C4A2AFB945_.wvu.PrintArea_47">"#REF!"</definedName>
    <definedName name="Z_258F368B_AF27_44ED_A772_A0C4A2AFB945_.wvu.PrintArea_49" localSheetId="9">#REF!</definedName>
    <definedName name="Z_258F368B_AF27_44ED_A772_A0C4A2AFB945_.wvu.PrintArea_49">#REF!</definedName>
    <definedName name="Z_258F368B_AF27_44ED_A772_A0C4A2AFB945_.wvu.PrintArea_5" localSheetId="9">#REF!</definedName>
    <definedName name="Z_258F368B_AF27_44ED_A772_A0C4A2AFB945_.wvu.PrintArea_5">#REF!</definedName>
    <definedName name="Z_258F368B_AF27_44ED_A772_A0C4A2AFB945_.wvu.PrintArea_6" localSheetId="9">#REF!</definedName>
    <definedName name="Z_258F368B_AF27_44ED_A772_A0C4A2AFB945_.wvu.PrintArea_6">#REF!</definedName>
    <definedName name="Z_258F368B_AF27_44ED_A772_A0C4A2AFB945_.wvu.PrintArea_7" localSheetId="9">#REF!</definedName>
    <definedName name="Z_258F368B_AF27_44ED_A772_A0C4A2AFB945_.wvu.PrintArea_7">#REF!</definedName>
    <definedName name="Z_258F368B_AF27_44ED_A772_A0C4A2AFB945_.wvu.PrintArea_8" localSheetId="9">#REF!</definedName>
    <definedName name="Z_258F368B_AF27_44ED_A772_A0C4A2AFB945_.wvu.PrintArea_8">#REF!</definedName>
    <definedName name="Z_258F368B_AF27_44ED_A772_A0C4A2AFB945_.wvu.PrintArea_9" localSheetId="9">#REF!</definedName>
    <definedName name="Z_258F368B_AF27_44ED_A772_A0C4A2AFB945_.wvu.PrintArea_9">#REF!</definedName>
    <definedName name="Z_258F368B_AF27_44ED_A772_A0C4A2AFB945_.wvu.Rows" localSheetId="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7" i="10" l="1"/>
  <c r="G8" i="13" l="1"/>
  <c r="G7" i="13"/>
  <c r="F8" i="13"/>
  <c r="F7" i="13"/>
  <c r="F7" i="17"/>
  <c r="F8" i="17"/>
  <c r="F9" i="17"/>
  <c r="F6" i="17"/>
  <c r="E10" i="17"/>
  <c r="D10" i="17"/>
  <c r="C10" i="17"/>
  <c r="E8" i="15" l="1"/>
  <c r="E22" i="15" s="1"/>
  <c r="E29" i="15" s="1"/>
  <c r="D8" i="15"/>
  <c r="D22" i="15" l="1"/>
  <c r="D29" i="15" s="1"/>
  <c r="D8" i="13" l="1"/>
  <c r="E8" i="13"/>
  <c r="E7" i="13"/>
  <c r="E8" i="16" s="1"/>
  <c r="D7" i="13"/>
  <c r="D8" i="16" s="1"/>
  <c r="M6" i="10"/>
  <c r="D22" i="16" l="1"/>
  <c r="D29" i="16" s="1"/>
  <c r="D9" i="13"/>
  <c r="E22" i="16"/>
  <c r="E29" i="16" s="1"/>
  <c r="E9" i="13"/>
  <c r="I14" i="10" l="1"/>
  <c r="I15" i="10"/>
  <c r="I16" i="10"/>
  <c r="J17" i="3" s="1"/>
  <c r="J14" i="10"/>
  <c r="J15" i="10"/>
  <c r="J16" i="10"/>
  <c r="J18" i="3" s="1"/>
  <c r="F16" i="10"/>
  <c r="D16" i="10"/>
  <c r="H8" i="6"/>
  <c r="H9" i="6"/>
  <c r="H10" i="6"/>
  <c r="H7" i="6"/>
  <c r="M11" i="6"/>
  <c r="L14" i="10" l="1"/>
  <c r="G8" i="15"/>
  <c r="I8" i="15" s="1"/>
  <c r="L15" i="10"/>
  <c r="J14" i="3"/>
  <c r="K15" i="10"/>
  <c r="J13" i="3"/>
  <c r="K14" i="10"/>
  <c r="M14" i="10" s="1"/>
  <c r="F8" i="15"/>
  <c r="K16" i="10"/>
  <c r="L16" i="10"/>
  <c r="L8" i="6"/>
  <c r="L9" i="6"/>
  <c r="L10" i="6"/>
  <c r="L7" i="6"/>
  <c r="K8" i="6"/>
  <c r="N8" i="6" s="1"/>
  <c r="K9" i="6"/>
  <c r="K10" i="6"/>
  <c r="K7" i="6"/>
  <c r="D11" i="6"/>
  <c r="M15" i="10" l="1"/>
  <c r="H15" i="10" s="1"/>
  <c r="M16" i="10"/>
  <c r="G16" i="10" s="1"/>
  <c r="G14" i="10"/>
  <c r="F12" i="15"/>
  <c r="H8" i="15"/>
  <c r="J8" i="15" s="1"/>
  <c r="F13" i="15" s="1"/>
  <c r="G15" i="10"/>
  <c r="H14" i="10"/>
  <c r="N7" i="6"/>
  <c r="N11" i="6" s="1"/>
  <c r="N10" i="6"/>
  <c r="N9" i="6"/>
  <c r="L11" i="6"/>
  <c r="K11" i="6"/>
  <c r="F14" i="15" l="1"/>
  <c r="F15" i="15" s="1"/>
  <c r="N15" i="6"/>
  <c r="N16" i="6" s="1"/>
  <c r="G16" i="7"/>
  <c r="H16" i="10"/>
  <c r="L8" i="15"/>
  <c r="K8" i="15"/>
  <c r="G12" i="15"/>
  <c r="F22" i="15"/>
  <c r="D7" i="4"/>
  <c r="D6" i="7" l="1"/>
  <c r="I7" i="13"/>
  <c r="H7" i="13"/>
  <c r="H8" i="13"/>
  <c r="I8" i="13"/>
  <c r="D5" i="7"/>
  <c r="D7" i="7"/>
  <c r="D8" i="7"/>
  <c r="D9" i="7" s="1"/>
  <c r="G14" i="15"/>
  <c r="G15" i="15" s="1"/>
  <c r="H12" i="15" s="1"/>
  <c r="H14" i="15" s="1"/>
  <c r="H15" i="15" s="1"/>
  <c r="H22" i="15"/>
  <c r="F29" i="15"/>
  <c r="C7" i="7"/>
  <c r="G17" i="7"/>
  <c r="G18" i="7" s="1"/>
  <c r="C8" i="7"/>
  <c r="C6" i="7"/>
  <c r="E6" i="7" s="1"/>
  <c r="L5" i="10" s="1"/>
  <c r="C5" i="7"/>
  <c r="M18" i="3"/>
  <c r="M17" i="3"/>
  <c r="M14" i="3"/>
  <c r="M13" i="3"/>
  <c r="E8" i="7" l="1"/>
  <c r="J25" i="3"/>
  <c r="M25" i="3" s="1"/>
  <c r="J8" i="13"/>
  <c r="F8" i="16"/>
  <c r="J7" i="13"/>
  <c r="G8" i="16"/>
  <c r="I8" i="16" s="1"/>
  <c r="K7" i="13"/>
  <c r="E7" i="7"/>
  <c r="J26" i="3"/>
  <c r="M26" i="3" s="1"/>
  <c r="K8" i="13"/>
  <c r="L7" i="10"/>
  <c r="K22" i="15"/>
  <c r="L22" i="15" s="1"/>
  <c r="I22" i="15" s="1"/>
  <c r="G22" i="15" s="1"/>
  <c r="G29" i="15" s="1"/>
  <c r="H29" i="15"/>
  <c r="J9" i="3"/>
  <c r="M9" i="3" s="1"/>
  <c r="C9" i="7"/>
  <c r="E5" i="7"/>
  <c r="K9" i="13" l="1"/>
  <c r="L8" i="13"/>
  <c r="L7" i="13"/>
  <c r="L9" i="13" s="1"/>
  <c r="J9" i="13"/>
  <c r="F12" i="16"/>
  <c r="H8" i="16"/>
  <c r="E9" i="7"/>
  <c r="B20" i="7" s="1"/>
  <c r="K5" i="10"/>
  <c r="J22" i="15"/>
  <c r="J10" i="3"/>
  <c r="M10" i="3" s="1"/>
  <c r="I29" i="15"/>
  <c r="I31" i="15" s="1"/>
  <c r="I32" i="15" s="1"/>
  <c r="H31" i="15"/>
  <c r="H32" i="15" s="1"/>
  <c r="J8" i="16" l="1"/>
  <c r="K8" i="16"/>
  <c r="K7" i="10"/>
  <c r="M5" i="10"/>
  <c r="M7" i="10" s="1"/>
  <c r="M19" i="10" s="1"/>
  <c r="J28" i="3" s="1"/>
  <c r="M28" i="3" s="1"/>
  <c r="J29" i="15"/>
  <c r="J31" i="15" s="1"/>
  <c r="J32" i="15" s="1"/>
  <c r="F13" i="16" l="1"/>
  <c r="L8" i="16"/>
  <c r="F14" i="16" l="1"/>
  <c r="F15" i="16" s="1"/>
  <c r="F22" i="16" l="1"/>
  <c r="G12" i="16"/>
  <c r="G14" i="16" s="1"/>
  <c r="G15" i="16" s="1"/>
  <c r="H12" i="16" s="1"/>
  <c r="H14" i="16" s="1"/>
  <c r="H15" i="16" s="1"/>
  <c r="I12" i="16" s="1"/>
  <c r="I14" i="16" l="1"/>
  <c r="I15" i="16" s="1"/>
  <c r="J12" i="16" s="1"/>
  <c r="J14" i="16" s="1"/>
  <c r="J15" i="16" s="1"/>
  <c r="K12" i="16" s="1"/>
  <c r="K14" i="16" s="1"/>
  <c r="K15" i="16" s="1"/>
  <c r="H22" i="16"/>
  <c r="F29" i="16"/>
  <c r="K22" i="16" l="1"/>
  <c r="L22" i="16" s="1"/>
  <c r="I22" i="16" s="1"/>
  <c r="G22" i="16" s="1"/>
  <c r="G29" i="16" s="1"/>
  <c r="H29" i="16"/>
  <c r="J21" i="3"/>
  <c r="M21" i="3" s="1"/>
  <c r="J22" i="16" l="1"/>
  <c r="H31" i="16"/>
  <c r="H32" i="16" s="1"/>
  <c r="I29" i="16"/>
  <c r="I31" i="16" s="1"/>
  <c r="I32" i="16" s="1"/>
  <c r="J22" i="3"/>
  <c r="M22" i="3" s="1"/>
  <c r="J29" i="16" l="1"/>
  <c r="J31" i="16" s="1"/>
  <c r="J32" i="16" s="1"/>
</calcChain>
</file>

<file path=xl/sharedStrings.xml><?xml version="1.0" encoding="utf-8"?>
<sst xmlns="http://schemas.openxmlformats.org/spreadsheetml/2006/main" count="319" uniqueCount="122">
  <si>
    <t>Algoma Power Inc.</t>
  </si>
  <si>
    <t xml:space="preserve">Incentive Rate-setting Mechanism </t>
  </si>
  <si>
    <t>Rate Design Model</t>
  </si>
  <si>
    <t>EB-2020-0003</t>
  </si>
  <si>
    <t>2021 IRM Electricity Distribution Rate Application</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</si>
  <si>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</si>
  <si>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</si>
  <si>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</si>
  <si>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</si>
  <si>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</si>
  <si>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</si>
  <si>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</si>
  <si>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</si>
  <si>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</si>
  <si>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</si>
  <si>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</si>
  <si>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</si>
  <si>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</si>
  <si>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</si>
  <si>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</si>
  <si>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Proposed Distribution Charges and RRRP Funding for 2021 Rate Year</t>
  </si>
  <si>
    <t>Approved 2020 COS</t>
  </si>
  <si>
    <t>Proposed 2021 IRM</t>
  </si>
  <si>
    <t>Effective January 1, 2020</t>
  </si>
  <si>
    <t>Effective January 1, 2021</t>
  </si>
  <si>
    <t>EB-2019-0019</t>
  </si>
  <si>
    <t>Price Cap Metric</t>
  </si>
  <si>
    <t>Status</t>
  </si>
  <si>
    <t>Value</t>
  </si>
  <si>
    <t>Inflation Factor</t>
  </si>
  <si>
    <t>Productivity Factor</t>
  </si>
  <si>
    <t>Stretch Factor</t>
  </si>
  <si>
    <t>Calculated</t>
  </si>
  <si>
    <t>Price Cap for 2021 Electricity Distribution Rates</t>
  </si>
  <si>
    <t>Placeholder</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</si>
  <si>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</si>
  <si>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</si>
  <si>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</si>
  <si>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</si>
  <si>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</si>
  <si>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</si>
  <si>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</si>
  <si>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</si>
  <si>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</si>
  <si>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</si>
  <si>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</si>
  <si>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</si>
  <si>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</si>
  <si>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</si>
  <si>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</si>
  <si>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</si>
  <si>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</si>
  <si>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</si>
  <si>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</si>
  <si>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</si>
  <si>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</si>
  <si>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</si>
  <si>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</si>
  <si>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The 2020 Approved Class Revenues are indexed using the 2021 Price Cap index. This step is necessary to determine the overall 2021 revenue requirement for the R1 and R2 rate classes before the RRRP Adjustment Factor is applied.</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</si>
  <si>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</si>
  <si>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</si>
  <si>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</si>
  <si>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</si>
  <si>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</si>
  <si>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</si>
  <si>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</si>
  <si>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</si>
  <si>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</si>
  <si>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Determination of Residential R1 &amp; R2 2021 Electricity Distribution Rates and RRRP Funding</t>
  </si>
  <si>
    <t>Simple Average Increase in Delivery Charge for 2021 using the 2020 Board Calculated RRRP Adjustment Factor</t>
  </si>
  <si>
    <t>R1 customer count and kWh splits can be confirmed in EB-2019-0019: Sheet 4 of API Rate Design Model or Table 14 of Settlement Agreement</t>
  </si>
  <si>
    <t>Revenue</t>
  </si>
  <si>
    <t>Transformer Ownership Allowance (not indexed) - Attributable to the Residential - R2 class</t>
  </si>
  <si>
    <t>The Rural and Remote Rate Protection Amount Required for 2021</t>
  </si>
  <si>
    <t>2021 Application of Rate Indexing Methodology</t>
  </si>
  <si>
    <t>ACM Rate Rider Revenue Allocated to Residential Rate Classes for 2021</t>
  </si>
  <si>
    <t>R1</t>
  </si>
  <si>
    <t>R2</t>
  </si>
  <si>
    <t>Total R1+R2</t>
  </si>
  <si>
    <t>Revenue Component</t>
  </si>
  <si>
    <t>Determination of Seasonal and Street Lighting Distribution Rates</t>
  </si>
  <si>
    <t>2021 Distribution Base Rate Determination for Non-RRRP Rate Classes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</si>
  <si>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</si>
  <si>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</si>
  <si>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</si>
  <si>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</si>
  <si>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</si>
  <si>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</si>
  <si>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</si>
  <si>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</si>
  <si>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</si>
  <si>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</si>
  <si>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</si>
  <si>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</si>
  <si>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</si>
  <si>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Revenue Decoupling for the Residential Rate Class - 6th Increment</t>
  </si>
  <si>
    <t>R1(i)</t>
  </si>
  <si>
    <t>Initial Monthly Service Charge (post IRM adjustment for 2021)</t>
  </si>
  <si>
    <t>%</t>
  </si>
  <si>
    <t>Difference due to Rounding of Volumetric Rate:</t>
  </si>
  <si>
    <t>Revenue Reconciliation - Volumetric Rate Rounded to 4th Decimal Place</t>
  </si>
  <si>
    <t>Revenue Decoupling - R1 (i)</t>
  </si>
  <si>
    <t>2021 Proposed R1(i) Rates - Calculate Volumetric Rate Based on Change in F/V Split</t>
  </si>
  <si>
    <t>Revenue Decoupling for the Seasonal Rate Class - 6th Increment</t>
  </si>
  <si>
    <t>Revenue Decoupling - Seasonal</t>
  </si>
  <si>
    <t>2021 Proposed Seasonal Rates - Calculate Volumetric Rate Based on Change in F/V Split</t>
  </si>
  <si>
    <t>**Placeholder values to be replaced once 2021 IRM factors are finalized</t>
  </si>
  <si>
    <t>See "2021 R1(i) Decoupling" tab for details of transition toward a fully fixed rate for traditional residential customers</t>
  </si>
  <si>
    <t>See ACM section of Manager's summary for explanation of ACM cost recovery for RRRP-funded rate classes, as well as $Nil values for 2021</t>
  </si>
  <si>
    <t>Notes</t>
  </si>
  <si>
    <t>3, 4</t>
  </si>
  <si>
    <t>Placeholder RRRP Adjustment Factor requires updating for 2021 rates - see Manager's Summary</t>
  </si>
  <si>
    <t>Misc. Revenue</t>
  </si>
  <si>
    <t>EB-2019-0019 Approved Revenue to Cost Ratios</t>
  </si>
  <si>
    <t>Approved Revenue to Cost Ratio</t>
  </si>
  <si>
    <t>LF X Proposed Rates</t>
  </si>
  <si>
    <t>Price Cap Index</t>
  </si>
  <si>
    <t>2020 Approved Rates</t>
  </si>
  <si>
    <t>2021 Indexed Rates</t>
  </si>
  <si>
    <t xml:space="preserve">Allocation of Service Revenue Requirement </t>
  </si>
  <si>
    <t>Indexed Revenue Attributable to Residential Rate Classes for 2021</t>
  </si>
  <si>
    <t>August 12,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</si>
</sst>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3" formatCode="_(* #,##0.00_);_(* \(#,##0.00\);_(* &quot;-&quot;??_);_(@_)"/>
    <numFmt numFmtId="164" formatCode="_-* #,##0.00_-;\-* #,##0.00_-;_-* &quot;-&quot;??_-;_-@_-"/>
    <numFmt numFmtId="165" formatCode="_(* #,##0.0000_);_(* \(#,##0.0000\);_(* &quot;-&quot;??_);_(@_)"/>
    <numFmt numFmtId="166" formatCode="_(* #,##0_);_(* \(#,##0\);_(* &quot;-&quot;??_);_(@_)"/>
    <numFmt numFmtId="167" formatCode="0.0%"/>
    <numFmt numFmtId="168" formatCode="0.000%"/>
    <numFmt numFmtId="169" formatCode="_-&quot;$&quot;* #,##0.00_-;\-&quot;$&quot;* #,##0.00_-;_-&quot;$&quot;* &quot;-&quot;??_-;_-@_-"/>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s>
  <fills count="6">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0" fontId="14" fillId="0" borderId="0"/>
    <xf numFmtId="0" fontId="1" fillId="0" borderId="0"/>
    <xf numFmtId="164" fontId="14" fillId="0" borderId="0" applyFont="0" applyFill="0" applyBorder="0" applyAlignment="0" applyProtection="0"/>
    <xf numFmtId="169"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cellStyleXfs>
  <cellXfs count="277">
    <xf numFmtId="0" fontId="0" fillId="0" borderId="0" xfId="0"/>
    <xf numFmtId="0" fontId="2" fillId="0" borderId="0" xfId="0" applyFont="1"/>
    <xf numFmtId="164" fontId="0" fillId="2" borderId="17" xfId="2" applyFont="1" applyFill="1" applyBorder="1"/>
    <xf numFmtId="164" fontId="0" fillId="0" borderId="10" xfId="2" applyFont="1" applyBorder="1" applyAlignment="1">
      <alignment horizontal="center"/>
    </xf>
    <xf numFmtId="164" fontId="0" fillId="0" borderId="20" xfId="2" applyFont="1" applyFill="1" applyBorder="1"/>
    <xf numFmtId="10" fontId="0" fillId="0" borderId="9" xfId="1" applyNumberFormat="1" applyFont="1" applyBorder="1" applyAlignment="1">
      <alignment horizontal="center"/>
    </xf>
    <xf numFmtId="165" fontId="0" fillId="2" borderId="17" xfId="2" applyNumberFormat="1" applyFont="1" applyFill="1" applyBorder="1"/>
    <xf numFmtId="165" fontId="0" fillId="0" borderId="11" xfId="2" applyNumberFormat="1" applyFont="1" applyBorder="1"/>
    <xf numFmtId="165" fontId="0" fillId="0" borderId="11" xfId="2" applyNumberFormat="1" applyFont="1" applyFill="1" applyBorder="1"/>
    <xf numFmtId="164" fontId="0" fillId="0" borderId="11" xfId="2" applyFont="1" applyFill="1" applyBorder="1"/>
    <xf numFmtId="166" fontId="0" fillId="0" borderId="25" xfId="2" applyNumberFormat="1" applyFont="1" applyBorder="1" applyAlignment="1">
      <alignment horizontal="center"/>
    </xf>
    <xf numFmtId="166" fontId="0" fillId="0" borderId="26" xfId="2" applyNumberFormat="1" applyFont="1" applyFill="1" applyBorder="1"/>
    <xf numFmtId="0" fontId="0" fillId="0" borderId="0" xfId="0" applyFont="1"/>
    <xf numFmtId="0" fontId="0" fillId="0" borderId="0" xfId="0" applyFont="1" applyAlignment="1">
      <alignment horizontal="center"/>
    </xf>
    <xf numFmtId="0" fontId="0" fillId="0" borderId="6" xfId="0" applyFont="1" applyBorder="1"/>
    <xf numFmtId="0" fontId="0" fillId="0" borderId="0" xfId="0" applyFont="1" applyBorder="1"/>
    <xf numFmtId="0" fontId="0" fillId="0" borderId="9" xfId="0" applyFont="1"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ont="1" applyFill="1" applyBorder="1"/>
    <xf numFmtId="0" fontId="0" fillId="0" borderId="10" xfId="0" applyFont="1" applyBorder="1"/>
    <xf numFmtId="0" fontId="0" fillId="0" borderId="11" xfId="0" applyFont="1" applyFill="1" applyBorder="1"/>
    <xf numFmtId="0" fontId="0" fillId="0" borderId="18" xfId="0" applyFont="1" applyBorder="1"/>
    <xf numFmtId="0" fontId="0" fillId="0" borderId="11" xfId="0" applyFont="1" applyBorder="1"/>
    <xf numFmtId="0" fontId="0" fillId="0" borderId="16" xfId="0" applyFont="1" applyBorder="1"/>
    <xf numFmtId="0" fontId="0" fillId="0" borderId="19" xfId="0" applyFont="1" applyBorder="1"/>
    <xf numFmtId="0" fontId="0" fillId="0" borderId="21" xfId="0" applyFont="1" applyBorder="1"/>
    <xf numFmtId="10" fontId="0" fillId="0" borderId="9" xfId="0" applyNumberFormat="1" applyFont="1" applyBorder="1" applyAlignment="1">
      <alignment horizontal="center"/>
    </xf>
    <xf numFmtId="43" fontId="0" fillId="0" borderId="11" xfId="0" applyNumberFormat="1" applyFont="1" applyFill="1" applyBorder="1"/>
    <xf numFmtId="0" fontId="8" fillId="0" borderId="16" xfId="0" applyFont="1" applyBorder="1"/>
    <xf numFmtId="0" fontId="7" fillId="0" borderId="22" xfId="0" applyFont="1" applyBorder="1"/>
    <xf numFmtId="0" fontId="0" fillId="0" borderId="23" xfId="0" applyFont="1" applyBorder="1" applyAlignment="1">
      <alignment horizontal="center"/>
    </xf>
    <xf numFmtId="0" fontId="0" fillId="2" borderId="24" xfId="0" applyFont="1" applyFill="1" applyBorder="1"/>
    <xf numFmtId="0" fontId="0" fillId="0" borderId="27" xfId="0" applyFont="1" applyBorder="1"/>
    <xf numFmtId="0" fontId="0" fillId="0" borderId="26" xfId="0" applyFont="1" applyBorder="1"/>
    <xf numFmtId="0" fontId="0" fillId="0" borderId="25" xfId="0" applyFont="1"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164" fontId="0" fillId="3" borderId="11" xfId="2" applyFont="1" applyFill="1" applyBorder="1"/>
    <xf numFmtId="165" fontId="0" fillId="3" borderId="11" xfId="2" applyNumberFormat="1" applyFont="1" applyFill="1" applyBorder="1"/>
    <xf numFmtId="43" fontId="0" fillId="3" borderId="11" xfId="0" applyNumberFormat="1" applyFont="1" applyFill="1" applyBorder="1"/>
    <xf numFmtId="166" fontId="0" fillId="3" borderId="26" xfId="2" applyNumberFormat="1" applyFont="1" applyFill="1" applyBorder="1"/>
    <xf numFmtId="0" fontId="7" fillId="0" borderId="9" xfId="0" applyFont="1" applyBorder="1" applyAlignment="1">
      <alignment horizontal="center" vertical="center" wrapText="1"/>
    </xf>
    <xf numFmtId="166" fontId="0" fillId="0" borderId="9" xfId="2" applyNumberFormat="1" applyFont="1" applyBorder="1"/>
    <xf numFmtId="167" fontId="0" fillId="0" borderId="9" xfId="1" applyNumberFormat="1" applyFont="1" applyBorder="1" applyAlignment="1">
      <alignment horizontal="center"/>
    </xf>
    <xf numFmtId="164" fontId="0" fillId="0" borderId="9" xfId="2" applyFont="1" applyBorder="1"/>
    <xf numFmtId="165" fontId="0" fillId="0" borderId="9" xfId="2" applyNumberFormat="1" applyFont="1" applyBorder="1"/>
    <xf numFmtId="166" fontId="0" fillId="0" borderId="31" xfId="0" applyNumberFormat="1" applyFont="1" applyBorder="1"/>
    <xf numFmtId="0" fontId="0" fillId="0" borderId="22" xfId="0" applyFont="1" applyBorder="1"/>
    <xf numFmtId="0" fontId="0" fillId="0" borderId="23" xfId="0" applyFont="1" applyBorder="1"/>
    <xf numFmtId="0" fontId="8" fillId="0" borderId="0" xfId="0" applyFont="1"/>
    <xf numFmtId="0" fontId="0" fillId="3" borderId="9" xfId="0" applyFont="1"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6" fontId="0" fillId="4" borderId="9" xfId="2" applyNumberFormat="1" applyFont="1" applyFill="1" applyBorder="1"/>
    <xf numFmtId="166" fontId="0" fillId="3" borderId="9" xfId="2" applyNumberFormat="1" applyFont="1" applyFill="1" applyBorder="1"/>
    <xf numFmtId="164" fontId="0" fillId="3" borderId="9" xfId="2" applyFont="1" applyFill="1" applyBorder="1"/>
    <xf numFmtId="165" fontId="0" fillId="3" borderId="9" xfId="2" applyNumberFormat="1" applyFont="1" applyFill="1" applyBorder="1"/>
    <xf numFmtId="3" fontId="0" fillId="3" borderId="9" xfId="0" applyNumberFormat="1" applyFon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ont="1" applyFill="1" applyAlignment="1">
      <alignment horizontal="center"/>
    </xf>
    <xf numFmtId="166" fontId="0" fillId="0" borderId="0" xfId="0" applyNumberFormat="1" applyFont="1"/>
    <xf numFmtId="168"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6" fontId="11" fillId="0" borderId="23" xfId="0" applyNumberFormat="1" applyFont="1" applyBorder="1"/>
    <xf numFmtId="166"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5" fontId="11" fillId="0" borderId="23" xfId="0" applyNumberFormat="1" applyFont="1" applyBorder="1"/>
    <xf numFmtId="5" fontId="11" fillId="0" borderId="32" xfId="0" applyNumberFormat="1" applyFont="1" applyBorder="1"/>
    <xf numFmtId="166" fontId="7" fillId="0" borderId="0" xfId="0" applyNumberFormat="1" applyFont="1" applyBorder="1"/>
    <xf numFmtId="0" fontId="12" fillId="0" borderId="0" xfId="0" applyFont="1"/>
    <xf numFmtId="0" fontId="3" fillId="0" borderId="0" xfId="0" applyFont="1"/>
    <xf numFmtId="5" fontId="2" fillId="0" borderId="0" xfId="0" applyNumberFormat="1" applyFont="1"/>
    <xf numFmtId="10" fontId="2" fillId="0" borderId="0" xfId="0" applyNumberFormat="1" applyFont="1"/>
    <xf numFmtId="0" fontId="10" fillId="0" borderId="0" xfId="0" applyFont="1"/>
    <xf numFmtId="0" fontId="6" fillId="0" borderId="0" xfId="0" applyFont="1" applyAlignment="1">
      <alignment horizontal="center"/>
    </xf>
    <xf numFmtId="164" fontId="6" fillId="0" borderId="0" xfId="0" applyNumberFormat="1" applyFont="1" applyAlignment="1">
      <alignment horizontal="center"/>
    </xf>
    <xf numFmtId="0" fontId="6" fillId="0" borderId="0" xfId="0" applyFont="1" applyAlignment="1"/>
    <xf numFmtId="10" fontId="7" fillId="3" borderId="31" xfId="1" applyNumberFormat="1" applyFont="1" applyFill="1" applyBorder="1" applyAlignment="1">
      <alignment horizontal="center"/>
    </xf>
    <xf numFmtId="1" fontId="0" fillId="3" borderId="9" xfId="0" applyNumberFormat="1" applyFont="1" applyFill="1" applyBorder="1" applyAlignment="1">
      <alignment horizontal="center"/>
    </xf>
    <xf numFmtId="164" fontId="0" fillId="0" borderId="9" xfId="2" applyNumberFormat="1" applyFont="1" applyBorder="1"/>
    <xf numFmtId="0" fontId="7" fillId="0" borderId="16" xfId="0" applyFont="1" applyFill="1" applyBorder="1"/>
    <xf numFmtId="0" fontId="0" fillId="0" borderId="9" xfId="0" applyFont="1" applyFill="1" applyBorder="1" applyAlignment="1">
      <alignment horizontal="center"/>
    </xf>
    <xf numFmtId="1" fontId="0" fillId="0" borderId="9" xfId="0" applyNumberFormat="1" applyFont="1" applyFill="1" applyBorder="1" applyAlignment="1">
      <alignment horizontal="center"/>
    </xf>
    <xf numFmtId="166" fontId="0" fillId="0" borderId="9" xfId="2" applyNumberFormat="1" applyFont="1" applyFill="1" applyBorder="1"/>
    <xf numFmtId="164" fontId="0" fillId="0" borderId="9" xfId="2" applyFont="1" applyFill="1" applyBorder="1"/>
    <xf numFmtId="165" fontId="0" fillId="0" borderId="9" xfId="2" applyNumberFormat="1" applyFont="1" applyFill="1" applyBorder="1"/>
    <xf numFmtId="0" fontId="0" fillId="0" borderId="9" xfId="0" applyFont="1" applyBorder="1"/>
    <xf numFmtId="0" fontId="0" fillId="0" borderId="31" xfId="0" applyFont="1" applyBorder="1"/>
    <xf numFmtId="170" fontId="7" fillId="0" borderId="32" xfId="3" applyNumberFormat="1" applyFont="1" applyBorder="1"/>
    <xf numFmtId="0" fontId="0" fillId="0" borderId="0" xfId="0" applyFont="1" applyFill="1"/>
    <xf numFmtId="170" fontId="0" fillId="0" borderId="0" xfId="0" applyNumberFormat="1" applyFont="1"/>
    <xf numFmtId="0" fontId="11" fillId="0" borderId="29" xfId="0" applyFont="1" applyBorder="1" applyAlignment="1">
      <alignment horizontal="center"/>
    </xf>
    <xf numFmtId="164" fontId="11" fillId="0" borderId="30" xfId="0" applyNumberFormat="1" applyFont="1" applyBorder="1" applyAlignment="1">
      <alignment horizontal="center"/>
    </xf>
    <xf numFmtId="166" fontId="2" fillId="0" borderId="23" xfId="2" applyNumberFormat="1" applyFont="1" applyBorder="1"/>
    <xf numFmtId="166" fontId="2" fillId="0" borderId="31" xfId="2" applyNumberFormat="1" applyFont="1" applyBorder="1"/>
    <xf numFmtId="0" fontId="7" fillId="0" borderId="38" xfId="0" applyFont="1" applyBorder="1" applyAlignment="1"/>
    <xf numFmtId="166" fontId="0" fillId="0" borderId="9" xfId="2" applyNumberFormat="1" applyFont="1" applyBorder="1" applyAlignment="1">
      <alignment horizontal="center"/>
    </xf>
    <xf numFmtId="166" fontId="0" fillId="0" borderId="31" xfId="2" applyNumberFormat="1" applyFont="1" applyBorder="1" applyAlignment="1">
      <alignment horizontal="center"/>
    </xf>
    <xf numFmtId="3" fontId="0" fillId="0" borderId="23" xfId="0" applyNumberFormat="1" applyFont="1" applyBorder="1" applyAlignment="1">
      <alignment horizontal="center"/>
    </xf>
    <xf numFmtId="0" fontId="11" fillId="0" borderId="16" xfId="0" applyFont="1" applyFill="1" applyBorder="1"/>
    <xf numFmtId="3" fontId="13" fillId="0" borderId="9" xfId="0" applyNumberFormat="1" applyFont="1" applyFill="1" applyBorder="1" applyAlignment="1">
      <alignment horizontal="center"/>
    </xf>
    <xf numFmtId="0" fontId="0" fillId="4" borderId="23" xfId="0" applyFont="1" applyFill="1" applyBorder="1"/>
    <xf numFmtId="167" fontId="0" fillId="0" borderId="47" xfId="1" applyNumberFormat="1" applyFont="1" applyBorder="1"/>
    <xf numFmtId="167" fontId="0" fillId="0" borderId="48" xfId="1" applyNumberFormat="1" applyFont="1" applyBorder="1"/>
    <xf numFmtId="0" fontId="2" fillId="0" borderId="0" xfId="0" applyFont="1" applyAlignment="1">
      <alignment horizontal="center"/>
    </xf>
    <xf numFmtId="0" fontId="2" fillId="0" borderId="0" xfId="0" applyFont="1" applyBorder="1" applyAlignment="1">
      <alignment horizontal="center"/>
    </xf>
    <xf numFmtId="169" fontId="0" fillId="0" borderId="0" xfId="3" applyFont="1"/>
    <xf numFmtId="171" fontId="0" fillId="0" borderId="47" xfId="2" applyNumberFormat="1" applyFont="1" applyBorder="1"/>
    <xf numFmtId="171" fontId="0" fillId="0" borderId="47" xfId="0" applyNumberFormat="1" applyFont="1" applyBorder="1"/>
    <xf numFmtId="0" fontId="0" fillId="0" borderId="45" xfId="0" applyFont="1" applyBorder="1"/>
    <xf numFmtId="0" fontId="0" fillId="0" borderId="46" xfId="0" applyFont="1" applyBorder="1"/>
    <xf numFmtId="0" fontId="0" fillId="0" borderId="45" xfId="0" applyFont="1" applyBorder="1" applyAlignment="1">
      <alignment horizontal="center"/>
    </xf>
    <xf numFmtId="0" fontId="0" fillId="0" borderId="46" xfId="0" applyFont="1" applyBorder="1" applyAlignment="1">
      <alignment horizontal="center"/>
    </xf>
    <xf numFmtId="0" fontId="0" fillId="0" borderId="15" xfId="0" applyFont="1" applyBorder="1"/>
    <xf numFmtId="169" fontId="0" fillId="0" borderId="0" xfId="0" applyNumberFormat="1" applyFont="1"/>
    <xf numFmtId="0" fontId="0" fillId="0" borderId="0" xfId="0" applyFont="1" applyAlignment="1">
      <alignment horizontal="left"/>
    </xf>
    <xf numFmtId="171" fontId="0" fillId="0" borderId="0" xfId="0" applyNumberFormat="1" applyFon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Fill="1" applyBorder="1" applyAlignment="1">
      <alignment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0" fillId="0" borderId="47" xfId="0" applyFont="1" applyFill="1" applyBorder="1"/>
    <xf numFmtId="0" fontId="0" fillId="0" borderId="43" xfId="0" applyFont="1" applyFill="1" applyBorder="1"/>
    <xf numFmtId="171" fontId="13" fillId="0" borderId="48" xfId="2" applyNumberFormat="1" applyFont="1" applyBorder="1"/>
    <xf numFmtId="169" fontId="13" fillId="0" borderId="47" xfId="3" applyNumberFormat="1" applyFont="1" applyFill="1" applyBorder="1"/>
    <xf numFmtId="174" fontId="13" fillId="0" borderId="47" xfId="3" applyNumberFormat="1" applyFont="1" applyFill="1" applyBorder="1"/>
    <xf numFmtId="0" fontId="11" fillId="0" borderId="7"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3" xfId="0" applyFont="1" applyFill="1" applyBorder="1" applyAlignment="1">
      <alignment vertical="center" wrapText="1"/>
    </xf>
    <xf numFmtId="171" fontId="13" fillId="0" borderId="47" xfId="2" applyNumberFormat="1" applyFont="1" applyBorder="1"/>
    <xf numFmtId="0" fontId="0" fillId="0" borderId="0" xfId="0" applyFont="1" applyFill="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1" fontId="0" fillId="0" borderId="0" xfId="0" applyNumberFormat="1" applyFont="1" applyBorder="1"/>
    <xf numFmtId="37" fontId="0" fillId="0" borderId="29" xfId="0" applyNumberFormat="1" applyFont="1" applyBorder="1"/>
    <xf numFmtId="37" fontId="0" fillId="0" borderId="30" xfId="0"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5"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16" xfId="0" applyBorder="1"/>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4" fontId="0" fillId="0" borderId="9" xfId="1" applyNumberFormat="1" applyFont="1" applyFill="1" applyBorder="1" applyAlignment="1">
      <alignment horizontal="center"/>
    </xf>
    <xf numFmtId="4" fontId="0" fillId="0" borderId="9" xfId="2" applyNumberFormat="1" applyFont="1" applyBorder="1" applyAlignment="1">
      <alignment horizontal="center"/>
    </xf>
    <xf numFmtId="175" fontId="0" fillId="0" borderId="9" xfId="1" applyNumberFormat="1" applyFont="1" applyBorder="1" applyAlignment="1">
      <alignment horizontal="center"/>
    </xf>
    <xf numFmtId="175" fontId="0" fillId="0" borderId="9" xfId="2" applyNumberFormat="1"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5" fillId="0" borderId="0" xfId="0" applyFont="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Font="1" applyAlignment="1">
      <alignment horizontal="left" vertical="top" wrapText="1"/>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5" xfId="0" applyFont="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0" fillId="0" borderId="0" xfId="0" applyFont="1" applyAlignment="1">
      <alignment horizontal="right"/>
    </xf>
    <xf numFmtId="0" fontId="11"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2" fillId="0" borderId="0" xfId="0" applyFont="1" applyAlignment="1">
      <alignment horizontal="left"/>
    </xf>
    <xf numFmtId="0" fontId="0" fillId="0" borderId="0" xfId="0" applyFont="1" applyAlignment="1">
      <alignment horizontal="left"/>
    </xf>
    <xf numFmtId="0" fontId="16" fillId="0" borderId="0" xfId="0" applyFont="1" applyAlignment="1">
      <alignment horizont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3" xfId="0" applyFont="1" applyFill="1" applyBorder="1" applyAlignment="1">
      <alignment horizontal="center" vertical="center" wrapText="1"/>
    </xf>
  </cellXfs>
  <cellStyles count="11">
    <cellStyle name="Comma 2" xfId="2" xr:uid="{00000000-0005-0000-0000-000000000000}"/>
    <cellStyle name="Comma 2 11" xfId="6" xr:uid="{00000000-0005-0000-0000-000001000000}"/>
    <cellStyle name="Comma 3" xfId="8" xr:uid="{00000000-0005-0000-0000-000002000000}"/>
    <cellStyle name="Currency 2" xfId="3" xr:uid="{00000000-0005-0000-0000-000003000000}"/>
    <cellStyle name="Currency 2 10" xfId="7" xr:uid="{00000000-0005-0000-0000-000004000000}"/>
    <cellStyle name="Normal" xfId="0" builtinId="0"/>
    <cellStyle name="Normal 2 2 3" xfId="4" xr:uid="{00000000-0005-0000-0000-000006000000}"/>
    <cellStyle name="Normal 76" xfId="5" xr:uid="{00000000-0005-0000-0000-000007000000}"/>
    <cellStyle name="Percent" xfId="1" builtinId="5"/>
    <cellStyle name="Percent 10 2 2" xfId="9" xr:uid="{00000000-0005-0000-0000-000009000000}"/>
    <cellStyle name="Percent 2"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0:I34"/>
  <sheetViews>
    <sheetView showGridLines="0" tabSelected="1" topLeftCell="A7" workbookViewId="0">
      <selection activeCell="B25" sqref="B25:I25"/>
    </sheetView>
  </sheetViews>
  <sheetFormatPr defaultColWidth="9.07421875" defaultRowHeight="14.6" x14ac:dyDescent="0.4"/>
  <cols>
    <col min="1" max="1" width="5" style="12" customWidth="1"/>
    <col min="2" max="2" width="18.53515625" style="12" customWidth="1"/>
    <col min="3" max="8" width="9.07421875" style="12"/>
    <col min="9" max="9" width="47" style="12" customWidth="1"/>
    <col min="10" max="16384" width="9.07421875" style="12"/>
  </cols>
  <sheetData>
    <row r="20" spans="2:9" ht="33.450000000000003" x14ac:dyDescent="0.85">
      <c r="B20" s="168" t="s">
        <v>0</v>
      </c>
      <c r="C20" s="168"/>
      <c r="D20" s="168"/>
      <c r="E20" s="168"/>
      <c r="F20" s="168"/>
      <c r="G20" s="168"/>
      <c r="H20" s="168"/>
      <c r="I20" s="168"/>
    </row>
    <row r="21" spans="2:9" ht="33.450000000000003" x14ac:dyDescent="0.85">
      <c r="B21" s="168" t="s">
        <v>4</v>
      </c>
      <c r="C21" s="168"/>
      <c r="D21" s="168"/>
      <c r="E21" s="168"/>
      <c r="F21" s="168"/>
      <c r="G21" s="168"/>
      <c r="H21" s="168"/>
      <c r="I21" s="168"/>
    </row>
    <row r="22" spans="2:9" ht="33.450000000000003" x14ac:dyDescent="0.85">
      <c r="B22" s="168" t="s">
        <v>1</v>
      </c>
      <c r="C22" s="168"/>
      <c r="D22" s="168"/>
      <c r="E22" s="168"/>
      <c r="F22" s="168"/>
      <c r="G22" s="168"/>
      <c r="H22" s="168"/>
      <c r="I22" s="168"/>
    </row>
    <row r="25" spans="2:9" ht="30.9" x14ac:dyDescent="0.8">
      <c r="B25" s="172" t="s">
        <v>2</v>
      </c>
      <c r="C25" s="172"/>
      <c r="D25" s="172"/>
      <c r="E25" s="172"/>
      <c r="F25" s="172"/>
      <c r="G25" s="172"/>
      <c r="H25" s="172"/>
      <c r="I25" s="172"/>
    </row>
    <row r="26" spans="2:9" ht="33.450000000000003" x14ac:dyDescent="0.85">
      <c r="B26" s="168" t="s">
        <v>3</v>
      </c>
      <c r="C26" s="168"/>
      <c r="D26" s="168"/>
      <c r="E26" s="168"/>
      <c r="F26" s="168"/>
      <c r="G26" s="168"/>
      <c r="H26" s="168"/>
      <c r="I26" s="168"/>
    </row>
    <row r="27" spans="2:9" ht="33.450000000000003" x14ac:dyDescent="0.85">
      <c r="B27" s="168"/>
      <c r="C27" s="169"/>
      <c r="D27" s="169"/>
      <c r="E27" s="169"/>
      <c r="F27" s="169"/>
      <c r="G27" s="169"/>
      <c r="H27" s="169"/>
      <c r="I27" s="169"/>
    </row>
    <row r="28" spans="2:9" ht="33.450000000000003" x14ac:dyDescent="0.85">
      <c r="B28" s="170"/>
      <c r="C28" s="171"/>
      <c r="D28" s="171"/>
      <c r="E28" s="171"/>
      <c r="F28" s="171"/>
      <c r="G28" s="171"/>
      <c r="H28" s="171"/>
      <c r="I28" s="171"/>
    </row>
    <row r="29" spans="2:9" ht="33.450000000000003" x14ac:dyDescent="0.85">
      <c r="B29" s="171" t="s">
        <v>121</v>
      </c>
      <c r="C29" s="171"/>
      <c r="D29" s="171"/>
      <c r="E29" s="171"/>
      <c r="F29" s="171"/>
      <c r="G29" s="171"/>
      <c r="H29" s="171"/>
      <c r="I29" s="171"/>
    </row>
    <row r="32" spans="2:9" x14ac:dyDescent="0.4">
      <c r="B32" s="1"/>
    </row>
    <row r="33" spans="2:2" x14ac:dyDescent="0.4">
      <c r="B33" s="1"/>
    </row>
    <row r="34" spans="2:2" x14ac:dyDescent="0.4">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L32"/>
  <sheetViews>
    <sheetView showGridLines="0" workbookViewId="0">
      <selection activeCell="B34" sqref="B34"/>
    </sheetView>
  </sheetViews>
  <sheetFormatPr defaultColWidth="9.07421875" defaultRowHeight="14.6" x14ac:dyDescent="0.4"/>
  <cols>
    <col min="1" max="1" width="2.07421875" style="12" customWidth="1"/>
    <col min="2" max="2" width="19.07421875" style="12" bestFit="1" customWidth="1"/>
    <col min="3" max="3" width="12.84375" style="12" customWidth="1"/>
    <col min="4" max="4" width="12.3046875" style="12" bestFit="1" customWidth="1"/>
    <col min="5" max="5" width="13" style="12" customWidth="1"/>
    <col min="6" max="6" width="10" style="12" bestFit="1" customWidth="1"/>
    <col min="7" max="7" width="10.84375" style="12" bestFit="1" customWidth="1"/>
    <col min="8" max="9" width="10.69140625" style="12" bestFit="1" customWidth="1"/>
    <col min="10" max="10" width="11.69140625" style="12" bestFit="1" customWidth="1"/>
    <col min="11" max="12" width="9.3046875" style="12" bestFit="1" customWidth="1"/>
    <col min="13" max="16384" width="9.07421875" style="12"/>
  </cols>
  <sheetData>
    <row r="2" spans="2:12" ht="18.45" x14ac:dyDescent="0.5">
      <c r="B2" s="273" t="s">
        <v>103</v>
      </c>
      <c r="C2" s="273"/>
      <c r="D2" s="273"/>
      <c r="E2" s="273"/>
      <c r="F2" s="273"/>
      <c r="G2" s="273"/>
      <c r="H2" s="273"/>
      <c r="I2" s="273"/>
      <c r="J2" s="273"/>
      <c r="K2" s="273"/>
      <c r="L2" s="273"/>
    </row>
    <row r="4" spans="2:12" ht="15" thickBot="1" x14ac:dyDescent="0.45"/>
    <row r="5" spans="2:12" ht="15.75" customHeight="1" thickBot="1" x14ac:dyDescent="0.45">
      <c r="B5" s="274" t="s">
        <v>83</v>
      </c>
      <c r="C5" s="276" t="s">
        <v>84</v>
      </c>
      <c r="D5" s="268"/>
      <c r="E5" s="269" t="s">
        <v>85</v>
      </c>
      <c r="F5" s="261" t="s">
        <v>86</v>
      </c>
      <c r="G5" s="262"/>
      <c r="H5" s="263" t="s">
        <v>87</v>
      </c>
      <c r="I5" s="264"/>
      <c r="J5" s="265"/>
      <c r="K5" s="264" t="s">
        <v>88</v>
      </c>
      <c r="L5" s="265"/>
    </row>
    <row r="6" spans="2:12" ht="44.15" thickBot="1" x14ac:dyDescent="0.45">
      <c r="B6" s="275"/>
      <c r="C6" s="131"/>
      <c r="D6" s="132" t="s">
        <v>89</v>
      </c>
      <c r="E6" s="270"/>
      <c r="F6" s="132" t="s">
        <v>10</v>
      </c>
      <c r="G6" s="133" t="s">
        <v>90</v>
      </c>
      <c r="H6" s="129" t="s">
        <v>46</v>
      </c>
      <c r="I6" s="129" t="s">
        <v>47</v>
      </c>
      <c r="J6" s="129" t="s">
        <v>51</v>
      </c>
      <c r="K6" s="129" t="s">
        <v>46</v>
      </c>
      <c r="L6" s="130" t="s">
        <v>47</v>
      </c>
    </row>
    <row r="7" spans="2:12" x14ac:dyDescent="0.4">
      <c r="B7" s="121"/>
      <c r="C7" s="122"/>
      <c r="D7" s="28"/>
      <c r="E7" s="123" t="s">
        <v>41</v>
      </c>
      <c r="F7" s="121"/>
      <c r="G7" s="124" t="s">
        <v>41</v>
      </c>
      <c r="H7" s="124" t="s">
        <v>11</v>
      </c>
      <c r="I7" s="124" t="s">
        <v>11</v>
      </c>
      <c r="J7" s="124" t="s">
        <v>11</v>
      </c>
      <c r="K7" s="122"/>
      <c r="L7" s="125"/>
    </row>
    <row r="8" spans="2:12" ht="15" thickBot="1" x14ac:dyDescent="0.45">
      <c r="B8" s="134" t="s">
        <v>17</v>
      </c>
      <c r="C8" s="135" t="s">
        <v>82</v>
      </c>
      <c r="D8" s="136">
        <f>'2021 Non-RRRP Rate Design'!D7</f>
        <v>2960.1858518389645</v>
      </c>
      <c r="E8" s="136">
        <f>'2021 Non-RRRP Rate Design'!E7</f>
        <v>5874372.3645382812</v>
      </c>
      <c r="F8" s="137">
        <f>'2021 Non-RRRP Rate Design'!H7</f>
        <v>59.74</v>
      </c>
      <c r="G8" s="138">
        <f>'2021 Non-RRRP Rate Design'!I7</f>
        <v>0.12740000000000001</v>
      </c>
      <c r="H8" s="136">
        <f>D8*F8*12</f>
        <v>2122098.0334663168</v>
      </c>
      <c r="I8" s="136">
        <f>E8*G8</f>
        <v>748395.03924217715</v>
      </c>
      <c r="J8" s="136">
        <f>H8+I8</f>
        <v>2870493.072708494</v>
      </c>
      <c r="K8" s="114">
        <f>H8/J8</f>
        <v>0.73927997027492609</v>
      </c>
      <c r="L8" s="115">
        <f>I8/J8</f>
        <v>0.26072002972507385</v>
      </c>
    </row>
    <row r="10" spans="2:12" x14ac:dyDescent="0.4">
      <c r="B10" s="271" t="s">
        <v>104</v>
      </c>
      <c r="C10" s="271"/>
      <c r="D10" s="271"/>
      <c r="E10" s="271"/>
    </row>
    <row r="11" spans="2:12" x14ac:dyDescent="0.4">
      <c r="F11" s="116">
        <v>2021</v>
      </c>
      <c r="G11" s="117">
        <v>2022</v>
      </c>
      <c r="H11" s="117">
        <v>2023</v>
      </c>
      <c r="I11" s="116">
        <v>2024</v>
      </c>
      <c r="J11" s="117">
        <v>2025</v>
      </c>
      <c r="K11" s="116">
        <v>2026</v>
      </c>
    </row>
    <row r="12" spans="2:12" x14ac:dyDescent="0.4">
      <c r="B12" s="272" t="s">
        <v>97</v>
      </c>
      <c r="C12" s="272"/>
      <c r="D12" s="272"/>
      <c r="E12" s="272"/>
      <c r="F12" s="126">
        <f>F8</f>
        <v>59.74</v>
      </c>
      <c r="G12" s="126">
        <f>F15</f>
        <v>63.74</v>
      </c>
      <c r="H12" s="126">
        <f>G15</f>
        <v>67.740000000000009</v>
      </c>
      <c r="I12" s="126">
        <f t="shared" ref="I12:K12" si="0">H15</f>
        <v>71.740000000000009</v>
      </c>
      <c r="J12" s="126">
        <f t="shared" si="0"/>
        <v>75.740000000000009</v>
      </c>
      <c r="K12" s="126">
        <f t="shared" si="0"/>
        <v>79.740000000000009</v>
      </c>
    </row>
    <row r="13" spans="2:12" x14ac:dyDescent="0.4">
      <c r="B13" s="272" t="s">
        <v>92</v>
      </c>
      <c r="C13" s="272"/>
      <c r="D13" s="272"/>
      <c r="E13" s="272"/>
      <c r="F13" s="118">
        <f>J8/D8/12</f>
        <v>80.808357323388151</v>
      </c>
      <c r="G13" s="126"/>
    </row>
    <row r="14" spans="2:12" x14ac:dyDescent="0.4">
      <c r="B14" s="127" t="s">
        <v>93</v>
      </c>
      <c r="C14" s="127"/>
      <c r="D14" s="127"/>
      <c r="E14" s="127"/>
      <c r="F14" s="118">
        <f>IF(($F$13-F12)&gt;4,4,$F$13-F12)</f>
        <v>4</v>
      </c>
      <c r="G14" s="118">
        <f>IF(($F$13-G12)&gt;4,4,$F$13-G12)</f>
        <v>4</v>
      </c>
      <c r="H14" s="118">
        <f>IF(($F$13-H12)&gt;4,4,$F$13-H12)</f>
        <v>4</v>
      </c>
      <c r="I14" s="118">
        <f t="shared" ref="I14:K14" si="1">IF(($F$13-I12)&gt;4,4,$F$13-I12)</f>
        <v>4</v>
      </c>
      <c r="J14" s="118">
        <f t="shared" si="1"/>
        <v>4</v>
      </c>
      <c r="K14" s="118">
        <f t="shared" si="1"/>
        <v>1.0683573233881418</v>
      </c>
    </row>
    <row r="15" spans="2:12" x14ac:dyDescent="0.4">
      <c r="B15" s="272" t="s">
        <v>94</v>
      </c>
      <c r="C15" s="272"/>
      <c r="D15" s="272"/>
      <c r="E15" s="272"/>
      <c r="F15" s="118">
        <f>F12+F14</f>
        <v>63.74</v>
      </c>
      <c r="G15" s="118">
        <f>G12+G14</f>
        <v>67.740000000000009</v>
      </c>
      <c r="H15" s="118">
        <f>H12+H14</f>
        <v>71.740000000000009</v>
      </c>
      <c r="I15" s="118">
        <f t="shared" ref="I15:K15" si="2">I12+I14</f>
        <v>75.740000000000009</v>
      </c>
      <c r="J15" s="118">
        <f t="shared" si="2"/>
        <v>79.740000000000009</v>
      </c>
      <c r="K15" s="118">
        <f t="shared" si="2"/>
        <v>80.808357323388151</v>
      </c>
    </row>
    <row r="17" spans="2:12" x14ac:dyDescent="0.4">
      <c r="B17" s="1" t="s">
        <v>105</v>
      </c>
    </row>
    <row r="18" spans="2:12" ht="15" thickBot="1" x14ac:dyDescent="0.45"/>
    <row r="19" spans="2:12" ht="15" thickBot="1" x14ac:dyDescent="0.45">
      <c r="B19" s="139" t="s">
        <v>83</v>
      </c>
      <c r="C19" s="267" t="s">
        <v>84</v>
      </c>
      <c r="D19" s="268"/>
      <c r="E19" s="269" t="s">
        <v>85</v>
      </c>
      <c r="F19" s="261" t="s">
        <v>86</v>
      </c>
      <c r="G19" s="262"/>
      <c r="H19" s="263" t="s">
        <v>87</v>
      </c>
      <c r="I19" s="264"/>
      <c r="J19" s="265"/>
      <c r="K19" s="264" t="s">
        <v>38</v>
      </c>
      <c r="L19" s="265"/>
    </row>
    <row r="20" spans="2:12" ht="44.15" thickBot="1" x14ac:dyDescent="0.45">
      <c r="B20" s="140"/>
      <c r="C20" s="141"/>
      <c r="D20" s="132" t="s">
        <v>89</v>
      </c>
      <c r="E20" s="270"/>
      <c r="F20" s="132" t="s">
        <v>10</v>
      </c>
      <c r="G20" s="133" t="s">
        <v>90</v>
      </c>
      <c r="H20" s="129" t="s">
        <v>46</v>
      </c>
      <c r="I20" s="129" t="s">
        <v>47</v>
      </c>
      <c r="J20" s="129" t="s">
        <v>51</v>
      </c>
      <c r="K20" s="129" t="s">
        <v>46</v>
      </c>
      <c r="L20" s="130" t="s">
        <v>47</v>
      </c>
    </row>
    <row r="21" spans="2:12" x14ac:dyDescent="0.4">
      <c r="B21" s="121"/>
      <c r="C21" s="121"/>
      <c r="D21" s="121"/>
      <c r="E21" s="123" t="s">
        <v>41</v>
      </c>
      <c r="F21" s="121"/>
      <c r="G21" s="124" t="s">
        <v>41</v>
      </c>
      <c r="H21" s="124" t="s">
        <v>11</v>
      </c>
      <c r="I21" s="124" t="s">
        <v>11</v>
      </c>
      <c r="J21" s="124" t="s">
        <v>11</v>
      </c>
      <c r="K21" s="122"/>
      <c r="L21" s="125"/>
    </row>
    <row r="22" spans="2:12" ht="15" thickBot="1" x14ac:dyDescent="0.45">
      <c r="B22" s="134" t="s">
        <v>17</v>
      </c>
      <c r="C22" s="134" t="s">
        <v>82</v>
      </c>
      <c r="D22" s="142">
        <f>D8</f>
        <v>2960.1858518389645</v>
      </c>
      <c r="E22" s="142">
        <f>E8</f>
        <v>5874372.3645382812</v>
      </c>
      <c r="F22" s="137">
        <f>F15</f>
        <v>63.74</v>
      </c>
      <c r="G22" s="138">
        <f>I22/E22</f>
        <v>0.10321206772896871</v>
      </c>
      <c r="H22" s="119">
        <f>F22*D22*12</f>
        <v>2264186.954354587</v>
      </c>
      <c r="I22" s="119">
        <f>L22*J8</f>
        <v>606306.11835390714</v>
      </c>
      <c r="J22" s="120">
        <f>H22+I22</f>
        <v>2870493.072708494</v>
      </c>
      <c r="K22" s="114">
        <f>H22/J8</f>
        <v>0.78877980089259769</v>
      </c>
      <c r="L22" s="115">
        <f>1-K22</f>
        <v>0.21122019910740231</v>
      </c>
    </row>
    <row r="24" spans="2:12" x14ac:dyDescent="0.4">
      <c r="B24" s="1" t="s">
        <v>100</v>
      </c>
      <c r="H24" s="266"/>
      <c r="I24" s="266"/>
      <c r="J24" s="128"/>
    </row>
    <row r="25" spans="2:12" ht="15" thickBot="1" x14ac:dyDescent="0.45"/>
    <row r="26" spans="2:12" ht="15" thickBot="1" x14ac:dyDescent="0.45">
      <c r="B26" s="139" t="s">
        <v>83</v>
      </c>
      <c r="C26" s="267" t="s">
        <v>84</v>
      </c>
      <c r="D26" s="268"/>
      <c r="E26" s="269" t="s">
        <v>85</v>
      </c>
      <c r="F26" s="261" t="s">
        <v>86</v>
      </c>
      <c r="G26" s="262"/>
      <c r="H26" s="263" t="s">
        <v>87</v>
      </c>
      <c r="I26" s="264"/>
      <c r="J26" s="265"/>
    </row>
    <row r="27" spans="2:12" ht="44.15" thickBot="1" x14ac:dyDescent="0.45">
      <c r="B27" s="140"/>
      <c r="C27" s="141"/>
      <c r="D27" s="132" t="s">
        <v>89</v>
      </c>
      <c r="E27" s="270"/>
      <c r="F27" s="132" t="s">
        <v>10</v>
      </c>
      <c r="G27" s="133" t="s">
        <v>90</v>
      </c>
      <c r="H27" s="129" t="s">
        <v>46</v>
      </c>
      <c r="I27" s="129" t="s">
        <v>47</v>
      </c>
      <c r="J27" s="129" t="s">
        <v>51</v>
      </c>
    </row>
    <row r="28" spans="2:12" x14ac:dyDescent="0.4">
      <c r="B28" s="121"/>
      <c r="C28" s="121"/>
      <c r="D28" s="121"/>
      <c r="E28" s="123" t="s">
        <v>41</v>
      </c>
      <c r="F28" s="121"/>
      <c r="G28" s="124" t="s">
        <v>41</v>
      </c>
      <c r="H28" s="124" t="s">
        <v>11</v>
      </c>
      <c r="I28" s="124" t="s">
        <v>11</v>
      </c>
      <c r="J28" s="124" t="s">
        <v>11</v>
      </c>
    </row>
    <row r="29" spans="2:12" ht="15" thickBot="1" x14ac:dyDescent="0.45">
      <c r="B29" s="134" t="s">
        <v>17</v>
      </c>
      <c r="C29" s="134" t="s">
        <v>82</v>
      </c>
      <c r="D29" s="142">
        <f>D22</f>
        <v>2960.1858518389645</v>
      </c>
      <c r="E29" s="142">
        <f>E22</f>
        <v>5874372.3645382812</v>
      </c>
      <c r="F29" s="137">
        <f>F22</f>
        <v>63.74</v>
      </c>
      <c r="G29" s="138">
        <f>ROUND(G22,4)</f>
        <v>0.1032</v>
      </c>
      <c r="H29" s="119">
        <f>F29*D29*12</f>
        <v>2264186.954354587</v>
      </c>
      <c r="I29" s="119">
        <f>E29*G29</f>
        <v>606235.22802035057</v>
      </c>
      <c r="J29" s="120">
        <f>H29+I29</f>
        <v>2870422.1823749375</v>
      </c>
    </row>
    <row r="30" spans="2:12" ht="15" thickBot="1" x14ac:dyDescent="0.45">
      <c r="B30" s="143"/>
      <c r="C30" s="143"/>
      <c r="D30" s="144"/>
      <c r="E30" s="144"/>
      <c r="F30" s="145"/>
      <c r="G30" s="145"/>
      <c r="H30" s="146"/>
      <c r="I30" s="146"/>
      <c r="J30" s="147"/>
    </row>
    <row r="31" spans="2:12" x14ac:dyDescent="0.4">
      <c r="B31" s="257" t="s">
        <v>99</v>
      </c>
      <c r="C31" s="258"/>
      <c r="D31" s="258"/>
      <c r="E31" s="258"/>
      <c r="F31" s="258"/>
      <c r="G31" s="39" t="s">
        <v>11</v>
      </c>
      <c r="H31" s="148">
        <f>H29-H22</f>
        <v>0</v>
      </c>
      <c r="I31" s="148">
        <f>I29-I22</f>
        <v>-70.890333556570113</v>
      </c>
      <c r="J31" s="149">
        <f>J29-J22</f>
        <v>-70.890333556570113</v>
      </c>
    </row>
    <row r="32" spans="2:12" ht="15" thickBot="1" x14ac:dyDescent="0.45">
      <c r="B32" s="259"/>
      <c r="C32" s="260"/>
      <c r="D32" s="260"/>
      <c r="E32" s="260"/>
      <c r="F32" s="260"/>
      <c r="G32" s="151" t="s">
        <v>98</v>
      </c>
      <c r="H32" s="150">
        <f>H31/H22</f>
        <v>0</v>
      </c>
      <c r="I32" s="150">
        <f t="shared" ref="I32:J32" si="3">I31/I22</f>
        <v>-1.1692168594477335E-4</v>
      </c>
      <c r="J32" s="152">
        <f t="shared" si="3"/>
        <v>-2.4696221785228189E-5</v>
      </c>
    </row>
  </sheetData>
  <mergeCells count="22">
    <mergeCell ref="B2:L2"/>
    <mergeCell ref="B5:B6"/>
    <mergeCell ref="C5:D5"/>
    <mergeCell ref="E5:E6"/>
    <mergeCell ref="F5:G5"/>
    <mergeCell ref="H5:J5"/>
    <mergeCell ref="K5:L5"/>
    <mergeCell ref="B10:E10"/>
    <mergeCell ref="B12:E12"/>
    <mergeCell ref="B13:E13"/>
    <mergeCell ref="B15:E15"/>
    <mergeCell ref="C19:D19"/>
    <mergeCell ref="E19:E20"/>
    <mergeCell ref="B31:F32"/>
    <mergeCell ref="F19:G19"/>
    <mergeCell ref="H19:J19"/>
    <mergeCell ref="K19:L19"/>
    <mergeCell ref="H24:I24"/>
    <mergeCell ref="C26:D26"/>
    <mergeCell ref="E26:E27"/>
    <mergeCell ref="F26:G26"/>
    <mergeCell ref="H26:J26"/>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28"/>
  <sheetViews>
    <sheetView showGridLines="0" workbookViewId="0">
      <selection activeCell="J14" sqref="J14"/>
    </sheetView>
  </sheetViews>
  <sheetFormatPr defaultColWidth="9.07421875" defaultRowHeight="14.6" x14ac:dyDescent="0.4"/>
  <cols>
    <col min="1" max="1" width="2.84375" style="12" customWidth="1"/>
    <col min="2" max="2" width="39.53515625" style="12" customWidth="1"/>
    <col min="3" max="3" width="6.53515625" style="12" bestFit="1" customWidth="1"/>
    <col min="4" max="4" width="2.84375" style="12" customWidth="1"/>
    <col min="5" max="5" width="5.53515625" style="12" customWidth="1"/>
    <col min="6" max="6" width="11.53515625" style="12" bestFit="1" customWidth="1"/>
    <col min="7" max="7" width="7" style="12" customWidth="1"/>
    <col min="8" max="8" width="1.84375" style="12" customWidth="1"/>
    <col min="9" max="9" width="6.07421875" style="12" customWidth="1"/>
    <col min="10" max="10" width="12.07421875" style="12" bestFit="1" customWidth="1"/>
    <col min="11" max="11" width="8.84375" style="12" customWidth="1"/>
    <col min="12" max="12" width="3" style="12" customWidth="1"/>
    <col min="13" max="13" width="9.07421875" style="13"/>
    <col min="14" max="16384" width="9.07421875" style="12"/>
  </cols>
  <sheetData>
    <row r="2" spans="2:13" ht="15.9" x14ac:dyDescent="0.45">
      <c r="B2" s="187" t="s">
        <v>20</v>
      </c>
      <c r="C2" s="187"/>
      <c r="D2" s="187"/>
      <c r="E2" s="187"/>
      <c r="F2" s="187"/>
      <c r="G2" s="187"/>
      <c r="H2" s="187"/>
      <c r="I2" s="187"/>
      <c r="J2" s="187"/>
      <c r="K2" s="187"/>
    </row>
    <row r="3" spans="2:13" ht="15" thickBot="1" x14ac:dyDescent="0.45">
      <c r="C3" s="13"/>
    </row>
    <row r="4" spans="2:13" ht="16.3" thickBot="1" x14ac:dyDescent="0.5">
      <c r="B4" s="188"/>
      <c r="C4" s="189"/>
      <c r="D4" s="189"/>
      <c r="E4" s="190" t="s">
        <v>21</v>
      </c>
      <c r="F4" s="191"/>
      <c r="G4" s="192"/>
      <c r="H4" s="14"/>
      <c r="I4" s="193" t="s">
        <v>22</v>
      </c>
      <c r="J4" s="194"/>
      <c r="K4" s="195"/>
      <c r="M4" s="196" t="s">
        <v>5</v>
      </c>
    </row>
    <row r="5" spans="2:13" ht="16.3" thickBot="1" x14ac:dyDescent="0.5">
      <c r="B5" s="173" t="s">
        <v>6</v>
      </c>
      <c r="C5" s="174"/>
      <c r="D5" s="174"/>
      <c r="E5" s="197" t="s">
        <v>25</v>
      </c>
      <c r="F5" s="198"/>
      <c r="G5" s="199"/>
      <c r="H5" s="15"/>
      <c r="I5" s="197" t="s">
        <v>3</v>
      </c>
      <c r="J5" s="198"/>
      <c r="K5" s="199"/>
      <c r="M5" s="196"/>
    </row>
    <row r="6" spans="2:13" ht="16.3" thickBot="1" x14ac:dyDescent="0.5">
      <c r="B6" s="173"/>
      <c r="C6" s="174"/>
      <c r="D6" s="174"/>
      <c r="E6" s="175"/>
      <c r="F6" s="176"/>
      <c r="G6" s="177"/>
      <c r="H6" s="15"/>
      <c r="I6" s="178"/>
      <c r="J6" s="179"/>
      <c r="K6" s="180"/>
      <c r="M6" s="16"/>
    </row>
    <row r="7" spans="2:13" ht="43.5" customHeight="1" x14ac:dyDescent="0.4">
      <c r="B7" s="17" t="s">
        <v>7</v>
      </c>
      <c r="C7" s="18" t="s">
        <v>8</v>
      </c>
      <c r="D7" s="19"/>
      <c r="E7" s="181" t="s">
        <v>23</v>
      </c>
      <c r="F7" s="182"/>
      <c r="G7" s="183"/>
      <c r="H7" s="15"/>
      <c r="I7" s="184" t="s">
        <v>24</v>
      </c>
      <c r="J7" s="185"/>
      <c r="K7" s="186"/>
      <c r="M7" s="16"/>
    </row>
    <row r="8" spans="2:13" x14ac:dyDescent="0.4">
      <c r="B8" s="20" t="s">
        <v>9</v>
      </c>
      <c r="C8" s="16"/>
      <c r="D8" s="21"/>
      <c r="E8" s="22"/>
      <c r="F8" s="23"/>
      <c r="G8" s="24"/>
      <c r="H8" s="15"/>
      <c r="I8" s="22"/>
      <c r="J8" s="25"/>
      <c r="K8" s="24"/>
      <c r="M8" s="16"/>
    </row>
    <row r="9" spans="2:13" x14ac:dyDescent="0.4">
      <c r="B9" s="26" t="s">
        <v>10</v>
      </c>
      <c r="C9" s="16" t="s">
        <v>11</v>
      </c>
      <c r="D9" s="2"/>
      <c r="E9" s="3"/>
      <c r="F9" s="44">
        <v>46.72</v>
      </c>
      <c r="G9" s="24"/>
      <c r="H9" s="15"/>
      <c r="I9" s="27"/>
      <c r="J9" s="4">
        <f>'2021 R1(i) Decoupling'!F29</f>
        <v>51.09</v>
      </c>
      <c r="K9" s="28"/>
      <c r="M9" s="5">
        <f>(J9-F9)/F9</f>
        <v>9.3535958904109692E-2</v>
      </c>
    </row>
    <row r="10" spans="2:13" x14ac:dyDescent="0.4">
      <c r="B10" s="26" t="s">
        <v>12</v>
      </c>
      <c r="C10" s="16" t="s">
        <v>13</v>
      </c>
      <c r="D10" s="6"/>
      <c r="E10" s="3"/>
      <c r="F10" s="45">
        <v>1.2800000000000001E-2</v>
      </c>
      <c r="G10" s="24"/>
      <c r="H10" s="15"/>
      <c r="I10" s="22"/>
      <c r="J10" s="8">
        <f>'2021 R1(i) Decoupling'!G29</f>
        <v>8.3000000000000001E-3</v>
      </c>
      <c r="K10" s="24"/>
      <c r="M10" s="5">
        <f>(J10-F10)/F10</f>
        <v>-0.3515625</v>
      </c>
    </row>
    <row r="11" spans="2:13" x14ac:dyDescent="0.4">
      <c r="B11" s="26"/>
      <c r="C11" s="16"/>
      <c r="D11" s="6"/>
      <c r="E11" s="3"/>
      <c r="F11" s="7"/>
      <c r="G11" s="24"/>
      <c r="H11" s="15"/>
      <c r="I11" s="22"/>
      <c r="J11" s="8"/>
      <c r="K11" s="24"/>
      <c r="M11" s="5"/>
    </row>
    <row r="12" spans="2:13" x14ac:dyDescent="0.4">
      <c r="B12" s="20" t="s">
        <v>14</v>
      </c>
      <c r="C12" s="16"/>
      <c r="D12" s="6"/>
      <c r="E12" s="3"/>
      <c r="F12" s="7"/>
      <c r="G12" s="24"/>
      <c r="H12" s="15"/>
      <c r="I12" s="22"/>
      <c r="J12" s="4"/>
      <c r="K12" s="24"/>
      <c r="M12" s="5"/>
    </row>
    <row r="13" spans="2:13" x14ac:dyDescent="0.4">
      <c r="B13" s="26" t="s">
        <v>10</v>
      </c>
      <c r="C13" s="16" t="s">
        <v>11</v>
      </c>
      <c r="D13" s="6"/>
      <c r="E13" s="3"/>
      <c r="F13" s="44">
        <v>25.94</v>
      </c>
      <c r="G13" s="24"/>
      <c r="H13" s="15"/>
      <c r="I13" s="22"/>
      <c r="J13" s="4">
        <f>'2021 RRRP Rate Design'!I15</f>
        <v>26.15</v>
      </c>
      <c r="K13" s="24"/>
      <c r="M13" s="5">
        <f>(J13-F13)/F13</f>
        <v>8.0956052428680526E-3</v>
      </c>
    </row>
    <row r="14" spans="2:13" x14ac:dyDescent="0.4">
      <c r="B14" s="26" t="s">
        <v>12</v>
      </c>
      <c r="C14" s="16" t="s">
        <v>13</v>
      </c>
      <c r="D14" s="6"/>
      <c r="E14" s="3"/>
      <c r="F14" s="45">
        <v>3.6499999999999998E-2</v>
      </c>
      <c r="G14" s="24"/>
      <c r="H14" s="15"/>
      <c r="I14" s="22"/>
      <c r="J14" s="8">
        <f>'2021 RRRP Rate Design'!J15</f>
        <v>3.6799999999999999E-2</v>
      </c>
      <c r="K14" s="24"/>
      <c r="M14" s="5">
        <f>(J14-F14)/F14</f>
        <v>8.2191780821918269E-3</v>
      </c>
    </row>
    <row r="15" spans="2:13" x14ac:dyDescent="0.4">
      <c r="B15" s="26"/>
      <c r="C15" s="16"/>
      <c r="D15" s="21"/>
      <c r="E15" s="22"/>
      <c r="F15" s="25"/>
      <c r="G15" s="24"/>
      <c r="H15" s="15"/>
      <c r="I15" s="22"/>
      <c r="J15" s="23"/>
      <c r="K15" s="24"/>
      <c r="M15" s="29"/>
    </row>
    <row r="16" spans="2:13" x14ac:dyDescent="0.4">
      <c r="B16" s="20" t="s">
        <v>15</v>
      </c>
      <c r="C16" s="16"/>
      <c r="D16" s="21"/>
      <c r="E16" s="22"/>
      <c r="F16" s="25"/>
      <c r="G16" s="24"/>
      <c r="H16" s="15"/>
      <c r="I16" s="22"/>
      <c r="J16" s="23"/>
      <c r="K16" s="24"/>
      <c r="M16" s="29"/>
    </row>
    <row r="17" spans="2:13" x14ac:dyDescent="0.4">
      <c r="B17" s="26" t="s">
        <v>10</v>
      </c>
      <c r="C17" s="16" t="s">
        <v>11</v>
      </c>
      <c r="D17" s="2"/>
      <c r="E17" s="3"/>
      <c r="F17" s="46">
        <v>667.66</v>
      </c>
      <c r="G17" s="24"/>
      <c r="H17" s="15"/>
      <c r="I17" s="22"/>
      <c r="J17" s="9">
        <f>'2021 RRRP Rate Design'!I16</f>
        <v>673</v>
      </c>
      <c r="K17" s="24"/>
      <c r="M17" s="5">
        <f t="shared" ref="M17:M18" si="0">(J17-F17)/F17</f>
        <v>7.9980828565437978E-3</v>
      </c>
    </row>
    <row r="18" spans="2:13" x14ac:dyDescent="0.4">
      <c r="B18" s="26" t="s">
        <v>12</v>
      </c>
      <c r="C18" s="16" t="s">
        <v>16</v>
      </c>
      <c r="D18" s="6"/>
      <c r="E18" s="3"/>
      <c r="F18" s="45">
        <v>3.4594</v>
      </c>
      <c r="G18" s="24"/>
      <c r="H18" s="15"/>
      <c r="I18" s="22"/>
      <c r="J18" s="8">
        <f>'2021 RRRP Rate Design'!J16</f>
        <v>3.4870999999999999</v>
      </c>
      <c r="K18" s="24"/>
      <c r="M18" s="5">
        <f t="shared" si="0"/>
        <v>8.0071688732149607E-3</v>
      </c>
    </row>
    <row r="19" spans="2:13" x14ac:dyDescent="0.4">
      <c r="B19" s="26"/>
      <c r="C19" s="16"/>
      <c r="D19" s="21"/>
      <c r="E19" s="22"/>
      <c r="F19" s="25"/>
      <c r="G19" s="24"/>
      <c r="H19" s="15"/>
      <c r="I19" s="22"/>
      <c r="J19" s="23"/>
      <c r="K19" s="24"/>
      <c r="M19" s="29"/>
    </row>
    <row r="20" spans="2:13" x14ac:dyDescent="0.4">
      <c r="B20" s="20" t="s">
        <v>17</v>
      </c>
      <c r="C20" s="16"/>
      <c r="D20" s="21"/>
      <c r="E20" s="22"/>
      <c r="F20" s="25"/>
      <c r="G20" s="24"/>
      <c r="H20" s="15"/>
      <c r="I20" s="22"/>
      <c r="J20" s="23"/>
      <c r="K20" s="24"/>
      <c r="M20" s="29"/>
    </row>
    <row r="21" spans="2:13" x14ac:dyDescent="0.4">
      <c r="B21" s="26" t="s">
        <v>10</v>
      </c>
      <c r="C21" s="16" t="s">
        <v>11</v>
      </c>
      <c r="D21" s="2"/>
      <c r="E21" s="3"/>
      <c r="F21" s="46">
        <v>58.8</v>
      </c>
      <c r="G21" s="24"/>
      <c r="H21" s="15"/>
      <c r="I21" s="22"/>
      <c r="J21" s="30">
        <f>'2021 Seasonal Decoupling'!F29</f>
        <v>63.74</v>
      </c>
      <c r="K21" s="24"/>
      <c r="M21" s="5">
        <f t="shared" ref="M21:M22" si="1">(J21-F21)/F21</f>
        <v>8.4013605442176953E-2</v>
      </c>
    </row>
    <row r="22" spans="2:13" x14ac:dyDescent="0.4">
      <c r="B22" s="26" t="s">
        <v>12</v>
      </c>
      <c r="C22" s="16" t="s">
        <v>13</v>
      </c>
      <c r="D22" s="6"/>
      <c r="E22" s="3"/>
      <c r="F22" s="45">
        <v>0.12540000000000001</v>
      </c>
      <c r="G22" s="24"/>
      <c r="H22" s="15"/>
      <c r="I22" s="22"/>
      <c r="J22" s="8">
        <f>'2021 Seasonal Decoupling'!G29</f>
        <v>0.1032</v>
      </c>
      <c r="K22" s="24"/>
      <c r="M22" s="5">
        <f t="shared" si="1"/>
        <v>-0.17703349282296657</v>
      </c>
    </row>
    <row r="23" spans="2:13" x14ac:dyDescent="0.4">
      <c r="B23" s="26"/>
      <c r="C23" s="16"/>
      <c r="D23" s="21"/>
      <c r="E23" s="22"/>
      <c r="F23" s="25"/>
      <c r="G23" s="24"/>
      <c r="H23" s="15"/>
      <c r="I23" s="22"/>
      <c r="J23" s="23"/>
      <c r="K23" s="24"/>
      <c r="M23" s="29"/>
    </row>
    <row r="24" spans="2:13" x14ac:dyDescent="0.4">
      <c r="B24" s="20" t="s">
        <v>18</v>
      </c>
      <c r="C24" s="16"/>
      <c r="D24" s="21"/>
      <c r="E24" s="22"/>
      <c r="F24" s="25"/>
      <c r="G24" s="24"/>
      <c r="H24" s="15"/>
      <c r="I24" s="22"/>
      <c r="J24" s="23"/>
      <c r="K24" s="24"/>
      <c r="M24" s="29"/>
    </row>
    <row r="25" spans="2:13" x14ac:dyDescent="0.4">
      <c r="B25" s="31" t="s">
        <v>10</v>
      </c>
      <c r="C25" s="16" t="s">
        <v>11</v>
      </c>
      <c r="D25" s="2"/>
      <c r="E25" s="3"/>
      <c r="F25" s="46">
        <v>1.86</v>
      </c>
      <c r="G25" s="24"/>
      <c r="H25" s="15"/>
      <c r="I25" s="22"/>
      <c r="J25" s="30">
        <f>'2021 Non-RRRP Rate Design'!H8</f>
        <v>1.89</v>
      </c>
      <c r="K25" s="24"/>
      <c r="M25" s="5">
        <f t="shared" ref="M25:M26" si="2">(J25-F25)/F25</f>
        <v>1.6129032258064412E-2</v>
      </c>
    </row>
    <row r="26" spans="2:13" x14ac:dyDescent="0.4">
      <c r="B26" s="26" t="s">
        <v>12</v>
      </c>
      <c r="C26" s="16" t="s">
        <v>13</v>
      </c>
      <c r="D26" s="6"/>
      <c r="E26" s="3"/>
      <c r="F26" s="45">
        <v>0.2999</v>
      </c>
      <c r="G26" s="24"/>
      <c r="H26" s="15"/>
      <c r="I26" s="22"/>
      <c r="J26" s="8">
        <f>'2021 Non-RRRP Rate Design'!I8</f>
        <v>0.30470000000000003</v>
      </c>
      <c r="K26" s="24"/>
      <c r="M26" s="5">
        <f t="shared" si="2"/>
        <v>1.6005335111703989E-2</v>
      </c>
    </row>
    <row r="27" spans="2:13" x14ac:dyDescent="0.4">
      <c r="B27" s="26"/>
      <c r="C27" s="16"/>
      <c r="D27" s="21"/>
      <c r="E27" s="22"/>
      <c r="F27" s="25"/>
      <c r="G27" s="24"/>
      <c r="H27" s="15"/>
      <c r="I27" s="22"/>
      <c r="J27" s="23"/>
      <c r="K27" s="24"/>
      <c r="M27" s="29"/>
    </row>
    <row r="28" spans="2:13" ht="15" thickBot="1" x14ac:dyDescent="0.45">
      <c r="B28" s="32" t="s">
        <v>19</v>
      </c>
      <c r="C28" s="33" t="s">
        <v>11</v>
      </c>
      <c r="D28" s="34"/>
      <c r="E28" s="10"/>
      <c r="F28" s="47">
        <v>13961476</v>
      </c>
      <c r="G28" s="35"/>
      <c r="H28" s="36"/>
      <c r="I28" s="37"/>
      <c r="J28" s="11">
        <f>'2021 RRRP Rate Design'!M19</f>
        <v>14253193.249719646</v>
      </c>
      <c r="K28" s="35"/>
      <c r="M28" s="5">
        <f>(J28-F28)/F28</f>
        <v>2.0894441942932527E-2</v>
      </c>
    </row>
  </sheetData>
  <mergeCells count="13">
    <mergeCell ref="B2:K2"/>
    <mergeCell ref="B4:D4"/>
    <mergeCell ref="E4:G4"/>
    <mergeCell ref="I4:K4"/>
    <mergeCell ref="M4:M5"/>
    <mergeCell ref="B5:D5"/>
    <mergeCell ref="E5:G5"/>
    <mergeCell ref="I5:K5"/>
    <mergeCell ref="B6:D6"/>
    <mergeCell ref="E6:G6"/>
    <mergeCell ref="I6:K6"/>
    <mergeCell ref="E7:G7"/>
    <mergeCell ref="I7:K7"/>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12"/>
  <sheetViews>
    <sheetView showGridLines="0" workbookViewId="0">
      <selection activeCell="E25" sqref="E25"/>
    </sheetView>
  </sheetViews>
  <sheetFormatPr defaultRowHeight="14.6" x14ac:dyDescent="0.4"/>
  <cols>
    <col min="1" max="1" width="2.84375" customWidth="1"/>
    <col min="2" max="2" width="15" customWidth="1"/>
    <col min="3" max="3" width="14.07421875" customWidth="1"/>
    <col min="4" max="4" width="10.4609375" bestFit="1" customWidth="1"/>
    <col min="5" max="5" width="12.07421875" customWidth="1"/>
    <col min="6" max="6" width="11.53515625" customWidth="1"/>
  </cols>
  <sheetData>
    <row r="2" spans="2:6" ht="15" thickBot="1" x14ac:dyDescent="0.45"/>
    <row r="3" spans="2:6" x14ac:dyDescent="0.4">
      <c r="B3" s="200" t="s">
        <v>113</v>
      </c>
      <c r="C3" s="201"/>
      <c r="D3" s="201"/>
      <c r="E3" s="201"/>
      <c r="F3" s="202"/>
    </row>
    <row r="4" spans="2:6" ht="15" thickBot="1" x14ac:dyDescent="0.45">
      <c r="B4" s="203"/>
      <c r="C4" s="204"/>
      <c r="D4" s="204"/>
      <c r="E4" s="204"/>
      <c r="F4" s="205"/>
    </row>
    <row r="5" spans="2:6" ht="49.75" x14ac:dyDescent="0.4">
      <c r="B5" s="156"/>
      <c r="C5" s="157" t="s">
        <v>119</v>
      </c>
      <c r="D5" s="157" t="s">
        <v>112</v>
      </c>
      <c r="E5" s="157" t="s">
        <v>115</v>
      </c>
      <c r="F5" s="158" t="s">
        <v>114</v>
      </c>
    </row>
    <row r="6" spans="2:6" x14ac:dyDescent="0.4">
      <c r="B6" s="159" t="s">
        <v>49</v>
      </c>
      <c r="C6" s="162">
        <v>16904988.472834036</v>
      </c>
      <c r="D6" s="162">
        <v>328511.99052853708</v>
      </c>
      <c r="E6" s="162">
        <v>17362030.650583163</v>
      </c>
      <c r="F6" s="161">
        <f>(D6+E6)/C6</f>
        <v>1.046468778700443</v>
      </c>
    </row>
    <row r="7" spans="2:6" x14ac:dyDescent="0.4">
      <c r="B7" s="159" t="s">
        <v>15</v>
      </c>
      <c r="C7" s="162">
        <v>5043434.3676901637</v>
      </c>
      <c r="D7" s="162">
        <v>83044.070069468231</v>
      </c>
      <c r="E7" s="162">
        <v>4634806.1194622787</v>
      </c>
      <c r="F7" s="161">
        <f t="shared" ref="F7:F9" si="0">(D7+E7)/C7</f>
        <v>0.93544395457107332</v>
      </c>
    </row>
    <row r="8" spans="2:6" x14ac:dyDescent="0.4">
      <c r="B8" s="159" t="s">
        <v>17</v>
      </c>
      <c r="C8" s="162">
        <v>3391922.3985712621</v>
      </c>
      <c r="D8" s="162">
        <v>72715.982014777779</v>
      </c>
      <c r="E8" s="162">
        <v>2825242.8631995791</v>
      </c>
      <c r="F8" s="161">
        <f t="shared" si="0"/>
        <v>0.8543706207533015</v>
      </c>
    </row>
    <row r="9" spans="2:6" x14ac:dyDescent="0.4">
      <c r="B9" s="159" t="s">
        <v>18</v>
      </c>
      <c r="C9" s="162">
        <v>169967.81619938929</v>
      </c>
      <c r="D9" s="162">
        <v>4518.7973872169614</v>
      </c>
      <c r="E9" s="162">
        <v>199442.58204983751</v>
      </c>
      <c r="F9" s="161">
        <f t="shared" si="0"/>
        <v>1.1999999999869819</v>
      </c>
    </row>
    <row r="10" spans="2:6" ht="15" thickBot="1" x14ac:dyDescent="0.45">
      <c r="B10" s="58" t="s">
        <v>51</v>
      </c>
      <c r="C10" s="60">
        <f>SUM(C6:C9)</f>
        <v>25510313.055294853</v>
      </c>
      <c r="D10" s="60">
        <f>SUM(D6:D9)</f>
        <v>488790.84</v>
      </c>
      <c r="E10" s="60">
        <f>SUM(E6:E9)</f>
        <v>25021522.21529486</v>
      </c>
      <c r="F10" s="163"/>
    </row>
    <row r="12" spans="2:6" x14ac:dyDescent="0.4">
      <c r="F12" s="160"/>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16"/>
  <sheetViews>
    <sheetView showGridLines="0" workbookViewId="0">
      <selection activeCell="N8" sqref="N8"/>
    </sheetView>
  </sheetViews>
  <sheetFormatPr defaultColWidth="9.07421875" defaultRowHeight="14.6" x14ac:dyDescent="0.4"/>
  <cols>
    <col min="1" max="1" width="2.84375" style="12" customWidth="1"/>
    <col min="2" max="2" width="16.4609375" style="12" customWidth="1"/>
    <col min="3" max="3" width="6.4609375" style="12" customWidth="1"/>
    <col min="4" max="4" width="10.07421875" style="12" customWidth="1"/>
    <col min="5" max="5" width="12.84375" style="12" bestFit="1" customWidth="1"/>
    <col min="6" max="6" width="9.3046875" style="12" bestFit="1" customWidth="1"/>
    <col min="7" max="8" width="10.3046875" style="12" bestFit="1" customWidth="1"/>
    <col min="9" max="9" width="9.53515625" style="12" bestFit="1" customWidth="1"/>
    <col min="10" max="10" width="9.07421875" style="12" bestFit="1" customWidth="1"/>
    <col min="11" max="12" width="11.69140625" style="12" bestFit="1" customWidth="1"/>
    <col min="13" max="13" width="11.53515625" style="12" customWidth="1"/>
    <col min="14" max="14" width="11.84375" style="12" bestFit="1" customWidth="1"/>
    <col min="15" max="16384" width="9.07421875" style="12"/>
  </cols>
  <sheetData>
    <row r="2" spans="2:14" ht="15" thickBot="1" x14ac:dyDescent="0.45"/>
    <row r="3" spans="2:14" ht="31.5" customHeight="1" x14ac:dyDescent="0.45">
      <c r="B3" s="206" t="s">
        <v>52</v>
      </c>
      <c r="C3" s="207"/>
      <c r="D3" s="207"/>
      <c r="E3" s="207"/>
      <c r="F3" s="207"/>
      <c r="G3" s="207"/>
      <c r="H3" s="207"/>
      <c r="I3" s="207"/>
      <c r="J3" s="207"/>
      <c r="K3" s="207"/>
      <c r="L3" s="207"/>
      <c r="M3" s="207"/>
      <c r="N3" s="208"/>
    </row>
    <row r="4" spans="2:14" x14ac:dyDescent="0.4">
      <c r="B4" s="209" t="s">
        <v>50</v>
      </c>
      <c r="C4" s="210"/>
      <c r="D4" s="210"/>
      <c r="E4" s="210"/>
      <c r="F4" s="210"/>
      <c r="G4" s="210"/>
      <c r="H4" s="210"/>
      <c r="I4" s="210"/>
      <c r="J4" s="210"/>
      <c r="K4" s="210"/>
      <c r="L4" s="210"/>
      <c r="M4" s="210"/>
      <c r="N4" s="211"/>
    </row>
    <row r="5" spans="2:14" ht="15" customHeight="1" x14ac:dyDescent="0.4">
      <c r="B5" s="212" t="s">
        <v>35</v>
      </c>
      <c r="C5" s="214" t="s">
        <v>8</v>
      </c>
      <c r="D5" s="216" t="s">
        <v>36</v>
      </c>
      <c r="E5" s="218" t="s">
        <v>37</v>
      </c>
      <c r="F5" s="219"/>
      <c r="G5" s="218" t="s">
        <v>38</v>
      </c>
      <c r="H5" s="219"/>
      <c r="I5" s="218" t="s">
        <v>39</v>
      </c>
      <c r="J5" s="219"/>
      <c r="K5" s="218" t="s">
        <v>40</v>
      </c>
      <c r="L5" s="210"/>
      <c r="M5" s="210"/>
      <c r="N5" s="211"/>
    </row>
    <row r="6" spans="2:14" ht="58.3" x14ac:dyDescent="0.4">
      <c r="B6" s="213"/>
      <c r="C6" s="215"/>
      <c r="D6" s="217"/>
      <c r="E6" s="70" t="s">
        <v>41</v>
      </c>
      <c r="F6" s="70" t="s">
        <v>42</v>
      </c>
      <c r="G6" s="71" t="s">
        <v>43</v>
      </c>
      <c r="H6" s="71" t="s">
        <v>44</v>
      </c>
      <c r="I6" s="71" t="s">
        <v>10</v>
      </c>
      <c r="J6" s="71" t="s">
        <v>45</v>
      </c>
      <c r="K6" s="71" t="s">
        <v>46</v>
      </c>
      <c r="L6" s="71" t="s">
        <v>47</v>
      </c>
      <c r="M6" s="71" t="s">
        <v>53</v>
      </c>
      <c r="N6" s="72" t="s">
        <v>54</v>
      </c>
    </row>
    <row r="7" spans="2:14" x14ac:dyDescent="0.4">
      <c r="B7" s="73" t="s">
        <v>49</v>
      </c>
      <c r="C7" s="16" t="s">
        <v>41</v>
      </c>
      <c r="D7" s="65">
        <v>9112.8451064303372</v>
      </c>
      <c r="E7" s="62">
        <v>113337066.32818118</v>
      </c>
      <c r="F7" s="61"/>
      <c r="G7" s="76">
        <v>0.64118373052413569</v>
      </c>
      <c r="H7" s="77">
        <f>1-G7</f>
        <v>0.35881626947586431</v>
      </c>
      <c r="I7" s="63">
        <v>101.8</v>
      </c>
      <c r="J7" s="64">
        <v>5.5E-2</v>
      </c>
      <c r="K7" s="49">
        <f>D7*I7*12</f>
        <v>11132251.582015298</v>
      </c>
      <c r="L7" s="49">
        <f>E7*J7</f>
        <v>6233538.6480499646</v>
      </c>
      <c r="M7" s="61"/>
      <c r="N7" s="53">
        <f>SUM(K7:M7)</f>
        <v>17365790.230065264</v>
      </c>
    </row>
    <row r="8" spans="2:14" x14ac:dyDescent="0.4">
      <c r="B8" s="73" t="s">
        <v>15</v>
      </c>
      <c r="C8" s="16" t="s">
        <v>42</v>
      </c>
      <c r="D8" s="65">
        <v>37.282220262380214</v>
      </c>
      <c r="E8" s="61"/>
      <c r="F8" s="62">
        <v>248604.90668572392</v>
      </c>
      <c r="G8" s="76">
        <v>0.12009672583040554</v>
      </c>
      <c r="H8" s="77">
        <f t="shared" ref="H8:H10" si="0">1-G8</f>
        <v>0.87990327416959446</v>
      </c>
      <c r="I8" s="63">
        <v>1244.17</v>
      </c>
      <c r="J8" s="64">
        <v>16.8475</v>
      </c>
      <c r="K8" s="49">
        <f t="shared" ref="K8:K10" si="1">D8*I8*12</f>
        <v>556625.03980614711</v>
      </c>
      <c r="L8" s="49">
        <f>F8*J8</f>
        <v>4188371.1653877338</v>
      </c>
      <c r="M8" s="62">
        <v>-110187.67683102925</v>
      </c>
      <c r="N8" s="53">
        <f t="shared" ref="N8:N10" si="2">SUM(K8:M8)</f>
        <v>4634808.5283628516</v>
      </c>
    </row>
    <row r="9" spans="2:14" x14ac:dyDescent="0.4">
      <c r="B9" s="73" t="s">
        <v>17</v>
      </c>
      <c r="C9" s="16" t="s">
        <v>41</v>
      </c>
      <c r="D9" s="65">
        <v>2960.1858518389645</v>
      </c>
      <c r="E9" s="62">
        <v>5874372.3645382812</v>
      </c>
      <c r="F9" s="61"/>
      <c r="G9" s="76">
        <v>0.68900916148665659</v>
      </c>
      <c r="H9" s="77">
        <f t="shared" si="0"/>
        <v>0.31099083851334341</v>
      </c>
      <c r="I9" s="63">
        <v>54.8</v>
      </c>
      <c r="J9" s="64">
        <v>0.14960000000000001</v>
      </c>
      <c r="K9" s="49">
        <f t="shared" si="1"/>
        <v>1946618.2161693028</v>
      </c>
      <c r="L9" s="49">
        <f t="shared" ref="L9:L10" si="3">E9*J9</f>
        <v>878806.10573492688</v>
      </c>
      <c r="M9" s="61"/>
      <c r="N9" s="53">
        <f t="shared" si="2"/>
        <v>2825424.3219042299</v>
      </c>
    </row>
    <row r="10" spans="2:14" x14ac:dyDescent="0.4">
      <c r="B10" s="73" t="s">
        <v>18</v>
      </c>
      <c r="C10" s="16" t="s">
        <v>41</v>
      </c>
      <c r="D10" s="65">
        <v>1127.6033016645551</v>
      </c>
      <c r="E10" s="62">
        <v>581104.4520676051</v>
      </c>
      <c r="F10" s="61"/>
      <c r="G10" s="76">
        <v>0.12619223755769352</v>
      </c>
      <c r="H10" s="77">
        <f t="shared" si="0"/>
        <v>0.87380776244230651</v>
      </c>
      <c r="I10" s="63">
        <v>1.86</v>
      </c>
      <c r="J10" s="64">
        <v>0.2999</v>
      </c>
      <c r="K10" s="49">
        <f t="shared" si="1"/>
        <v>25168.105693152873</v>
      </c>
      <c r="L10" s="49">
        <f t="shared" si="3"/>
        <v>174273.22517507477</v>
      </c>
      <c r="M10" s="61"/>
      <c r="N10" s="53">
        <f t="shared" si="2"/>
        <v>199441.33086822764</v>
      </c>
    </row>
    <row r="11" spans="2:14" s="1" customFormat="1" ht="15" thickBot="1" x14ac:dyDescent="0.45">
      <c r="B11" s="58" t="s">
        <v>51</v>
      </c>
      <c r="C11" s="59"/>
      <c r="D11" s="60">
        <f>SUM(D7:D10)</f>
        <v>13237.91648019624</v>
      </c>
      <c r="E11" s="59"/>
      <c r="F11" s="59"/>
      <c r="G11" s="59"/>
      <c r="H11" s="59"/>
      <c r="I11" s="59"/>
      <c r="J11" s="59"/>
      <c r="K11" s="78">
        <f>SUM(K7:K10)</f>
        <v>13660662.9436839</v>
      </c>
      <c r="L11" s="78">
        <f>SUM(L7:L10)</f>
        <v>11474989.144347701</v>
      </c>
      <c r="M11" s="78">
        <f>SUM(M7:M10)</f>
        <v>-110187.67683102925</v>
      </c>
      <c r="N11" s="79">
        <f>SUM(N7:N10)</f>
        <v>25025464.411200576</v>
      </c>
    </row>
    <row r="13" spans="2:14" x14ac:dyDescent="0.4">
      <c r="K13" s="12" t="s">
        <v>55</v>
      </c>
      <c r="L13" s="56"/>
      <c r="M13" s="56"/>
      <c r="N13" s="67">
        <v>25021522.215294853</v>
      </c>
    </row>
    <row r="15" spans="2:14" x14ac:dyDescent="0.4">
      <c r="K15" s="12" t="s">
        <v>56</v>
      </c>
      <c r="N15" s="68">
        <f>N11-N13</f>
        <v>3942.1959057226777</v>
      </c>
    </row>
    <row r="16" spans="2:14" x14ac:dyDescent="0.4">
      <c r="K16" s="12" t="s">
        <v>57</v>
      </c>
      <c r="N16" s="69">
        <f>N15/N13</f>
        <v>1.5755220133301643E-4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0"/>
  <sheetViews>
    <sheetView showGridLines="0" workbookViewId="0">
      <selection activeCell="D5" sqref="D5"/>
    </sheetView>
  </sheetViews>
  <sheetFormatPr defaultColWidth="9.07421875" defaultRowHeight="14.6" x14ac:dyDescent="0.4"/>
  <cols>
    <col min="1" max="1" width="2.84375" style="12" customWidth="1"/>
    <col min="2" max="2" width="18.53515625" style="12" customWidth="1"/>
    <col min="3" max="3" width="11.53515625" style="12" bestFit="1" customWidth="1"/>
    <col min="4" max="4" width="8.53515625" style="12" customWidth="1"/>
    <col min="5" max="16384" width="9.07421875" style="12"/>
  </cols>
  <sheetData>
    <row r="1" spans="2:4" ht="15" thickBot="1" x14ac:dyDescent="0.45"/>
    <row r="2" spans="2:4" ht="30.75" customHeight="1" thickBot="1" x14ac:dyDescent="0.5">
      <c r="B2" s="220" t="s">
        <v>33</v>
      </c>
      <c r="C2" s="221"/>
      <c r="D2" s="222"/>
    </row>
    <row r="3" spans="2:4" x14ac:dyDescent="0.4">
      <c r="B3" s="38" t="s">
        <v>26</v>
      </c>
      <c r="C3" s="39" t="s">
        <v>27</v>
      </c>
      <c r="D3" s="40" t="s">
        <v>28</v>
      </c>
    </row>
    <row r="4" spans="2:4" x14ac:dyDescent="0.4">
      <c r="B4" s="26" t="s">
        <v>29</v>
      </c>
      <c r="C4" s="57" t="s">
        <v>34</v>
      </c>
      <c r="D4" s="42">
        <v>2.1999999999999999E-2</v>
      </c>
    </row>
    <row r="5" spans="2:4" x14ac:dyDescent="0.4">
      <c r="B5" s="26" t="s">
        <v>30</v>
      </c>
      <c r="C5" s="57" t="s">
        <v>34</v>
      </c>
      <c r="D5" s="42">
        <v>0</v>
      </c>
    </row>
    <row r="6" spans="2:4" x14ac:dyDescent="0.4">
      <c r="B6" s="26" t="s">
        <v>31</v>
      </c>
      <c r="C6" s="57" t="s">
        <v>34</v>
      </c>
      <c r="D6" s="43">
        <v>6.0000000000000001E-3</v>
      </c>
    </row>
    <row r="7" spans="2:4" ht="15" thickBot="1" x14ac:dyDescent="0.45">
      <c r="B7" s="54" t="s">
        <v>116</v>
      </c>
      <c r="C7" s="33" t="s">
        <v>32</v>
      </c>
      <c r="D7" s="41">
        <f>D4-D5-D6</f>
        <v>1.6E-2</v>
      </c>
    </row>
    <row r="10" spans="2:4" x14ac:dyDescent="0.4">
      <c r="B10" s="82" t="s">
        <v>106</v>
      </c>
    </row>
  </sheetData>
  <mergeCells count="1">
    <mergeCell ref="B2:D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21"/>
  <sheetViews>
    <sheetView showGridLines="0" workbookViewId="0">
      <selection activeCell="G18" sqref="G18"/>
    </sheetView>
  </sheetViews>
  <sheetFormatPr defaultColWidth="9.07421875" defaultRowHeight="14.6" x14ac:dyDescent="0.4"/>
  <cols>
    <col min="1" max="1" width="2.84375" style="12" customWidth="1"/>
    <col min="2" max="2" width="24.84375" style="12" customWidth="1"/>
    <col min="3" max="5" width="12.69140625" style="12" customWidth="1"/>
    <col min="6" max="6" width="10.3046875" style="12" customWidth="1"/>
    <col min="7" max="7" width="24.84375" style="12" customWidth="1"/>
    <col min="8" max="8" width="10.53515625" style="12" bestFit="1" customWidth="1"/>
    <col min="9" max="10" width="11.53515625" style="12" bestFit="1" customWidth="1"/>
    <col min="11" max="16384" width="9.07421875" style="12"/>
  </cols>
  <sheetData>
    <row r="1" spans="2:10" ht="15" thickBot="1" x14ac:dyDescent="0.45"/>
    <row r="2" spans="2:10" ht="33.75" customHeight="1" x14ac:dyDescent="0.45">
      <c r="B2" s="178" t="s">
        <v>63</v>
      </c>
      <c r="C2" s="179"/>
      <c r="D2" s="179"/>
      <c r="E2" s="180"/>
    </row>
    <row r="3" spans="2:10" ht="15" customHeight="1" x14ac:dyDescent="0.4">
      <c r="B3" s="212" t="s">
        <v>35</v>
      </c>
      <c r="C3" s="218" t="s">
        <v>40</v>
      </c>
      <c r="D3" s="210"/>
      <c r="E3" s="211"/>
    </row>
    <row r="4" spans="2:10" ht="29.15" x14ac:dyDescent="0.4">
      <c r="B4" s="213"/>
      <c r="C4" s="71" t="s">
        <v>46</v>
      </c>
      <c r="D4" s="71" t="s">
        <v>47</v>
      </c>
      <c r="E4" s="72" t="s">
        <v>48</v>
      </c>
    </row>
    <row r="5" spans="2:10" x14ac:dyDescent="0.4">
      <c r="B5" s="73" t="s">
        <v>49</v>
      </c>
      <c r="C5" s="49">
        <f>'2020 COS Eq Rates and Revenue'!K7*(1+'2021 IRM Adjustment Factor'!$D$7)</f>
        <v>11310367.607327543</v>
      </c>
      <c r="D5" s="49">
        <f>SUM('2020 COS Eq Rates and Revenue'!L7:M7)*(1+'2021 IRM Adjustment Factor'!$D$7)</f>
        <v>6333275.2664187644</v>
      </c>
      <c r="E5" s="53">
        <f>C5+D5</f>
        <v>17643642.873746306</v>
      </c>
    </row>
    <row r="6" spans="2:10" x14ac:dyDescent="0.4">
      <c r="B6" s="73" t="s">
        <v>15</v>
      </c>
      <c r="C6" s="49">
        <f>'2020 COS Eq Rates and Revenue'!K8*(1+'2021 IRM Adjustment Factor'!$D$7)</f>
        <v>565531.04044304544</v>
      </c>
      <c r="D6" s="49">
        <f>SUM('2020 COS Eq Rates and Revenue'!L8:M8)*(1+'2021 IRM Adjustment Factor'!$D$7)</f>
        <v>4143434.4243736118</v>
      </c>
      <c r="E6" s="53">
        <f t="shared" ref="E6:E8" si="0">C6+D6</f>
        <v>4708965.4648166569</v>
      </c>
    </row>
    <row r="7" spans="2:10" x14ac:dyDescent="0.4">
      <c r="B7" s="73" t="s">
        <v>17</v>
      </c>
      <c r="C7" s="49">
        <f>'2020 COS Eq Rates and Revenue'!K9*(1+'2021 IRM Adjustment Factor'!$D$7)</f>
        <v>1977764.1076280116</v>
      </c>
      <c r="D7" s="49">
        <f>SUM('2020 COS Eq Rates and Revenue'!L9:M9)*(1+'2021 IRM Adjustment Factor'!$D$7)</f>
        <v>892867.0034266857</v>
      </c>
      <c r="E7" s="53">
        <f t="shared" si="0"/>
        <v>2870631.1110546971</v>
      </c>
    </row>
    <row r="8" spans="2:10" x14ac:dyDescent="0.4">
      <c r="B8" s="73" t="s">
        <v>18</v>
      </c>
      <c r="C8" s="49">
        <f>'2020 COS Eq Rates and Revenue'!K10*(1+'2021 IRM Adjustment Factor'!$D$7)</f>
        <v>25570.79538424332</v>
      </c>
      <c r="D8" s="49">
        <f>SUM('2020 COS Eq Rates and Revenue'!L10:M10)*(1+'2021 IRM Adjustment Factor'!$D$7)</f>
        <v>177061.59677787597</v>
      </c>
      <c r="E8" s="53">
        <f t="shared" si="0"/>
        <v>202632.39216211927</v>
      </c>
    </row>
    <row r="9" spans="2:10" ht="15" thickBot="1" x14ac:dyDescent="0.45">
      <c r="B9" s="58" t="s">
        <v>51</v>
      </c>
      <c r="C9" s="74">
        <f>SUM(C5:C8)</f>
        <v>13879233.550782844</v>
      </c>
      <c r="D9" s="74">
        <f>SUM(D5:D8)</f>
        <v>11546638.290996939</v>
      </c>
      <c r="E9" s="75">
        <f>SUM(E5:E8)</f>
        <v>25425871.841779776</v>
      </c>
    </row>
    <row r="10" spans="2:10" x14ac:dyDescent="0.4">
      <c r="B10" s="15"/>
      <c r="C10" s="80"/>
      <c r="D10" s="80"/>
      <c r="E10" s="80"/>
    </row>
    <row r="12" spans="2:10" ht="33.75" customHeight="1" x14ac:dyDescent="0.4">
      <c r="B12" s="223" t="s">
        <v>58</v>
      </c>
      <c r="C12" s="223"/>
      <c r="D12" s="223"/>
      <c r="E12" s="223"/>
      <c r="F12" s="223"/>
      <c r="G12" s="223"/>
      <c r="H12" s="223"/>
      <c r="I12" s="223"/>
      <c r="J12" s="223"/>
    </row>
    <row r="14" spans="2:10" x14ac:dyDescent="0.4">
      <c r="B14" s="81" t="s">
        <v>59</v>
      </c>
    </row>
    <row r="16" spans="2:10" x14ac:dyDescent="0.4">
      <c r="B16" s="12" t="s">
        <v>60</v>
      </c>
      <c r="G16" s="83">
        <f>'2020 COS Eq Rates and Revenue'!N11</f>
        <v>25025464.411200576</v>
      </c>
    </row>
    <row r="17" spans="2:7" x14ac:dyDescent="0.4">
      <c r="B17" s="12" t="s">
        <v>62</v>
      </c>
      <c r="G17" s="84">
        <f>'2021 IRM Adjustment Factor'!D7</f>
        <v>1.6E-2</v>
      </c>
    </row>
    <row r="18" spans="2:7" x14ac:dyDescent="0.4">
      <c r="B18" s="12" t="s">
        <v>61</v>
      </c>
      <c r="G18" s="83">
        <f>G16*(1+G17)</f>
        <v>25425871.841779783</v>
      </c>
    </row>
    <row r="20" spans="2:7" x14ac:dyDescent="0.4">
      <c r="B20" s="82" t="str">
        <f>IF(E9=G18,"Total of Indexed Class Revenue Equals Indexed Total Revenue","Total of Indexed Class Revenue DOES NOT EQUAL Indexed Total Revenue")</f>
        <v>Total of Indexed Class Revenue Equals Indexed Total Revenue</v>
      </c>
    </row>
    <row r="21" spans="2:7" ht="60.75" customHeight="1" x14ac:dyDescent="0.4"/>
  </sheetData>
  <mergeCells count="4">
    <mergeCell ref="B12:J12"/>
    <mergeCell ref="B2:E2"/>
    <mergeCell ref="B3:B4"/>
    <mergeCell ref="C3:E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26"/>
  <sheetViews>
    <sheetView showGridLines="0" workbookViewId="0">
      <selection activeCell="M19" sqref="M19"/>
    </sheetView>
  </sheetViews>
  <sheetFormatPr defaultColWidth="9.07421875" defaultRowHeight="14.6" x14ac:dyDescent="0.4"/>
  <cols>
    <col min="1" max="1" width="2.84375" style="12" customWidth="1"/>
    <col min="2" max="2" width="19.84375" style="12" customWidth="1"/>
    <col min="3" max="3" width="6.4609375" style="12" customWidth="1"/>
    <col min="4" max="4" width="10.07421875" style="12" customWidth="1"/>
    <col min="5" max="5" width="12.53515625" style="12" bestFit="1" customWidth="1"/>
    <col min="6" max="6" width="9" style="12" bestFit="1" customWidth="1"/>
    <col min="7" max="8" width="8.69140625" style="12" bestFit="1" customWidth="1"/>
    <col min="9" max="9" width="9.07421875" style="12" bestFit="1" customWidth="1"/>
    <col min="10" max="10" width="11.07421875" style="12" bestFit="1" customWidth="1"/>
    <col min="11" max="11" width="11.53515625" style="12" bestFit="1" customWidth="1"/>
    <col min="12" max="12" width="12.07421875" style="12" bestFit="1" customWidth="1"/>
    <col min="13" max="13" width="14.07421875" style="12" bestFit="1" customWidth="1"/>
    <col min="14" max="14" width="3.69140625" style="12" customWidth="1"/>
    <col min="15" max="15" width="8.53515625" style="153" customWidth="1"/>
    <col min="16" max="16384" width="9.07421875" style="12"/>
  </cols>
  <sheetData>
    <row r="2" spans="2:15" ht="15.9" x14ac:dyDescent="0.45">
      <c r="B2" s="187" t="s">
        <v>68</v>
      </c>
      <c r="C2" s="187"/>
      <c r="D2" s="187"/>
      <c r="E2" s="187"/>
      <c r="F2" s="187"/>
      <c r="G2" s="187"/>
      <c r="H2" s="187"/>
      <c r="I2" s="187"/>
      <c r="J2" s="187"/>
      <c r="K2" s="187"/>
      <c r="L2" s="187"/>
      <c r="M2" s="187"/>
    </row>
    <row r="3" spans="2:15" ht="16.3" thickBot="1" x14ac:dyDescent="0.5">
      <c r="B3" s="86"/>
      <c r="C3" s="86"/>
      <c r="D3" s="86"/>
      <c r="E3" s="86"/>
      <c r="F3" s="86"/>
      <c r="G3" s="86"/>
      <c r="H3" s="86"/>
      <c r="I3" s="86"/>
      <c r="J3" s="86"/>
      <c r="K3" s="86"/>
      <c r="L3" s="86"/>
      <c r="M3" s="87"/>
    </row>
    <row r="4" spans="2:15" x14ac:dyDescent="0.4">
      <c r="B4" s="242" t="s">
        <v>79</v>
      </c>
      <c r="C4" s="243"/>
      <c r="D4" s="243"/>
      <c r="E4" s="243"/>
      <c r="F4" s="243"/>
      <c r="G4" s="243"/>
      <c r="H4" s="243"/>
      <c r="I4" s="243"/>
      <c r="J4" s="243"/>
      <c r="K4" s="103" t="s">
        <v>76</v>
      </c>
      <c r="L4" s="103" t="s">
        <v>77</v>
      </c>
      <c r="M4" s="104" t="s">
        <v>78</v>
      </c>
      <c r="O4" s="154" t="s">
        <v>109</v>
      </c>
    </row>
    <row r="5" spans="2:15" x14ac:dyDescent="0.4">
      <c r="B5" s="244" t="s">
        <v>120</v>
      </c>
      <c r="C5" s="245"/>
      <c r="D5" s="245"/>
      <c r="E5" s="245"/>
      <c r="F5" s="245"/>
      <c r="G5" s="245"/>
      <c r="H5" s="245"/>
      <c r="I5" s="245"/>
      <c r="J5" s="245"/>
      <c r="K5" s="49">
        <f>'2021 Indexed Revenue'!E5</f>
        <v>17643642.873746306</v>
      </c>
      <c r="L5" s="49">
        <f>'2021 Indexed Revenue'!E6</f>
        <v>4708965.4648166569</v>
      </c>
      <c r="M5" s="106">
        <f>SUM(K5:L5)</f>
        <v>22352608.338562962</v>
      </c>
    </row>
    <row r="6" spans="2:15" x14ac:dyDescent="0.4">
      <c r="B6" s="244" t="s">
        <v>75</v>
      </c>
      <c r="C6" s="245"/>
      <c r="D6" s="245"/>
      <c r="E6" s="245"/>
      <c r="F6" s="245"/>
      <c r="G6" s="245"/>
      <c r="H6" s="245"/>
      <c r="I6" s="245"/>
      <c r="J6" s="245"/>
      <c r="K6" s="62">
        <v>0</v>
      </c>
      <c r="L6" s="62">
        <v>0</v>
      </c>
      <c r="M6" s="106">
        <f>SUM(K6:L6)</f>
        <v>0</v>
      </c>
      <c r="O6" s="153">
        <v>1</v>
      </c>
    </row>
    <row r="7" spans="2:15" ht="15" thickBot="1" x14ac:dyDescent="0.45">
      <c r="B7" s="246" t="s">
        <v>51</v>
      </c>
      <c r="C7" s="247"/>
      <c r="D7" s="247"/>
      <c r="E7" s="247"/>
      <c r="F7" s="247"/>
      <c r="G7" s="247"/>
      <c r="H7" s="247"/>
      <c r="I7" s="247"/>
      <c r="J7" s="248"/>
      <c r="K7" s="105">
        <f>SUM(K5:K6)</f>
        <v>17643642.873746306</v>
      </c>
      <c r="L7" s="105">
        <f>SUM(L5:L6)</f>
        <v>4708965.4648166569</v>
      </c>
      <c r="M7" s="105">
        <f>SUM(M5:M6)</f>
        <v>22352608.338562962</v>
      </c>
    </row>
    <row r="8" spans="2:15" ht="15" thickBot="1" x14ac:dyDescent="0.45"/>
    <row r="9" spans="2:15" x14ac:dyDescent="0.4">
      <c r="B9" s="224" t="s">
        <v>74</v>
      </c>
      <c r="C9" s="225"/>
      <c r="D9" s="225"/>
      <c r="E9" s="225"/>
      <c r="F9" s="225"/>
      <c r="G9" s="225"/>
      <c r="H9" s="225"/>
      <c r="I9" s="225"/>
      <c r="J9" s="225"/>
      <c r="K9" s="225"/>
      <c r="L9" s="225"/>
      <c r="M9" s="226"/>
    </row>
    <row r="10" spans="2:15" x14ac:dyDescent="0.4">
      <c r="B10" s="227" t="s">
        <v>64</v>
      </c>
      <c r="C10" s="228"/>
      <c r="D10" s="228"/>
      <c r="E10" s="228"/>
      <c r="F10" s="228"/>
      <c r="G10" s="228"/>
      <c r="H10" s="228"/>
      <c r="I10" s="228"/>
      <c r="J10" s="228"/>
      <c r="K10" s="228"/>
      <c r="L10" s="228"/>
      <c r="M10" s="229"/>
    </row>
    <row r="11" spans="2:15" x14ac:dyDescent="0.4">
      <c r="B11" s="230" t="s">
        <v>69</v>
      </c>
      <c r="C11" s="231"/>
      <c r="D11" s="231"/>
      <c r="E11" s="231"/>
      <c r="F11" s="231"/>
      <c r="G11" s="231"/>
      <c r="H11" s="231"/>
      <c r="I11" s="231"/>
      <c r="J11" s="231"/>
      <c r="K11" s="231"/>
      <c r="L11" s="232"/>
      <c r="M11" s="89">
        <v>8.0000000000000002E-3</v>
      </c>
      <c r="O11" s="153">
        <v>2</v>
      </c>
    </row>
    <row r="12" spans="2:15" x14ac:dyDescent="0.4">
      <c r="B12" s="233" t="s">
        <v>35</v>
      </c>
      <c r="C12" s="234" t="s">
        <v>8</v>
      </c>
      <c r="D12" s="235" t="s">
        <v>36</v>
      </c>
      <c r="E12" s="228" t="s">
        <v>37</v>
      </c>
      <c r="F12" s="228"/>
      <c r="G12" s="228" t="s">
        <v>38</v>
      </c>
      <c r="H12" s="228"/>
      <c r="I12" s="228" t="s">
        <v>39</v>
      </c>
      <c r="J12" s="228"/>
      <c r="K12" s="228" t="s">
        <v>71</v>
      </c>
      <c r="L12" s="228"/>
      <c r="M12" s="229"/>
    </row>
    <row r="13" spans="2:15" ht="38.6" x14ac:dyDescent="0.4">
      <c r="B13" s="233"/>
      <c r="C13" s="234"/>
      <c r="D13" s="236"/>
      <c r="E13" s="18" t="s">
        <v>41</v>
      </c>
      <c r="F13" s="18" t="s">
        <v>42</v>
      </c>
      <c r="G13" s="48" t="s">
        <v>43</v>
      </c>
      <c r="H13" s="48" t="s">
        <v>44</v>
      </c>
      <c r="I13" s="48" t="s">
        <v>10</v>
      </c>
      <c r="J13" s="48" t="s">
        <v>45</v>
      </c>
      <c r="K13" s="48" t="s">
        <v>46</v>
      </c>
      <c r="L13" s="48" t="s">
        <v>47</v>
      </c>
      <c r="M13" s="66" t="s">
        <v>48</v>
      </c>
    </row>
    <row r="14" spans="2:15" x14ac:dyDescent="0.4">
      <c r="B14" s="20" t="s">
        <v>65</v>
      </c>
      <c r="C14" s="16" t="s">
        <v>41</v>
      </c>
      <c r="D14" s="90">
        <v>8115.5292008802571</v>
      </c>
      <c r="E14" s="62">
        <v>84857055.570733279</v>
      </c>
      <c r="F14" s="61"/>
      <c r="G14" s="50">
        <f>K14/M14</f>
        <v>0.80729852235061195</v>
      </c>
      <c r="H14" s="50">
        <f>L14/M14</f>
        <v>0.19270147764938805</v>
      </c>
      <c r="I14" s="51">
        <f>ROUND('Rate Summary'!F9*(1+M11),2)</f>
        <v>47.09</v>
      </c>
      <c r="J14" s="52">
        <f>ROUND('Rate Summary'!F10*(1+M11),4)</f>
        <v>1.29E-2</v>
      </c>
      <c r="K14" s="49">
        <f>D14*I14*12</f>
        <v>4585923.2408334166</v>
      </c>
      <c r="L14" s="49">
        <f>E14*J14</f>
        <v>1094656.0168624592</v>
      </c>
      <c r="M14" s="53">
        <f>SUM(K14:L14)</f>
        <v>5680579.2576958761</v>
      </c>
      <c r="O14" s="153" t="s">
        <v>110</v>
      </c>
    </row>
    <row r="15" spans="2:15" x14ac:dyDescent="0.4">
      <c r="B15" s="20" t="s">
        <v>66</v>
      </c>
      <c r="C15" s="16" t="s">
        <v>41</v>
      </c>
      <c r="D15" s="90">
        <v>997.31590555008074</v>
      </c>
      <c r="E15" s="62">
        <v>28480010.757447898</v>
      </c>
      <c r="F15" s="61"/>
      <c r="G15" s="50">
        <f t="shared" ref="G15:G16" si="0">K15/M15</f>
        <v>0.22994316179358251</v>
      </c>
      <c r="H15" s="50">
        <f t="shared" ref="H15:H16" si="1">L15/M15</f>
        <v>0.77005683820641757</v>
      </c>
      <c r="I15" s="91">
        <f>ROUND('Rate Summary'!F13*(1+M11),2)</f>
        <v>26.15</v>
      </c>
      <c r="J15" s="52">
        <f>ROUND('Rate Summary'!F14*(1+M11),4)</f>
        <v>3.6799999999999999E-2</v>
      </c>
      <c r="K15" s="49">
        <f>D15*I15*12</f>
        <v>312957.73116161529</v>
      </c>
      <c r="L15" s="49">
        <f>E15*J15</f>
        <v>1048064.3958740827</v>
      </c>
      <c r="M15" s="53">
        <f t="shared" ref="M15:M16" si="2">SUM(K15:L15)</f>
        <v>1361022.1270356979</v>
      </c>
      <c r="O15" s="153">
        <v>3</v>
      </c>
    </row>
    <row r="16" spans="2:15" x14ac:dyDescent="0.4">
      <c r="B16" s="92" t="s">
        <v>15</v>
      </c>
      <c r="C16" s="93" t="s">
        <v>42</v>
      </c>
      <c r="D16" s="94">
        <f>'2020 COS Eq Rates and Revenue'!D8</f>
        <v>37.282220262380214</v>
      </c>
      <c r="E16" s="61"/>
      <c r="F16" s="95">
        <f>'2020 COS Eq Rates and Revenue'!F8</f>
        <v>248604.90668572392</v>
      </c>
      <c r="G16" s="50">
        <f t="shared" si="0"/>
        <v>0.25778326614301789</v>
      </c>
      <c r="H16" s="50">
        <f t="shared" si="1"/>
        <v>0.74221673385698217</v>
      </c>
      <c r="I16" s="96">
        <f>ROUND('Rate Summary'!F17*(1+M11),2)</f>
        <v>673</v>
      </c>
      <c r="J16" s="97">
        <f>ROUND('Rate Summary'!F18*(1+M11),4)</f>
        <v>3.4870999999999999</v>
      </c>
      <c r="K16" s="49">
        <f>D16*I16*12</f>
        <v>301091.2108389826</v>
      </c>
      <c r="L16" s="95">
        <f>F16*J16</f>
        <v>866910.17010378791</v>
      </c>
      <c r="M16" s="53">
        <f t="shared" si="2"/>
        <v>1168001.3809427705</v>
      </c>
    </row>
    <row r="17" spans="1:15" x14ac:dyDescent="0.4">
      <c r="B17" s="239" t="s">
        <v>72</v>
      </c>
      <c r="C17" s="240"/>
      <c r="D17" s="240"/>
      <c r="E17" s="240"/>
      <c r="F17" s="240"/>
      <c r="G17" s="240"/>
      <c r="H17" s="240"/>
      <c r="I17" s="240"/>
      <c r="J17" s="240"/>
      <c r="K17" s="240"/>
      <c r="L17" s="241"/>
      <c r="M17" s="53">
        <f>'2020 COS Eq Rates and Revenue'!M8</f>
        <v>-110187.67683102925</v>
      </c>
    </row>
    <row r="18" spans="1:15" x14ac:dyDescent="0.4">
      <c r="B18" s="26"/>
      <c r="C18" s="98"/>
      <c r="D18" s="98"/>
      <c r="E18" s="98"/>
      <c r="F18" s="98"/>
      <c r="G18" s="98"/>
      <c r="H18" s="98"/>
      <c r="I18" s="98"/>
      <c r="J18" s="98"/>
      <c r="K18" s="98"/>
      <c r="L18" s="98"/>
      <c r="M18" s="99"/>
    </row>
    <row r="19" spans="1:15" ht="15" thickBot="1" x14ac:dyDescent="0.45">
      <c r="B19" s="237" t="s">
        <v>73</v>
      </c>
      <c r="C19" s="238"/>
      <c r="D19" s="238"/>
      <c r="E19" s="238"/>
      <c r="F19" s="238"/>
      <c r="G19" s="238"/>
      <c r="H19" s="238"/>
      <c r="I19" s="238"/>
      <c r="J19" s="238"/>
      <c r="K19" s="238"/>
      <c r="L19" s="238"/>
      <c r="M19" s="100">
        <f>M7-SUM(M14:M17)</f>
        <v>14253193.249719646</v>
      </c>
      <c r="O19" s="155"/>
    </row>
    <row r="20" spans="1:15" x14ac:dyDescent="0.4">
      <c r="L20" s="56"/>
      <c r="M20" s="13"/>
    </row>
    <row r="21" spans="1:15" x14ac:dyDescent="0.4">
      <c r="B21" s="85" t="s">
        <v>67</v>
      </c>
    </row>
    <row r="22" spans="1:15" x14ac:dyDescent="0.4">
      <c r="A22" s="13">
        <v>1</v>
      </c>
      <c r="B22" s="101" t="s">
        <v>108</v>
      </c>
      <c r="M22" s="102"/>
    </row>
    <row r="23" spans="1:15" x14ac:dyDescent="0.4">
      <c r="A23" s="13">
        <v>2</v>
      </c>
      <c r="B23" s="12" t="s">
        <v>111</v>
      </c>
      <c r="M23" s="102"/>
    </row>
    <row r="24" spans="1:15" x14ac:dyDescent="0.4">
      <c r="A24" s="13">
        <v>3</v>
      </c>
      <c r="B24" s="101" t="s">
        <v>70</v>
      </c>
    </row>
    <row r="25" spans="1:15" x14ac:dyDescent="0.4">
      <c r="A25" s="13">
        <v>4</v>
      </c>
      <c r="B25" s="12" t="s">
        <v>107</v>
      </c>
      <c r="M25" s="102"/>
    </row>
    <row r="26" spans="1:15" x14ac:dyDescent="0.4">
      <c r="M26" s="102"/>
    </row>
  </sheetData>
  <mergeCells count="17">
    <mergeCell ref="B19:L19"/>
    <mergeCell ref="B17:L17"/>
    <mergeCell ref="B4:J4"/>
    <mergeCell ref="B5:J5"/>
    <mergeCell ref="B6:J6"/>
    <mergeCell ref="B7:J7"/>
    <mergeCell ref="B2:M2"/>
    <mergeCell ref="B9:M9"/>
    <mergeCell ref="B10:M10"/>
    <mergeCell ref="B11:L11"/>
    <mergeCell ref="B12:B13"/>
    <mergeCell ref="C12:C13"/>
    <mergeCell ref="D12:D13"/>
    <mergeCell ref="E12:F12"/>
    <mergeCell ref="G12:H12"/>
    <mergeCell ref="I12:J12"/>
    <mergeCell ref="K12:M12"/>
  </mergeCells>
  <pageMargins left="0.7" right="0.7" top="0.75" bottom="0.75" header="0.3" footer="0.3"/>
  <pageSetup scale="6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M9"/>
  <sheetViews>
    <sheetView showGridLines="0" workbookViewId="0">
      <selection activeCell="M22" sqref="M22"/>
    </sheetView>
  </sheetViews>
  <sheetFormatPr defaultColWidth="9.07421875" defaultRowHeight="14.6" x14ac:dyDescent="0.4"/>
  <cols>
    <col min="1" max="1" width="2.84375" style="12" customWidth="1"/>
    <col min="2" max="2" width="29.07421875" style="12" bestFit="1" customWidth="1"/>
    <col min="3" max="3" width="7.3046875" style="12" customWidth="1"/>
    <col min="4" max="4" width="10.07421875" style="12" customWidth="1"/>
    <col min="5" max="5" width="12.07421875" style="12" customWidth="1"/>
    <col min="6" max="6" width="10.53515625" style="12" customWidth="1"/>
    <col min="7" max="7" width="11" style="12" customWidth="1"/>
    <col min="8" max="9" width="12.69140625" style="12" customWidth="1"/>
    <col min="10" max="12" width="10.53515625" style="12" customWidth="1"/>
    <col min="13" max="13" width="10.53515625" style="12" bestFit="1" customWidth="1"/>
    <col min="14" max="16384" width="9.07421875" style="12"/>
  </cols>
  <sheetData>
    <row r="2" spans="2:13" ht="15.9" x14ac:dyDescent="0.45">
      <c r="B2" s="187" t="s">
        <v>80</v>
      </c>
      <c r="C2" s="187"/>
      <c r="D2" s="187"/>
      <c r="E2" s="187"/>
      <c r="F2" s="187"/>
      <c r="G2" s="187"/>
      <c r="H2" s="187"/>
      <c r="I2" s="187"/>
      <c r="J2" s="187"/>
      <c r="K2" s="187"/>
      <c r="L2" s="187"/>
      <c r="M2" s="88"/>
    </row>
    <row r="3" spans="2:13" ht="15" thickBot="1" x14ac:dyDescent="0.45"/>
    <row r="4" spans="2:13" x14ac:dyDescent="0.4">
      <c r="B4" s="249" t="s">
        <v>81</v>
      </c>
      <c r="C4" s="250"/>
      <c r="D4" s="250"/>
      <c r="E4" s="250"/>
      <c r="F4" s="250"/>
      <c r="G4" s="250"/>
      <c r="H4" s="250"/>
      <c r="I4" s="250"/>
      <c r="J4" s="250"/>
      <c r="K4" s="250"/>
      <c r="L4" s="251"/>
      <c r="M4" s="107"/>
    </row>
    <row r="5" spans="2:13" x14ac:dyDescent="0.4">
      <c r="B5" s="252" t="s">
        <v>35</v>
      </c>
      <c r="C5" s="253" t="s">
        <v>8</v>
      </c>
      <c r="D5" s="254" t="s">
        <v>36</v>
      </c>
      <c r="E5" s="255" t="s">
        <v>41</v>
      </c>
      <c r="F5" s="218" t="s">
        <v>117</v>
      </c>
      <c r="G5" s="219"/>
      <c r="H5" s="218" t="s">
        <v>118</v>
      </c>
      <c r="I5" s="219"/>
      <c r="J5" s="218" t="s">
        <v>40</v>
      </c>
      <c r="K5" s="210"/>
      <c r="L5" s="211"/>
      <c r="M5" s="107"/>
    </row>
    <row r="6" spans="2:13" ht="43.75" x14ac:dyDescent="0.4">
      <c r="B6" s="252"/>
      <c r="C6" s="253"/>
      <c r="D6" s="254"/>
      <c r="E6" s="256"/>
      <c r="F6" s="71" t="s">
        <v>10</v>
      </c>
      <c r="G6" s="71" t="s">
        <v>45</v>
      </c>
      <c r="H6" s="71" t="s">
        <v>10</v>
      </c>
      <c r="I6" s="71" t="s">
        <v>45</v>
      </c>
      <c r="J6" s="71" t="s">
        <v>46</v>
      </c>
      <c r="K6" s="71" t="s">
        <v>47</v>
      </c>
      <c r="L6" s="72" t="s">
        <v>48</v>
      </c>
    </row>
    <row r="7" spans="2:13" x14ac:dyDescent="0.4">
      <c r="B7" s="111" t="s">
        <v>17</v>
      </c>
      <c r="C7" s="93" t="s">
        <v>41</v>
      </c>
      <c r="D7" s="112">
        <f>'2020 COS Eq Rates and Revenue'!D9</f>
        <v>2960.1858518389645</v>
      </c>
      <c r="E7" s="112">
        <f>'2020 COS Eq Rates and Revenue'!E9</f>
        <v>5874372.3645382812</v>
      </c>
      <c r="F7" s="164">
        <f>'Rate Summary'!F21</f>
        <v>58.8</v>
      </c>
      <c r="G7" s="166">
        <f>'Rate Summary'!F22</f>
        <v>0.12540000000000001</v>
      </c>
      <c r="H7" s="165">
        <f>ROUND(F7*(1+'2021 IRM Adjustment Factor'!D7),2)</f>
        <v>59.74</v>
      </c>
      <c r="I7" s="167">
        <f>ROUND(G7*(1+'2021 IRM Adjustment Factor'!D7),4)</f>
        <v>0.12740000000000001</v>
      </c>
      <c r="J7" s="108">
        <f>D7*H7*12</f>
        <v>2122098.0334663168</v>
      </c>
      <c r="K7" s="108">
        <f>E7*I7</f>
        <v>748395.03924217715</v>
      </c>
      <c r="L7" s="109">
        <f>SUM(J7:K7)</f>
        <v>2870493.072708494</v>
      </c>
    </row>
    <row r="8" spans="2:13" x14ac:dyDescent="0.4">
      <c r="B8" s="111" t="s">
        <v>18</v>
      </c>
      <c r="C8" s="93" t="s">
        <v>41</v>
      </c>
      <c r="D8" s="112">
        <f>'2020 COS Eq Rates and Revenue'!D10</f>
        <v>1127.6033016645551</v>
      </c>
      <c r="E8" s="112">
        <f>'2020 COS Eq Rates and Revenue'!E10</f>
        <v>581104.4520676051</v>
      </c>
      <c r="F8" s="164">
        <f>'Rate Summary'!F25</f>
        <v>1.86</v>
      </c>
      <c r="G8" s="166">
        <f>'Rate Summary'!F26</f>
        <v>0.2999</v>
      </c>
      <c r="H8" s="165">
        <f>ROUND(F8*(1+'2021 IRM Adjustment Factor'!D7),2)</f>
        <v>1.89</v>
      </c>
      <c r="I8" s="167">
        <f>ROUND(G8*(1+'2021 IRM Adjustment Factor'!D7),4)</f>
        <v>0.30470000000000003</v>
      </c>
      <c r="J8" s="108">
        <f>D8*H8*12</f>
        <v>25574.04288175211</v>
      </c>
      <c r="K8" s="108">
        <f>E8*I8</f>
        <v>177062.5265449993</v>
      </c>
      <c r="L8" s="109">
        <f>SUM(J8:K8)</f>
        <v>202636.5694267514</v>
      </c>
    </row>
    <row r="9" spans="2:13" ht="15" hidden="1" thickBot="1" x14ac:dyDescent="0.45">
      <c r="B9" s="58" t="s">
        <v>51</v>
      </c>
      <c r="C9" s="55"/>
      <c r="D9" s="110">
        <f>SUM(D7:D8)</f>
        <v>4087.7891535035196</v>
      </c>
      <c r="E9" s="110">
        <f>SUM(E7:E8)</f>
        <v>6455476.8166058864</v>
      </c>
      <c r="F9" s="113"/>
      <c r="G9" s="113"/>
      <c r="H9" s="113"/>
      <c r="I9" s="113"/>
      <c r="J9" s="74">
        <f>J7+J8</f>
        <v>2147672.0763480687</v>
      </c>
      <c r="K9" s="74">
        <f>K7+K8</f>
        <v>925457.56578717649</v>
      </c>
      <c r="L9" s="75">
        <f>L7+L8</f>
        <v>3073129.6421352453</v>
      </c>
    </row>
  </sheetData>
  <mergeCells count="9">
    <mergeCell ref="B2:L2"/>
    <mergeCell ref="B4:L4"/>
    <mergeCell ref="B5:B6"/>
    <mergeCell ref="C5:C6"/>
    <mergeCell ref="D5:D6"/>
    <mergeCell ref="E5:E6"/>
    <mergeCell ref="F5:G5"/>
    <mergeCell ref="H5:I5"/>
    <mergeCell ref="J5:L5"/>
  </mergeCells>
  <pageMargins left="0.7" right="0.7" top="0.75" bottom="0.75" header="0.3" footer="0.3"/>
  <pageSetup scale="61"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L32"/>
  <sheetViews>
    <sheetView showGridLines="0" workbookViewId="0">
      <selection activeCell="D22" sqref="D22"/>
    </sheetView>
  </sheetViews>
  <sheetFormatPr defaultColWidth="9.07421875" defaultRowHeight="14.6" x14ac:dyDescent="0.4"/>
  <cols>
    <col min="1" max="1" width="2.07421875" style="12" customWidth="1"/>
    <col min="2" max="2" width="19.07421875" style="12" bestFit="1" customWidth="1"/>
    <col min="3" max="3" width="12.84375" style="12" customWidth="1"/>
    <col min="4" max="4" width="12.3046875" style="12" bestFit="1" customWidth="1"/>
    <col min="5" max="5" width="13" style="12" customWidth="1"/>
    <col min="6" max="6" width="10" style="12" bestFit="1" customWidth="1"/>
    <col min="7" max="7" width="10.84375" style="12" bestFit="1" customWidth="1"/>
    <col min="8" max="9" width="10.69140625" style="12" bestFit="1" customWidth="1"/>
    <col min="10" max="10" width="11.69140625" style="12" bestFit="1" customWidth="1"/>
    <col min="11" max="12" width="9.3046875" style="12" bestFit="1" customWidth="1"/>
    <col min="13" max="16384" width="9.07421875" style="12"/>
  </cols>
  <sheetData>
    <row r="2" spans="2:12" ht="18.45" x14ac:dyDescent="0.5">
      <c r="B2" s="273" t="s">
        <v>95</v>
      </c>
      <c r="C2" s="273"/>
      <c r="D2" s="273"/>
      <c r="E2" s="273"/>
      <c r="F2" s="273"/>
      <c r="G2" s="273"/>
      <c r="H2" s="273"/>
      <c r="I2" s="273"/>
      <c r="J2" s="273"/>
      <c r="K2" s="273"/>
      <c r="L2" s="273"/>
    </row>
    <row r="4" spans="2:12" ht="15" thickBot="1" x14ac:dyDescent="0.45"/>
    <row r="5" spans="2:12" ht="15.75" customHeight="1" thickBot="1" x14ac:dyDescent="0.45">
      <c r="B5" s="274" t="s">
        <v>83</v>
      </c>
      <c r="C5" s="276" t="s">
        <v>84</v>
      </c>
      <c r="D5" s="268"/>
      <c r="E5" s="269" t="s">
        <v>85</v>
      </c>
      <c r="F5" s="261" t="s">
        <v>86</v>
      </c>
      <c r="G5" s="262"/>
      <c r="H5" s="263" t="s">
        <v>87</v>
      </c>
      <c r="I5" s="264"/>
      <c r="J5" s="265"/>
      <c r="K5" s="264" t="s">
        <v>88</v>
      </c>
      <c r="L5" s="265"/>
    </row>
    <row r="6" spans="2:12" ht="44.15" thickBot="1" x14ac:dyDescent="0.45">
      <c r="B6" s="275"/>
      <c r="C6" s="131"/>
      <c r="D6" s="132" t="s">
        <v>89</v>
      </c>
      <c r="E6" s="270"/>
      <c r="F6" s="132" t="s">
        <v>10</v>
      </c>
      <c r="G6" s="133" t="s">
        <v>90</v>
      </c>
      <c r="H6" s="129" t="s">
        <v>46</v>
      </c>
      <c r="I6" s="129" t="s">
        <v>47</v>
      </c>
      <c r="J6" s="129" t="s">
        <v>51</v>
      </c>
      <c r="K6" s="129" t="s">
        <v>46</v>
      </c>
      <c r="L6" s="130" t="s">
        <v>47</v>
      </c>
    </row>
    <row r="7" spans="2:12" x14ac:dyDescent="0.4">
      <c r="B7" s="121"/>
      <c r="C7" s="122"/>
      <c r="D7" s="28"/>
      <c r="E7" s="123" t="s">
        <v>41</v>
      </c>
      <c r="F7" s="121"/>
      <c r="G7" s="124" t="s">
        <v>41</v>
      </c>
      <c r="H7" s="124" t="s">
        <v>11</v>
      </c>
      <c r="I7" s="124" t="s">
        <v>11</v>
      </c>
      <c r="J7" s="124" t="s">
        <v>11</v>
      </c>
      <c r="K7" s="122"/>
      <c r="L7" s="125"/>
    </row>
    <row r="8" spans="2:12" ht="15" thickBot="1" x14ac:dyDescent="0.45">
      <c r="B8" s="134" t="s">
        <v>96</v>
      </c>
      <c r="C8" s="135" t="s">
        <v>82</v>
      </c>
      <c r="D8" s="136">
        <f>'2021 RRRP Rate Design'!D14</f>
        <v>8115.5292008802571</v>
      </c>
      <c r="E8" s="136">
        <f>'2021 RRRP Rate Design'!E14</f>
        <v>84857055.570733279</v>
      </c>
      <c r="F8" s="137">
        <f>'2021 RRRP Rate Design'!I14</f>
        <v>47.09</v>
      </c>
      <c r="G8" s="138">
        <f>'2021 RRRP Rate Design'!J14</f>
        <v>1.29E-2</v>
      </c>
      <c r="H8" s="136">
        <f>D8*F8*12</f>
        <v>4585923.2408334166</v>
      </c>
      <c r="I8" s="136">
        <f>E8*G8</f>
        <v>1094656.0168624592</v>
      </c>
      <c r="J8" s="136">
        <f>H8+I8</f>
        <v>5680579.2576958761</v>
      </c>
      <c r="K8" s="114">
        <f>H8/J8</f>
        <v>0.80729852235061195</v>
      </c>
      <c r="L8" s="115">
        <f>I8/J8</f>
        <v>0.19270147764938805</v>
      </c>
    </row>
    <row r="10" spans="2:12" x14ac:dyDescent="0.4">
      <c r="B10" s="271" t="s">
        <v>101</v>
      </c>
      <c r="C10" s="271"/>
      <c r="D10" s="271"/>
      <c r="E10" s="271"/>
    </row>
    <row r="11" spans="2:12" x14ac:dyDescent="0.4">
      <c r="F11" s="116">
        <v>2021</v>
      </c>
      <c r="G11" s="117">
        <v>2022</v>
      </c>
      <c r="H11" s="117">
        <v>2023</v>
      </c>
      <c r="I11" s="116"/>
      <c r="J11" s="117"/>
      <c r="K11" s="116"/>
    </row>
    <row r="12" spans="2:12" x14ac:dyDescent="0.4">
      <c r="B12" s="272" t="s">
        <v>97</v>
      </c>
      <c r="C12" s="272"/>
      <c r="D12" s="272"/>
      <c r="E12" s="272"/>
      <c r="F12" s="126">
        <f>F8</f>
        <v>47.09</v>
      </c>
      <c r="G12" s="126">
        <f>F15</f>
        <v>51.09</v>
      </c>
      <c r="H12" s="126">
        <f>G15</f>
        <v>55.09</v>
      </c>
      <c r="I12" s="126"/>
      <c r="J12" s="126"/>
      <c r="K12" s="126"/>
    </row>
    <row r="13" spans="2:12" x14ac:dyDescent="0.4">
      <c r="B13" s="272" t="s">
        <v>92</v>
      </c>
      <c r="C13" s="272"/>
      <c r="D13" s="272"/>
      <c r="E13" s="272"/>
      <c r="F13" s="118">
        <f>J8/D8/12</f>
        <v>58.330343356616105</v>
      </c>
      <c r="G13" s="126"/>
    </row>
    <row r="14" spans="2:12" x14ac:dyDescent="0.4">
      <c r="B14" s="127" t="s">
        <v>93</v>
      </c>
      <c r="C14" s="127"/>
      <c r="D14" s="127"/>
      <c r="E14" s="127"/>
      <c r="F14" s="118">
        <f>IF(($F$13-F12)&gt;4,4,$F$13-F12)</f>
        <v>4</v>
      </c>
      <c r="G14" s="118">
        <f>IF(($F$13-G12)&gt;4,4,$F$13-G12)</f>
        <v>4</v>
      </c>
      <c r="H14" s="118">
        <f>IF(($F$13-H12)&gt;4,4,$F$13-H12)</f>
        <v>3.2403433566161013</v>
      </c>
      <c r="I14" s="118"/>
      <c r="J14" s="118"/>
      <c r="K14" s="118"/>
    </row>
    <row r="15" spans="2:12" x14ac:dyDescent="0.4">
      <c r="B15" s="272" t="s">
        <v>94</v>
      </c>
      <c r="C15" s="272"/>
      <c r="D15" s="272"/>
      <c r="E15" s="272"/>
      <c r="F15" s="118">
        <f>F12+F14</f>
        <v>51.09</v>
      </c>
      <c r="G15" s="118">
        <f>G12+G14</f>
        <v>55.09</v>
      </c>
      <c r="H15" s="118">
        <f>H12+H14</f>
        <v>58.330343356616105</v>
      </c>
      <c r="I15" s="118"/>
      <c r="J15" s="118"/>
      <c r="K15" s="118"/>
    </row>
    <row r="17" spans="2:12" x14ac:dyDescent="0.4">
      <c r="B17" s="1" t="s">
        <v>102</v>
      </c>
    </row>
    <row r="18" spans="2:12" ht="15" thickBot="1" x14ac:dyDescent="0.45"/>
    <row r="19" spans="2:12" ht="15" thickBot="1" x14ac:dyDescent="0.45">
      <c r="B19" s="139" t="s">
        <v>83</v>
      </c>
      <c r="C19" s="267" t="s">
        <v>84</v>
      </c>
      <c r="D19" s="268"/>
      <c r="E19" s="269" t="s">
        <v>85</v>
      </c>
      <c r="F19" s="261" t="s">
        <v>86</v>
      </c>
      <c r="G19" s="262"/>
      <c r="H19" s="263" t="s">
        <v>87</v>
      </c>
      <c r="I19" s="264"/>
      <c r="J19" s="265"/>
      <c r="K19" s="264" t="s">
        <v>38</v>
      </c>
      <c r="L19" s="265"/>
    </row>
    <row r="20" spans="2:12" ht="44.15" thickBot="1" x14ac:dyDescent="0.45">
      <c r="B20" s="140"/>
      <c r="C20" s="141"/>
      <c r="D20" s="132" t="s">
        <v>89</v>
      </c>
      <c r="E20" s="270"/>
      <c r="F20" s="132" t="s">
        <v>10</v>
      </c>
      <c r="G20" s="133" t="s">
        <v>90</v>
      </c>
      <c r="H20" s="129" t="s">
        <v>46</v>
      </c>
      <c r="I20" s="129" t="s">
        <v>47</v>
      </c>
      <c r="J20" s="129" t="s">
        <v>51</v>
      </c>
      <c r="K20" s="129" t="s">
        <v>46</v>
      </c>
      <c r="L20" s="130" t="s">
        <v>47</v>
      </c>
    </row>
    <row r="21" spans="2:12" x14ac:dyDescent="0.4">
      <c r="B21" s="121"/>
      <c r="C21" s="121"/>
      <c r="D21" s="121"/>
      <c r="E21" s="123" t="s">
        <v>41</v>
      </c>
      <c r="F21" s="121"/>
      <c r="G21" s="124" t="s">
        <v>41</v>
      </c>
      <c r="H21" s="124" t="s">
        <v>11</v>
      </c>
      <c r="I21" s="124" t="s">
        <v>11</v>
      </c>
      <c r="J21" s="124" t="s">
        <v>11</v>
      </c>
      <c r="K21" s="122"/>
      <c r="L21" s="125"/>
    </row>
    <row r="22" spans="2:12" ht="15" thickBot="1" x14ac:dyDescent="0.45">
      <c r="B22" s="134" t="s">
        <v>91</v>
      </c>
      <c r="C22" s="134" t="s">
        <v>82</v>
      </c>
      <c r="D22" s="142">
        <f>D8</f>
        <v>8115.5292008802571</v>
      </c>
      <c r="E22" s="142">
        <f>E8</f>
        <v>84857055.570733279</v>
      </c>
      <c r="F22" s="137">
        <f>F15</f>
        <v>51.09</v>
      </c>
      <c r="G22" s="138">
        <f>I22/E22</f>
        <v>8.3093929017187887E-3</v>
      </c>
      <c r="H22" s="119">
        <f>F22*D22*12</f>
        <v>4975468.6424756683</v>
      </c>
      <c r="I22" s="119">
        <f>L22*J8</f>
        <v>705110.61522020784</v>
      </c>
      <c r="J22" s="120">
        <f>H22+I22</f>
        <v>5680579.2576958761</v>
      </c>
      <c r="K22" s="114">
        <f>H22/J8</f>
        <v>0.8758734658503452</v>
      </c>
      <c r="L22" s="115">
        <f>1-K22</f>
        <v>0.1241265341496548</v>
      </c>
    </row>
    <row r="24" spans="2:12" x14ac:dyDescent="0.4">
      <c r="B24" s="1" t="s">
        <v>100</v>
      </c>
      <c r="H24" s="266"/>
      <c r="I24" s="266"/>
      <c r="J24" s="128"/>
    </row>
    <row r="25" spans="2:12" ht="15" thickBot="1" x14ac:dyDescent="0.45"/>
    <row r="26" spans="2:12" ht="15" thickBot="1" x14ac:dyDescent="0.45">
      <c r="B26" s="139" t="s">
        <v>83</v>
      </c>
      <c r="C26" s="267" t="s">
        <v>84</v>
      </c>
      <c r="D26" s="268"/>
      <c r="E26" s="269" t="s">
        <v>85</v>
      </c>
      <c r="F26" s="261" t="s">
        <v>86</v>
      </c>
      <c r="G26" s="262"/>
      <c r="H26" s="263" t="s">
        <v>87</v>
      </c>
      <c r="I26" s="264"/>
      <c r="J26" s="265"/>
    </row>
    <row r="27" spans="2:12" ht="44.15" thickBot="1" x14ac:dyDescent="0.45">
      <c r="B27" s="140"/>
      <c r="C27" s="141"/>
      <c r="D27" s="132" t="s">
        <v>89</v>
      </c>
      <c r="E27" s="270"/>
      <c r="F27" s="132" t="s">
        <v>10</v>
      </c>
      <c r="G27" s="133" t="s">
        <v>90</v>
      </c>
      <c r="H27" s="129" t="s">
        <v>46</v>
      </c>
      <c r="I27" s="129" t="s">
        <v>47</v>
      </c>
      <c r="J27" s="129" t="s">
        <v>51</v>
      </c>
    </row>
    <row r="28" spans="2:12" x14ac:dyDescent="0.4">
      <c r="B28" s="121"/>
      <c r="C28" s="121"/>
      <c r="D28" s="121"/>
      <c r="E28" s="123" t="s">
        <v>41</v>
      </c>
      <c r="F28" s="121"/>
      <c r="G28" s="124" t="s">
        <v>41</v>
      </c>
      <c r="H28" s="124" t="s">
        <v>11</v>
      </c>
      <c r="I28" s="124" t="s">
        <v>11</v>
      </c>
      <c r="J28" s="124" t="s">
        <v>11</v>
      </c>
    </row>
    <row r="29" spans="2:12" ht="15" thickBot="1" x14ac:dyDescent="0.45">
      <c r="B29" s="134" t="s">
        <v>91</v>
      </c>
      <c r="C29" s="134" t="s">
        <v>82</v>
      </c>
      <c r="D29" s="142">
        <f>D22</f>
        <v>8115.5292008802571</v>
      </c>
      <c r="E29" s="142">
        <f>E22</f>
        <v>84857055.570733279</v>
      </c>
      <c r="F29" s="137">
        <f>F22</f>
        <v>51.09</v>
      </c>
      <c r="G29" s="138">
        <f>ROUND(G22,4)</f>
        <v>8.3000000000000001E-3</v>
      </c>
      <c r="H29" s="119">
        <f>F29*D29*12</f>
        <v>4975468.6424756683</v>
      </c>
      <c r="I29" s="119">
        <f>E29*G29</f>
        <v>704313.56123708619</v>
      </c>
      <c r="J29" s="120">
        <f>H29+I29</f>
        <v>5679782.2037127549</v>
      </c>
    </row>
    <row r="30" spans="2:12" ht="15" thickBot="1" x14ac:dyDescent="0.45">
      <c r="B30" s="143"/>
      <c r="C30" s="143"/>
      <c r="D30" s="144"/>
      <c r="E30" s="144"/>
      <c r="F30" s="145"/>
      <c r="G30" s="145"/>
      <c r="H30" s="146"/>
      <c r="I30" s="146"/>
      <c r="J30" s="147"/>
    </row>
    <row r="31" spans="2:12" x14ac:dyDescent="0.4">
      <c r="B31" s="257" t="s">
        <v>99</v>
      </c>
      <c r="C31" s="258"/>
      <c r="D31" s="258"/>
      <c r="E31" s="258"/>
      <c r="F31" s="258"/>
      <c r="G31" s="39" t="s">
        <v>11</v>
      </c>
      <c r="H31" s="148">
        <f>H29-H22</f>
        <v>0</v>
      </c>
      <c r="I31" s="148">
        <f>I29-I22</f>
        <v>-797.05398312164471</v>
      </c>
      <c r="J31" s="149">
        <f>J29-J22</f>
        <v>-797.05398312117904</v>
      </c>
    </row>
    <row r="32" spans="2:12" ht="15" thickBot="1" x14ac:dyDescent="0.45">
      <c r="B32" s="259"/>
      <c r="C32" s="260"/>
      <c r="D32" s="260"/>
      <c r="E32" s="260"/>
      <c r="F32" s="260"/>
      <c r="G32" s="151" t="s">
        <v>98</v>
      </c>
      <c r="H32" s="150">
        <f>H31/H22</f>
        <v>0</v>
      </c>
      <c r="I32" s="150">
        <f t="shared" ref="I32:J32" si="0">I31/I22</f>
        <v>-1.1303956654697685E-3</v>
      </c>
      <c r="J32" s="152">
        <f t="shared" si="0"/>
        <v>-1.40312096172473E-4</v>
      </c>
    </row>
  </sheetData>
  <mergeCells count="22">
    <mergeCell ref="B2:L2"/>
    <mergeCell ref="B5:B6"/>
    <mergeCell ref="C5:D5"/>
    <mergeCell ref="E5:E6"/>
    <mergeCell ref="F5:G5"/>
    <mergeCell ref="H5:J5"/>
    <mergeCell ref="K5:L5"/>
    <mergeCell ref="B10:E10"/>
    <mergeCell ref="B12:E12"/>
    <mergeCell ref="B13:E13"/>
    <mergeCell ref="B15:E15"/>
    <mergeCell ref="C19:D19"/>
    <mergeCell ref="E19:E20"/>
    <mergeCell ref="B31:F32"/>
    <mergeCell ref="F19:G19"/>
    <mergeCell ref="H19:J19"/>
    <mergeCell ref="K19:L19"/>
    <mergeCell ref="H24:I24"/>
    <mergeCell ref="C26:D26"/>
    <mergeCell ref="E26:E27"/>
    <mergeCell ref="F26:G26"/>
    <mergeCell ref="H26:J26"/>
  </mergeCells>
  <pageMargins left="0.7" right="0.7" top="0.75" bottom="0.75" header="0.3" footer="0.3"/>
  <pageSetup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Rate Summary</vt:lpstr>
      <vt:lpstr>2020 COS Cost Allocation</vt:lpstr>
      <vt:lpstr>2020 COS Eq Rates and Revenue</vt:lpstr>
      <vt:lpstr>2021 IRM Adjustment Factor</vt:lpstr>
      <vt:lpstr>2021 Indexed Revenue</vt:lpstr>
      <vt:lpstr>2021 RRRP Rate Design</vt:lpstr>
      <vt:lpstr>2021 Non-RRRP Rate Design</vt:lpstr>
      <vt:lpstr>2021 R1(i) Decoupling</vt:lpstr>
      <vt:lpstr>2021 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Birgit Armstrong</cp:lastModifiedBy>
  <dcterms:created xsi:type="dcterms:W3CDTF">2020-05-21T17:58:27Z</dcterms:created>
  <dcterms:modified xsi:type="dcterms:W3CDTF">2020-11-18T15:28:57Z</dcterms:modified>
</cp:coreProperties>
</file>