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drawings/drawing2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drawings/drawing3.xml" ContentType="application/vnd.openxmlformats-officedocument.drawing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drawings/drawing4.xml" ContentType="application/vnd.openxmlformats-officedocument.drawing+xml"/>
  <Override PartName="/xl/ctrlProps/ctrlProp11.xml" ContentType="application/vnd.ms-excel.controlproperties+xml"/>
  <Override PartName="/xl/ctrlProps/ctrlProp12.xml" ContentType="application/vnd.ms-excel.controlproperties+xml"/>
  <Override PartName="/xl/drawings/drawing5.xml" ContentType="application/vnd.openxmlformats-officedocument.drawing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drawings/drawing6.xml" ContentType="application/vnd.openxmlformats-officedocument.drawing+xml"/>
  <Override PartName="/xl/ctrlProps/ctrlProp17.xml" ContentType="application/vnd.ms-excel.controlproperties+xml"/>
  <Override PartName="/xl/ctrlProps/ctrlProp18.xml" ContentType="application/vnd.ms-excel.controlproperties+xml"/>
  <Override PartName="/xl/drawings/drawing7.xml" ContentType="application/vnd.openxmlformats-officedocument.drawing+xml"/>
  <Override PartName="/xl/ctrlProps/ctrlProp19.xml" ContentType="application/vnd.ms-excel.controlproperties+xml"/>
  <Override PartName="/xl/ctrlProps/ctrlProp20.xml" ContentType="application/vnd.ms-excel.controlproperties+xml"/>
  <Override PartName="/xl/drawings/drawing8.xml" ContentType="application/vnd.openxmlformats-officedocument.drawing+xml"/>
  <Override PartName="/xl/ctrlProps/ctrlProp21.xml" ContentType="application/vnd.ms-excel.controlproperties+xml"/>
  <Override PartName="/xl/ctrlProps/ctrlProp22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3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_lphin\Documents\2021 Annual Update\DRO\PDFs\"/>
    </mc:Choice>
  </mc:AlternateContent>
  <xr:revisionPtr revIDLastSave="0" documentId="8_{1544B0A1-32BC-4332-8CBE-CE85CF77A564}" xr6:coauthVersionLast="36" xr6:coauthVersionMax="36" xr10:uidLastSave="{00000000-0000-0000-0000-000000000000}"/>
  <bookViews>
    <workbookView xWindow="0" yWindow="0" windowWidth="19200" windowHeight="6950" xr2:uid="{A82CB46E-D64B-49D9-B2EC-270E2717A065}"/>
  </bookViews>
  <sheets>
    <sheet name="RESIDENTIAL" sheetId="1" r:id="rId1"/>
    <sheet name="CSMUR" sheetId="2" r:id="rId2"/>
    <sheet name="GS&lt;50 kW" sheetId="3" r:id="rId3"/>
    <sheet name="GS 50-999 kW" sheetId="4" r:id="rId4"/>
    <sheet name="GS 1,000-4,999 kW" sheetId="5" r:id="rId5"/>
    <sheet name="LARGE USE SERVICE" sheetId="6" r:id="rId6"/>
    <sheet name="STREET LIGHTING SERVICE" sheetId="7" r:id="rId7"/>
    <sheet name="USL" sheetId="8" r:id="rId8"/>
  </sheets>
  <externalReferences>
    <externalReference r:id="rId9"/>
    <externalReference r:id="rId10"/>
    <externalReference r:id="rId11"/>
    <externalReference r:id="rId12"/>
  </externalReferences>
  <definedNames>
    <definedName name="_xlnm._FilterDatabase" localSheetId="0" hidden="1">RESIDENTIAL!$B$20:$J$68</definedName>
    <definedName name="_Key1" hidden="1">#REF!</definedName>
    <definedName name="_Order1" hidden="1">0</definedName>
    <definedName name="_Sort" hidden="1">#REF!</definedName>
    <definedName name="_V1" hidden="1">{#N/A,#N/A,FALSE,"Aging Summary";#N/A,#N/A,FALSE,"Ratio Analysis";#N/A,#N/A,FALSE,"Test 120 Day Accts";#N/A,#N/A,FALSE,"Tickmarks"}</definedName>
    <definedName name="a" hidden="1">{#N/A,#N/A,FALSE,"Aging Summary";#N/A,#N/A,FALSE,"Ratio Analysis";#N/A,#N/A,FALSE,"Test 120 Day Accts";#N/A,#N/A,FALSE,"Tickmarks"}</definedName>
    <definedName name="aa" hidden="1">{#N/A,#N/A,FALSE,"Aging Summary";#N/A,#N/A,FALSE,"Ratio Analysis";#N/A,#N/A,FALSE,"Test 120 Day Accts";#N/A,#N/A,FALSE,"Tickmarks"}</definedName>
    <definedName name="ab" hidden="1">{#N/A,#N/A,FALSE,"Aging Summary";#N/A,#N/A,FALSE,"Ratio Analysis";#N/A,#N/A,FALSE,"Test 120 Day Accts";#N/A,#N/A,FALSE,"Tickmarks"}</definedName>
    <definedName name="abc" hidden="1">{#N/A,#N/A,FALSE,"Aging Summary";#N/A,#N/A,FALSE,"Ratio Analysis";#N/A,#N/A,FALSE,"Test 120 Day Accts";#N/A,#N/A,FALSE,"Tickmarks"}</definedName>
    <definedName name="ada" hidden="1">#REF!</definedName>
    <definedName name="adf" hidden="1">{#N/A,#N/A,FALSE,"Aging Summary";#N/A,#N/A,FALSE,"Ratio Analysis";#N/A,#N/A,FALSE,"Test 120 Day Accts";#N/A,#N/A,FALSE,"Tickmarks"}</definedName>
    <definedName name="Allocators">'[1]RR Cost Allocation'!$C$5:$C$22</definedName>
    <definedName name="analysis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analysis10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analysis2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analysis3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AS2DocOpenMode" hidden="1">"AS2DocumentEdit"</definedName>
    <definedName name="AS2HasNoAutoHeaderFooter" hidden="1">" "</definedName>
    <definedName name="bb" hidden="1">#REF!</definedName>
    <definedName name="bvvbnvbn" hidden="1">{#N/A,#N/A,FALSE,"Aging Summary";#N/A,#N/A,FALSE,"Ratio Analysis";#N/A,#N/A,FALSE,"Test 120 Day Accts";#N/A,#N/A,FALSE,"Tickmarks"}</definedName>
    <definedName name="COS_RES_CUSTOMERS">'[2]2019 Rates'!$I$12</definedName>
    <definedName name="COS_RES_KWH">'[2]2019 Rates'!$I$13</definedName>
    <definedName name="cvcxvcxvx" hidden="1">{#N/A,#N/A,FALSE,"Aging Summary";#N/A,#N/A,FALSE,"Ratio Analysis";#N/A,#N/A,FALSE,"Test 120 Day Accts";#N/A,#N/A,FALSE,"Tickmarks"}</definedName>
    <definedName name="cxczxzc" hidden="1">#REF!</definedName>
    <definedName name="cxvvx" hidden="1">#REF!</definedName>
    <definedName name="cxXcXZ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czxcz" hidden="1">{#N/A,#N/A,FALSE,"Aging Summary";#N/A,#N/A,FALSE,"Ratio Analysis";#N/A,#N/A,FALSE,"Test 120 Day Accts";#N/A,#N/A,FALSE,"Tickmarks"}</definedName>
    <definedName name="dd" hidden="1">{#N/A,#N/A,FALSE,"Aging Summary";#N/A,#N/A,FALSE,"Ratio Analysis";#N/A,#N/A,FALSE,"Test 120 Day Accts";#N/A,#N/A,FALSE,"Tickmarks"}</definedName>
    <definedName name="dfdsfds" hidden="1">#REF!</definedName>
    <definedName name="dfhgfdgg" hidden="1">{#N/A,#N/A,FALSE,"Aging Summary";#N/A,#N/A,FALSE,"Ratio Analysis";#N/A,#N/A,FALSE,"Test 120 Day Accts";#N/A,#N/A,FALSE,"Tickmarks"}</definedName>
    <definedName name="dfsdf" hidden="1">#REF!</definedName>
    <definedName name="dgfdgfdgfdgdg" hidden="1">{"year1",#N/A,FALSE,"compare";"year10",#N/A,FALSE,"compare";"year2",#N/A,FALSE,"compare";"year3",#N/A,FALSE,"compare";"year4",#N/A,FALSE,"compare";"year5",#N/A,FALSE,"compare";"year6",#N/A,FALSE,"compare";"year7",#N/A,FALSE,"compare";"year8",#N/A,FALSE,"compare";"year9",#N/A,FALSE,"compare"}</definedName>
    <definedName name="dgvfdgfdgfd" hidden="1">{"year1",#N/A,FALSE,"compare";"year2",#N/A,FALSE,"compare";"year3",#N/A,FALSE,"compare";"year4",#N/A,FALSE,"compare";"year5",#N/A,FALSE,"compare"}</definedName>
    <definedName name="dqd" hidden="1">#REF!</definedName>
    <definedName name="dsADA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dsfdsfsd" hidden="1">#REF!</definedName>
    <definedName name="e" hidden="1">{#N/A,#N/A,FALSE,"Aging Summary";#N/A,#N/A,FALSE,"Ratio Analysis";#N/A,#N/A,FALSE,"Test 120 Day Accts";#N/A,#N/A,FALSE,"Tickmarks"}</definedName>
    <definedName name="EBNUMBER">'[3]LDC Info'!$E$16</definedName>
    <definedName name="eet" hidden="1">#REF!</definedName>
    <definedName name="eqeqe" hidden="1">{#N/A,#N/A,FALSE,"Aging Summary";#N/A,#N/A,FALSE,"Ratio Analysis";#N/A,#N/A,FALSE,"Test 120 Day Accts";#N/A,#N/A,FALSE,"Tickmarks"}</definedName>
    <definedName name="errwr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ertt" hidden="1">#REF!</definedName>
    <definedName name="ertte" hidden="1">#REF!</definedName>
    <definedName name="eterte" hidden="1">#REF!</definedName>
    <definedName name="etet" hidden="1">#REF!</definedName>
    <definedName name="etette" hidden="1">#REF!</definedName>
    <definedName name="etretret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etrt" hidden="1">#REF!</definedName>
    <definedName name="ewer" hidden="1">#REF!</definedName>
    <definedName name="ewrewr" hidden="1">#REF!</definedName>
    <definedName name="ewrteter" hidden="1">#REF!</definedName>
    <definedName name="ewrwr" hidden="1">#REF!</definedName>
    <definedName name="fdgdgfdg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fdgfdg" hidden="1">#REF!</definedName>
    <definedName name="fdgfdgdfgdf" hidden="1">{#N/A,#N/A,FALSE,"Aging Summary";#N/A,#N/A,FALSE,"Ratio Analysis";#N/A,#N/A,FALSE,"Test 120 Day Accts";#N/A,#N/A,FALSE,"Tickmarks"}</definedName>
    <definedName name="fdgfdgdgdgggd" hidden="1">{"consolidated_costs",#N/A,FALSE,"Cost_Data_Table";"regulatory_adjustments",#N/A,FALSE,"Cost_Data_Table";"adjustment_explanations",#N/A,FALSE,"Cost_Data_Table";"utility_costs",#N/A,FALSE,"Cost_Data_Table";"utility_costs_inflated",#N/A,FALSE,"Cost_Data_Table"}</definedName>
    <definedName name="fdgfdgfdg" hidden="1">{#N/A,#N/A,FALSE,"Aging Summary";#N/A,#N/A,FALSE,"Ratio Analysis";#N/A,#N/A,FALSE,"Test 120 Day Accts";#N/A,#N/A,FALSE,"Tickmarks"}</definedName>
    <definedName name="fdgfdgfdgd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fdgfdgfdgdfg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fdsfdsf" hidden="1">#REF!</definedName>
    <definedName name="ff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fgdgdgd" hidden="1">{#N/A,#N/A,FALSE,"Aging Summary";#N/A,#N/A,FALSE,"Ratio Analysis";#N/A,#N/A,FALSE,"Test 120 Day Accts";#N/A,#N/A,FALSE,"Tickmarks"}</definedName>
    <definedName name="fghfgh" hidden="1">#REF!</definedName>
    <definedName name="fghjh" hidden="1">#REF!</definedName>
    <definedName name="fhh" hidden="1">{#N/A,#N/A,FALSE,"Aging Summary";#N/A,#N/A,FALSE,"Ratio Analysis";#N/A,#N/A,FALSE,"Test 120 Day Accts";#N/A,#N/A,FALSE,"Tickmarks"}</definedName>
    <definedName name="fsds" hidden="1">#REF!</definedName>
    <definedName name="fsfs" hidden="1">#REF!</definedName>
    <definedName name="gap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gfdgfdgd" hidden="1">{#N/A,#N/A,FALSE,"Aging Summary";#N/A,#N/A,FALSE,"Ratio Analysis";#N/A,#N/A,FALSE,"Test 120 Day Accts";#N/A,#N/A,FALSE,"Tickmarks"}</definedName>
    <definedName name="gfdgfdgfdg" hidden="1">{#N/A,#N/A,FALSE,"Aging Summary";#N/A,#N/A,FALSE,"Ratio Analysis";#N/A,#N/A,FALSE,"Test 120 Day Accts";#N/A,#N/A,FALSE,"Tickmarks"}</definedName>
    <definedName name="ggfdg" hidden="1">#REF!</definedName>
    <definedName name="ggggggg" hidden="1">{#N/A,#N/A,FALSE,"Aging Summary";#N/A,#N/A,FALSE,"Ratio Analysis";#N/A,#N/A,FALSE,"Test 120 Day Accts";#N/A,#N/A,FALSE,"Tickmarks"}</definedName>
    <definedName name="gggj" hidden="1">{#N/A,#N/A,FALSE,"Aging Summary";#N/A,#N/A,FALSE,"Ratio Analysis";#N/A,#N/A,FALSE,"Test 120 Day Accts";#N/A,#N/A,FALSE,"Tickmarks"}</definedName>
    <definedName name="ghgh" hidden="1">{#N/A,#N/A,FALSE,"Aging Summary";#N/A,#N/A,FALSE,"Ratio Analysis";#N/A,#N/A,FALSE,"Test 120 Day Accts";#N/A,#N/A,FALSE,"Tickmarks"}</definedName>
    <definedName name="h" hidden="1">{#N/A,#N/A,FALSE,"Aging Summary";#N/A,#N/A,FALSE,"Ratio Analysis";#N/A,#N/A,FALSE,"Test 120 Day Accts";#N/A,#N/A,FALSE,"Tickmarks"}</definedName>
    <definedName name="hfghfh" hidden="1">{#N/A,#N/A,FALSE,"Aging Summary";#N/A,#N/A,FALSE,"Ratio Analysis";#N/A,#N/A,FALSE,"Test 120 Day Accts";#N/A,#N/A,FALSE,"Tickmarks"}</definedName>
    <definedName name="hgfhfh" hidden="1">#REF!</definedName>
    <definedName name="hgfhgfh" hidden="1">#REF!</definedName>
    <definedName name="hggjhj" hidden="1">#REF!</definedName>
    <definedName name="hgjgjgjg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hgjhgj" hidden="1">#REF!</definedName>
    <definedName name="hgjhj" hidden="1">{#N/A,#N/A,FALSE,"Aging Summary";#N/A,#N/A,FALSE,"Ratio Analysis";#N/A,#N/A,FALSE,"Test 120 Day Accts";#N/A,#N/A,FALSE,"Tickmarks"}</definedName>
    <definedName name="hgjhjhgjh" hidden="1">{#N/A,#N/A,FALSE,"Aging Summary";#N/A,#N/A,FALSE,"Ratio Analysis";#N/A,#N/A,FALSE,"Test 120 Day Accts";#N/A,#N/A,FALSE,"Tickmarks"}</definedName>
    <definedName name="hhjhj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hjhgjhgjg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hjhgjhgjjjjgj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IQ_1_4_FAMILY_JUNIOR_LIENS_CHARGE_OFFS_FDIC" hidden="1">"c6605"</definedName>
    <definedName name="IQ_1_4_FAMILY_JUNIOR_LIENS_NET_CHARGE_OFFS_FDIC" hidden="1">"c6643"</definedName>
    <definedName name="IQ_1_4_FAMILY_JUNIOR_LIENS_RECOVERIES_FDIC" hidden="1">"c6624"</definedName>
    <definedName name="IQ_1_4_FAMILY_SENIOR_LIENS_CHARGE_OFFS_FDIC" hidden="1">"c6604"</definedName>
    <definedName name="IQ_1_4_FAMILY_SENIOR_LIENS_NET_CHARGE_OFFS_FDIC" hidden="1">"c6642"</definedName>
    <definedName name="IQ_1_4_FAMILY_SENIOR_LIENS_RECOVERIES_FDIC" hidden="1">"c6623"</definedName>
    <definedName name="IQ_1_4_HOME_EQUITY_NET_LOANS_FDIC" hidden="1">"c6441"</definedName>
    <definedName name="IQ_1_4_RESIDENTIAL_FIRST_LIENS_NET_LOANS_FDIC" hidden="1">"c6439"</definedName>
    <definedName name="IQ_1_4_RESIDENTIAL_JUNIOR_LIENS_NET_LOANS_FDIC" hidden="1">"c6440"</definedName>
    <definedName name="IQ_1_4_RESIDENTIAL_LOANS_FDIC" hidden="1">"c6310"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RED_BY_REPORTING_BANK_FDIC" hidden="1">"c6535"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 hidden="1">"c7"</definedName>
    <definedName name="IQ_ADD_PAID_IN" hidden="1">"c1344"</definedName>
    <definedName name="IQ_ADDIN" hidden="1">"AUTO"</definedName>
    <definedName name="IQ_ADDITIONAL_NON_INT_INC_FDIC" hidden="1">"c6574"</definedName>
    <definedName name="IQ_ADJ_AVG_BANK_ASSETS" hidden="1">"c2671"</definedName>
    <definedName name="IQ_ADJUSTABLE_RATE_LOANS_FDIC" hidden="1">"c6375"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PER_SHARE_BASIC" hidden="1">"c8869"</definedName>
    <definedName name="IQ_AFFO_PER_SHARE_DILUTED" hidden="1">"c8870"</definedName>
    <definedName name="IQ_AFTER_TAX_INCOME_FDIC" hidden="1">"c6583"</definedName>
    <definedName name="IQ_AGRICULTURAL_PRODUCTION_CHARGE_OFFS_FDIC" hidden="1">"c6597"</definedName>
    <definedName name="IQ_AGRICULTURAL_PRODUCTION_CHARGE_OFFS_LESS_THAN_300M_FDIC" hidden="1">"c6655"</definedName>
    <definedName name="IQ_AGRICULTURAL_PRODUCTION_NET_CHARGE_OFFS_FDIC" hidden="1">"c6635"</definedName>
    <definedName name="IQ_AGRICULTURAL_PRODUCTION_NET_CHARGE_OFFS_LESS_THAN_300M_FDIC" hidden="1">"c6657"</definedName>
    <definedName name="IQ_AGRICULTURAL_PRODUCTION_RECOVERIES_FDIC" hidden="1">"c6616"</definedName>
    <definedName name="IQ_AGRICULTURAL_PRODUCTION_RECOVERIES_LESS_THAN_300M_FDIC" hidden="1">"c6656"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ENDED_BALANCE_PREVIOUS_YR_FDIC" hidden="1">"c6499"</definedName>
    <definedName name="IQ_AMORT_EXPENSE_FDIC" hidden="1">"c6677"</definedName>
    <definedName name="IQ_AMORTIZATION" hidden="1">"c1591"</definedName>
    <definedName name="IQ_AMORTIZED_COST_FDIC" hidden="1">"c6426"</definedName>
    <definedName name="IQ_ANNU_DISTRIBUTION_UNIT" hidden="1">"c3004"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BACKED_FDIC" hidden="1">"c6301"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HELD_FDIC" hidden="1">"c6305"</definedName>
    <definedName name="IQ_ASSETS_NAME_AP" hidden="1">"c8921"</definedName>
    <definedName name="IQ_ASSETS_NAME_AP_ABS" hidden="1">"c8940"</definedName>
    <definedName name="IQ_ASSETS_OPER_LEASE_DEPR" hidden="1">"c2070"</definedName>
    <definedName name="IQ_ASSETS_OPER_LEASE_GROSS" hidden="1">"c2071"</definedName>
    <definedName name="IQ_ASSETS_PER_EMPLOYEE_FDIC" hidden="1">"c6737"</definedName>
    <definedName name="IQ_ASSETS_SOLD_1_4_FAMILY_LOANS_FDIC" hidden="1">"c6686"</definedName>
    <definedName name="IQ_ASSETS_SOLD_AUTO_LOANS_FDIC" hidden="1">"c6680"</definedName>
    <definedName name="IQ_ASSETS_SOLD_CL_LOANS_FDIC" hidden="1">"c6681"</definedName>
    <definedName name="IQ_ASSETS_SOLD_CREDIT_CARDS_RECEIVABLES_FDIC" hidden="1">"c6683"</definedName>
    <definedName name="IQ_ASSETS_SOLD_HOME_EQUITY_LINES_FDIC" hidden="1">"c6684"</definedName>
    <definedName name="IQ_ASSETS_SOLD_OTHER_CONSUMER_LOANS_FDIC" hidden="1">"c6682"</definedName>
    <definedName name="IQ_ASSETS_SOLD_OTHER_LOANS_FDIC" hidden="1">"c6685"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M" hidden="1">"c10043"</definedName>
    <definedName name="IQ_AUM_EQUITY_FUNDS" hidden="1">"c10039"</definedName>
    <definedName name="IQ_AUM_FIXED_INCOME_FUNDS" hidden="1">"c10040"</definedName>
    <definedName name="IQ_AUM_MONEY_MARKET_FUNDS" hidden="1">"c10041"</definedName>
    <definedName name="IQ_AUM_OTHER" hidden="1">"c10042"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ABLE_FOR_SALE_FDIC" hidden="1">"c6409"</definedName>
    <definedName name="IQ_AVERAGE_ASSETS_FDIC" hidden="1">"c6362"</definedName>
    <definedName name="IQ_AVERAGE_ASSETS_QUART_FDIC" hidden="1">"c6363"</definedName>
    <definedName name="IQ_AVERAGE_EARNING_ASSETS_FDIC" hidden="1">"c6748"</definedName>
    <definedName name="IQ_AVERAGE_EQUITY_FDIC" hidden="1">"c6749"</definedName>
    <definedName name="IQ_AVERAGE_LOANS_FDIC" hidden="1">"c6750"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BROKER_REC_NO_REUT" hidden="1">"c5315"</definedName>
    <definedName name="IQ_AVG_BROKER_REC_REUT" hidden="1">"c3630"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" hidden="1">"c4455"</definedName>
    <definedName name="IQ_AVG_INDUSTRY_REC_CIQ" hidden="1">"c4984"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MKTCAP" hidden="1">"c80"</definedName>
    <definedName name="IQ_AVG_PRICE" hidden="1">"c81"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SHAREOUTSTANDING" hidden="1">"c83"</definedName>
    <definedName name="IQ_AVG_TEMP_EMPLOYEES" hidden="1">"c6020"</definedName>
    <definedName name="IQ_AVG_TEV" hidden="1">"c84"</definedName>
    <definedName name="IQ_AVG_VOLUME" hidden="1">"c1346"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_UNUSED_UNUSED" hidden="1">"c8353"</definedName>
    <definedName name="IQ_BALANCE_GOODS_APR_UNUSED_UNUSED_UNUSED" hidden="1">"c7473"</definedName>
    <definedName name="IQ_BALANCE_GOODS_FC_UNUSED_UNUSED_UNUSED" hidden="1">"c7693"</definedName>
    <definedName name="IQ_BALANCE_GOODS_POP_FC_UNUSED_UNUSED_UNUSED" hidden="1">"c7913"</definedName>
    <definedName name="IQ_BALANCE_GOODS_POP_UNUSED_UNUSED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_UNUSED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_UNUSED_UNUSED" hidden="1">"c8133"</definedName>
    <definedName name="IQ_BALANCE_GOODS_YOY_UNUSED_UNUSED_UNUSED" hidden="1">"c7253"</definedName>
    <definedName name="IQ_BALANCE_SERV_APR_FC_UNUSED_UNUSED_UNUSED" hidden="1">"c8355"</definedName>
    <definedName name="IQ_BALANCE_SERV_APR_UNUSED_UNUSED_UNUSED" hidden="1">"c7475"</definedName>
    <definedName name="IQ_BALANCE_SERV_FC_UNUSED_UNUSED_UNUSED" hidden="1">"c7695"</definedName>
    <definedName name="IQ_BALANCE_SERV_POP_FC_UNUSED_UNUSED_UNUSED" hidden="1">"c7915"</definedName>
    <definedName name="IQ_BALANCE_SERV_POP_UNUSED_UNUSED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_UNUSED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_UNUSED_UNUSED" hidden="1">"c8135"</definedName>
    <definedName name="IQ_BALANCE_SERV_YOY_UNUSED_UNUSED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_UNUSED_UNUSED" hidden="1">"c8357"</definedName>
    <definedName name="IQ_BALANCE_TRADE_APR_UNUSED_UNUSED_UNUSED" hidden="1">"c7477"</definedName>
    <definedName name="IQ_BALANCE_TRADE_FC_UNUSED_UNUSED_UNUSED" hidden="1">"c7697"</definedName>
    <definedName name="IQ_BALANCE_TRADE_POP_FC_UNUSED_UNUSED_UNUSED" hidden="1">"c7917"</definedName>
    <definedName name="IQ_BALANCE_TRADE_POP_UNUSED_UNUSED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_UNUSED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_UNUSED_UNUSED" hidden="1">"c8137"</definedName>
    <definedName name="IQ_BALANCE_TRADE_YOY_UNUSED_UNUSED_UNUSED" hidden="1">"c7257"</definedName>
    <definedName name="IQ_BALANCES_DUE_DEPOSITORY_INSTITUTIONS_FDIC" hidden="1">"c6389"</definedName>
    <definedName name="IQ_BALANCES_DUE_FOREIGN_FDIC" hidden="1">"c6391"</definedName>
    <definedName name="IQ_BALANCES_DUE_FRB_FDIC" hidden="1">"c6393"</definedName>
    <definedName name="IQ_BANK_BENEFICIARY_FDIC" hidden="1">"c6505"</definedName>
    <definedName name="IQ_BANK_DEBT" hidden="1">"c2544"</definedName>
    <definedName name="IQ_BANK_DEBT_PCT" hidden="1">"c2545"</definedName>
    <definedName name="IQ_BANK_GUARANTOR_FDIC" hidden="1">"c6506"</definedName>
    <definedName name="IQ_BANK_PREMISES_FDIC" hidden="1">"c6329"</definedName>
    <definedName name="IQ_BANK_SECURITIZATION_1_4_FAMILY_LOANS_FDIC" hidden="1">"c6721"</definedName>
    <definedName name="IQ_BANK_SECURITIZATION_AUTO_LOANS_FDIC" hidden="1">"c6715"</definedName>
    <definedName name="IQ_BANK_SECURITIZATION_CL_LOANS_FDIC" hidden="1">"c6716"</definedName>
    <definedName name="IQ_BANK_SECURITIZATION_CREDIT_CARDS_RECEIVABLES_FDIC" hidden="1">"c6718"</definedName>
    <definedName name="IQ_BANK_SECURITIZATION_HOME_EQUITY_LINES_FDIC" hidden="1">"c6719"</definedName>
    <definedName name="IQ_BANK_SECURITIZATION_OTHER_CONSUMER_LOANS_FDIC" hidden="1">"c6717"</definedName>
    <definedName name="IQ_BANK_SECURITIZATION_OTHER_LOANS_FDIC" hidden="1">"c6720"</definedName>
    <definedName name="IQ_BANKS_FOREIGN_COUNTRIES_TOTAL_DEPOSITS_FDIC" hidden="1">"c6475"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"c11749"</definedName>
    <definedName name="IQ_BOARD_MEMBER" hidden="1">"c96"</definedName>
    <definedName name="IQ_BOARD_MEMBER_BACKGROUND" hidden="1">"c2101"</definedName>
    <definedName name="IQ_BOARD_MEMBER_TITLE" hidden="1">"c97"</definedName>
    <definedName name="IQ_BROK_COMISSION" hidden="1">"c98"</definedName>
    <definedName name="IQ_BROK_COMMISSION" hidden="1">"c3514"</definedName>
    <definedName name="IQ_BROKERED_DEPOSITS_FDIC" hidden="1">"c6486"</definedName>
    <definedName name="IQ_BUDGET_BALANCE_APR_FC_UNUSED_UNUSED_UNUSED" hidden="1">"c8359"</definedName>
    <definedName name="IQ_BUDGET_BALANCE_APR_UNUSED_UNUSED_UNUSED" hidden="1">"c7479"</definedName>
    <definedName name="IQ_BUDGET_BALANCE_FC_UNUSED_UNUSED_UNUSED" hidden="1">"c7699"</definedName>
    <definedName name="IQ_BUDGET_BALANCE_POP_FC_UNUSED_UNUSED_UNUSED" hidden="1">"c7919"</definedName>
    <definedName name="IQ_BUDGET_BALANCE_POP_UNUSED_UNUSED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_UNUSED_UNUSED" hidden="1">"c6819"</definedName>
    <definedName name="IQ_BUDGET_BALANCE_YOY_FC_UNUSED_UNUSED_UNUSED" hidden="1">"c8139"</definedName>
    <definedName name="IQ_BUDGET_BALANCE_YOY_UNUSED_UNUSED_UNUSED" hidden="1">"c7259"</definedName>
    <definedName name="IQ_BUDGET_RECEIPTS_APR_FC_UNUSED_UNUSED_UNUSED" hidden="1">"c8361"</definedName>
    <definedName name="IQ_BUDGET_RECEIPTS_APR_UNUSED_UNUSED_UNUSED" hidden="1">"c7481"</definedName>
    <definedName name="IQ_BUDGET_RECEIPTS_FC_UNUSED_UNUSED_UNUSED" hidden="1">"c7701"</definedName>
    <definedName name="IQ_BUDGET_RECEIPTS_POP_FC_UNUSED_UNUSED_UNUSED" hidden="1">"c7921"</definedName>
    <definedName name="IQ_BUDGET_RECEIPTS_POP_UNUSED_UNUSED_UNUSED" hidden="1">"c7041"</definedName>
    <definedName name="IQ_BUDGET_RECEIPTS_UNUSED_UNUSED_UNUSED" hidden="1">"c6821"</definedName>
    <definedName name="IQ_BUDGET_RECEIPTS_YOY_FC_UNUSED_UNUSED_UNUSED" hidden="1">"c8141"</definedName>
    <definedName name="IQ_BUDGET_RECEIPTS_YOY_UNUSED_UNUSED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REV" hidden="1">"c4068"</definedName>
    <definedName name="IQ_BUS_SEG_REV_ABS" hidden="1">"c4090"</definedName>
    <definedName name="IQ_BUS_SEG_REV_TOTAL" hidden="1">"c4106"</definedName>
    <definedName name="IQ_BUSINESS_DESCRIPTION" hidden="1">"c322"</definedName>
    <definedName name="IQ_BV_ACT_OR_EST_CIQ" hidden="1">"c5068"</definedName>
    <definedName name="IQ_BV_OVER_SHARES" hidden="1">"c1349"</definedName>
    <definedName name="IQ_BV_SHARE" hidden="1">"c100"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Q_EST" hidden="1">"c6796"</definedName>
    <definedName name="IQ_CAL_Q_EST_CIQ" hidden="1">"c6808"</definedName>
    <definedName name="IQ_CAL_Q_EST_REUT" hidden="1">"c6800"</definedName>
    <definedName name="IQ_CAL_Y" hidden="1">"c102"</definedName>
    <definedName name="IQ_CAL_Y_EST" hidden="1">"c6797"</definedName>
    <definedName name="IQ_CAL_Y_EST_CIQ" hidden="1">"c6809"</definedName>
    <definedName name="IQ_CAL_Y_EST_REUT" hidden="1">"c6801"</definedName>
    <definedName name="IQ_CALC_TYPE_BS" hidden="1">"c3086"</definedName>
    <definedName name="IQ_CALC_TYPE_CF" hidden="1">"c3085"</definedName>
    <definedName name="IQ_CALC_TYPE_IS" hidden="1">"c3084"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IVIDENDS_NET_INCOME_FDIC" hidden="1">"c6738"</definedName>
    <definedName name="IQ_CASH_DUE_BANKS" hidden="1">"c1351"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" hidden="1">"c4154"</definedName>
    <definedName name="IQ_CASH_FLOW_ACT_OR_EST_CIQ" hidden="1">"c4566"</definedName>
    <definedName name="IQ_CASH_IN_PROCESS_FDIC" hidden="1">"c6386"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OPER" hidden="1">"c6293"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" hidden="1">"c4164"</definedName>
    <definedName name="IQ_CASH_OPER_ACT_OR_EST_CIQ" hidden="1">"c4576"</definedName>
    <definedName name="IQ_CASH_OPER_AP" hidden="1">"c8888"</definedName>
    <definedName name="IQ_CASH_OPER_AP_ABS" hidden="1">"c8907"</definedName>
    <definedName name="IQ_CASH_OPER_NAME_AP" hidden="1">"c8926"</definedName>
    <definedName name="IQ_CASH_OPER_NAME_AP_ABS" hidden="1">"c8945"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CE_FDIC" hidden="1">"c6296"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H" hidden="1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_UNUSED_UNUSED" hidden="1">"c8500"</definedName>
    <definedName name="IQ_CHANGE_INVENT_REAL_APR_UNUSED_UNUSED_UNUSED" hidden="1">"c7620"</definedName>
    <definedName name="IQ_CHANGE_INVENT_REAL_FC_UNUSED_UNUSED_UNUSED" hidden="1">"c7840"</definedName>
    <definedName name="IQ_CHANGE_INVENT_REAL_POP_FC_UNUSED_UNUSED_UNUSED" hidden="1">"c8060"</definedName>
    <definedName name="IQ_CHANGE_INVENT_REAL_POP_UNUSED_UNUSED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_UNUSED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_UNUSED_UNUSED" hidden="1">"c8280"</definedName>
    <definedName name="IQ_CHANGE_INVENT_REAL_YOY_UNUSED_UNUSED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1_4_FAMILY_FDIC" hidden="1">"c6756"</definedName>
    <definedName name="IQ_CHARGE_OFFS_1_4_FAMILY_LOANS_FDIC" hidden="1">"c6714"</definedName>
    <definedName name="IQ_CHARGE_OFFS_AUTO_LOANS_FDIC" hidden="1">"c6708"</definedName>
    <definedName name="IQ_CHARGE_OFFS_CL_LOANS_FDIC" hidden="1">"c6709"</definedName>
    <definedName name="IQ_CHARGE_OFFS_COMMERCIAL_INDUSTRIAL_FDIC" hidden="1">"c6759"</definedName>
    <definedName name="IQ_CHARGE_OFFS_COMMERCIAL_RE_FDIC" hidden="1">"c6754"</definedName>
    <definedName name="IQ_CHARGE_OFFS_COMMERCIAL_RE_NOT_SECURED_FDIC" hidden="1">"c6764"</definedName>
    <definedName name="IQ_CHARGE_OFFS_CONSTRUCTION_DEVELOPMENT_FDIC" hidden="1">"c6753"</definedName>
    <definedName name="IQ_CHARGE_OFFS_CREDIT_CARDS_FDIC" hidden="1">"c6761"</definedName>
    <definedName name="IQ_CHARGE_OFFS_CREDIT_CARDS_RECEIVABLES_FDIC" hidden="1">"c6711"</definedName>
    <definedName name="IQ_CHARGE_OFFS_GROSS" hidden="1">"c162"</definedName>
    <definedName name="IQ_CHARGE_OFFS_HOME_EQUITY_FDIC" hidden="1">"c6757"</definedName>
    <definedName name="IQ_CHARGE_OFFS_HOME_EQUITY_LINES_FDIC" hidden="1">"c6712"</definedName>
    <definedName name="IQ_CHARGE_OFFS_INDIVIDUALS_FDIC" hidden="1">"c6760"</definedName>
    <definedName name="IQ_CHARGE_OFFS_MULTI_FAMILY_FDIC" hidden="1">"c6755"</definedName>
    <definedName name="IQ_CHARGE_OFFS_NET" hidden="1">"c163"</definedName>
    <definedName name="IQ_CHARGE_OFFS_OTHER_1_4_FAMILY_FDIC" hidden="1">"c6758"</definedName>
    <definedName name="IQ_CHARGE_OFFS_OTHER_CONSUMER_LOANS_FDIC" hidden="1">"c6710"</definedName>
    <definedName name="IQ_CHARGE_OFFS_OTHER_INDIVIDUAL_FDIC" hidden="1">"c6762"</definedName>
    <definedName name="IQ_CHARGE_OFFS_OTHER_LOANS_FDIC" hidden="1">"c6763"</definedName>
    <definedName name="IQ_CHARGE_OFFS_OTHER_LOANS_OTHER_FDIC" hidden="1">"c6713"</definedName>
    <definedName name="IQ_CHARGE_OFFS_RE_LOANS_FDIC" hidden="1">"c6752"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MO_FDIC" hidden="1">"c6406"</definedName>
    <definedName name="IQ_COGS" hidden="1">"c175"</definedName>
    <definedName name="IQ_COLLECTION_DOMESTIC_FDIC" hidden="1">"c6387"</definedName>
    <definedName name="IQ_COMBINED_RATIO" hidden="1">"c176"</definedName>
    <definedName name="IQ_COMMERCIAL_BANKS_DEPOSITS_FOREIGN_FDIC" hidden="1">"c6480"</definedName>
    <definedName name="IQ_COMMERCIAL_BANKS_LOANS_FDIC" hidden="1">"c6434"</definedName>
    <definedName name="IQ_COMMERCIAL_BANKS_NONTRANSACTION_ACCOUNTS_FDIC" hidden="1">"c6548"</definedName>
    <definedName name="IQ_COMMERCIAL_BANKS_TOTAL_DEPOSITS_FDIC" hidden="1">"c6474"</definedName>
    <definedName name="IQ_COMMERCIAL_BANKS_TOTAL_LOANS_FOREIGN_FDIC" hidden="1">"c6444"</definedName>
    <definedName name="IQ_COMMERCIAL_BANKS_TRANSACTION_ACCOUNTS_FDIC" hidden="1">"c6540"</definedName>
    <definedName name="IQ_COMMERCIAL_DOM" hidden="1">"c177"</definedName>
    <definedName name="IQ_COMMERCIAL_FIRE_WRITTEN" hidden="1">"c178"</definedName>
    <definedName name="IQ_COMMERCIAL_INDUSTRIAL_CHARGE_OFFS_FDIC" hidden="1">"c6598"</definedName>
    <definedName name="IQ_COMMERCIAL_INDUSTRIAL_LOANS_NET_FDIC" hidden="1">"c6317"</definedName>
    <definedName name="IQ_COMMERCIAL_INDUSTRIAL_NET_CHARGE_OFFS_FDIC" hidden="1">"c6636"</definedName>
    <definedName name="IQ_COMMERCIAL_INDUSTRIAL_RECOVERIES_FDIC" hidden="1">"c6617"</definedName>
    <definedName name="IQ_COMMERCIAL_INDUSTRIAL_TOTAL_LOANS_FOREIGN_FDIC" hidden="1">"c6451"</definedName>
    <definedName name="IQ_COMMERCIAL_MORT" hidden="1">"c179"</definedName>
    <definedName name="IQ_COMMERCIAL_RE_CONSTRUCTION_LAND_DEV_FDIC" hidden="1">"c6526"</definedName>
    <definedName name="IQ_COMMERCIAL_RE_LOANS_FDIC" hidden="1">"c6312"</definedName>
    <definedName name="IQ_COMMISS_FEES" hidden="1">"c180"</definedName>
    <definedName name="IQ_COMMISSION_DEF" hidden="1">"c181"</definedName>
    <definedName name="IQ_COMMITMENTS_MATURITY_EXCEEDING_1YR_FDIC" hidden="1">"c6531"</definedName>
    <definedName name="IQ_COMMITMENTS_NOT_SECURED_RE_FDIC" hidden="1">"c6528"</definedName>
    <definedName name="IQ_COMMITMENTS_SECURED_RE_FDIC" hidden="1">"c6527"</definedName>
    <definedName name="IQ_COMMODITY_EXPOSURES_FDIC" hidden="1">"c6665"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FDIC" hidden="1">"c6350"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ID" hidden="1">"c3513"</definedName>
    <definedName name="IQ_COMPANY_NAME" hidden="1">"c215"</definedName>
    <definedName name="IQ_COMPANY_NAME_LONG" hidden="1">"c1585"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TRUCTION_DEV_LOANS_FDIC" hidden="1">"c6313"</definedName>
    <definedName name="IQ_CONSTRUCTION_LAND_DEVELOPMENT_CHARGE_OFFS_FDIC" hidden="1">"c6594"</definedName>
    <definedName name="IQ_CONSTRUCTION_LAND_DEVELOPMENT_NET_CHARGE_OFFS_FDIC" hidden="1">"c6632"</definedName>
    <definedName name="IQ_CONSTRUCTION_LAND_DEVELOPMENT_RECOVERIES_FDIC" hidden="1">"c6613"</definedName>
    <definedName name="IQ_CONSTRUCTION_LOANS" hidden="1">"c222"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RACTS_OTHER_COMMODITIES_EQUITIES._FDIC" hidden="1">"c6522"</definedName>
    <definedName name="IQ_CONTRACTS_OTHER_COMMODITIES_EQUITIES_FDIC" hidden="1">"c6522"</definedName>
    <definedName name="IQ_CONVERT" hidden="1">"c2536"</definedName>
    <definedName name="IQ_CONVERT_PCT" hidden="1">"c2537"</definedName>
    <definedName name="IQ_CONVEYED_TO_OTHERS_FDIC" hidden="1">"c6534"</definedName>
    <definedName name="IQ_CORE_CAPITAL_RATIO_FDIC" hidden="1">"c6745"</definedName>
    <definedName name="IQ_CORP_GOODS_PRICE_INDEX_APR_FC_UNUSED_UNUSED_UNUSED" hidden="1">"c8381"</definedName>
    <definedName name="IQ_CORP_GOODS_PRICE_INDEX_APR_UNUSED_UNUSED_UNUSED" hidden="1">"c7501"</definedName>
    <definedName name="IQ_CORP_GOODS_PRICE_INDEX_FC_UNUSED_UNUSED_UNUSED" hidden="1">"c7721"</definedName>
    <definedName name="IQ_CORP_GOODS_PRICE_INDEX_POP_FC_UNUSED_UNUSED_UNUSED" hidden="1">"c7941"</definedName>
    <definedName name="IQ_CORP_GOODS_PRICE_INDEX_POP_UNUSED_UNUSED_UNUSED" hidden="1">"c7061"</definedName>
    <definedName name="IQ_CORP_GOODS_PRICE_INDEX_UNUSED_UNUSED_UNUSED" hidden="1">"c6841"</definedName>
    <definedName name="IQ_CORP_GOODS_PRICE_INDEX_YOY_FC_UNUSED_UNUSED_UNUSED" hidden="1">"c8161"</definedName>
    <definedName name="IQ_CORP_GOODS_PRICE_INDEX_YOY_UNUSED_UNUSED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OF_FUNDING_ASSETS_FDIC" hidden="1">"c6725"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VERED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Q" hidden="1">5000</definedName>
    <definedName name="IQ_CREDIT_CARD_CHARGE_OFFS_FDIC" hidden="1">"c6652"</definedName>
    <definedName name="IQ_CREDIT_CARD_FEE_BNK" hidden="1">"c231"</definedName>
    <definedName name="IQ_CREDIT_CARD_FEE_FIN" hidden="1">"c1583"</definedName>
    <definedName name="IQ_CREDIT_CARD_LINES_FDIC" hidden="1">"c6525"</definedName>
    <definedName name="IQ_CREDIT_CARD_LOANS_FDIC" hidden="1">"c6319"</definedName>
    <definedName name="IQ_CREDIT_CARD_NET_CHARGE_OFFS_FDIC" hidden="1">"c6654"</definedName>
    <definedName name="IQ_CREDIT_CARD_RECOVERIES_FDIC" hidden="1">"c6653"</definedName>
    <definedName name="IQ_CREDIT_EXPOSURE" hidden="1">"c10038"</definedName>
    <definedName name="IQ_CREDIT_LOSS_CF" hidden="1">"c232"</definedName>
    <definedName name="IQ_CREDIT_LOSS_PROVISION_NET_CHARGE_OFFS_FDIC" hidden="1">"c6734"</definedName>
    <definedName name="IQ_CUMULATIVE_SPLIT_FACTOR" hidden="1">"c2094"</definedName>
    <definedName name="IQ_CURR_ACCT_BALANCE_APR_FC_UNUSED_UNUSED_UNUSED" hidden="1">"c8387"</definedName>
    <definedName name="IQ_CURR_ACCT_BALANCE_APR_UNUSED_UNUSED_UNUSED" hidden="1">"c7507"</definedName>
    <definedName name="IQ_CURR_ACCT_BALANCE_FC_UNUSED_UNUSED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_UNUSED_UNUSED" hidden="1">"c7947"</definedName>
    <definedName name="IQ_CURR_ACCT_BALANCE_POP_UNUSED_UNUSED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_UNUSED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_UNUSED_UNUSED" hidden="1">"c8167"</definedName>
    <definedName name="IQ_CURR_ACCT_BALANCE_YOY_UNUSED_UNUSED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ENCY_COIN_DOMESTIC_FDIC" hidden="1">"c6388"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MAND_DEPOSITS_FDIC" hidden="1">"c6489"</definedName>
    <definedName name="IQ_DEPOSIT_ACCOUNTS_LESS_THAN_100K_FDIC" hidden="1">"c6494"</definedName>
    <definedName name="IQ_DEPOSIT_ACCOUNTS_MORE_THAN_100K_FDIC" hidden="1">"c6492"</definedName>
    <definedName name="IQ_DEPOSITORY_INSTITUTIONS_CHARGE_OFFS_FDIC" hidden="1">"c6596"</definedName>
    <definedName name="IQ_DEPOSITORY_INSTITUTIONS_NET_CHARGE_OFFS_FDIC" hidden="1">"c6634"</definedName>
    <definedName name="IQ_DEPOSITORY_INSTITUTIONS_RECOVERIES_FDIC" hidden="1">"c6615"</definedName>
    <definedName name="IQ_DEPOSITS_FIN" hidden="1">"c321"</definedName>
    <definedName name="IQ_DEPOSITS_HELD_DOMESTIC_FDIC" hidden="1">"c6340"</definedName>
    <definedName name="IQ_DEPOSITS_HELD_FOREIGN_FDIC" hidden="1">"c6341"</definedName>
    <definedName name="IQ_DEPOSITS_INTEREST_SECURITIES" hidden="1">"c5509"</definedName>
    <definedName name="IQ_DEPOSITS_LESS_THAN_100K_AFTER_THREE_YEARS_FDIC" hidden="1">"c6464"</definedName>
    <definedName name="IQ_DEPOSITS_LESS_THAN_100K_THREE_MONTHS_FDIC" hidden="1">"c6461"</definedName>
    <definedName name="IQ_DEPOSITS_LESS_THAN_100K_THREE_YEARS_FDIC" hidden="1">"c6463"</definedName>
    <definedName name="IQ_DEPOSITS_LESS_THAN_100K_TWELVE_MONTHS_FDIC" hidden="1">"c6462"</definedName>
    <definedName name="IQ_DEPOSITS_MORE_THAN_100K_AFTER_THREE_YEARS_FDIC" hidden="1">"c6469"</definedName>
    <definedName name="IQ_DEPOSITS_MORE_THAN_100K_THREE_MONTHS_FDIC" hidden="1">"c6466"</definedName>
    <definedName name="IQ_DEPOSITS_MORE_THAN_100K_THREE_YEARS_FDIC" hidden="1">"c6468"</definedName>
    <definedName name="IQ_DEPOSITS_MORE_THAN_100K_TWELVE_MONTHS_FDIC" hidden="1">"c6467"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S_FDIC" hidden="1">"c6523"</definedName>
    <definedName name="IQ_DESCRIPTION_LONG" hidden="1">"c1520"</definedName>
    <definedName name="IQ_DEVELOP_LAND" hidden="1">"c323"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" hidden="1">"c4278"</definedName>
    <definedName name="IQ_DISTRIBUTABLE_CASH_ACT_OR_EST_CIQ" hidden="1">"c4803"</definedName>
    <definedName name="IQ_DISTRIBUTABLE_CASH_PAYOUT" hidden="1">"c3005"</definedName>
    <definedName name="IQ_DISTRIBUTABLE_CASH_SHARE" hidden="1">"c3003"</definedName>
    <definedName name="IQ_DISTRIBUTABLE_CASH_SHARE_ACT_OR_EST" hidden="1">"c4286"</definedName>
    <definedName name="IQ_DISTRIBUTABLE_CASH_SHARE_ACT_OR_EST_CIQ" hidden="1">"c4811"</definedName>
    <definedName name="IQ_DIV_AMOUNT" hidden="1">"c3041"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IVIDENDS_DECLARED_COMMON_FDIC" hidden="1">"c6659"</definedName>
    <definedName name="IQ_DIVIDENDS_DECLARED_PREFERRED_FDIC" hidden="1">"c6658"</definedName>
    <definedName name="IQ_DIVIDENDS_FDIC" hidden="1">"c6660"</definedName>
    <definedName name="IQ_DIVIDENDS_PAID_DECLARED_PERIOD_COVERED" hidden="1">"c9960"</definedName>
    <definedName name="IQ_DIVIDENDS_PAID_DECLARED_PERIOD_GROUP" hidden="1">"c9946"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EARNING_ASSET_YIELD" hidden="1">"c343"</definedName>
    <definedName name="IQ_EARNING_ASSETS_FDIC" hidden="1">"c6360"</definedName>
    <definedName name="IQ_EARNING_ASSETS_YIELD_FDIC" hidden="1">"c6724"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ANNOUNCE_DATE_REUT" hidden="1">"c5314"</definedName>
    <definedName name="IQ_EARNINGS_COVERAGE_NET_CHARGE_OFFS_FDIC" hidden="1">"c6735"</definedName>
    <definedName name="IQ_EARNINGS_PERIOD_COVERED" hidden="1">"c9958"</definedName>
    <definedName name="IQ_EARNINGS_PERIOD_GROUP" hidden="1">"c9944"</definedName>
    <definedName name="IQ_EBIT" hidden="1">"c352"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EQ_INC" hidden="1">"c3498"</definedName>
    <definedName name="IQ_EBIT_EQ_INC_EXCL_SBC" hidden="1">"c3502"</definedName>
    <definedName name="IQ_EBIT_EXCL_SBC" hidden="1">"c3082"</definedName>
    <definedName name="IQ_EBIT_GW_ACT_OR_EST" hidden="1">"c4306"</definedName>
    <definedName name="IQ_EBIT_INT" hidden="1">"c360"</definedName>
    <definedName name="IQ_EBIT_MARGIN" hidden="1">"c359"</definedName>
    <definedName name="IQ_EBIT_OVER_IE" hidden="1">"c1369"</definedName>
    <definedName name="IQ_EBIT_SBC_ACT_OR_EST" hidden="1">"c4316"</definedName>
    <definedName name="IQ_EBIT_SBC_ACT_OR_EST_CIQ" hidden="1">"c4841"</definedName>
    <definedName name="IQ_EBIT_SBC_GW_ACT_OR_EST" hidden="1">"c4320"</definedName>
    <definedName name="IQ_EBIT_SBC_GW_ACT_OR_EST_CIQ" hidden="1">"c4845"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_CIQ" hidden="1">"c5060"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ST_REUT" hidden="1">"c3640"</definedName>
    <definedName name="IQ_EBITDA_EXCL_SBC" hidden="1">"c3081"</definedName>
    <definedName name="IQ_EBITDA_HIGH_EST" hidden="1">"c370"</definedName>
    <definedName name="IQ_EBITDA_HIGH_EST_CIQ" hidden="1">"c3624"</definedName>
    <definedName name="IQ_EBITDA_HIGH_EST_REUT" hidden="1">"c3642"</definedName>
    <definedName name="IQ_EBITDA_INT" hidden="1">"c373"</definedName>
    <definedName name="IQ_EBITDA_LOW_EST" hidden="1">"c371"</definedName>
    <definedName name="IQ_EBITDA_LOW_EST_CIQ" hidden="1">"c3625"</definedName>
    <definedName name="IQ_EBITDA_LOW_EST_REUT" hidden="1">"c3643"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MEDIAN_EST_REUT" hidden="1">"c3641"</definedName>
    <definedName name="IQ_EBITDA_NUM_EST" hidden="1">"c374"</definedName>
    <definedName name="IQ_EBITDA_NUM_EST_CIQ" hidden="1">"c3626"</definedName>
    <definedName name="IQ_EBITDA_NUM_EST_REUT" hidden="1">"c3644"</definedName>
    <definedName name="IQ_EBITDA_OVER_TOTAL_IE" hidden="1">"c1371"</definedName>
    <definedName name="IQ_EBITDA_SBC_ACT_OR_EST" hidden="1">"c4337"</definedName>
    <definedName name="IQ_EBITDA_SBC_ACT_OR_EST_CIQ" hidden="1">"c4862"</definedName>
    <definedName name="IQ_EBITDA_STDDEV_EST" hidden="1">"c375"</definedName>
    <definedName name="IQ_EBITDA_STDDEV_EST_CIQ" hidden="1">"c3627"</definedName>
    <definedName name="IQ_EBITDA_STDDEV_EST_REUT" hidden="1">"c3645"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" hidden="1">"c6215"</definedName>
    <definedName name="IQ_EBT_REIT" hidden="1">"c389"</definedName>
    <definedName name="IQ_EBT_SBC_ACT_OR_EST" hidden="1">"c4350"</definedName>
    <definedName name="IQ_EBT_SBC_ACT_OR_EST_CIQ" hidden="1">"c4875"</definedName>
    <definedName name="IQ_EBT_SBC_GW_ACT_OR_EST" hidden="1">"c4354"</definedName>
    <definedName name="IQ_EBT_SBC_GW_ACT_OR_EST_CIQ" hidden="1">"c4879"</definedName>
    <definedName name="IQ_EBT_SUBTOTAL_AP" hidden="1">"c8982"</definedName>
    <definedName name="IQ_EBT_UTI" hidden="1">"c390"</definedName>
    <definedName name="IQ_ECO_METRIC_6825_UNUSED_UNUSED_UNUSED" hidden="1">"c6825"</definedName>
    <definedName name="IQ_ECO_METRIC_6839_UNUSED_UNUSED_UNUSED" hidden="1">"c6839"</definedName>
    <definedName name="IQ_ECO_METRIC_6896_UNUSED_UNUSED_UNUSED" hidden="1">"c6896"</definedName>
    <definedName name="IQ_ECO_METRIC_6897_UNUSED_UNUSED_UNUSED" hidden="1">"c6897"</definedName>
    <definedName name="IQ_ECO_METRIC_6927" hidden="1">"c6927"</definedName>
    <definedName name="IQ_ECO_METRIC_6988_UNUSED_UNUSED_UNUSED" hidden="1">"c6988"</definedName>
    <definedName name="IQ_ECO_METRIC_7045_UNUSED_UNUSED_UNUSED" hidden="1">"c7045"</definedName>
    <definedName name="IQ_ECO_METRIC_7059_UNUSED_UNUSED_UNUSED" hidden="1">"c7059"</definedName>
    <definedName name="IQ_ECO_METRIC_7116_UNUSED_UNUSED_UNUSED" hidden="1">"c7116"</definedName>
    <definedName name="IQ_ECO_METRIC_7117_UNUSED_UNUSED_UNUSED" hidden="1">"c7117"</definedName>
    <definedName name="IQ_ECO_METRIC_7147" hidden="1">"c7147"</definedName>
    <definedName name="IQ_ECO_METRIC_7208_UNUSED_UNUSED_UNUSED" hidden="1">"c7208"</definedName>
    <definedName name="IQ_ECO_METRIC_7265_UNUSED_UNUSED_UNUSED" hidden="1">"c7265"</definedName>
    <definedName name="IQ_ECO_METRIC_7279_UNUSED_UNUSED_UNUSED" hidden="1">"c7279"</definedName>
    <definedName name="IQ_ECO_METRIC_7336_UNUSED_UNUSED_UNUSED" hidden="1">"c7336"</definedName>
    <definedName name="IQ_ECO_METRIC_7337_UNUSED_UNUSED_UNUSED" hidden="1">"c7337"</definedName>
    <definedName name="IQ_ECO_METRIC_7367" hidden="1">"c7367"</definedName>
    <definedName name="IQ_ECO_METRIC_7428_UNUSED_UNUSED_UNUSED" hidden="1">"c7428"</definedName>
    <definedName name="IQ_ECO_METRIC_7556_UNUSED_UNUSED_UNUSED" hidden="1">"c7556"</definedName>
    <definedName name="IQ_ECO_METRIC_7557_UNUSED_UNUSED_UNUSED" hidden="1">"c7557"</definedName>
    <definedName name="IQ_ECO_METRIC_7587" hidden="1">"c7587"</definedName>
    <definedName name="IQ_ECO_METRIC_7648_UNUSED_UNUSED_UNUSED" hidden="1">"c7648"</definedName>
    <definedName name="IQ_ECO_METRIC_7704" hidden="1">"c7704"</definedName>
    <definedName name="IQ_ECO_METRIC_7705_UNUSED_UNUSED_UNUSED" hidden="1">"c7705"</definedName>
    <definedName name="IQ_ECO_METRIC_7706" hidden="1">"c7706"</definedName>
    <definedName name="IQ_ECO_METRIC_7718" hidden="1">"c7718"</definedName>
    <definedName name="IQ_ECO_METRIC_7719_UNUSED_UNUSED_UNUSED" hidden="1">"c7719"</definedName>
    <definedName name="IQ_ECO_METRIC_7776_UNUSED_UNUSED_UNUSED" hidden="1">"c7776"</definedName>
    <definedName name="IQ_ECO_METRIC_7777_UNUSED_UNUSED_UNUSED" hidden="1">"c7777"</definedName>
    <definedName name="IQ_ECO_METRIC_7807" hidden="1">"c7807"</definedName>
    <definedName name="IQ_ECO_METRIC_7811" hidden="1">"c7811"</definedName>
    <definedName name="IQ_ECO_METRIC_7868_UNUSED_UNUSED_UNUSED" hidden="1">"c7868"</definedName>
    <definedName name="IQ_ECO_METRIC_7873" hidden="1">"c7873"</definedName>
    <definedName name="IQ_ECO_METRIC_7924" hidden="1">"c7924"</definedName>
    <definedName name="IQ_ECO_METRIC_7925_UNUSED_UNUSED_UNUSED" hidden="1">"c7925"</definedName>
    <definedName name="IQ_ECO_METRIC_7926" hidden="1">"c7926"</definedName>
    <definedName name="IQ_ECO_METRIC_7938" hidden="1">"c7938"</definedName>
    <definedName name="IQ_ECO_METRIC_7939_UNUSED_UNUSED_UNUSED" hidden="1">"c7939"</definedName>
    <definedName name="IQ_ECO_METRIC_7996_UNUSED_UNUSED_UNUSED" hidden="1">"c7996"</definedName>
    <definedName name="IQ_ECO_METRIC_7997_UNUSED_UNUSED_UNUSED" hidden="1">"c7997"</definedName>
    <definedName name="IQ_ECO_METRIC_8027" hidden="1">"c8027"</definedName>
    <definedName name="IQ_ECO_METRIC_8031" hidden="1">"c8031"</definedName>
    <definedName name="IQ_ECO_METRIC_8088_UNUSED_UNUSED_UNUSED" hidden="1">"c8088"</definedName>
    <definedName name="IQ_ECO_METRIC_8093" hidden="1">"c8093"</definedName>
    <definedName name="IQ_ECO_METRIC_8144" hidden="1">"c8144"</definedName>
    <definedName name="IQ_ECO_METRIC_8145_UNUSED_UNUSED_UNUSED" hidden="1">"c8145"</definedName>
    <definedName name="IQ_ECO_METRIC_8146" hidden="1">"c8146"</definedName>
    <definedName name="IQ_ECO_METRIC_8158" hidden="1">"c8158"</definedName>
    <definedName name="IQ_ECO_METRIC_8159_UNUSED_UNUSED_UNUSED" hidden="1">"c8159"</definedName>
    <definedName name="IQ_ECO_METRIC_8216_UNUSED_UNUSED_UNUSED" hidden="1">"c8216"</definedName>
    <definedName name="IQ_ECO_METRIC_8217_UNUSED_UNUSED_UNUSED" hidden="1">"c8217"</definedName>
    <definedName name="IQ_ECO_METRIC_8247" hidden="1">"c8247"</definedName>
    <definedName name="IQ_ECO_METRIC_8251" hidden="1">"c8251"</definedName>
    <definedName name="IQ_ECO_METRIC_8308_UNUSED_UNUSED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_UNUSED_UNUSED" hidden="1">"c8436"</definedName>
    <definedName name="IQ_ECO_METRIC_8437_UNUSED_UNUSED_UNUSED" hidden="1">"c8437"</definedName>
    <definedName name="IQ_ECO_METRIC_8467" hidden="1">"c8467"</definedName>
    <definedName name="IQ_ECO_METRIC_8471" hidden="1">"c8471"</definedName>
    <definedName name="IQ_ECO_METRIC_8528_UNUSED_UNUSED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CONVERT_FACTOR" hidden="1">"c5581"</definedName>
    <definedName name="IQ_ECS_CONVERT_FACTOR_ABS" hidden="1">"c5595"</definedName>
    <definedName name="IQ_ECS_CONVERT_INTO" hidden="1">"c5580"</definedName>
    <definedName name="IQ_ECS_CONVERT_INTO_ABS" hidden="1">"c5594"</definedName>
    <definedName name="IQ_ECS_CONVERT_TYPE" hidden="1">"c5579"</definedName>
    <definedName name="IQ_ECS_CONVERT_TYPE_ABS" hidden="1">"c5593"</definedName>
    <definedName name="IQ_ECS_INACTIVE_DATE" hidden="1">"c5576"</definedName>
    <definedName name="IQ_ECS_INACTIVE_DATE_ABS" hidden="1">"c5590"</definedName>
    <definedName name="IQ_ECS_NAME" hidden="1">"c5571"</definedName>
    <definedName name="IQ_ECS_NAME_ABS" hidden="1">"c5585"</definedName>
    <definedName name="IQ_ECS_NUM_SHAREHOLDERS" hidden="1">"c5584"</definedName>
    <definedName name="IQ_ECS_NUM_SHAREHOLDERS_ABS" hidden="1">"c5598"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SHARES_OUT_BS_DATE" hidden="1">"c5572"</definedName>
    <definedName name="IQ_ECS_SHARES_OUT_BS_DATE_ABS" hidden="1">"c5586"</definedName>
    <definedName name="IQ_ECS_SHARES_OUT_FILING_DATE" hidden="1">"c5573"</definedName>
    <definedName name="IQ_ECS_SHARES_OUT_FILING_DATE_ABS" hidden="1">"c5587"</definedName>
    <definedName name="IQ_ECS_START_DATE" hidden="1">"c5575"</definedName>
    <definedName name="IQ_ECS_START_DATE_ABS" hidden="1">"c5589"</definedName>
    <definedName name="IQ_ECS_TYPE" hidden="1">"c5574"</definedName>
    <definedName name="IQ_ECS_TYPE_ABS" hidden="1">"c5588"</definedName>
    <definedName name="IQ_ECS_VOTING" hidden="1">"c5582"</definedName>
    <definedName name="IQ_ECS_VOTING_ABS" hidden="1">"c5596"</definedName>
    <definedName name="IQ_EFFECT_SPECIAL_CHARGE" hidden="1">"c1595"</definedName>
    <definedName name="IQ_EFFECT_TAX_RATE" hidden="1">"c1899"</definedName>
    <definedName name="IQ_EFFICIENCY_RATIO" hidden="1">"c391"</definedName>
    <definedName name="IQ_EFFICIENCY_RATIO_FDIC" hidden="1">"c6736"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NTERPRISE_VALUE" hidden="1">"c1348"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_CIQ" hidden="1">"c5058"</definedName>
    <definedName name="IQ_EPS_AP" hidden="1">"c8880"</definedName>
    <definedName name="IQ_EPS_AP_ABS" hidden="1">"c8899"</definedName>
    <definedName name="IQ_EPS_EST" hidden="1">"c399"</definedName>
    <definedName name="IQ_EPS_EST_CIQ" hidden="1">"c4994"</definedName>
    <definedName name="IQ_EPS_EST_REUT" hidden="1">"c5453"</definedName>
    <definedName name="IQ_EPS_GW_ACT_OR_EST_CIQ" hidden="1">"c5066"</definedName>
    <definedName name="IQ_EPS_GW_EST" hidden="1">"c1737"</definedName>
    <definedName name="IQ_EPS_GW_EST_CIQ" hidden="1">"c4723"</definedName>
    <definedName name="IQ_EPS_GW_EST_REUT" hidden="1">"c5389"</definedName>
    <definedName name="IQ_EPS_GW_HIGH_EST" hidden="1">"c1739"</definedName>
    <definedName name="IQ_EPS_GW_HIGH_EST_CIQ" hidden="1">"c4725"</definedName>
    <definedName name="IQ_EPS_GW_HIGH_EST_REUT" hidden="1">"c5391"</definedName>
    <definedName name="IQ_EPS_GW_LOW_EST" hidden="1">"c1740"</definedName>
    <definedName name="IQ_EPS_GW_LOW_EST_CIQ" hidden="1">"c4726"</definedName>
    <definedName name="IQ_EPS_GW_LOW_EST_REUT" hidden="1">"c5392"</definedName>
    <definedName name="IQ_EPS_GW_MEDIAN_EST" hidden="1">"c1738"</definedName>
    <definedName name="IQ_EPS_GW_MEDIAN_EST_CIQ" hidden="1">"c4724"</definedName>
    <definedName name="IQ_EPS_GW_MEDIAN_EST_REUT" hidden="1">"c5390"</definedName>
    <definedName name="IQ_EPS_GW_NUM_EST" hidden="1">"c1741"</definedName>
    <definedName name="IQ_EPS_GW_NUM_EST_CIQ" hidden="1">"c4727"</definedName>
    <definedName name="IQ_EPS_GW_NUM_EST_REUT" hidden="1">"c5393"</definedName>
    <definedName name="IQ_EPS_GW_STDDEV_EST" hidden="1">"c1742"</definedName>
    <definedName name="IQ_EPS_GW_STDDEV_EST_CIQ" hidden="1">"c4728"</definedName>
    <definedName name="IQ_EPS_GW_STDDEV_EST_REUT" hidden="1">"c5394"</definedName>
    <definedName name="IQ_EPS_HIGH_EST" hidden="1">"c400"</definedName>
    <definedName name="IQ_EPS_HIGH_EST_CIQ" hidden="1">"c4995"</definedName>
    <definedName name="IQ_EPS_HIGH_EST_REUT" hidden="1">"c5454"</definedName>
    <definedName name="IQ_EPS_LOW_EST" hidden="1">"c401"</definedName>
    <definedName name="IQ_EPS_LOW_EST_CIQ" hidden="1">"c4996"</definedName>
    <definedName name="IQ_EPS_LOW_EST_REUT" hidden="1">"c5455"</definedName>
    <definedName name="IQ_EPS_MEDIAN_EST" hidden="1">"c1661"</definedName>
    <definedName name="IQ_EPS_MEDIAN_EST_CIQ" hidden="1">"c4997"</definedName>
    <definedName name="IQ_EPS_MEDIAN_EST_REUT" hidden="1">"c5456"</definedName>
    <definedName name="IQ_EPS_NAME_AP" hidden="1">"c8918"</definedName>
    <definedName name="IQ_EPS_NAME_AP_ABS" hidden="1">"c8937"</definedName>
    <definedName name="IQ_EPS_NORM" hidden="1">"c1902"</definedName>
    <definedName name="IQ_EPS_NORM_EST" hidden="1">"c2226"</definedName>
    <definedName name="IQ_EPS_NORM_EST_CIQ" hidden="1">"c4667"</definedName>
    <definedName name="IQ_EPS_NORM_EST_REUT" hidden="1">"c5326"</definedName>
    <definedName name="IQ_EPS_NORM_HIGH_EST" hidden="1">"c2228"</definedName>
    <definedName name="IQ_EPS_NORM_HIGH_EST_CIQ" hidden="1">"c4669"</definedName>
    <definedName name="IQ_EPS_NORM_HIGH_EST_REUT" hidden="1">"c5328"</definedName>
    <definedName name="IQ_EPS_NORM_LOW_EST" hidden="1">"c2229"</definedName>
    <definedName name="IQ_EPS_NORM_LOW_EST_CIQ" hidden="1">"c4670"</definedName>
    <definedName name="IQ_EPS_NORM_LOW_EST_REUT" hidden="1">"c5329"</definedName>
    <definedName name="IQ_EPS_NORM_MEDIAN_EST" hidden="1">"c2227"</definedName>
    <definedName name="IQ_EPS_NORM_MEDIAN_EST_CIQ" hidden="1">"c4668"</definedName>
    <definedName name="IQ_EPS_NORM_MEDIAN_EST_REUT" hidden="1">"c5327"</definedName>
    <definedName name="IQ_EPS_NORM_NUM_EST" hidden="1">"c2230"</definedName>
    <definedName name="IQ_EPS_NORM_NUM_EST_CIQ" hidden="1">"c4671"</definedName>
    <definedName name="IQ_EPS_NORM_NUM_EST_REUT" hidden="1">"c5330"</definedName>
    <definedName name="IQ_EPS_NORM_STDDEV_EST" hidden="1">"c2231"</definedName>
    <definedName name="IQ_EPS_NORM_STDDEV_EST_CIQ" hidden="1">"c4672"</definedName>
    <definedName name="IQ_EPS_NORM_STDDEV_EST_REUT" hidden="1">"c5331"</definedName>
    <definedName name="IQ_EPS_NUM_EST" hidden="1">"c402"</definedName>
    <definedName name="IQ_EPS_NUM_EST_CIQ" hidden="1">"c4992"</definedName>
    <definedName name="IQ_EPS_NUM_EST_REUT" hidden="1">"c5451"</definedName>
    <definedName name="IQ_EPS_REPORT_ACT_OR_EST_CIQ" hidden="1">"c5067"</definedName>
    <definedName name="IQ_EPS_REPORTED_EST" hidden="1">"c1744"</definedName>
    <definedName name="IQ_EPS_REPORTED_EST_CIQ" hidden="1">"c4730"</definedName>
    <definedName name="IQ_EPS_REPORTED_EST_REUT" hidden="1">"c5396"</definedName>
    <definedName name="IQ_EPS_REPORTED_HIGH_EST" hidden="1">"c1746"</definedName>
    <definedName name="IQ_EPS_REPORTED_HIGH_EST_CIQ" hidden="1">"c4732"</definedName>
    <definedName name="IQ_EPS_REPORTED_HIGH_EST_REUT" hidden="1">"c5398"</definedName>
    <definedName name="IQ_EPS_REPORTED_LOW_EST" hidden="1">"c1747"</definedName>
    <definedName name="IQ_EPS_REPORTED_LOW_EST_CIQ" hidden="1">"c4733"</definedName>
    <definedName name="IQ_EPS_REPORTED_LOW_EST_REUT" hidden="1">"c5399"</definedName>
    <definedName name="IQ_EPS_REPORTED_MEDIAN_EST" hidden="1">"c1745"</definedName>
    <definedName name="IQ_EPS_REPORTED_MEDIAN_EST_CIQ" hidden="1">"c4731"</definedName>
    <definedName name="IQ_EPS_REPORTED_MEDIAN_EST_REUT" hidden="1">"c5397"</definedName>
    <definedName name="IQ_EPS_REPORTED_NUM_EST" hidden="1">"c1748"</definedName>
    <definedName name="IQ_EPS_REPORTED_NUM_EST_CIQ" hidden="1">"c4734"</definedName>
    <definedName name="IQ_EPS_REPORTED_NUM_EST_REUT" hidden="1">"c5400"</definedName>
    <definedName name="IQ_EPS_REPORTED_STDDEV_EST" hidden="1">"c1749"</definedName>
    <definedName name="IQ_EPS_REPORTED_STDDEV_EST_CIQ" hidden="1">"c4735"</definedName>
    <definedName name="IQ_EPS_REPORTED_STDDEV_EST_REUT" hidden="1">"c5401"</definedName>
    <definedName name="IQ_EPS_SBC_ACT_OR_EST" hidden="1">"c4376"</definedName>
    <definedName name="IQ_EPS_SBC_ACT_OR_EST_CIQ" hidden="1">"c4901"</definedName>
    <definedName name="IQ_EPS_SBC_GW_ACT_OR_EST" hidden="1">"c4380"</definedName>
    <definedName name="IQ_EPS_SBC_GW_ACT_OR_EST_CIQ" hidden="1">"c4905"</definedName>
    <definedName name="IQ_EPS_STDDEV_EST" hidden="1">"c403"</definedName>
    <definedName name="IQ_EPS_STDDEV_EST_CIQ" hidden="1">"c4993"</definedName>
    <definedName name="IQ_EPS_STDDEV_EST_REUT" hidden="1">"c5452"</definedName>
    <definedName name="IQ_EQUITY_AFFIL" hidden="1">"c1451"</definedName>
    <definedName name="IQ_EQUITY_AP" hidden="1">"c8887"</definedName>
    <definedName name="IQ_EQUITY_AP_ABS" hidden="1">"c8906"</definedName>
    <definedName name="IQ_EQUITY_CAPITAL_ASSETS_FDIC" hidden="1">"c6744"</definedName>
    <definedName name="IQ_EQUITY_FDIC" hidden="1">"c6353"</definedName>
    <definedName name="IQ_EQUITY_METHOD" hidden="1">"c404"</definedName>
    <definedName name="IQ_EQUITY_NAME_AP" hidden="1">"c8925"</definedName>
    <definedName name="IQ_EQUITY_NAME_AP_ABS" hidden="1">"c8944"</definedName>
    <definedName name="IQ_EQUITY_SECURITIES_FDIC" hidden="1">"c6304"</definedName>
    <definedName name="IQ_EQUITY_SECURITY_EXPOSURES_FDIC" hidden="1">"c6664"</definedName>
    <definedName name="IQ_EQV_OVER_BV" hidden="1">"c1596"</definedName>
    <definedName name="IQ_EQV_OVER_LTM_PRETAX_INC" hidden="1">"c1390"</definedName>
    <definedName name="IQ_ESOP_DEBT" hidden="1">"c1597"</definedName>
    <definedName name="IQ_EST_ACT_EPS_GW" hidden="1">"c1743"</definedName>
    <definedName name="IQ_EST_ACT_EPS_GW_CIQ" hidden="1">"c4729"</definedName>
    <definedName name="IQ_EST_ACT_EPS_GW_REUT" hidden="1">"c5395"</definedName>
    <definedName name="IQ_EST_ACT_EPS_NORM" hidden="1">"c2232"</definedName>
    <definedName name="IQ_EST_ACT_EPS_NORM_CIQ" hidden="1">"c4673"</definedName>
    <definedName name="IQ_EST_ACT_EPS_NORM_REUT" hidden="1">"c5332"</definedName>
    <definedName name="IQ_EST_ACT_EPS_REPORTED" hidden="1">"c1750"</definedName>
    <definedName name="IQ_EST_ACT_EPS_REPORTED_CIQ" hidden="1">"c4736"</definedName>
    <definedName name="IQ_EST_ACT_EPS_REPORTED_REUT" hidden="1">"c5402"</definedName>
    <definedName name="IQ_EST_CURRENCY" hidden="1">"c2140"</definedName>
    <definedName name="IQ_EST_CURRENCY_CIQ" hidden="1">"c4769"</definedName>
    <definedName name="IQ_EST_CURRENCY_REUT" hidden="1">"c5437"</definedName>
    <definedName name="IQ_EST_DATE" hidden="1">"c1634"</definedName>
    <definedName name="IQ_EST_DATE_CIQ" hidden="1">"c4770"</definedName>
    <definedName name="IQ_EST_DATE_REUT" hidden="1">"c5438"</definedName>
    <definedName name="IQ_EST_EPS_GROWTH_1YR" hidden="1">"c1636"</definedName>
    <definedName name="IQ_EST_EPS_GROWTH_1YR_CIQ" hidden="1">"c3628"</definedName>
    <definedName name="IQ_EST_EPS_GROWTH_1YR_REUT" hidden="1">"c3646"</definedName>
    <definedName name="IQ_EST_EPS_GROWTH_5YR" hidden="1">"c1655"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LOW" hidden="1">"c1658"</definedName>
    <definedName name="IQ_EST_EPS_GROWTH_5YR_LOW_CIQ" hidden="1">"c4664"</definedName>
    <definedName name="IQ_EST_EPS_GROWTH_5YR_MEDIAN" hidden="1">"c1656"</definedName>
    <definedName name="IQ_EST_EPS_GROWTH_5YR_MEDIAN_CIQ" hidden="1">"c5480"</definedName>
    <definedName name="IQ_EST_EPS_GROWTH_5YR_NUM" hidden="1">"c1659"</definedName>
    <definedName name="IQ_EST_EPS_GROWTH_5YR_NUM_CIQ" hidden="1">"c4665"</definedName>
    <definedName name="IQ_EST_EPS_GROWTH_5YR_REUT" hidden="1">"c3633"</definedName>
    <definedName name="IQ_EST_EPS_GROWTH_5YR_STDDEV" hidden="1">"c1660"</definedName>
    <definedName name="IQ_EST_EPS_GROWTH_5YR_STDDEV_CIQ" hidden="1">"c4666"</definedName>
    <definedName name="IQ_EST_EPS_GROWTH_Q_1YR" hidden="1">"c1641"</definedName>
    <definedName name="IQ_EST_EPS_GROWTH_Q_1YR_CIQ" hidden="1">"c4744"</definedName>
    <definedName name="IQ_EST_EPS_GROWTH_Q_1YR_REUT" hidden="1">"c5410"</definedName>
    <definedName name="IQ_EST_EPS_GW_DIFF" hidden="1">"c1891"</definedName>
    <definedName name="IQ_EST_EPS_GW_DIFF_CIQ" hidden="1">"c4761"</definedName>
    <definedName name="IQ_EST_EPS_GW_DIFF_REUT" hidden="1">"c5429"</definedName>
    <definedName name="IQ_EST_EPS_GW_SURPRISE_PERCENT" hidden="1">"c1892"</definedName>
    <definedName name="IQ_EST_EPS_GW_SURPRISE_PERCENT_CIQ" hidden="1">"c4762"</definedName>
    <definedName name="IQ_EST_EPS_GW_SURPRISE_PERCENT_REUT" hidden="1">"c5430"</definedName>
    <definedName name="IQ_EST_EPS_NORM_DIFF" hidden="1">"c2247"</definedName>
    <definedName name="IQ_EST_EPS_NORM_DIFF_CIQ" hidden="1">"c4745"</definedName>
    <definedName name="IQ_EST_EPS_NORM_DIFF_REUT" hidden="1">"c5411"</definedName>
    <definedName name="IQ_EST_EPS_NORM_SURPRISE_PERCENT" hidden="1">"c2248"</definedName>
    <definedName name="IQ_EST_EPS_NORM_SURPRISE_PERCENT_CIQ" hidden="1">"c4746"</definedName>
    <definedName name="IQ_EST_EPS_NORM_SURPRISE_PERCENT_REUT" hidden="1">"c5412"</definedName>
    <definedName name="IQ_EST_EPS_REPORT_DIFF" hidden="1">"c1893"</definedName>
    <definedName name="IQ_EST_EPS_REPORT_DIFF_CIQ" hidden="1">"c4763"</definedName>
    <definedName name="IQ_EST_EPS_REPORT_DIFF_REUT" hidden="1">"c5431"</definedName>
    <definedName name="IQ_EST_EPS_REPORT_SURPRISE_PERCENT" hidden="1">"c1894"</definedName>
    <definedName name="IQ_EST_EPS_REPORT_SURPRISE_PERCENT_CIQ" hidden="1">"c4764"</definedName>
    <definedName name="IQ_EST_EPS_REPORT_SURPRISE_PERCENT_REUT" hidden="1">"c5432"</definedName>
    <definedName name="IQ_EST_VENDOR" hidden="1">"c5564"</definedName>
    <definedName name="IQ_ESTIMATED_ASSESSABLE_DEPOSITS_FDIC" hidden="1">"c6490"</definedName>
    <definedName name="IQ_ESTIMATED_INSURED_DEPOSITS_FDIC" hidden="1">"c6491"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ENSES_AP" hidden="1">"c8875"</definedName>
    <definedName name="IQ_EXPENSES_AP_ABS" hidden="1">"c8894"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_UNUSED_UNUSED" hidden="1">"c8401"</definedName>
    <definedName name="IQ_EXPORTS_APR_UNUSED_UNUSED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_UNUSED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_UNUSED_UNUSED" hidden="1">"c8512"</definedName>
    <definedName name="IQ_EXPORTS_GOODS_REAL_SAAR_APR_UNUSED_UNUSED_UNUSED" hidden="1">"c7632"</definedName>
    <definedName name="IQ_EXPORTS_GOODS_REAL_SAAR_FC_UNUSED_UNUSED_UNUSED" hidden="1">"c7852"</definedName>
    <definedName name="IQ_EXPORTS_GOODS_REAL_SAAR_POP" hidden="1">"c11931"</definedName>
    <definedName name="IQ_EXPORTS_GOODS_REAL_SAAR_POP_FC_UNUSED_UNUSED_UNUSED" hidden="1">"c8072"</definedName>
    <definedName name="IQ_EXPORTS_GOODS_REAL_SAAR_POP_UNUSED_UNUSED_UNUSED" hidden="1">"c7192"</definedName>
    <definedName name="IQ_EXPORTS_GOODS_REAL_SAAR_UNUSED_UNUSED_UNUSED" hidden="1">"c6972"</definedName>
    <definedName name="IQ_EXPORTS_GOODS_REAL_SAAR_YOY" hidden="1">"c11932"</definedName>
    <definedName name="IQ_EXPORTS_GOODS_REAL_SAAR_YOY_FC_UNUSED_UNUSED_UNUSED" hidden="1">"c8292"</definedName>
    <definedName name="IQ_EXPORTS_GOODS_REAL_SAAR_YOY_UNUSED_UNUSED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_UNUSED_UNUSED" hidden="1">"c7961"</definedName>
    <definedName name="IQ_EXPORTS_POP_UNUSED_UNUSED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_UNUSED_UNUSED" hidden="1">"c8516"</definedName>
    <definedName name="IQ_EXPORTS_SERVICES_REAL_SAAR_APR_UNUSED_UNUSED_UNUSED" hidden="1">"c7636"</definedName>
    <definedName name="IQ_EXPORTS_SERVICES_REAL_SAAR_FC_UNUSED_UNUSED_UNUSED" hidden="1">"c7856"</definedName>
    <definedName name="IQ_EXPORTS_SERVICES_REAL_SAAR_POP" hidden="1">"c11935"</definedName>
    <definedName name="IQ_EXPORTS_SERVICES_REAL_SAAR_POP_FC_UNUSED_UNUSED_UNUSED" hidden="1">"c8076"</definedName>
    <definedName name="IQ_EXPORTS_SERVICES_REAL_SAAR_POP_UNUSED_UNUSED_UNUSED" hidden="1">"c7196"</definedName>
    <definedName name="IQ_EXPORTS_SERVICES_REAL_SAAR_UNUSED_UNUSED_UNUSED" hidden="1">"c6976"</definedName>
    <definedName name="IQ_EXPORTS_SERVICES_REAL_SAAR_YOY" hidden="1">"c11936"</definedName>
    <definedName name="IQ_EXPORTS_SERVICES_REAL_SAAR_YOY_FC_UNUSED_UNUSED_UNUSED" hidden="1">"c8296"</definedName>
    <definedName name="IQ_EXPORTS_SERVICES_REAL_SAAR_YOY_UNUSED_UNUSED_UNUSED" hidden="1">"c7416"</definedName>
    <definedName name="IQ_EXPORTS_SERVICES_REAL_YOY" hidden="1">"c7417"</definedName>
    <definedName name="IQ_EXPORTS_SERVICES_REAL_YOY_FC" hidden="1">"c8297"</definedName>
    <definedName name="IQ_EXPORTS_UNUSED_UNUSED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_UNUSED_UNUSED" hidden="1">"c8181"</definedName>
    <definedName name="IQ_EXPORTS_YOY_UNUSED_UNUSED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ITEMS" hidden="1">"c1459"</definedName>
    <definedName name="IQ_EXTRAORDINARY_GAINS_FDIC" hidden="1">"c6586"</definedName>
    <definedName name="IQ_FAD" hidden="1">"c8757"</definedName>
    <definedName name="IQ_FAD_PAYOUT_RATIO" hidden="1">"c8872"</definedName>
    <definedName name="IQ_FAIR_VALUE_FDIC" hidden="1">"c6427"</definedName>
    <definedName name="IQ_FARM_LOANS_NET_FDIC" hidden="1">"c6316"</definedName>
    <definedName name="IQ_FARM_LOANS_TOTAL_LOANS_FOREIGN_FDIC" hidden="1">"c6450"</definedName>
    <definedName name="IQ_FARMLAND_LOANS_FDIC" hidden="1">"c6314"</definedName>
    <definedName name="IQ_FDIC" hidden="1">"c417"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S_PURCHASED_FDIC" hidden="1">"c6343"</definedName>
    <definedName name="IQ_FED_FUNDS_SOLD_FDIC" hidden="1">"c6307"</definedName>
    <definedName name="IQ_FEDFUNDS_SOLD" hidden="1">"c2256"</definedName>
    <definedName name="IQ_FFO" hidden="1">"c1574"</definedName>
    <definedName name="IQ_FFO_ADJ_ACT_OR_EST" hidden="1">"c4435"</definedName>
    <definedName name="IQ_FFO_ADJ_ACT_OR_EST_CIQ" hidden="1">"c4960"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" hidden="1">"c4446"</definedName>
    <definedName name="IQ_FFO_SHARE_ACT_OR_EST_CIQ" hidden="1">"c4971"</definedName>
    <definedName name="IQ_FH" hidden="1">100000</definedName>
    <definedName name="IQ_FHLB_ADVANCES_FDIC" hidden="1">"c6366"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ACTIVITIES_FDIC" hidden="1">"c6571"</definedName>
    <definedName name="IQ_FIFETEEN_YEAR_FIXED_AND_FLOATING_RATE_FDIC" hidden="1">"c6423"</definedName>
    <definedName name="IQ_FIFETEEN_YEAR_MORTGAGE_PASS_THROUGHS_FDIC" hidden="1">"c6415"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DEBT_CURRENT" hidden="1">"c429"</definedName>
    <definedName name="IQ_FIN_DIV_DEBT_LT" hidden="1">"c430"</definedName>
    <definedName name="IQ_FIN_DIV_DEBT_TOTAL" hidden="1">"c5656"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REV" hidden="1">"c437"</definedName>
    <definedName name="IQ_FIN_DIV_ST_DEBT_TOTAL" hidden="1">"c5527"</definedName>
    <definedName name="IQ_FIN_DIV_ST_INVEST" hidden="1">"c6288"</definedName>
    <definedName name="IQ_FINANCING_CASH" hidden="1">"c1405"</definedName>
    <definedName name="IQ_FINANCING_CASH_SUPPL" hidden="1">"c1406"</definedName>
    <definedName name="IQ_FINANCING_OBLIG_CURRENT" hidden="1">"c11753"</definedName>
    <definedName name="IQ_FINANCING_OBLIG_NON_CURRENT" hidden="1">"c11754"</definedName>
    <definedName name="IQ_FINISHED_INV" hidden="1">"c438"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Q_EST_REUT" hidden="1">"c6798"</definedName>
    <definedName name="IQ_FISCAL_Y" hidden="1">"c441"</definedName>
    <definedName name="IQ_FISCAL_Y_EST" hidden="1">"c6795"</definedName>
    <definedName name="IQ_FISCAL_Y_EST_CIQ" hidden="1">"c6807"</definedName>
    <definedName name="IQ_FISCAL_Y_EST_REUT" hidden="1">"c6799"</definedName>
    <definedName name="IQ_FIVE_PERCENT_OWNER" hidden="1">"c442"</definedName>
    <definedName name="IQ_FIVE_YEAR_FIXED_AND_FLOATING_RATE_FDIC" hidden="1">"c6422"</definedName>
    <definedName name="IQ_FIVE_YEAR_MORTGAGE_PASS_THROUGHS_FDIC" hidden="1">"c6414"</definedName>
    <definedName name="IQ_FIVEPERCENT_PERCENT" hidden="1">"c443"</definedName>
    <definedName name="IQ_FIVEPERCENT_SHARES" hidden="1">"c444"</definedName>
    <definedName name="IQ_FIXED_ASSET_TURNS" hidden="1">"c445"</definedName>
    <definedName name="IQ_FIXED_INVEST_APR_FC_UNUSED_UNUSED_UNUSED" hidden="1">"c8410"</definedName>
    <definedName name="IQ_FIXED_INVEST_APR_UNUSED_UNUSED_UNUSED" hidden="1">"c7530"</definedName>
    <definedName name="IQ_FIXED_INVEST_FC_UNUSED_UNUSED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_UNUSED_UNUSED" hidden="1">"c7970"</definedName>
    <definedName name="IQ_FIXED_INVEST_POP_UNUSED_UNUSED_UNUSED" hidden="1">"c7090"</definedName>
    <definedName name="IQ_FIXED_INVEST_REAL_APR_FC_UNUSED_UNUSED_UNUSED" hidden="1">"c8518"</definedName>
    <definedName name="IQ_FIXED_INVEST_REAL_APR_UNUSED_UNUSED_UNUSED" hidden="1">"c7638"</definedName>
    <definedName name="IQ_FIXED_INVEST_REAL_FC_UNUSED_UNUSED_UNUSED" hidden="1">"c7858"</definedName>
    <definedName name="IQ_FIXED_INVEST_REAL_POP_FC_UNUSED_UNUSED_UNUSED" hidden="1">"c8078"</definedName>
    <definedName name="IQ_FIXED_INVEST_REAL_POP_UNUSED_UNUSED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_UNUSED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_UNUSED_UNUSED" hidden="1">"c8298"</definedName>
    <definedName name="IQ_FIXED_INVEST_REAL_YOY_UNUSED_UNUSED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_UNUSED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_UNUSED_UNUSED" hidden="1">"c8190"</definedName>
    <definedName name="IQ_FIXED_INVEST_YOY_UNUSED_UNUSED_UNUSED" hidden="1">"c7310"</definedName>
    <definedName name="IQ_FLOAT_PERCENT" hidden="1">"c1575"</definedName>
    <definedName name="IQ_FNMA_FHLMC_FDIC" hidden="1">"c6397"</definedName>
    <definedName name="IQ_FNMA_FHLMC_GNMA_FDIC" hidden="1">"c6399"</definedName>
    <definedName name="IQ_FORECLOSED_PROPERTIES_FDIC" hidden="1">"c6459"</definedName>
    <definedName name="IQ_FOREIGN_BANK_LOANS_FDIC" hidden="1">"c6437"</definedName>
    <definedName name="IQ_FOREIGN_BANKS_DEPOSITS_FOREIGN_FDIC" hidden="1">"c6481"</definedName>
    <definedName name="IQ_FOREIGN_BANKS_LOAN_CHARG_OFFS_FDIC" hidden="1">"c6645"</definedName>
    <definedName name="IQ_FOREIGN_BANKS_NET_CHARGE_OFFS_FDIC" hidden="1">"c6647"</definedName>
    <definedName name="IQ_FOREIGN_BANKS_NONTRANSACTION_ACCOUNTS_FDIC" hidden="1">"c6550"</definedName>
    <definedName name="IQ_FOREIGN_BANKS_RECOVERIES_FDIC" hidden="1">"c6646"</definedName>
    <definedName name="IQ_FOREIGN_BANKS_TRANSACTION_ACCOUNTS_FDIC" hidden="1">"c6542"</definedName>
    <definedName name="IQ_FOREIGN_BRANCHES_U.S._BANKS_LOANS_FDIC" hidden="1">"c6438"</definedName>
    <definedName name="IQ_FOREIGN_BRANCHES_US_BANKS_FDIC" hidden="1">"c6392"</definedName>
    <definedName name="IQ_FOREIGN_BRANCHES_US_BANKS_LOANS_FDIC" hidden="1">"c6438"</definedName>
    <definedName name="IQ_FOREIGN_COUNTRIES_BANKS_TOTAL_LOANS_FOREIGN_FDIC" hidden="1">"c6445"</definedName>
    <definedName name="IQ_FOREIGN_DEBT_SECURITIES_FDIC" hidden="1">"c6303"</definedName>
    <definedName name="IQ_FOREIGN_DEP_IB" hidden="1">"c446"</definedName>
    <definedName name="IQ_FOREIGN_DEP_NON_IB" hidden="1">"c447"</definedName>
    <definedName name="IQ_FOREIGN_DEPOSITS_NONTRANSACTION_ACCOUNTS_FDIC" hidden="1">"c6549"</definedName>
    <definedName name="IQ_FOREIGN_DEPOSITS_TRANSACTION_ACCOUNTS_FDIC" hidden="1">"c6541"</definedName>
    <definedName name="IQ_FOREIGN_EXCHANGE" hidden="1">"c1376"</definedName>
    <definedName name="IQ_FOREIGN_EXCHANGE_EXPOSURES_FDIC" hidden="1">"c6663"</definedName>
    <definedName name="IQ_FOREIGN_GOVERNMENT_LOANS_FDIC" hidden="1">"c6430"</definedName>
    <definedName name="IQ_FOREIGN_GOVERNMENTS_CHARGE_OFFS_FDIC" hidden="1">"c6600"</definedName>
    <definedName name="IQ_FOREIGN_GOVERNMENTS_DEPOSITS_FOREIGN_FDIC" hidden="1">"c6482"</definedName>
    <definedName name="IQ_FOREIGN_GOVERNMENTS_NET_CHARGE_OFFS_FDIC" hidden="1">"c6638"</definedName>
    <definedName name="IQ_FOREIGN_GOVERNMENTS_NONTRANSACTION_ACCOUNTS_FDIC" hidden="1">"c6551"</definedName>
    <definedName name="IQ_FOREIGN_GOVERNMENTS_RECOVERIES_FDIC" hidden="1">"c6619"</definedName>
    <definedName name="IQ_FOREIGN_GOVERNMENTS_TOTAL_DEPOSITS_FDIC" hidden="1">"c6476"</definedName>
    <definedName name="IQ_FOREIGN_GOVERNMENTS_TRANSACTION_ACCOUNTS_FDIC" hidden="1">"c6543"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ULLY_INSURED_DEPOSITS_FDIC" hidden="1">"c6487"</definedName>
    <definedName name="IQ_FUTURES_FORWARD_CONTRACTS_NOTIONAL_AMOUNT_FDIC" hidden="1">"c6518"</definedName>
    <definedName name="IQ_FUTURES_FORWARD_CONTRACTS_RATE_RISK_FDIC" hidden="1">"c6508"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X_CONTRACTS_FDIC" hidden="1">"c6517"</definedName>
    <definedName name="IQ_FX_CONTRACTS_SPOT_FDIC" hidden="1">"c6356"</definedName>
    <definedName name="IQ_FY" hidden="1">1000</definedName>
    <definedName name="IQ_GA_EXP" hidden="1">"c2241"</definedName>
    <definedName name="IQ_GAAP_BS" hidden="1">"c6789"</definedName>
    <definedName name="IQ_GAAP_CF" hidden="1">"c6790"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AIN_SALE_LOANS_FDIC" hidden="1">"c6673"</definedName>
    <definedName name="IQ_GAIN_SALE_RE_FDIC" hidden="1">"c6674"</definedName>
    <definedName name="IQ_GAINS_SALE_ASSETS_FDIC" hidden="1">"c6675"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NMA_FDIC" hidden="1">"c6398"</definedName>
    <definedName name="IQ_GOODWILL_FDIC" hidden="1">"c6334"</definedName>
    <definedName name="IQ_GOODWILL_IMPAIRMENT_FDIC" hidden="1">"c6678"</definedName>
    <definedName name="IQ_GOODWILL_INTAN_FDIC" hidden="1">"c6333"</definedName>
    <definedName name="IQ_GOODWILL_NET" hidden="1">"c1380"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C_EARNED" hidden="1">"c2747"</definedName>
    <definedName name="IQ_GROSS_PROFIT" hidden="1">"c1378"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LD_MATURITY_FDIC" hidden="1">"c6408"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EXP_CASINO" hidden="1">"c8733"</definedName>
    <definedName name="IQ_HG_EXP_DEVELOPMENT" hidden="1">"c8738"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INCENTIVE_MANAGEMENT_FEES" hidden="1">"c8727"</definedName>
    <definedName name="IQ_HG_REV_MANAGEMENT_FEES" hidden="1">"c8718"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PROM_COSTS" hidden="1">"c8745"</definedName>
    <definedName name="IQ_HG_ROOMS_BEG" hidden="1">"c8600"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"c8643"</definedName>
    <definedName name="IQ_HG_TABLE_GAMES_MANAGED" hidden="1">"c8644"</definedName>
    <definedName name="IQ_HG_TABLE_GAMES_OWNED" hidden="1">"c8642"</definedName>
    <definedName name="IQ_HG_TABLE_GAM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TARGET_PRICE" hidden="1">"c1651"</definedName>
    <definedName name="IQ_HIGH_TARGET_PRICE_CIQ" hidden="1">"c4659"</definedName>
    <definedName name="IQ_HIGH_TARGET_PRICE_REUT" hidden="1">"c5317"</definedName>
    <definedName name="IQ_HIGHPRICE" hidden="1">"c545"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C_NET_CHARGE_OFFS_FDIC" hidden="1">"c6644"</definedName>
    <definedName name="IQ_HOME_EQUITY_LOC_TOTAL_CHARGE_OFFS_FDIC" hidden="1">"c6606"</definedName>
    <definedName name="IQ_HOME_EQUITY_LOC_TOTAL_RECOVERIES_FDIC" hidden="1">"c6625"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OWNERS_WRITTEN" hidden="1">"c546"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_UNUSED_UNUSED" hidden="1">"c8422"</definedName>
    <definedName name="IQ_HOUSING_COMPLETIONS_SINGLE_FAM_APR_UNUSED_UNUSED_UNUSED" hidden="1">"c7542"</definedName>
    <definedName name="IQ_HOUSING_COMPLETIONS_SINGLE_FAM_FC_UNUSED_UNUSED_UNUSED" hidden="1">"c7762"</definedName>
    <definedName name="IQ_HOUSING_COMPLETIONS_SINGLE_FAM_POP_FC_UNUSED_UNUSED_UNUSED" hidden="1">"c7982"</definedName>
    <definedName name="IQ_HOUSING_COMPLETIONS_SINGLE_FAM_POP_UNUSED_UNUSED_UNUSED" hidden="1">"c7102"</definedName>
    <definedName name="IQ_HOUSING_COMPLETIONS_SINGLE_FAM_UNUSED_UNUSED_UNUSED" hidden="1">"c6882"</definedName>
    <definedName name="IQ_HOUSING_COMPLETIONS_SINGLE_FAM_YOY_FC_UNUSED_UNUSED_UNUSED" hidden="1">"c8202"</definedName>
    <definedName name="IQ_HOUSING_COMPLETIONS_SINGLE_FAM_YOY_UNUSED_UNUSED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IR_OIL" hidden="1">"c547"</definedName>
    <definedName name="IQ_IMPAIRMENT_GW" hidden="1">"c548"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_UNUSED_UNUSED" hidden="1">"c8523"</definedName>
    <definedName name="IQ_IMPORTS_GOODS_REAL_SAAR_APR_UNUSED_UNUSED_UNUSED" hidden="1">"c7643"</definedName>
    <definedName name="IQ_IMPORTS_GOODS_REAL_SAAR_FC_UNUSED_UNUSED_UNUSED" hidden="1">"c7863"</definedName>
    <definedName name="IQ_IMPORTS_GOODS_REAL_SAAR_POP_FC_UNUSED_UNUSED_UNUSED" hidden="1">"c8083"</definedName>
    <definedName name="IQ_IMPORTS_GOODS_REAL_SAAR_POP_UNUSED_UNUSED_UNUSED" hidden="1">"c7203"</definedName>
    <definedName name="IQ_IMPORTS_GOODS_REAL_SAAR_UNUSED_UNUSED_UNUSED" hidden="1">"c6983"</definedName>
    <definedName name="IQ_IMPORTS_GOODS_REAL_SAAR_YOY_FC_UNUSED_UNUSED_UNUSED" hidden="1">"c8303"</definedName>
    <definedName name="IQ_IMPORTS_GOODS_REAL_SAAR_YOY_UNUSED_UNUSED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_UNUSED_UNUSED" hidden="1">"c8429"</definedName>
    <definedName name="IQ_IMPORTS_GOODS_SERVICES_APR_UNUSED_UNUSED_UNUSED" hidden="1">"c7549"</definedName>
    <definedName name="IQ_IMPORTS_GOODS_SERVICES_FC_UNUSED_UNUSED_UNUSED" hidden="1">"c7769"</definedName>
    <definedName name="IQ_IMPORTS_GOODS_SERVICES_POP_FC_UNUSED_UNUSED_UNUSED" hidden="1">"c7989"</definedName>
    <definedName name="IQ_IMPORTS_GOODS_SERVICES_POP_UNUSED_UNUSED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_UNUSED_UNUSED" hidden="1">"c8524"</definedName>
    <definedName name="IQ_IMPORTS_GOODS_SERVICES_REAL_SAAR_APR_UNUSED_UNUSED_UNUSED" hidden="1">"c7644"</definedName>
    <definedName name="IQ_IMPORTS_GOODS_SERVICES_REAL_SAAR_FC_UNUSED_UNUSED_UNUSED" hidden="1">"c7864"</definedName>
    <definedName name="IQ_IMPORTS_GOODS_SERVICES_REAL_SAAR_POP" hidden="1">"c11959"</definedName>
    <definedName name="IQ_IMPORTS_GOODS_SERVICES_REAL_SAAR_POP_FC_UNUSED_UNUSED_UNUSED" hidden="1">"c8084"</definedName>
    <definedName name="IQ_IMPORTS_GOODS_SERVICES_REAL_SAAR_POP_UNUSED_UNUSED_UNUSED" hidden="1">"c7204"</definedName>
    <definedName name="IQ_IMPORTS_GOODS_SERVICES_REAL_SAAR_UNUSED_UNUSED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_UNUSED_UNUSED" hidden="1">"c8304"</definedName>
    <definedName name="IQ_IMPORTS_GOODS_SERVICES_REAL_SAAR_YOY_UNUSED_UNUSED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_UNUSED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_UNUSED_UNUSED" hidden="1">"c8209"</definedName>
    <definedName name="IQ_IMPORTS_GOODS_SERVICES_YOY_UNUSED_UNUSED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IDENTAL_CHANGES_BUSINESS_COMBINATIONS_FDIC" hidden="1">"c6502"</definedName>
    <definedName name="IQ_INCOME_BEFORE_EXTRA_FDIC" hidden="1">"c6585"</definedName>
    <definedName name="IQ_INCOME_EARNED_FDIC" hidden="1">"c6359"</definedName>
    <definedName name="IQ_INCOME_TAXES_FDIC" hidden="1">"c6582"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S_CHARGE_OFFS_FDIC" hidden="1">"c6599"</definedName>
    <definedName name="IQ_INDIVIDUALS_LOANS_FDIC" hidden="1">"c6318"</definedName>
    <definedName name="IQ_INDIVIDUALS_NET_CHARGE_OFFS_FDIC" hidden="1">"c6637"</definedName>
    <definedName name="IQ_INDIVIDUALS_OTHER_LOANS_FDIC" hidden="1">"c6321"</definedName>
    <definedName name="IQ_INDIVIDUALS_PARTNERSHIPS_CORP_DEPOSITS_FOREIGN_FDIC" hidden="1">"c6479"</definedName>
    <definedName name="IQ_INDIVIDUALS_PARTNERSHIPS_CORP_NONTRANSACTION_ACCOUNTS_FDIC" hidden="1">"c6545"</definedName>
    <definedName name="IQ_INDIVIDUALS_PARTNERSHIPS_CORP_TOTAL_DEPOSITS_FDIC" hidden="1">"c6471"</definedName>
    <definedName name="IQ_INDIVIDUALS_PARTNERSHIPS_CORP_TRANSACTION_ACCOUNTS_FDIC" hidden="1">"c6537"</definedName>
    <definedName name="IQ_INDIVIDUALS_RECOVERIES_FDIC" hidden="1">"c6618"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LOANS_FDIC" hidden="1">"c6365"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_DEPOSITS" hidden="1">"c89"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TITUTIONS_EARNINGS_GAINS_FDIC" hidden="1">"c6723"</definedName>
    <definedName name="IQ_INSUR_RECEIV" hidden="1">"c1600"</definedName>
    <definedName name="IQ_INSURANCE_COMMISSION_FEES_FDIC" hidden="1">"c6670"</definedName>
    <definedName name="IQ_INSURANCE_UNDERWRITING_INCOME_FDIC" hidden="1">"c6671"</definedName>
    <definedName name="IQ_INT_BEARING_DEPOSITS" hidden="1">"c1166"</definedName>
    <definedName name="IQ_INT_BORROW" hidden="1">"c583"</definedName>
    <definedName name="IQ_INT_DEMAND_NOTES_FDIC" hidden="1">"c6567"</definedName>
    <definedName name="IQ_INT_DEPOSITS" hidden="1">"c584"</definedName>
    <definedName name="IQ_INT_DIV_INC" hidden="1">"c585"</definedName>
    <definedName name="IQ_INT_DOMESTIC_DEPOSITS_FDIC" hidden="1">"c6564"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TOTAL_FDIC" hidden="1">"c6569"</definedName>
    <definedName name="IQ_INT_EXP_UTI" hidden="1">"c592"</definedName>
    <definedName name="IQ_INT_FED_FUNDS_FDIC" hidden="1">"c6566"</definedName>
    <definedName name="IQ_INT_FOREIGN_DEPOSITS_FDIC" hidden="1">"c6565"</definedName>
    <definedName name="IQ_INT_INC_BR" hidden="1">"c593"</definedName>
    <definedName name="IQ_INT_INC_DEPOSITORY_INST_FDIC" hidden="1">"c6558"</definedName>
    <definedName name="IQ_INT_INC_DOM_LOANS_FDIC" hidden="1">"c6555"</definedName>
    <definedName name="IQ_INT_INC_FED_FUNDS_FDIC" hidden="1">"c6561"</definedName>
    <definedName name="IQ_INT_INC_FIN" hidden="1">"c594"</definedName>
    <definedName name="IQ_INT_INC_FOREIGN_LOANS_FDIC" hidden="1">"c6556"</definedName>
    <definedName name="IQ_INT_INC_INVEST" hidden="1">"c595"</definedName>
    <definedName name="IQ_INT_INC_LEASE_RECEIVABLES_FDIC" hidden="1">"c6557"</definedName>
    <definedName name="IQ_INT_INC_LOANS" hidden="1">"c596"</definedName>
    <definedName name="IQ_INT_INC_OTHER_FDIC" hidden="1">"c6562"</definedName>
    <definedName name="IQ_INT_INC_RE" hidden="1">"c6225"</definedName>
    <definedName name="IQ_INT_INC_REIT" hidden="1">"c597"</definedName>
    <definedName name="IQ_INT_INC_SECURITIES_FDIC" hidden="1">"c6559"</definedName>
    <definedName name="IQ_INT_INC_TOTAL" hidden="1">"c598"</definedName>
    <definedName name="IQ_INT_INC_TOTAL_BNK_SUBTOTAL_AP" hidden="1">"c8976"</definedName>
    <definedName name="IQ_INT_INC_TOTAL_FDIC" hidden="1">"c6563"</definedName>
    <definedName name="IQ_INT_INC_TRADING_ACCOUNTS_FDIC" hidden="1">"c6560"</definedName>
    <definedName name="IQ_INT_INC_UTI" hidden="1">"c599"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_SUB_NOTES_FDIC" hidden="1">"c6568"</definedName>
    <definedName name="IQ_INTANGIBLES_NET" hidden="1">"c1407"</definedName>
    <definedName name="IQ_INTEREST_BEARING_BALANCES_FDIC" hidden="1">"c6371"</definedName>
    <definedName name="IQ_INTEREST_BEARING_DEPOSITS_DOMESTIC_FDIC" hidden="1">"c6478"</definedName>
    <definedName name="IQ_INTEREST_BEARING_DEPOSITS_FDIC" hidden="1">"c6373"</definedName>
    <definedName name="IQ_INTEREST_BEARING_DEPOSITS_FOREIGN_FDIC" hidden="1">"c6485"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TEREST_RATE_CONTRACTS_FDIC" hidden="1">"c6512"</definedName>
    <definedName name="IQ_INTEREST_RATE_EXPOSURES_FDIC" hidden="1">"c6662"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MENT_BANKING_OTHER_FEES_FDIC" hidden="1">"c6666"</definedName>
    <definedName name="IQ_IPRD" hidden="1">"c644"</definedName>
    <definedName name="IQ_IRA_KEOGH_ACCOUNTS_FDIC" hidden="1">"c6496"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_UNUSED_UNUSED" hidden="1">"c8443"</definedName>
    <definedName name="IQ_ISM_SERVICES_APR_UNUSED_UNUSED_UNUSED" hidden="1">"c7563"</definedName>
    <definedName name="IQ_ISM_SERVICES_FC_UNUSED_UNUSED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_UNUSED_UNUSED" hidden="1">"c8003"</definedName>
    <definedName name="IQ_ISM_SERVICES_POP_UNUSED_UNUSED_UNUSED" hidden="1">"c7123"</definedName>
    <definedName name="IQ_ISM_SERVICES_UNUSED_UNUSED_UNUSED" hidden="1">"c6903"</definedName>
    <definedName name="IQ_ISM_SERVICES_YOY_FC_UNUSED_UNUSED_UNUSED" hidden="1">"c8223"</definedName>
    <definedName name="IQ_ISM_SERVICES_YOY_UNUSED_UNUSED_UNUSED" hidden="1">"c7343"</definedName>
    <definedName name="IQ_ISS_DEBT_NET" hidden="1">"c1391"</definedName>
    <definedName name="IQ_ISS_STOCK_NET" hidden="1">"c1601"</definedName>
    <definedName name="IQ_ISSUED_GUARANTEED_US_FDIC" hidden="1">"c6404"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ASE_FINANCING_RECEIVABLES_CHARGE_OFFS_FDIC" hidden="1">"c6602"</definedName>
    <definedName name="IQ_LEASE_FINANCING_RECEIVABLES_FDIC" hidden="1">"c6433"</definedName>
    <definedName name="IQ_LEASE_FINANCING_RECEIVABLES_NET_CHARGE_OFFS_FDIC" hidden="1">"c6640"</definedName>
    <definedName name="IQ_LEASE_FINANCING_RECEIVABLES_RECOVERIES_FDIC" hidden="1">"c6621"</definedName>
    <definedName name="IQ_LEASE_FINANCING_RECEIVABLES_TOTAL_LOANS_FOREIGN_FDIC" hidden="1">"c6449"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CENSED_POPS" hidden="1">"c2123"</definedName>
    <definedName name="IQ_LIFE_EARNED" hidden="1">"c2739"</definedName>
    <definedName name="IQ_LIFE_INSURANCE_ASSETS_FDIC" hidden="1">"c6372"</definedName>
    <definedName name="IQ_LIFOR" hidden="1">"c655"</definedName>
    <definedName name="IQ_LL" hidden="1">"c656"</definedName>
    <definedName name="IQ_LOAN_COMMITMENTS_REVOLVING_FDIC" hidden="1">"c6524"</definedName>
    <definedName name="IQ_LOAN_LEASE_RECEIV" hidden="1">"c657"</definedName>
    <definedName name="IQ_LOAN_LOSS" hidden="1">"c1386"</definedName>
    <definedName name="IQ_LOAN_LOSS_ALLOW_FDIC" hidden="1">"c6326"</definedName>
    <definedName name="IQ_LOAN_LOSS_ALLOWANCE_NONCURRENT_LOANS_FDIC" hidden="1">"c6740"</definedName>
    <definedName name="IQ_LOAN_LOSSES_FDIC" hidden="1">"c6580"</definedName>
    <definedName name="IQ_LOAN_SERVICE_REV" hidden="1">"c658"</definedName>
    <definedName name="IQ_LOANS_AND_LEASES_HELD_FDIC" hidden="1">"c6367"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ITUTIONS_FDIC" hidden="1">"c6382"</definedName>
    <definedName name="IQ_LOANS_FOR_SALE" hidden="1">"c666"</definedName>
    <definedName name="IQ_LOANS_HELD_FOREIGN_FDIC" hidden="1">"c6315"</definedName>
    <definedName name="IQ_LOANS_LEASES_FOREIGN_FDIC" hidden="1">"c6383"</definedName>
    <definedName name="IQ_LOANS_LEASES_GROSS_FDIC" hidden="1">"c6323"</definedName>
    <definedName name="IQ_LOANS_LEASES_GROSS_FOREIGN_FDIC" hidden="1">"c6384"</definedName>
    <definedName name="IQ_LOANS_LEASES_NET_FDIC" hidden="1">"c6327"</definedName>
    <definedName name="IQ_LOANS_LEASES_NET_UNEARNED_FDIC" hidden="1">"c6325"</definedName>
    <definedName name="IQ_LOANS_NOT_SECURED_RE_FDIC" hidden="1">"c6381"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URED_BY_RE_CHARGE_OFFS_FDIC" hidden="1">"c6588"</definedName>
    <definedName name="IQ_LOANS_SECURED_BY_RE_RECOVERIES_FDIC" hidden="1">"c6607"</definedName>
    <definedName name="IQ_LOANS_SECURED_NON_US_FDIC" hidden="1">"c6380"</definedName>
    <definedName name="IQ_LOANS_SECURED_RE_NET_CHARGE_OFFS_FDIC" hidden="1">"c6626"</definedName>
    <definedName name="IQ_LOANS_TO_DEPOSITORY_INSTITUTIONS_FOREIGN_FDIC" hidden="1">"c6453"</definedName>
    <definedName name="IQ_LOANS_TO_FOREIGN_GOVERNMENTS_FDIC" hidden="1">"c6448"</definedName>
    <definedName name="IQ_LOANS_TO_INDIVIDUALS_FOREIGN_FDIC" hidden="1">"c6452"</definedName>
    <definedName name="IQ_LONG_TERM_ASSETS_FDIC" hidden="1">"c6361"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LLOWANCE_LOANS_FDIC" hidden="1">"c6739"</definedName>
    <definedName name="IQ_LOSS_LOSS_EXP" hidden="1">"c672"</definedName>
    <definedName name="IQ_LOSS_TO_NET_EARNED" hidden="1">"c2751"</definedName>
    <definedName name="IQ_LOW_TARGET_PRICE" hidden="1">"c1652"</definedName>
    <definedName name="IQ_LOW_TARGET_PRICE_CIQ" hidden="1">"c4660"</definedName>
    <definedName name="IQ_LOW_TARGET_PRICE_REUT" hidden="1">"c5318"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INT_CAPEX" hidden="1">"c2947"</definedName>
    <definedName name="IQ_MAINT_CAPEX_ACT_OR_EST" hidden="1">"c4458"</definedName>
    <definedName name="IQ_MAINT_CAPEX_ACT_OR_EST_CIQ" hidden="1">"c4987"</definedName>
    <definedName name="IQ_MAINT_REPAIR" hidden="1">"c2087"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TURITY_ONE_YEAR_LESS_FDIC" hidden="1">"c6425"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DAYS_CLAIMS_PAYABLE" hidden="1">"c9937"</definedName>
    <definedName name="IQ_MC_DAYS_CLAIMS_PAYABLE_EXCL_CAPITATION" hidden="1">"c9938"</definedName>
    <definedName name="IQ_MC_MEDICAL_COSTS_PMPM" hidden="1">"c9925"</definedName>
    <definedName name="IQ_MC_PARENT_CASH" hidden="1">"c9942"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TATUTORY_SURPLUS" hidden="1">"c2772"</definedName>
    <definedName name="IQ_MC_TOTAL_COVERED_LIVES" hidden="1">"c9919"</definedName>
    <definedName name="IQ_MC_TOTAL_MEMBERSHIP" hidden="1">"c9922"</definedName>
    <definedName name="IQ_MC_TOTAL_MEMBERSHIP_CAPITATION" hidden="1">"c9923"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_UNUSED_UNUSED" hidden="1">"c8460"</definedName>
    <definedName name="IQ_MEDIAN_NEW_HOME_SALES_APR_UNUSED_UNUSED_UNUSED" hidden="1">"c7580"</definedName>
    <definedName name="IQ_MEDIAN_NEW_HOME_SALES_FC_UNUSED_UNUSED_UNUSED" hidden="1">"c7800"</definedName>
    <definedName name="IQ_MEDIAN_NEW_HOME_SALES_POP_FC_UNUSED_UNUSED_UNUSED" hidden="1">"c8020"</definedName>
    <definedName name="IQ_MEDIAN_NEW_HOME_SALES_POP_UNUSED_UNUSED_UNUSED" hidden="1">"c7140"</definedName>
    <definedName name="IQ_MEDIAN_NEW_HOME_SALES_UNUSED_UNUSED_UNUSED" hidden="1">"c6920"</definedName>
    <definedName name="IQ_MEDIAN_NEW_HOME_SALES_YOY_FC_UNUSED_UNUSED_UNUSED" hidden="1">"c8240"</definedName>
    <definedName name="IQ_MEDIAN_NEW_HOME_SALES_YOY_UNUSED_UNUSED_UNUSED" hidden="1">"c7360"</definedName>
    <definedName name="IQ_MEDIAN_TARGET_PRICE" hidden="1">"c1650"</definedName>
    <definedName name="IQ_MEDIAN_TARGET_PRICE_CIQ" hidden="1">"c4658"</definedName>
    <definedName name="IQ_MEDIAN_TARGET_PRICE_REUT" hidden="1">"c5316"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KTCAP_TOTAL_REV_FWD_REUT" hidden="1">"c4048"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ONEY_MARKET_DEPOSIT_ACCOUNTS_FDIC" hidden="1">"c6553"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BACKED_SECURITIES_FDIC" hidden="1">"c6402"</definedName>
    <definedName name="IQ_MORTGAGE_SERV_RIGHTS" hidden="1">"c2242"</definedName>
    <definedName name="IQ_MORTGAGE_SERVICING_FDIC" hidden="1">"c6335"</definedName>
    <definedName name="IQ_MULTIFAMILY_RESIDENTIAL_LOANS_FDIC" hidden="1">"c6311"</definedName>
    <definedName name="IQ_NAMES_REVISION_DATE_" hidden="1">40161.860162037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ET_CHANGE" hidden="1">"c749"</definedName>
    <definedName name="IQ_NET_CHARGE_OFFS_FDIC" hidden="1">"c6641"</definedName>
    <definedName name="IQ_NET_CHARGE_OFFS_LOANS_FDIC" hidden="1">"c6751"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EBITDA" hidden="1">"c750"</definedName>
    <definedName name="IQ_NET_DEBT_EBITDA_CAPEX" hidden="1">"c2949"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EARNED" hidden="1">"c2734"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COME_FDIC" hidden="1">"c6587"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FDIC" hidden="1">"c6570"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MARGIN_FDIC" hidden="1">"c6726"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LEASES_CORE_DEPOSITS_FDIC" hidden="1">"c6743"</definedName>
    <definedName name="IQ_NET_LOANS_LEASES_DEPOSITS_FDIC" hidden="1">"c6742"</definedName>
    <definedName name="IQ_NET_LOANS_TOTAL_DEPOSITS" hidden="1">"c779"</definedName>
    <definedName name="IQ_NET_OPERATING_INCOME_ASSETS_FDIC" hidden="1">"c6729"</definedName>
    <definedName name="IQ_NET_RENTAL_EXP_FN" hidden="1">"c780"</definedName>
    <definedName name="IQ_NET_SECURITIZATION_INCOME_FDIC" hidden="1">"c6669"</definedName>
    <definedName name="IQ_NET_SERVICING_FEES_FDIC" hidden="1">"c6668"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BEFORE_CAPITALIZED" hidden="1">"c792"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MARGIN" hidden="1">"c794"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SBC_ACT_OR_EST" hidden="1">"c4474"</definedName>
    <definedName name="IQ_NI_SBC_ACT_OR_EST_CIQ" hidden="1">"c5012"</definedName>
    <definedName name="IQ_NI_SBC_GW_ACT_OR_EST" hidden="1">"c4478"</definedName>
    <definedName name="IQ_NI_SBC_GW_ACT_OR_EST_CIQ" hidden="1">"c5016"</definedName>
    <definedName name="IQ_NI_SFAS" hidden="1">"c795"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"c11750"</definedName>
    <definedName name="IQ_NON_INT_BEARING_DEPOSITS" hidden="1">"c800"</definedName>
    <definedName name="IQ_NON_INT_EXP" hidden="1">"c801"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_FDIC" hidden="1">"c6579"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FDIC" hidden="1">"c6575"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_US_ADDRESSEES_TOTAL_LOANS_FOREIGN_FDIC" hidden="1">"c6443"</definedName>
    <definedName name="IQ_NON_US_CHARGE_OFFS_AND_RECOVERIES_FDIC" hidden="1">"c6650"</definedName>
    <definedName name="IQ_NON_US_CHARGE_OFFS_FDIC" hidden="1">"c6648"</definedName>
    <definedName name="IQ_NON_US_COMMERCIAL_INDUSTRIAL_CHARGE_OFFS_FDIC" hidden="1">"c6651"</definedName>
    <definedName name="IQ_NON_US_NET_LOANS_FDIC" hidden="1">"c6376"</definedName>
    <definedName name="IQ_NON_US_RECOVERIES_FDIC" hidden="1">"c6649"</definedName>
    <definedName name="IQ_NONCASH_PENSION_EXP" hidden="1">"c3000"</definedName>
    <definedName name="IQ_NONCURRENT_LOANS_1_4_FAMILY_FDIC" hidden="1">"c6770"</definedName>
    <definedName name="IQ_NONCURRENT_LOANS_COMMERCIAL_INDUSTRIAL_FDIC" hidden="1">"c6773"</definedName>
    <definedName name="IQ_NONCURRENT_LOANS_COMMERCIAL_RE_FDIC" hidden="1">"c6768"</definedName>
    <definedName name="IQ_NONCURRENT_LOANS_COMMERCIAL_RE_NOT_SECURED_FDIC" hidden="1">"c6778"</definedName>
    <definedName name="IQ_NONCURRENT_LOANS_CONSTRUCTION_LAND_DEV_FDIC" hidden="1">"c6767"</definedName>
    <definedName name="IQ_NONCURRENT_LOANS_CREDIT_CARD_FDIC" hidden="1">"c6775"</definedName>
    <definedName name="IQ_NONCURRENT_LOANS_GUARANTEED_FDIC" hidden="1">"c6358"</definedName>
    <definedName name="IQ_NONCURRENT_LOANS_HOME_EQUITY_FDIC" hidden="1">"c6771"</definedName>
    <definedName name="IQ_NONCURRENT_LOANS_INDIVIDUALS_FDIC" hidden="1">"c6774"</definedName>
    <definedName name="IQ_NONCURRENT_LOANS_LEASES_FDIC" hidden="1">"c6357"</definedName>
    <definedName name="IQ_NONCURRENT_LOANS_MULTIFAMILY_FDIC" hidden="1">"c6769"</definedName>
    <definedName name="IQ_NONCURRENT_LOANS_OTHER_FAMILY_FDIC" hidden="1">"c6772"</definedName>
    <definedName name="IQ_NONCURRENT_LOANS_OTHER_INDIVIDUAL_FDIC" hidden="1">"c6776"</definedName>
    <definedName name="IQ_NONCURRENT_LOANS_OTHER_LOANS_FDIC" hidden="1">"c6777"</definedName>
    <definedName name="IQ_NONCURRENT_LOANS_RE_FDIC" hidden="1">"c6766"</definedName>
    <definedName name="IQ_NONCURRENT_LOANS_TOTAL_LOANS_FDIC" hidden="1">"c6765"</definedName>
    <definedName name="IQ_NONCURRENT_OREO_ASSETS_FDIC" hidden="1">"c6741"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BALANCES_FDIC" hidden="1">"c6394"</definedName>
    <definedName name="IQ_NONINTEREST_BEARING_DEPOSITS_DOMESTIC_FDIC" hidden="1">"c6477"</definedName>
    <definedName name="IQ_NONINTEREST_BEARING_DEPOSITS_FOREIGN_FDIC" hidden="1">"c6484"</definedName>
    <definedName name="IQ_NONINTEREST_EXPENSE_EARNING_ASSETS_FDIC" hidden="1">"c6728"</definedName>
    <definedName name="IQ_NONINTEREST_INCOME_EARNING_ASSETS_FDIC" hidden="1">"c6727"</definedName>
    <definedName name="IQ_NONMORTGAGE_SERVICING_FDIC" hidden="1">"c6336"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_UNUSED_UNUSED" hidden="1">"c8468"</definedName>
    <definedName name="IQ_NONRES_FIXED_INVEST_PRIV_APR_UNUSED_UNUSED_UNUSED" hidden="1">"c7588"</definedName>
    <definedName name="IQ_NONRES_FIXED_INVEST_PRIV_FC_UNUSED_UNUSED_UNUSED" hidden="1">"c7808"</definedName>
    <definedName name="IQ_NONRES_FIXED_INVEST_PRIV_POP_FC_UNUSED_UNUSED_UNUSED" hidden="1">"c8028"</definedName>
    <definedName name="IQ_NONRES_FIXED_INVEST_PRIV_POP_UNUSED_UNUSED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_UNUSED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_UNUSED_UNUSED" hidden="1">"c8248"</definedName>
    <definedName name="IQ_NONRES_FIXED_INVEST_PRIV_YOY_UNUSED_UNUSED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NSACTION_ACCOUNTS_FDIC" hidden="1">"c6552"</definedName>
    <definedName name="IQ_NONUTIL_REV" hidden="1">"c2089"</definedName>
    <definedName name="IQ_NORM_EPS_ACT_OR_EST_CIQ" hidden="1">"c5069"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OUNT_CREDIT_DERIVATIVES_FDIC" hidden="1">"c6507"</definedName>
    <definedName name="IQ_NOTIONAL_VALUE_EXCHANGE_SWAPS_FDIC" hidden="1">"c6516"</definedName>
    <definedName name="IQ_NOTIONAL_VALUE_OTHER_SWAPS_FDIC" hidden="1">"c6521"</definedName>
    <definedName name="IQ_NOTIONAL_VALUE_RATE_SWAPS_FDIC" hidden="1">"c6511"</definedName>
    <definedName name="IQ_NOW_ACCOUNT" hidden="1">"c828"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DEPOSITS_LESS_THAN_100K_FDIC" hidden="1">"c6495"</definedName>
    <definedName name="IQ_NUMBER_DEPOSITS_MORE_THAN_100K_FDIC" hidden="1">"c6493"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BLIGATIONS_OF_STATES_TOTAL_LOANS_FOREIGN_FDIC" hidden="1">"c6447"</definedName>
    <definedName name="IQ_OBLIGATIONS_STATES_FDIC" hidden="1">"c6431"</definedName>
    <definedName name="IQ_OCCUPANCY_CONSOL" hidden="1">"c8840"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TOTAL_WELLS_DRILLED" hidden="1">"c10096"</definedName>
    <definedName name="IQ_OG_GROSS_OPERATED_WELLS" hidden="1">"c10092"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" hidden="1">"c6240"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1_4_RESIDENTIAL_FDIC" hidden="1">"c6454"</definedName>
    <definedName name="IQ_OREO_COMMERCIAL_RE_FDIC" hidden="1">"c6456"</definedName>
    <definedName name="IQ_OREO_CONSTRUCTION_DEVELOPMENT_FDIC" hidden="1">"c6457"</definedName>
    <definedName name="IQ_OREO_FARMLAND_FDIC" hidden="1">"c6458"</definedName>
    <definedName name="IQ_OREO_FOREIGN_FDIC" hidden="1">"c6460"</definedName>
    <definedName name="IQ_OREO_MULTI_FAMILY_RESIDENTIAL_FDIC" hidden="1">"c6455"</definedName>
    <definedName name="IQ_OTHER_ADJUST_GROSS_LOANS" hidden="1">"c859"</definedName>
    <definedName name="IQ_OTHER_ADJUSTMENTS_COVERED" hidden="1">"c9961"</definedName>
    <definedName name="IQ_OTHER_ADJUSTMENTS_GROUP" hidden="1">"c9947"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DIC" hidden="1">"c6338"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FUNDS_FDIC" hidden="1">"c6345"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DIC" hidden="1">"c6503"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DEPOSITORY_INSTITUTIONS_LOANS_FDIC" hidden="1">"c6436"</definedName>
    <definedName name="IQ_OTHER_DEPOSITORY_INSTITUTIONS_TOTAL_LOANS_FOREIGN_FDIC" hidden="1">"c6442"</definedName>
    <definedName name="IQ_OTHER_DOMESTIC_DEBT_SECURITIES_FDIC" hidden="1">"c6302"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SURANCE_FEES_FDIC" hidden="1">"c6672"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FDIC" hidden="1">"c6337"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DIC" hidden="1">"c6347"</definedName>
    <definedName name="IQ_OTHER_LOANS" hidden="1">"c945"</definedName>
    <definedName name="IQ_OTHER_LOANS_CHARGE_OFFS_FDIC" hidden="1">"c6601"</definedName>
    <definedName name="IQ_OTHER_LOANS_FOREIGN_FDIC" hidden="1">"c6446"</definedName>
    <definedName name="IQ_OTHER_LOANS_LEASES_FDIC" hidden="1">"c6322"</definedName>
    <definedName name="IQ_OTHER_LOANS_NET_CHARGE_OFFS_FDIC" hidden="1">"c6639"</definedName>
    <definedName name="IQ_OTHER_LOANS_RECOVERIES_FDIC" hidden="1">"c6620"</definedName>
    <definedName name="IQ_OTHER_LOANS_TOTAL_FDIC" hidden="1">"c6432"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FDIC" hidden="1">"c6578"</definedName>
    <definedName name="IQ_OTHER_NON_INT_EXP_TOTAL" hidden="1">"c954"</definedName>
    <definedName name="IQ_OTHER_NON_INT_EXPENSE_FDIC" hidden="1">"c6679"</definedName>
    <definedName name="IQ_OTHER_NON_INT_INC" hidden="1">"c955"</definedName>
    <definedName name="IQ_OTHER_NON_INT_INC_FDIC" hidden="1">"c6676"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FF_BS_LIAB_FDIC" hidden="1">"c6533"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PROP" hidden="1">"c8764"</definedName>
    <definedName name="IQ_OTHER_RE_OWNED_FDIC" hidden="1">"c6330"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OOMS" hidden="1">"c8788"</definedName>
    <definedName name="IQ_OTHER_SAVINGS_DEPOSITS_FDIC" hidden="1">"c6554"</definedName>
    <definedName name="IQ_OTHER_SQ_FT" hidden="1">"c8780"</definedName>
    <definedName name="IQ_OTHER_STRIKE_PRICE_GRANTED" hidden="1">"c2692"</definedName>
    <definedName name="IQ_OTHER_TRANSACTIONS_FDIC" hidden="1">"c6504"</definedName>
    <definedName name="IQ_OTHER_UNDRAWN" hidden="1">"c2522"</definedName>
    <definedName name="IQ_OTHER_UNITS" hidden="1">"c8772"</definedName>
    <definedName name="IQ_OTHER_UNUSED_COMMITMENTS_FDIC" hidden="1">"c6530"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VER_FIFETEEN_YEAR_MORTGAGE_PASS_THROUGHS_FDIC" hidden="1">"c6416"</definedName>
    <definedName name="IQ_OVER_FIFTEEN_YEAR_FIXED_AND_FLOATING_RATE_FDIC" hidden="1">"c6424"</definedName>
    <definedName name="IQ_OVER_THREE_YEARS_FDIC" hidden="1">"c6418"</definedName>
    <definedName name="IQ_PART_TIME" hidden="1">"c1024"</definedName>
    <definedName name="IQ_PARTICIPATION_POOLS_RESIDENTIAL_MORTGAGES_FDIC" hidden="1">"c6403"</definedName>
    <definedName name="IQ_PARTNERSHIP_INC_RE" hidden="1">"c12039"</definedName>
    <definedName name="IQ_PAST_DUE_30_1_4_FAMILY_LOANS_FDIC" hidden="1">"c6693"</definedName>
    <definedName name="IQ_PAST_DUE_30_AUTO_LOANS_FDIC" hidden="1">"c6687"</definedName>
    <definedName name="IQ_PAST_DUE_30_CL_LOANS_FDIC" hidden="1">"c6688"</definedName>
    <definedName name="IQ_PAST_DUE_30_CREDIT_CARDS_RECEIVABLES_FDIC" hidden="1">"c6690"</definedName>
    <definedName name="IQ_PAST_DUE_30_HOME_EQUITY_LINES_FDIC" hidden="1">"c6691"</definedName>
    <definedName name="IQ_PAST_DUE_30_OTHER_CONSUMER_LOANS_FDIC" hidden="1">"c6689"</definedName>
    <definedName name="IQ_PAST_DUE_30_OTHER_LOANS_FDIC" hidden="1">"c6692"</definedName>
    <definedName name="IQ_PAST_DUE_90_1_4_FAMILY_LOANS_FDIC" hidden="1">"c6700"</definedName>
    <definedName name="IQ_PAST_DUE_90_AUTO_LOANS_FDIC" hidden="1">"c6694"</definedName>
    <definedName name="IQ_PAST_DUE_90_CL_LOANS_FDIC" hidden="1">"c6695"</definedName>
    <definedName name="IQ_PAST_DUE_90_CREDIT_CARDS_RECEIVABLES_FDIC" hidden="1">"c6697"</definedName>
    <definedName name="IQ_PAST_DUE_90_HOME_EQUITY_LINES_FDIC" hidden="1">"c6698"</definedName>
    <definedName name="IQ_PAST_DUE_90_OTHER_CONSUMER_LOANS_FDIC" hidden="1">"c6696"</definedName>
    <definedName name="IQ_PAST_DUE_90_OTHER_LOANS_FDIC" hidden="1">"c6699"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EXCL_FWD_REUT" hidden="1">"c4049"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G_FWD_REUT" hidden="1">"c4052"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DAY" hidden="1">"c1846"</definedName>
    <definedName name="IQ_PERCENT_CHANGE_EST_5YR_GROWTH_RATE_DAY_CIQ" hidden="1">"c3785"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WEEK" hidden="1">"c1847"</definedName>
    <definedName name="IQ_PERCENT_CHANGE_EST_5YR_GROWTH_RATE_WEEK_CIQ" hidden="1">"c3797"</definedName>
    <definedName name="IQ_PERCENT_CHANGE_EST_EBITDA_12MONTHS" hidden="1">"c1804"</definedName>
    <definedName name="IQ_PERCENT_CHANGE_EST_EBITDA_12MONTHS_CIQ" hidden="1">"c3748"</definedName>
    <definedName name="IQ_PERCENT_CHANGE_EST_EBITDA_18MONTHS" hidden="1">"c1805"</definedName>
    <definedName name="IQ_PERCENT_CHANGE_EST_EBITDA_18MONTHS_CIQ" hidden="1">"c3749"</definedName>
    <definedName name="IQ_PERCENT_CHANGE_EST_EBITDA_3MONTHS" hidden="1">"c1801"</definedName>
    <definedName name="IQ_PERCENT_CHANGE_EST_EBITDA_3MONTHS_CIQ" hidden="1">"c3745"</definedName>
    <definedName name="IQ_PERCENT_CHANGE_EST_EBITDA_6MONTHS" hidden="1">"c1802"</definedName>
    <definedName name="IQ_PERCENT_CHANGE_EST_EBITDA_6MONTHS_CIQ" hidden="1">"c3746"</definedName>
    <definedName name="IQ_PERCENT_CHANGE_EST_EBITDA_9MONTHS" hidden="1">"c1803"</definedName>
    <definedName name="IQ_PERCENT_CHANGE_EST_EBITDA_9MONTHS_CIQ" hidden="1">"c3747"</definedName>
    <definedName name="IQ_PERCENT_CHANGE_EST_EBITDA_DAY" hidden="1">"c1798"</definedName>
    <definedName name="IQ_PERCENT_CHANGE_EST_EBITDA_DAY_CIQ" hidden="1">"c3743"</definedName>
    <definedName name="IQ_PERCENT_CHANGE_EST_EBITDA_MONTH" hidden="1">"c1800"</definedName>
    <definedName name="IQ_PERCENT_CHANGE_EST_EBITDA_MONTH_CIQ" hidden="1">"c3744"</definedName>
    <definedName name="IQ_PERCENT_CHANGE_EST_EBITDA_WEEK" hidden="1">"c1799"</definedName>
    <definedName name="IQ_PERCENT_CHANGE_EST_EBITDA_WEEK_CIQ" hidden="1">"c3792"</definedName>
    <definedName name="IQ_PERCENT_CHANGE_EST_EPS_12MONTHS" hidden="1">"c1788"</definedName>
    <definedName name="IQ_PERCENT_CHANGE_EST_EPS_12MONTHS_CIQ" hidden="1">"c3733"</definedName>
    <definedName name="IQ_PERCENT_CHANGE_EST_EPS_18MONTHS" hidden="1">"c1789"</definedName>
    <definedName name="IQ_PERCENT_CHANGE_EST_EPS_18MONTHS_CIQ" hidden="1">"c3734"</definedName>
    <definedName name="IQ_PERCENT_CHANGE_EST_EPS_3MONTHS" hidden="1">"c1785"</definedName>
    <definedName name="IQ_PERCENT_CHANGE_EST_EPS_3MONTHS_CIQ" hidden="1">"c3730"</definedName>
    <definedName name="IQ_PERCENT_CHANGE_EST_EPS_6MONTHS" hidden="1">"c1786"</definedName>
    <definedName name="IQ_PERCENT_CHANGE_EST_EPS_6MONTHS_CIQ" hidden="1">"c3731"</definedName>
    <definedName name="IQ_PERCENT_CHANGE_EST_EPS_9MONTHS" hidden="1">"c1787"</definedName>
    <definedName name="IQ_PERCENT_CHANGE_EST_EPS_9MONTHS_CIQ" hidden="1">"c3732"</definedName>
    <definedName name="IQ_PERCENT_CHANGE_EST_EPS_DAY" hidden="1">"c1782"</definedName>
    <definedName name="IQ_PERCENT_CHANGE_EST_EPS_DAY_CIQ" hidden="1">"c3727"</definedName>
    <definedName name="IQ_PERCENT_CHANGE_EST_EPS_MONTH" hidden="1">"c1784"</definedName>
    <definedName name="IQ_PERCENT_CHANGE_EST_EPS_MONTH_CIQ" hidden="1">"c3729"</definedName>
    <definedName name="IQ_PERCENT_CHANGE_EST_EPS_WEEK" hidden="1">"c1783"</definedName>
    <definedName name="IQ_PERCENT_CHANGE_EST_EPS_WEEK_CIQ" hidden="1">"c3728"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3MONTHS" hidden="1">"c1841"</definedName>
    <definedName name="IQ_PERCENT_CHANGE_EST_PRICE_TARGET_3MONTHS_CIQ" hidden="1">"c3780"</definedName>
    <definedName name="IQ_PERCENT_CHANGE_EST_PRICE_TARGET_6MONTHS" hidden="1">"c1842"</definedName>
    <definedName name="IQ_PERCENT_CHANGE_EST_PRICE_TARGET_6MONTHS_CIQ" hidden="1">"c3781"</definedName>
    <definedName name="IQ_PERCENT_CHANGE_EST_PRICE_TARGET_9MONTHS" hidden="1">"c1843"</definedName>
    <definedName name="IQ_PERCENT_CHANGE_EST_PRICE_TARGET_9MONTHS_CIQ" hidden="1">"c3782"</definedName>
    <definedName name="IQ_PERCENT_CHANGE_EST_PRICE_TARGET_DAY" hidden="1">"c1838"</definedName>
    <definedName name="IQ_PERCENT_CHANGE_EST_PRICE_TARGET_DAY_CIQ" hidden="1">"c3778"</definedName>
    <definedName name="IQ_PERCENT_CHANGE_EST_PRICE_TARGET_MONTH" hidden="1">"c1840"</definedName>
    <definedName name="IQ_PERCENT_CHANGE_EST_PRICE_TARGET_MONTH_CIQ" hidden="1">"c3779"</definedName>
    <definedName name="IQ_PERCENT_CHANGE_EST_PRICE_TARGET_WEEK" hidden="1">"c1839"</definedName>
    <definedName name="IQ_PERCENT_CHANGE_EST_PRICE_TARGET_WEEK_CIQ" hidden="1">"c3798"</definedName>
    <definedName name="IQ_PERCENT_CHANGE_EST_RECO_12MONTHS" hidden="1">"c1836"</definedName>
    <definedName name="IQ_PERCENT_CHANGE_EST_RECO_12MONTHS_CIQ" hidden="1">"c3776"</definedName>
    <definedName name="IQ_PERCENT_CHANGE_EST_RECO_18MONTHS" hidden="1">"c1837"</definedName>
    <definedName name="IQ_PERCENT_CHANGE_EST_RECO_18MONTHS_CIQ" hidden="1">"c3777"</definedName>
    <definedName name="IQ_PERCENT_CHANGE_EST_RECO_3MONTHS" hidden="1">"c1833"</definedName>
    <definedName name="IQ_PERCENT_CHANGE_EST_RECO_3MONTHS_CIQ" hidden="1">"c3773"</definedName>
    <definedName name="IQ_PERCENT_CHANGE_EST_RECO_6MONTHS" hidden="1">"c1834"</definedName>
    <definedName name="IQ_PERCENT_CHANGE_EST_RECO_6MONTHS_CIQ" hidden="1">"c3774"</definedName>
    <definedName name="IQ_PERCENT_CHANGE_EST_RECO_9MONTHS" hidden="1">"c1835"</definedName>
    <definedName name="IQ_PERCENT_CHANGE_EST_RECO_9MONTHS_CIQ" hidden="1">"c3775"</definedName>
    <definedName name="IQ_PERCENT_CHANGE_EST_RECO_DAY" hidden="1">"c1830"</definedName>
    <definedName name="IQ_PERCENT_CHANGE_EST_RECO_DAY_CIQ" hidden="1">"c3771"</definedName>
    <definedName name="IQ_PERCENT_CHANGE_EST_RECO_MONTH" hidden="1">"c1832"</definedName>
    <definedName name="IQ_PERCENT_CHANGE_EST_RECO_MONTH_CIQ" hidden="1">"c3772"</definedName>
    <definedName name="IQ_PERCENT_CHANGE_EST_RECO_WEEK" hidden="1">"c1831"</definedName>
    <definedName name="IQ_PERCENT_CHANGE_EST_RECO_WEEK_CIQ" hidden="1">"c3796"</definedName>
    <definedName name="IQ_PERCENT_CHANGE_EST_REV_12MONTHS" hidden="1">"c1796"</definedName>
    <definedName name="IQ_PERCENT_CHANGE_EST_REV_12MONTHS_CIQ" hidden="1">"c3741"</definedName>
    <definedName name="IQ_PERCENT_CHANGE_EST_REV_18MONTHS" hidden="1">"c1797"</definedName>
    <definedName name="IQ_PERCENT_CHANGE_EST_REV_18MONTHS_CIQ" hidden="1">"c3742"</definedName>
    <definedName name="IQ_PERCENT_CHANGE_EST_REV_3MONTHS" hidden="1">"c1793"</definedName>
    <definedName name="IQ_PERCENT_CHANGE_EST_REV_3MONTHS_CIQ" hidden="1">"c3738"</definedName>
    <definedName name="IQ_PERCENT_CHANGE_EST_REV_6MONTHS" hidden="1">"c1794"</definedName>
    <definedName name="IQ_PERCENT_CHANGE_EST_REV_6MONTHS_CIQ" hidden="1">"c3739"</definedName>
    <definedName name="IQ_PERCENT_CHANGE_EST_REV_9MONTHS" hidden="1">"c1795"</definedName>
    <definedName name="IQ_PERCENT_CHANGE_EST_REV_9MONTHS_CIQ" hidden="1">"c3740"</definedName>
    <definedName name="IQ_PERCENT_CHANGE_EST_REV_DAY" hidden="1">"c1790"</definedName>
    <definedName name="IQ_PERCENT_CHANGE_EST_REV_DAY_CIQ" hidden="1">"c3735"</definedName>
    <definedName name="IQ_PERCENT_CHANGE_EST_REV_MONTH" hidden="1">"c1792"</definedName>
    <definedName name="IQ_PERCENT_CHANGE_EST_REV_MONTH_CIQ" hidden="1">"c3737"</definedName>
    <definedName name="IQ_PERCENT_CHANGE_EST_REV_WEEK" hidden="1">"c1791"</definedName>
    <definedName name="IQ_PERCENT_CHANGE_EST_REV_WEEK_CIQ" hidden="1">"c3736"</definedName>
    <definedName name="IQ_PERCENT_INSURED_FDIC" hidden="1">"c6374"</definedName>
    <definedName name="IQ_PERIODDATE" hidden="1">"c1414"</definedName>
    <definedName name="IQ_PERIODDATE_AP" hidden="1">"c11745"</definedName>
    <definedName name="IQ_PERIODDATE_BS" hidden="1">"c1032"</definedName>
    <definedName name="IQ_PERIODDATE_CF" hidden="1">"c1033"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URITIES_FDIC" hidden="1">"c6401"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INCOME_FDIC" hidden="1">"c6581"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FERRED_FDIC" hidden="1">"c6349"</definedName>
    <definedName name="IQ_PREMISES_EQUIPMENT_FDIC" hidden="1">"c6577"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ETAX_RETURN_ASSETS_FDIC" hidden="1">"c6731"</definedName>
    <definedName name="IQ_PRICE_OVER_BVPS" hidden="1">"c1412"</definedName>
    <definedName name="IQ_PRICE_OVER_LTM_EPS" hidden="1">"c1413"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TARGET" hidden="1">"c82"</definedName>
    <definedName name="IQ_PRICE_TARGET_CIQ" hidden="1">"c3613"</definedName>
    <definedName name="IQ_PRICE_TARGET_REUT" hidden="1">"c3631"</definedName>
    <definedName name="IQ_PRICEDATE" hidden="1">"c1069"</definedName>
    <definedName name="IQ_PRICING_DATE" hidden="1">"c1613"</definedName>
    <definedName name="IQ_PRIMARY_INDUSTRY" hidden="1">"c1070"</definedName>
    <definedName name="IQ_PRIVATE_CONST_TOTAL_APR_FC_UNUSED_UNUSED_UNUSED" hidden="1">"c8559"</definedName>
    <definedName name="IQ_PRIVATE_CONST_TOTAL_APR_UNUSED_UNUSED_UNUSED" hidden="1">"c7679"</definedName>
    <definedName name="IQ_PRIVATE_CONST_TOTAL_FC_UNUSED_UNUSED_UNUSED" hidden="1">"c7899"</definedName>
    <definedName name="IQ_PRIVATE_CONST_TOTAL_POP_FC_UNUSED_UNUSED_UNUSED" hidden="1">"c8119"</definedName>
    <definedName name="IQ_PRIVATE_CONST_TOTAL_POP_UNUSED_UNUSED_UNUSED" hidden="1">"c7239"</definedName>
    <definedName name="IQ_PRIVATE_CONST_TOTAL_UNUSED_UNUSED_UNUSED" hidden="1">"c7019"</definedName>
    <definedName name="IQ_PRIVATE_CONST_TOTAL_YOY_FC_UNUSED_UNUSED_UNUSED" hidden="1">"c8339"</definedName>
    <definedName name="IQ_PRIVATE_CONST_TOTAL_YOY_UNUSED_UNUSED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_UNUSED_UNUSED" hidden="1">"c8535"</definedName>
    <definedName name="IQ_PRIVATE_RES_CONST_REAL_APR_UNUSED_UNUSED_UNUSED" hidden="1">"c7655"</definedName>
    <definedName name="IQ_PRIVATE_RES_CONST_REAL_FC_UNUSED_UNUSED_UNUSED" hidden="1">"c7875"</definedName>
    <definedName name="IQ_PRIVATE_RES_CONST_REAL_POP_FC_UNUSED_UNUSED_UNUSED" hidden="1">"c8095"</definedName>
    <definedName name="IQ_PRIVATE_RES_CONST_REAL_POP_UNUSED_UNUSED_UNUSED" hidden="1">"c7215"</definedName>
    <definedName name="IQ_PRIVATE_RES_CONST_REAL_UNUSED_UNUSED_UNUSED" hidden="1">"c6995"</definedName>
    <definedName name="IQ_PRIVATE_RES_CONST_REAL_YOY_FC_UNUSED_UNUSED_UNUSED" hidden="1">"c8315"</definedName>
    <definedName name="IQ_PRIVATE_RES_CONST_REAL_YOY_UNUSED_UNUSED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IVATELY_ISSUED_MORTGAGE_BACKED_SECURITIES_FDIC" hidden="1">"c6407"</definedName>
    <definedName name="IQ_PRIVATELY_ISSUED_MORTGAGE_PASS_THROUGHS_FDIC" hidden="1">"c6405"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FESSIONAL" hidden="1">"c1071"</definedName>
    <definedName name="IQ_PROFESSIONAL_TITLE" hidden="1">"c1072"</definedName>
    <definedName name="IQ_PROFIT_AFTER_COST_CAPITAL_NEW_BUSINESS" hidden="1">"c9969"</definedName>
    <definedName name="IQ_PROFIT_BEFORE_COST_CAPITAL_NEW_BUSINESS" hidden="1">"c9967"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RCHASE_FOREIGN_CURRENCIES_FDIC" hidden="1">"c6513"</definedName>
    <definedName name="IQ_PURCHASED_OPTION_CONTRACTS_FDIC" hidden="1">"c6510"</definedName>
    <definedName name="IQ_PURCHASED_OPTION_CONTRACTS_FX_RISK_FDIC" hidden="1">"c6515"</definedName>
    <definedName name="IQ_PURCHASED_OPTION_CONTRACTS_NON_FX_IR_FDIC" hidden="1">"c6520"</definedName>
    <definedName name="IQ_PURCHASES_EQUIP_NONRES_SAAR_APR_FC_UNUSED_UNUSED_UNUSED" hidden="1">"c8491"</definedName>
    <definedName name="IQ_PURCHASES_EQUIP_NONRES_SAAR_APR_UNUSED_UNUSED_UNUSED" hidden="1">"c7611"</definedName>
    <definedName name="IQ_PURCHASES_EQUIP_NONRES_SAAR_FC_UNUSED_UNUSED_UNUSED" hidden="1">"c7831"</definedName>
    <definedName name="IQ_PURCHASES_EQUIP_NONRES_SAAR_POP_FC_UNUSED_UNUSED_UNUSED" hidden="1">"c8051"</definedName>
    <definedName name="IQ_PURCHASES_EQUIP_NONRES_SAAR_POP_UNUSED_UNUSED_UNUSED" hidden="1">"c7171"</definedName>
    <definedName name="IQ_PURCHASES_EQUIP_NONRES_SAAR_UNUSED_UNUSED_UNUSED" hidden="1">"c6951"</definedName>
    <definedName name="IQ_PURCHASES_EQUIP_NONRES_SAAR_YOY_FC_UNUSED_UNUSED_UNUSED" hidden="1">"c8271"</definedName>
    <definedName name="IQ_PURCHASES_EQUIP_NONRES_SAAR_YOY_UNUSED_UNUSED_UNUSED" hidden="1">"c7391"</definedName>
    <definedName name="IQ_PV_PREMIUMS_NEW_BUSINESS" hidden="1">"c9973"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DEPR_AMORT" hidden="1">"c8750"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CLOSURE_FDIC" hidden="1">"c6332"</definedName>
    <definedName name="IQ_RE_GAIN_LOSS_SALE_ASSETS" hidden="1">"c8751"</definedName>
    <definedName name="IQ_RE_INVEST_FDIC" hidden="1">"c6331"</definedName>
    <definedName name="IQ_RE_LOANS_DOMESTIC_CHARGE_OFFS_FDIC" hidden="1">"c6589"</definedName>
    <definedName name="IQ_RE_LOANS_DOMESTIC_FDIC" hidden="1">"c6309"</definedName>
    <definedName name="IQ_RE_LOANS_DOMESTIC_NET_CHARGE_OFFS_FDIC" hidden="1">"c6627"</definedName>
    <definedName name="IQ_RE_LOANS_DOMESTIC_RECOVERIES_FDIC" hidden="1">"c6608"</definedName>
    <definedName name="IQ_RE_LOANS_FDIC" hidden="1">"c6308"</definedName>
    <definedName name="IQ_RE_LOANS_FOREIGN_CHARGE_OFFS_FDIC" hidden="1">"c6595"</definedName>
    <definedName name="IQ_RE_LOANS_FOREIGN_NET_CHARGE_OFFS_FDIC" hidden="1">"c6633"</definedName>
    <definedName name="IQ_RE_LOANS_FOREIGN_RECOVERIES_FDIC" hidden="1">"c6614"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AL_ESTATE" hidden="1">"c1093"</definedName>
    <definedName name="IQ_REAL_ESTATE_ASSETS" hidden="1">"c1094"</definedName>
    <definedName name="IQ_RECOVERIES_1_4_FAMILY_LOANS_FDIC" hidden="1">"c6707"</definedName>
    <definedName name="IQ_RECOVERIES_AUTO_LOANS_FDIC" hidden="1">"c6701"</definedName>
    <definedName name="IQ_RECOVERIES_CL_LOANS_FDIC" hidden="1">"c6702"</definedName>
    <definedName name="IQ_RECOVERIES_CREDIT_CARDS_RECEIVABLES_FDIC" hidden="1">"c6704"</definedName>
    <definedName name="IQ_RECOVERIES_HOME_EQUITY_LINES_FDIC" hidden="1">"c6705"</definedName>
    <definedName name="IQ_RECOVERIES_OTHER_CONSUMER_LOANS_FDIC" hidden="1">"c6703"</definedName>
    <definedName name="IQ_RECOVERIES_OTHER_LOANS_FDIC" hidden="1">"c6706"</definedName>
    <definedName name="IQ_RECURRING_PROFIT_ACT_OR_EST" hidden="1">"c4507"</definedName>
    <definedName name="IQ_RECURRING_PROFIT_ACT_OR_EST_CIQ" hidden="1">"c5045"</definedName>
    <definedName name="IQ_RECURRING_PROFIT_SHARE_ACT_OR_EST" hidden="1">"c4508"</definedName>
    <definedName name="IQ_RECURRING_PROFIT_SHARE_ACT_OR_EST_CIQ" hidden="1">"c5046"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LATED_PLANS_FDIC" hidden="1">"c6320"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AL_REV" hidden="1">"c1101"</definedName>
    <definedName name="IQ_RES_CONST_REAL_APR_FC_UNUSED_UNUSED_UNUSED" hidden="1">"c8536"</definedName>
    <definedName name="IQ_RES_CONST_REAL_APR_UNUSED_UNUSED_UNUSED" hidden="1">"c7656"</definedName>
    <definedName name="IQ_RES_CONST_REAL_FC_UNUSED_UNUSED_UNUSED" hidden="1">"c7876"</definedName>
    <definedName name="IQ_RES_CONST_REAL_POP_FC_UNUSED_UNUSED_UNUSED" hidden="1">"c8096"</definedName>
    <definedName name="IQ_RES_CONST_REAL_POP_UNUSED_UNUSED_UNUSED" hidden="1">"c7216"</definedName>
    <definedName name="IQ_RES_CONST_REAL_SAAR_APR_FC_UNUSED_UNUSED_UNUSED" hidden="1">"c8537"</definedName>
    <definedName name="IQ_RES_CONST_REAL_SAAR_APR_UNUSED_UNUSED_UNUSED" hidden="1">"c7657"</definedName>
    <definedName name="IQ_RES_CONST_REAL_SAAR_FC_UNUSED_UNUSED_UNUSED" hidden="1">"c7877"</definedName>
    <definedName name="IQ_RES_CONST_REAL_SAAR_POP_FC_UNUSED_UNUSED_UNUSED" hidden="1">"c8097"</definedName>
    <definedName name="IQ_RES_CONST_REAL_SAAR_POP_UNUSED_UNUSED_UNUSED" hidden="1">"c7217"</definedName>
    <definedName name="IQ_RES_CONST_REAL_SAAR_UNUSED_UNUSED_UNUSED" hidden="1">"c6997"</definedName>
    <definedName name="IQ_RES_CONST_REAL_SAAR_YOY_FC_UNUSED_UNUSED_UNUSED" hidden="1">"c8317"</definedName>
    <definedName name="IQ_RES_CONST_REAL_SAAR_YOY_UNUSED_UNUSED_UNUSED" hidden="1">"c7437"</definedName>
    <definedName name="IQ_RES_CONST_REAL_UNUSED_UNUSED_UNUSED" hidden="1">"c6996"</definedName>
    <definedName name="IQ_RES_CONST_REAL_YOY_FC_UNUSED_UNUSED_UNUSED" hidden="1">"c8316"</definedName>
    <definedName name="IQ_RES_CONST_REAL_YOY_UNUSED_UNUSED_UNUSED" hidden="1">"c7436"</definedName>
    <definedName name="IQ_RES_CONST_SAAR_APR_FC_UNUSED_UNUSED_UNUSED" hidden="1">"c8540"</definedName>
    <definedName name="IQ_RES_CONST_SAAR_APR_UNUSED_UNUSED_UNUSED" hidden="1">"c7660"</definedName>
    <definedName name="IQ_RES_CONST_SAAR_FC_UNUSED_UNUSED_UNUSED" hidden="1">"c7880"</definedName>
    <definedName name="IQ_RES_CONST_SAAR_POP_FC_UNUSED_UNUSED_UNUSED" hidden="1">"c8100"</definedName>
    <definedName name="IQ_RES_CONST_SAAR_POP_UNUSED_UNUSED_UNUSED" hidden="1">"c7220"</definedName>
    <definedName name="IQ_RES_CONST_SAAR_UNUSED_UNUSED_UNUSED" hidden="1">"c7000"</definedName>
    <definedName name="IQ_RES_CONST_SAAR_YOY_FC_UNUSED_UNUSED_UNUSED" hidden="1">"c8320"</definedName>
    <definedName name="IQ_RES_CONST_SAAR_YOY_UNUSED_UNUSED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NET_FDIC" hidden="1">"c6500"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UTI" hidden="1">"c1111"</definedName>
    <definedName name="IQ_RESTRUCTURED_LOANS" hidden="1">"c1112"</definedName>
    <definedName name="IQ_RESTRUCTURED_LOANS_1_4_RESIDENTIAL_FDIC" hidden="1">"c6378"</definedName>
    <definedName name="IQ_RESTRUCTURED_LOANS_LEASES_FDIC" hidden="1">"c6377"</definedName>
    <definedName name="IQ_RESTRUCTURED_LOANS_NON_1_4_FDIC" hidden="1">"c6379"</definedName>
    <definedName name="IQ_RETAIL_ACQUIRED_AFFILIATED_OTHER_STORES" hidden="1">"c9892"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DEPOSITS_FDIC" hidden="1">"c6488"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"c9903"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"c9904"</definedName>
    <definedName name="IQ_RETAIL_SALES_POP" hidden="1">"c7223"</definedName>
    <definedName name="IQ_RETAIL_SALES_POP_FC" hidden="1">"c8103"</definedName>
    <definedName name="IQ_RETAIL_SALES_RETAIL" hidden="1">"c9902"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NED_EARN" hidden="1">"c1420"</definedName>
    <definedName name="IQ_RETAINED_EARNINGS_AVERAGE_EQUITY_FDIC" hidden="1">"c6733"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DIC" hidden="1">"c6730"</definedName>
    <definedName name="IQ_RETURN_ASSETS_FS" hidden="1">"c1116"</definedName>
    <definedName name="IQ_RETURN_CAPITAL" hidden="1">"c1117"</definedName>
    <definedName name="IQ_RETURN_EMBEDDED_VALUE" hidden="1">"c9974"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DIC" hidden="1">"c6732"</definedName>
    <definedName name="IQ_RETURN_EQUITY_FS" hidden="1">"c1121"</definedName>
    <definedName name="IQ_RETURN_INVESTMENT" hidden="1">"c1421"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STDDEV_EST_REUT" hidden="1">"c3639"</definedName>
    <definedName name="IQ_REV_UTI" hidden="1">"c1125"</definedName>
    <definedName name="IQ_REVALUATION_GAINS_FDIC" hidden="1">"c6428"</definedName>
    <definedName name="IQ_REVALUATION_LOSSES_FDIC" hidden="1">"c6429"</definedName>
    <definedName name="IQ_REVENUE" hidden="1">"c1422"</definedName>
    <definedName name="IQ_REVENUE_ACT_OR_EST_CIQ" hidden="1">"c5059"</definedName>
    <definedName name="IQ_REVENUE_EST" hidden="1">"c1126"</definedName>
    <definedName name="IQ_REVENUE_EST_CIQ" hidden="1">"c3616"</definedName>
    <definedName name="IQ_REVENUE_EST_REUT" hidden="1">"c3634"</definedName>
    <definedName name="IQ_REVENUE_HIGH_EST" hidden="1">"c1127"</definedName>
    <definedName name="IQ_REVENUE_HIGH_EST_CIQ" hidden="1">"c3618"</definedName>
    <definedName name="IQ_REVENUE_HIGH_EST_REUT" hidden="1">"c3636"</definedName>
    <definedName name="IQ_REVENUE_LOW_EST" hidden="1">"c1128"</definedName>
    <definedName name="IQ_REVENUE_LOW_EST_CIQ" hidden="1">"c3619"</definedName>
    <definedName name="IQ_REVENUE_LOW_EST_REUT" hidden="1">"c3637"</definedName>
    <definedName name="IQ_REVENUE_MEDIAN_EST" hidden="1">"c1662"</definedName>
    <definedName name="IQ_REVENUE_MEDIAN_EST_CIQ" hidden="1">"c3617"</definedName>
    <definedName name="IQ_REVENUE_MEDIAN_EST_REUT" hidden="1">"c3635"</definedName>
    <definedName name="IQ_REVENUE_NUM_EST" hidden="1">"c1129"</definedName>
    <definedName name="IQ_REVENUE_NUM_EST_CIQ" hidden="1">"c3620"</definedName>
    <definedName name="IQ_REVENUE_NUM_EST_REUT" hidden="1">"c3638"</definedName>
    <definedName name="IQ_REVISION_DATE_" hidden="1">39778.4359375</definedName>
    <definedName name="IQ_RISK_ADJ_BANK_ASSETS" hidden="1">"c2670"</definedName>
    <definedName name="IQ_RISK_WEIGHTED_ASSETS_FDIC" hidden="1">"c6370"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Y" hidden="1">"c1130"</definedName>
    <definedName name="IQ_SALARY_FDIC" hidden="1">"c6576"</definedName>
    <definedName name="IQ_SALE_CONVERSION_RETIREMENT_STOCK_FDIC" hidden="1">"c6661"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EC_PURCHASED_RESELL" hidden="1">"c5513"</definedName>
    <definedName name="IQ_SECUR_RECEIV" hidden="1">"c1151"</definedName>
    <definedName name="IQ_SECURED_1_4_FAMILY_RESIDENTIAL_CHARGE_OFFS_FDIC" hidden="1">"c6590"</definedName>
    <definedName name="IQ_SECURED_1_4_FAMILY_RESIDENTIAL_NET_CHARGE_OFFS_FDIC" hidden="1">"c6628"</definedName>
    <definedName name="IQ_SECURED_1_4_FAMILY_RESIDENTIAL_RECOVERIES_FDIC" hidden="1">"c6609"</definedName>
    <definedName name="IQ_SECURED_DEBT" hidden="1">"c2546"</definedName>
    <definedName name="IQ_SECURED_DEBT_PCT" hidden="1">"c2547"</definedName>
    <definedName name="IQ_SECURED_FARMLAND_CHARGE_OFFS_FDIC" hidden="1">"c6593"</definedName>
    <definedName name="IQ_SECURED_FARMLAND_NET_CHARGE_OFFS_FDIC" hidden="1">"c6631"</definedName>
    <definedName name="IQ_SECURED_FARMLAND_RECOVERIES_FDIC" hidden="1">"c6612"</definedName>
    <definedName name="IQ_SECURED_MULTIFAMILY_RESIDENTIAL_CHARGE_OFFS_FDIC" hidden="1">"c6591"</definedName>
    <definedName name="IQ_SECURED_MULTIFAMILY_RESIDENTIAL_NET_CHARGE_OFFS_FDIC" hidden="1">"c6629"</definedName>
    <definedName name="IQ_SECURED_MULTIFAMILY_RESIDENTIAL_RECOVERIES_FDIC" hidden="1">"c6610"</definedName>
    <definedName name="IQ_SECURED_NONFARM_NONRESIDENTIAL_CHARGE_OFFS_FDIC" hidden="1">"c6592"</definedName>
    <definedName name="IQ_SECURED_NONFARM_NONRESIDENTIAL_NET_CHARGE_OFFS_FDIC" hidden="1">"c6630"</definedName>
    <definedName name="IQ_SECURED_NONFARM_NONRESIDENTIAL_RECOVERIES_FDIC" hidden="1">"c6611"</definedName>
    <definedName name="IQ_SECURITIES_GAINS_FDIC" hidden="1">"c6584"</definedName>
    <definedName name="IQ_SECURITIES_ISSUED_STATES_FDIC" hidden="1">"c6300"</definedName>
    <definedName name="IQ_SECURITIES_LENT_FDIC" hidden="1">"c6532"</definedName>
    <definedName name="IQ_SECURITIES_UNDERWRITING_FDIC" hidden="1">"c6529"</definedName>
    <definedName name="IQ_SECURITY_BORROW" hidden="1">"c1152"</definedName>
    <definedName name="IQ_SECURITY_OWN" hidden="1">"c1153"</definedName>
    <definedName name="IQ_SECURITY_RESELL" hidden="1">"c1154"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FDIC" hidden="1">"c6572"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"c11748"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URCE" hidden="1">"c1168"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NONTRANSACTION_ACCOUNTS_FDIC" hidden="1">"c6547"</definedName>
    <definedName name="IQ_STATES_TOTAL_DEPOSITS_FDIC" hidden="1">"c6473"</definedName>
    <definedName name="IQ_STATES_TRANSACTION_ACCOUNTS_FDIC" hidden="1">"c6539"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TEGY_NOTE" hidden="1">"c6791"</definedName>
    <definedName name="IQ_STRIKE_PRICE_ISSUED" hidden="1">"c1645"</definedName>
    <definedName name="IQ_STRIKE_PRICE_OS" hidden="1">"c1646"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FDIC" hidden="1">"c6346"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RPLUS_FDIC" hidden="1">"c6351"</definedName>
    <definedName name="IQ_SVA" hidden="1">"c1214"</definedName>
    <definedName name="IQ_TARGET_PRICE_NUM" hidden="1">"c1653"</definedName>
    <definedName name="IQ_TARGET_PRICE_NUM_CIQ" hidden="1">"c4661"</definedName>
    <definedName name="IQ_TARGET_PRICE_NUM_REUT" hidden="1">"c5319"</definedName>
    <definedName name="IQ_TARGET_PRICE_STDDEV" hidden="1">"c1654"</definedName>
    <definedName name="IQ_TARGET_PRICE_STDDEV_CIQ" hidden="1">"c4662"</definedName>
    <definedName name="IQ_TARGET_PRICE_STDDEV_REUT" hidden="1">"c5320"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BITDA_FWD_CIQ" hidden="1">"c4043"</definedName>
    <definedName name="IQ_TEV_EBITDA_FWD_REUT" hidden="1">"c4050"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TOTAL_REV_FWD_REUT" hidden="1">"c4051"</definedName>
    <definedName name="IQ_TEV_UFCF" hidden="1">"c2208"</definedName>
    <definedName name="IQ_THREE_MONTHS_FIXED_AND_FLOATING_FDIC" hidden="1">"c6419"</definedName>
    <definedName name="IQ_THREE_MONTHS_MORTGAGE_PASS_THROUGHS_FDIC" hidden="1">"c6411"</definedName>
    <definedName name="IQ_THREE_YEAR_FIXED_AND_FLOATING_RATE_FDIC" hidden="1">"c6421"</definedName>
    <definedName name="IQ_THREE_YEAR_MORTGAGE_PASS_THROUGHS_FDIC" hidden="1">"c6413"</definedName>
    <definedName name="IQ_THREE_YEARS_LESS_FDIC" hidden="1">"c6417"</definedName>
    <definedName name="IQ_TIER_1_RISK_BASED_CAPITAL_RATIO_FDIC" hidden="1">"c6746"</definedName>
    <definedName name="IQ_TIER_ONE_CAPITAL" hidden="1">"c2667"</definedName>
    <definedName name="IQ_TIER_ONE_FDIC" hidden="1">"c6369"</definedName>
    <definedName name="IQ_TIER_ONE_RATIO" hidden="1">"c1229"</definedName>
    <definedName name="IQ_TIER_TWO_CAPITAL" hidden="1">"c2669"</definedName>
    <definedName name="IQ_TIME_DEP" hidden="1">"c1230"</definedName>
    <definedName name="IQ_TIME_DEPOSITS_LESS_THAN_100K_FDIC" hidden="1">"c6465"</definedName>
    <definedName name="IQ_TIME_DEPOSITS_MORE_THAN_100K_FDIC" hidden="1">"c6470"</definedName>
    <definedName name="IQ_TODAY" hidden="1">0</definedName>
    <definedName name="IQ_TOT_ADJ_INC" hidden="1">"c1616"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FDIC" hidden="1">"c6339"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ARGE_OFFS_FDIC" hidden="1">"c6603"</definedName>
    <definedName name="IQ_TOTAL_CHURN" hidden="1">"c2122"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NON_CURRENT" hidden="1">"c6191"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BT_SECURITIES_FDIC" hidden="1">"c6410"</definedName>
    <definedName name="IQ_TOTAL_DEPOSITS" hidden="1">"c1265"</definedName>
    <definedName name="IQ_TOTAL_DEPOSITS_FDIC" hidden="1">"c6342"</definedName>
    <definedName name="IQ_TOTAL_DIV_PAID_CF" hidden="1">"c1266"</definedName>
    <definedName name="IQ_TOTAL_EMPLOYEE" hidden="1">"c2141"</definedName>
    <definedName name="IQ_TOTAL_EMPLOYEES" hidden="1">"c1522"</definedName>
    <definedName name="IQ_TOTAL_EMPLOYEES_FDIC" hidden="1">"c6355"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SUBTOTAL_AP" hidden="1">"c8989"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FDIC" hidden="1">"c6354"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FDIC" hidden="1">"c6348"</definedName>
    <definedName name="IQ_TOTAL_LOANS" hidden="1">"c5653"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COVERIES_FDIC" hidden="1">"c6622"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NK_FDIC" hidden="1">"c6786"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ISK_BASED_CAPITAL_RATIO_FDIC" hidden="1">"c6747"</definedName>
    <definedName name="IQ_TOTAL_ROOMS" hidden="1">"c8789"</definedName>
    <definedName name="IQ_TOTAL_SECURITIES_FDIC" hidden="1">"c6306"</definedName>
    <definedName name="IQ_TOTAL_SPECIAL" hidden="1">"c1618"</definedName>
    <definedName name="IQ_TOTAL_SQ_FT" hidden="1">"c8781"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TIME_DEPOSITS_FDIC" hidden="1">"c6497"</definedName>
    <definedName name="IQ_TOTAL_TIME_SAVINGS_DEPOSITS_FDIC" hidden="1">"c6498"</definedName>
    <definedName name="IQ_TOTAL_UNITS" hidden="1">"c8773"</definedName>
    <definedName name="IQ_TOTAL_UNUSED_COMMITMENTS_FDIC" hidden="1">"c6536"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CCOUNT_GAINS_FEES_FDIC" hidden="1">"c6573"</definedName>
    <definedName name="IQ_TRADING_ASSETS" hidden="1">"c1310"</definedName>
    <definedName name="IQ_TRADING_ASSETS_FDIC" hidden="1">"c6328"</definedName>
    <definedName name="IQ_TRADING_CURRENCY" hidden="1">"c2212"</definedName>
    <definedName name="IQ_TRADING_LIABILITIES_FDIC" hidden="1">"c6344"</definedName>
    <definedName name="IQ_TRANSACTION_ACCOUNTS_FDIC" hidden="1">"c6544"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DIC" hidden="1">"c6501"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WELVE_MONTHS_FIXED_AND_FLOATING_FDIC" hidden="1">"c6420"</definedName>
    <definedName name="IQ_TWELVE_MONTHS_MORTGAGE_PASS_THROUGHS_FDIC" hidden="1">"c6412"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CONSOL_BEDS" hidden="1">"c8783"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WRITING_PROFIT" hidden="1">"c9975"</definedName>
    <definedName name="IQ_UNDIVIDED_PROFITS_FDIC" hidden="1">"c6352"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FDIC" hidden="1">"c6324"</definedName>
    <definedName name="IQ_UNEARNED_INCOME_FOREIGN_FDIC" hidden="1">"c6385"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PROFITABLE_INSTITUTIONS_FDIC" hidden="1">"c6722"</definedName>
    <definedName name="IQ_UNREALIZED_GAIN" hidden="1">"c1619"</definedName>
    <definedName name="IQ_UNSECURED_DEBT" hidden="1">"c2548"</definedName>
    <definedName name="IQ_UNSECURED_DEBT_PCT" hidden="1">"c2549"</definedName>
    <definedName name="IQ_UNUSED_LOAN_COMMITMENTS_FDIC" hidden="1">"c6368"</definedName>
    <definedName name="IQ_UNUSUAL_EXP" hidden="1">"c1456"</definedName>
    <definedName name="IQ_US_BRANCHES_FOREIGN_BANK_LOANS_FDIC" hidden="1">"c6435"</definedName>
    <definedName name="IQ_US_BRANCHES_FOREIGN_BANKS_FDIC" hidden="1">"c6390"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_AGENCIES_FDIC" hidden="1">"c6395"</definedName>
    <definedName name="IQ_US_GOV_DEPOSITS_FDIC" hidden="1">"c6483"</definedName>
    <definedName name="IQ_US_GOV_ENTERPRISES_FDIC" hidden="1">"c6396"</definedName>
    <definedName name="IQ_US_GOV_NONCURRENT_LOANS_TOTAL_NONCURRENT_FDIC" hidden="1">"c6779"</definedName>
    <definedName name="IQ_US_GOV_NONTRANSACTION_ACCOUNTS_FDIC" hidden="1">"c6546"</definedName>
    <definedName name="IQ_US_GOV_OBLIGATIONS_FDIC" hidden="1">"c6299"</definedName>
    <definedName name="IQ_US_GOV_SECURITIES_FDIC" hidden="1">"c6297"</definedName>
    <definedName name="IQ_US_GOV_TOTAL_DEPOSITS_FDIC" hidden="1">"c6472"</definedName>
    <definedName name="IQ_US_GOV_TRANSACTION_ACCOUNTS_FDIC" hidden="1">"c6538"</definedName>
    <definedName name="IQ_US_TREASURY_SECURITIES_FDIC" hidden="1">"c6298"</definedName>
    <definedName name="IQ_UTIL_PPE_NET" hidden="1">"c1620"</definedName>
    <definedName name="IQ_UTIL_REV" hidden="1">"c2091"</definedName>
    <definedName name="IQ_UV_PENSION_LIAB" hidden="1">"c1332"</definedName>
    <definedName name="IQ_VALUATION_ALLOWANCES_FDIC" hidden="1">"c6400"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C_REVENUE_FDIC" hidden="1">"c6667"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ATILE_LIABILITIES_FDIC" hidden="1">"c6364"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ORKING_CAP" hidden="1">"c3494"</definedName>
    <definedName name="IQ_WORKMEN_WRITTEN" hidden="1">"c1336"</definedName>
    <definedName name="IQ_WRITTEN_OPTION_CONTRACTS_FDIC" hidden="1">"c6509"</definedName>
    <definedName name="IQ_WRITTEN_OPTION_CONTRACTS_FX_RISK_FDIC" hidden="1">"c6514"</definedName>
    <definedName name="IQ_WRITTEN_OPTION_CONTRACTS_NON_FX_IR_FDIC" hidden="1">"c6519"</definedName>
    <definedName name="IQ_XDIV_DATE" hidden="1">"c2104"</definedName>
    <definedName name="IQ_YEAR_FOUNDED" hidden="1">"c6793"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Z_SCORE" hidden="1">"c1339"</definedName>
    <definedName name="iuiou" hidden="1">#REF!</definedName>
    <definedName name="iuoiuoiu" hidden="1">{#N/A,#N/A,FALSE,"Aging Summary";#N/A,#N/A,FALSE,"Ratio Analysis";#N/A,#N/A,FALSE,"Test 120 Day Accts";#N/A,#N/A,FALSE,"Tickmarks"}</definedName>
    <definedName name="iuyiyi" hidden="1">#REF!</definedName>
    <definedName name="iyui" hidden="1">{#N/A,#N/A,FALSE,"Aging Summary";#N/A,#N/A,FALSE,"Ratio Analysis";#N/A,#N/A,FALSE,"Test 120 Day Accts";#N/A,#N/A,FALSE,"Tickmarks"}</definedName>
    <definedName name="j" hidden="1">{#N/A,#N/A,FALSE,"Aging Summary";#N/A,#N/A,FALSE,"Ratio Analysis";#N/A,#N/A,FALSE,"Test 120 Day Accts";#N/A,#N/A,FALSE,"Tickmarks"}</definedName>
    <definedName name="jgg" hidden="1">{#N/A,#N/A,FALSE,"Aging Summary";#N/A,#N/A,FALSE,"Ratio Analysis";#N/A,#N/A,FALSE,"Test 120 Day Accts";#N/A,#N/A,FALSE,"Tickmarks"}</definedName>
    <definedName name="jgjgjgj" hidden="1">{#N/A,#N/A,FALSE,"Aging Summary";#N/A,#N/A,FALSE,"Ratio Analysis";#N/A,#N/A,FALSE,"Test 120 Day Accts";#N/A,#N/A,FALSE,"Tickmarks"}</definedName>
    <definedName name="jgjhgj" hidden="1">{#N/A,#N/A,FALSE,"Aging Summary";#N/A,#N/A,FALSE,"Ratio Analysis";#N/A,#N/A,FALSE,"Test 120 Day Accts";#N/A,#N/A,FALSE,"Tickmarks"}</definedName>
    <definedName name="jhgjhgjhg" hidden="1">{"income",#N/A,FALSE,"income_statement"}</definedName>
    <definedName name="jhgjhgjhgj" hidden="1">{#N/A,#N/A,FALSE,"Aging Summary";#N/A,#N/A,FALSE,"Ratio Analysis";#N/A,#N/A,FALSE,"Test 120 Day Accts";#N/A,#N/A,FALSE,"Tickmarks"}</definedName>
    <definedName name="jhjhgjjghhj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jhkjhk" hidden="1">#REF!</definedName>
    <definedName name="jhkjhkh" hidden="1">#REF!</definedName>
    <definedName name="jhkjhlkjhk" hidden="1">{#N/A,#N/A,FALSE,"Aging Summary";#N/A,#N/A,FALSE,"Ratio Analysis";#N/A,#N/A,FALSE,"Test 120 Day Accts";#N/A,#N/A,FALSE,"Tickmarks"}</definedName>
    <definedName name="jj" hidden="1">{#N/A,#N/A,FALSE,"Aging Summary";#N/A,#N/A,FALSE,"Ratio Analysis";#N/A,#N/A,FALSE,"Test 120 Day Accts";#N/A,#N/A,FALSE,"Tickmarks"}</definedName>
    <definedName name="jjj" hidden="1">{#N/A,#N/A,FALSE,"Aging Summary";#N/A,#N/A,FALSE,"Ratio Analysis";#N/A,#N/A,FALSE,"Test 120 Day Accts";#N/A,#N/A,FALSE,"Tickmarks"}</definedName>
    <definedName name="jjkhh" hidden="1">#REF!</definedName>
    <definedName name="jkhjkjhkjhkhkh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jkj" hidden="1">#REF!</definedName>
    <definedName name="jkjhkjhkhkh" hidden="1">{"datatable",#N/A,FALSE,"Cust.Adds_Volumes"}</definedName>
    <definedName name="JKLKJLJ" hidden="1">{#N/A,#N/A,FALSE,"Aging Summary";#N/A,#N/A,FALSE,"Ratio Analysis";#N/A,#N/A,FALSE,"Test 120 Day Accts";#N/A,#N/A,FALSE,"Tickmarks"}</definedName>
    <definedName name="K" hidden="1">{#N/A,#N/A,FALSE,"Aging Summary";#N/A,#N/A,FALSE,"Ratio Analysis";#N/A,#N/A,FALSE,"Test 120 Day Accts";#N/A,#N/A,FALSE,"Tickmarks"}</definedName>
    <definedName name="kjhk" hidden="1">#REF!</definedName>
    <definedName name="kjkhj" hidden="1">#REF!</definedName>
    <definedName name="kjkj" hidden="1">#REF!</definedName>
    <definedName name="kjlkjl" hidden="1">#REF!</definedName>
    <definedName name="kjll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kkgk" hidden="1">#REF!</definedName>
    <definedName name="kkyuk" hidden="1">#REF!</definedName>
    <definedName name="l" hidden="1">{#N/A,#N/A,FALSE,"Aging Summary";#N/A,#N/A,FALSE,"Ratio Analysis";#N/A,#N/A,FALSE,"Test 120 Day Accts";#N/A,#N/A,FALSE,"Tickmarks"}</definedName>
    <definedName name="LastSheet" hidden="1">"Fixed Asset Amort and  UCC 2"</definedName>
    <definedName name="LDCNAME1">'[4]1. Information Sheet'!$F$14</definedName>
    <definedName name="lhl" hidden="1">#REF!</definedName>
    <definedName name="ljljlj" hidden="1">#REF!</definedName>
    <definedName name="lkjlj" hidden="1">#REF!</definedName>
    <definedName name="lkjlkl" hidden="1">#REF!</definedName>
    <definedName name="lkll" hidden="1">{#N/A,#N/A,FALSE,"Aging Summary";#N/A,#N/A,FALSE,"Ratio Analysis";#N/A,#N/A,FALSE,"Test 120 Day Accts";#N/A,#N/A,FALSE,"Tickmarks"}</definedName>
    <definedName name="llkjl" hidden="1">#REF!</definedName>
    <definedName name="m" hidden="1">{#N/A,#N/A,FALSE,"Aging Summary";#N/A,#N/A,FALSE,"Ratio Analysis";#N/A,#N/A,FALSE,"Test 120 Day Accts";#N/A,#N/A,FALSE,"Tickmarks"}</definedName>
    <definedName name="MMM" hidden="1">{#N/A,#N/A,FALSE,"Aging Summary";#N/A,#N/A,FALSE,"Ratio Analysis";#N/A,#N/A,FALSE,"Test 120 Day Accts";#N/A,#N/A,FALSE,"Tickmarks"}</definedName>
    <definedName name="mnbm" hidden="1">#REF!</definedName>
    <definedName name="mnbmnb" hidden="1">{#N/A,#N/A,FALSE,"Aging Summary";#N/A,#N/A,FALSE,"Ratio Analysis";#N/A,#N/A,FALSE,"Test 120 Day Accts";#N/A,#N/A,FALSE,"Tickmarks"}</definedName>
    <definedName name="mnn" hidden="1">#REF!</definedName>
    <definedName name="n" hidden="1">{#N/A,#N/A,FALSE,"Aging Summary";#N/A,#N/A,FALSE,"Ratio Analysis";#N/A,#N/A,FALSE,"Test 120 Day Accts";#N/A,#N/A,FALSE,"Tickmarks"}</definedName>
    <definedName name="nmbnm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oi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oioiio" hidden="1">#REF!</definedName>
    <definedName name="oiuoiuo" hidden="1">#REF!</definedName>
    <definedName name="oiupop" hidden="1">{#N/A,#N/A,FALSE,"Aging Summary";#N/A,#N/A,FALSE,"Ratio Analysis";#N/A,#N/A,FALSE,"Test 120 Day Accts";#N/A,#N/A,FALSE,"Tickmarks"}</definedName>
    <definedName name="oiyuoiyui" hidden="1">{#N/A,#N/A,FALSE,"Aging Summary";#N/A,#N/A,FALSE,"Ratio Analysis";#N/A,#N/A,FALSE,"Test 120 Day Accts";#N/A,#N/A,FALSE,"Tickmarks"}</definedName>
    <definedName name="oo" hidden="1">{#N/A,#N/A,FALSE,"Aging Summary";#N/A,#N/A,FALSE,"Ratio Analysis";#N/A,#N/A,FALSE,"Test 120 Day Accts";#N/A,#N/A,FALSE,"Tickmarks"}</definedName>
    <definedName name="opoipoi" hidden="1">{#N/A,#N/A,FALSE,"Aging Summary";#N/A,#N/A,FALSE,"Ratio Analysis";#N/A,#N/A,FALSE,"Test 120 Day Accts";#N/A,#N/A,FALSE,"Tickmarks"}</definedName>
    <definedName name="p" hidden="1">{#N/A,#N/A,FALSE,"Aging Summary";#N/A,#N/A,FALSE,"Ratio Analysis";#N/A,#N/A,FALSE,"Test 120 Day Accts";#N/A,#N/A,FALSE,"Tickmarks"}</definedName>
    <definedName name="poipiop" hidden="1">#REF!</definedName>
    <definedName name="poipoi" hidden="1">{#N/A,#N/A,FALSE,"Aging Summary";#N/A,#N/A,FALSE,"Ratio Analysis";#N/A,#N/A,FALSE,"Test 120 Day Accts";#N/A,#N/A,FALSE,"Tickmarks"}</definedName>
    <definedName name="pp" hidden="1">{#N/A,#N/A,FALSE,"Aging Summary";#N/A,#N/A,FALSE,"Ratio Analysis";#N/A,#N/A,FALSE,"Test 120 Day Accts";#N/A,#N/A,FALSE,"Tickmarks"}</definedName>
    <definedName name="_xlnm.Print_Area" localSheetId="1">CSMUR!$A$10:$Q$66</definedName>
    <definedName name="_xlnm.Print_Area" localSheetId="4">'GS 1,000-4,999 kW'!$A$10:$Q$138</definedName>
    <definedName name="_xlnm.Print_Area" localSheetId="3">'GS 50-999 kW'!$A$10:$Q$75</definedName>
    <definedName name="_xlnm.Print_Area" localSheetId="2">'GS&lt;50 kW'!$A$10:$Q$140</definedName>
    <definedName name="_xlnm.Print_Area" localSheetId="5">'LARGE USE SERVICE'!$A$10:$Q$74</definedName>
    <definedName name="_xlnm.Print_Area" localSheetId="0">RESIDENTIAL!$B$10:$R$128</definedName>
    <definedName name="_xlnm.Print_Area" localSheetId="6">'STREET LIGHTING SERVICE'!$A$10:$R$72</definedName>
    <definedName name="_xlnm.Print_Area" localSheetId="7">USL!$A$10:$Q$68</definedName>
    <definedName name="qqeqe" hidden="1">{#N/A,#N/A,FALSE,"Aging Summary";#N/A,#N/A,FALSE,"Ratio Analysis";#N/A,#N/A,FALSE,"Test 120 Day Accts";#N/A,#N/A,FALSE,"Tickmarks"}</definedName>
    <definedName name="qwe" hidden="1">#REF!</definedName>
    <definedName name="qwqe" hidden="1">#REF!</definedName>
    <definedName name="Rate_Riders">'[1]RR Cost Allocation'!$C$26:$C$55</definedName>
    <definedName name="reee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retet" hidden="1">#REF!</definedName>
    <definedName name="retett" hidden="1">#REF!</definedName>
    <definedName name="retret" hidden="1">#REF!</definedName>
    <definedName name="retretretret" hidden="1">{#N/A,#N/A,FALSE,"Aging Summary";#N/A,#N/A,FALSE,"Ratio Analysis";#N/A,#N/A,FALSE,"Test 120 Day Accts";#N/A,#N/A,FALSE,"Tickmarks"}</definedName>
    <definedName name="rett" hidden="1">#REF!</definedName>
    <definedName name="rewrewr" hidden="1">#REF!</definedName>
    <definedName name="rr" hidden="1">{#N/A,#N/A,FALSE,"Aging Summary";#N/A,#N/A,FALSE,"Ratio Analysis";#N/A,#N/A,FALSE,"Test 120 Day Accts";#N/A,#N/A,FALSE,"Tickmarks"}</definedName>
    <definedName name="rry" hidden="1">{#N/A,#N/A,FALSE,"Aging Summary";#N/A,#N/A,FALSE,"Ratio Analysis";#N/A,#N/A,FALSE,"Test 120 Day Accts";#N/A,#N/A,FALSE,"Tickmarks"}</definedName>
    <definedName name="rtr" hidden="1">{#N/A,#N/A,FALSE,"Aging Summary";#N/A,#N/A,FALSE,"Ratio Analysis";#N/A,#N/A,FALSE,"Test 120 Day Accts";#N/A,#N/A,FALSE,"Tickmarks"}</definedName>
    <definedName name="rttyrty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rtyr" hidden="1">{#N/A,#N/A,FALSE,"Aging Summary";#N/A,#N/A,FALSE,"Ratio Analysis";#N/A,#N/A,FALSE,"Test 120 Day Accts";#N/A,#N/A,FALSE,"Tickmarks"}</definedName>
    <definedName name="rtytryty" hidden="1">{#N/A,#N/A,FALSE,"Aging Summary";#N/A,#N/A,FALSE,"Ratio Analysis";#N/A,#N/A,FALSE,"Test 120 Day Accts";#N/A,#N/A,FALSE,"Tickmarks"}</definedName>
    <definedName name="ryrtyr" hidden="1">#REF!</definedName>
    <definedName name="rytrt" hidden="1">#REF!</definedName>
    <definedName name="sadada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sadasd" hidden="1">{#N/A,#N/A,FALSE,"Aging Summary";#N/A,#N/A,FALSE,"Ratio Analysis";#N/A,#N/A,FALSE,"Test 120 Day Accts";#N/A,#N/A,FALSE,"Tickmarks"}</definedName>
    <definedName name="sfdsfdsfs" hidden="1">#REF!</definedName>
    <definedName name="sffdsf" hidden="1">#REF!</definedName>
    <definedName name="sfsf" hidden="1">#REF!</definedName>
    <definedName name="sfsfs" hidden="1">#REF!</definedName>
    <definedName name="Shirley">#REF!</definedName>
    <definedName name="tre" hidden="1">#REF!</definedName>
    <definedName name="tretert" hidden="1">#REF!</definedName>
    <definedName name="trryrytr" hidden="1">{#N/A,#N/A,FALSE,"Aging Summary";#N/A,#N/A,FALSE,"Ratio Analysis";#N/A,#N/A,FALSE,"Test 120 Day Accts";#N/A,#N/A,FALSE,"Tickmarks"}</definedName>
    <definedName name="trtret" hidden="1">{#N/A,#N/A,FALSE,"Aging Summary";#N/A,#N/A,FALSE,"Ratio Analysis";#N/A,#N/A,FALSE,"Test 120 Day Accts";#N/A,#N/A,FALSE,"Tickmarks"}</definedName>
    <definedName name="tryrt" hidden="1">#REF!</definedName>
    <definedName name="tryryr" hidden="1">{#N/A,#N/A,FALSE,"Aging Summary";#N/A,#N/A,FALSE,"Ratio Analysis";#N/A,#N/A,FALSE,"Test 120 Day Accts";#N/A,#N/A,FALSE,"Tickmarks"}</definedName>
    <definedName name="trytryr" hidden="1">{#N/A,#N/A,FALSE,"Aging Summary";#N/A,#N/A,FALSE,"Ratio Analysis";#N/A,#N/A,FALSE,"Test 120 Day Accts";#N/A,#N/A,FALSE,"Tickmarks"}</definedName>
    <definedName name="tryytry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tryytryy" hidden="1">{#N/A,#N/A,FALSE,"Aging Summary";#N/A,#N/A,FALSE,"Ratio Analysis";#N/A,#N/A,FALSE,"Test 120 Day Accts";#N/A,#N/A,FALSE,"Tickmarks"}</definedName>
    <definedName name="TT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ttet" hidden="1">#REF!</definedName>
    <definedName name="ttt" hidden="1">{#N/A,#N/A,FALSE,"Aging Summary";#N/A,#N/A,FALSE,"Ratio Analysis";#N/A,#N/A,FALSE,"Test 120 Day Accts";#N/A,#N/A,FALSE,"Tickmarks"}</definedName>
    <definedName name="tutu" hidden="1">#REF!</definedName>
    <definedName name="tuytu" hidden="1">{#N/A,#N/A,FALSE,"Aging Summary";#N/A,#N/A,FALSE,"Ratio Analysis";#N/A,#N/A,FALSE,"Test 120 Day Accts";#N/A,#N/A,FALSE,"Tickmarks"}</definedName>
    <definedName name="tyiuy" hidden="1">#REF!</definedName>
    <definedName name="tyty" hidden="1">{#N/A,#N/A,FALSE,"Aging Summary";#N/A,#N/A,FALSE,"Ratio Analysis";#N/A,#N/A,FALSE,"Test 120 Day Accts";#N/A,#N/A,FALSE,"Tickmarks"}</definedName>
    <definedName name="tyuytu" hidden="1">#REF!</definedName>
    <definedName name="Units">#REF!</definedName>
    <definedName name="UOM">#REF!</definedName>
    <definedName name="uu" hidden="1">{#N/A,#N/A,FALSE,"Aging Summary";#N/A,#N/A,FALSE,"Ratio Analysis";#N/A,#N/A,FALSE,"Test 120 Day Accts";#N/A,#N/A,FALSE,"Tickmarks"}</definedName>
    <definedName name="uuu" hidden="1">#REF!</definedName>
    <definedName name="uuuu" hidden="1">{#N/A,#N/A,FALSE,"Aging Summary";#N/A,#N/A,FALSE,"Ratio Analysis";#N/A,#N/A,FALSE,"Test 120 Day Accts";#N/A,#N/A,FALSE,"Tickmarks"}</definedName>
    <definedName name="uytuyt" hidden="1">#REF!</definedName>
    <definedName name="uytuytu" hidden="1">{"capex1",#N/A,FALSE,"5yr Cap Exps";"capex2",#N/A,FALSE,"5yr Cap Exps";"capex_inflated1",#N/A,FALSE,"5yr Cap Exps";"capex_inflated2",#N/A,FALSE,"5yr Cap Exps";"retirements1",#N/A,FALSE,"5yr Cap Exps";"retirements2",#N/A,FALSE,"5yr Cap Exps";"costs net of proceeds1",#N/A,FALSE,"5yr Cap Exps";"costs net of proceeds2",#N/A,FALSE,"5yr Cap Exps"}</definedName>
    <definedName name="v" hidden="1">{#N/A,#N/A,FALSE,"Aging Summary";#N/A,#N/A,FALSE,"Ratio Analysis";#N/A,#N/A,FALSE,"Test 120 Day Accts";#N/A,#N/A,FALSE,"Tickmarks"}</definedName>
    <definedName name="vbbbbbbbbb" hidden="1">{#N/A,#N/A,FALSE,"Aging Summary";#N/A,#N/A,FALSE,"Ratio Analysis";#N/A,#N/A,FALSE,"Test 120 Day Accts";#N/A,#N/A,FALSE,"Tickmarks"}</definedName>
    <definedName name="vcbcbvcb" hidden="1">#REF!</definedName>
    <definedName name="vcbvcbvcbc" hidden="1">{#N/A,#N/A,FALSE,"Aging Summary";#N/A,#N/A,FALSE,"Ratio Analysis";#N/A,#N/A,FALSE,"Test 120 Day Accts";#N/A,#N/A,FALSE,"Tickmarks"}</definedName>
    <definedName name="vn" hidden="1">#REF!</definedName>
    <definedName name="vxvx" hidden="1">#REF!</definedName>
    <definedName name="vxvxv" hidden="1">#REF!</definedName>
    <definedName name="w" hidden="1">{#N/A,#N/A,FALSE,"Aging Summary";#N/A,#N/A,FALSE,"Ratio Analysis";#N/A,#N/A,FALSE,"Test 120 Day Accts";#N/A,#N/A,FALSE,"Tickmarks"}</definedName>
    <definedName name="werrr" hidden="1">{#N/A,#N/A,FALSE,"Aging Summary";#N/A,#N/A,FALSE,"Ratio Analysis";#N/A,#N/A,FALSE,"Test 120 Day Accts";#N/A,#N/A,FALSE,"Tickmarks"}</definedName>
    <definedName name="wete" hidden="1">#REF!</definedName>
    <definedName name="wewre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wr" hidden="1">#REF!</definedName>
    <definedName name="wrn.AccumDepr.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wrn.Aging._.and._.Trend._.Analysis." hidden="1">{#N/A,#N/A,FALSE,"Aging Summary";#N/A,#N/A,FALSE,"Ratio Analysis";#N/A,#N/A,FALSE,"Test 120 Day Accts";#N/A,#N/A,FALSE,"Tickmarks"}</definedName>
    <definedName name="wrn.Appendixes._.for._.OEB.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wrn.backups._.for._.appendixes.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wrn.compare." hidden="1">{"year1",#N/A,FALSE,"compare";"year10",#N/A,FALSE,"compare";"year2",#N/A,FALSE,"compare";"year3",#N/A,FALSE,"compare";"year4",#N/A,FALSE,"compare";"year5",#N/A,FALSE,"compare";"year6",#N/A,FALSE,"compare";"year7",#N/A,FALSE,"compare";"year8",#N/A,FALSE,"compare";"year9",#N/A,FALSE,"compare"}</definedName>
    <definedName name="wrn.compare5yrs." hidden="1">{"year1",#N/A,FALSE,"compare";"year2",#N/A,FALSE,"compare";"year3",#N/A,FALSE,"compare";"year4",#N/A,FALSE,"compare";"year5",#N/A,FALSE,"compare"}</definedName>
    <definedName name="wrn.costs." hidden="1">{"consolidated_costs",#N/A,FALSE,"Cost_Data_Table";"regulatory_adjustments",#N/A,FALSE,"Cost_Data_Table";"adjustment_explanations",#N/A,FALSE,"Cost_Data_Table";"utility_costs",#N/A,FALSE,"Cost_Data_Table";"utility_costs_inflated",#N/A,FALSE,"Cost_Data_Table"}</definedName>
    <definedName name="wrn.custadds_volumes." hidden="1">{"datatable",#N/A,FALSE,"Cust.Adds_Volumes"}</definedName>
    <definedName name="wrn.Depreciation._.Expense.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wrn.Effective._.Capital._.Expenditures.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wrn.Gross._.PPE.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wrn.income." hidden="1">{"income",#N/A,FALSE,"income_statement"}</definedName>
    <definedName name="wrn.Input._.Items." hidden="1">{"capex1",#N/A,FALSE,"5yr Cap Exps";"capex2",#N/A,FALSE,"5yr Cap Exps";"capex_inflated1",#N/A,FALSE,"5yr Cap Exps";"capex_inflated2",#N/A,FALSE,"5yr Cap Exps";"retirements1",#N/A,FALSE,"5yr Cap Exps";"retirements2",#N/A,FALSE,"5yr Cap Exps";"costs net of proceeds1",#N/A,FALSE,"5yr Cap Exps";"costs net of proceeds2",#N/A,FALSE,"5yr Cap Exps"}</definedName>
    <definedName name="wrn.OMreport." hidden="1">{"OM_data",#N/A,FALSE,"O&amp;M Data Table";"OM_regulatory_adjustments",#N/A,FALSE,"O&amp;M Data Table";"OM_select_data",#N/A,FALSE,"O&amp;M Data Table"}</definedName>
    <definedName name="wrn.revenue." hidden="1">{"Consolidated_revenue",#N/A,FALSE,"Revenue_Data_Table";"regulatory_adjustments",#N/A,FALSE,"Revenue_Data_Table";"adjustment_explanation",#N/A,FALSE,"Revenue_Data_Table";"utility_revenue",#N/A,FALSE,"Revenue_Data_Table";"utility_revenue_inflated",#N/A,FALSE,"Revenue_Data_Table"}</definedName>
    <definedName name="wrwrwrw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xcvcv" hidden="1">#REF!</definedName>
    <definedName name="xzcxzcxzc" hidden="1">{#N/A,#N/A,FALSE,"Aging Summary";#N/A,#N/A,FALSE,"Ratio Analysis";#N/A,#N/A,FALSE,"Test 120 Day Accts";#N/A,#N/A,FALSE,"Tickmarks"}</definedName>
    <definedName name="xzcxzcxzcxxz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YRS_LEFT">'[2]2019 Rates'!$I$14</definedName>
    <definedName name="ytrytry" hidden="1">{#N/A,#N/A,FALSE,"Aging Summary";#N/A,#N/A,FALSE,"Ratio Analysis";#N/A,#N/A,FALSE,"Test 120 Day Accts";#N/A,#N/A,FALSE,"Tickmarks"}</definedName>
    <definedName name="ytuytut" hidden="1">{#N/A,#N/A,FALSE,"Aging Summary";#N/A,#N/A,FALSE,"Ratio Analysis";#N/A,#N/A,FALSE,"Test 120 Day Accts";#N/A,#N/A,FALSE,"Tickmarks"}</definedName>
    <definedName name="ytuytutyu" hidden="1">{"OM_data",#N/A,FALSE,"O&amp;M Data Table";"OM_regulatory_adjustments",#N/A,FALSE,"O&amp;M Data Table";"OM_select_data",#N/A,FALSE,"O&amp;M Data Table"}</definedName>
    <definedName name="ytuytuyt" hidden="1">{#N/A,#N/A,FALSE,"Aging Summary";#N/A,#N/A,FALSE,"Ratio Analysis";#N/A,#N/A,FALSE,"Test 120 Day Accts";#N/A,#N/A,FALSE,"Tickmarks"}</definedName>
    <definedName name="yuiuiu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yuiyi" hidden="1">#REF!</definedName>
    <definedName name="yuiyuiuyi" hidden="1">{#N/A,#N/A,FALSE,"Aging Summary";#N/A,#N/A,FALSE,"Ratio Analysis";#N/A,#N/A,FALSE,"Test 120 Day Accts";#N/A,#N/A,FALSE,"Tickmarks"}</definedName>
    <definedName name="yuiyuiy" hidden="1">#REF!</definedName>
    <definedName name="yuiyuiyu" hidden="1">{#N/A,#N/A,FALSE,"Aging Summary";#N/A,#N/A,FALSE,"Ratio Analysis";#N/A,#N/A,FALSE,"Test 120 Day Accts";#N/A,#N/A,FALSE,"Tickmarks"}</definedName>
    <definedName name="yututu" hidden="1">{"Consolidated_revenue",#N/A,FALSE,"Revenue_Data_Table";"regulatory_adjustments",#N/A,FALSE,"Revenue_Data_Table";"adjustment_explanation",#N/A,FALSE,"Revenue_Data_Table";"utility_revenue",#N/A,FALSE,"Revenue_Data_Table";"utility_revenue_inflated",#N/A,FALSE,"Revenue_Data_Table"}</definedName>
    <definedName name="yuuyi" hidden="1">{#N/A,#N/A,FALSE,"Aging Summary";#N/A,#N/A,FALSE,"Ratio Analysis";#N/A,#N/A,FALSE,"Test 120 Day Accts";#N/A,#N/A,FALSE,"Tickmarks"}</definedName>
    <definedName name="yuytt" hidden="1">{#N/A,#N/A,FALSE,"Aging Summary";#N/A,#N/A,FALSE,"Ratio Analysis";#N/A,#N/A,FALSE,"Test 120 Day Accts";#N/A,#N/A,FALSE,"Tickmarks"}</definedName>
    <definedName name="yuyuiyiy" hidden="1">#REF!</definedName>
    <definedName name="yy" hidden="1">{#N/A,#N/A,FALSE,"Aging Summary";#N/A,#N/A,FALSE,"Ratio Analysis";#N/A,#N/A,FALSE,"Test 120 Day Accts";#N/A,#N/A,FALSE,"Tickmarks"}</definedName>
    <definedName name="yyrt" hidden="1">#REF!</definedName>
    <definedName name="yytr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yytuyt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55" i="8" l="1"/>
  <c r="L54" i="8"/>
  <c r="L53" i="8"/>
  <c r="H54" i="8"/>
  <c r="H53" i="8"/>
  <c r="K67" i="8" l="1"/>
  <c r="G67" i="8"/>
  <c r="G62" i="8"/>
  <c r="K62" i="8" s="1"/>
  <c r="M59" i="8"/>
  <c r="K59" i="8"/>
  <c r="G59" i="8"/>
  <c r="I59" i="8" s="1"/>
  <c r="K58" i="8"/>
  <c r="M58" i="8" s="1"/>
  <c r="I58" i="8"/>
  <c r="G58" i="8"/>
  <c r="L57" i="8"/>
  <c r="H57" i="8"/>
  <c r="L56" i="8"/>
  <c r="H56" i="8"/>
  <c r="H55" i="8"/>
  <c r="K52" i="8"/>
  <c r="M52" i="8" s="1"/>
  <c r="G52" i="8"/>
  <c r="I52" i="8" s="1"/>
  <c r="K51" i="8"/>
  <c r="G51" i="8"/>
  <c r="K50" i="8"/>
  <c r="G50" i="8"/>
  <c r="K49" i="8"/>
  <c r="G49" i="8"/>
  <c r="H46" i="8"/>
  <c r="H47" i="8" s="1"/>
  <c r="I47" i="8" s="1"/>
  <c r="M44" i="8"/>
  <c r="I44" i="8"/>
  <c r="P44" i="8" s="1"/>
  <c r="B44" i="8"/>
  <c r="M43" i="8"/>
  <c r="B43" i="8"/>
  <c r="M42" i="8"/>
  <c r="L42" i="8"/>
  <c r="H42" i="8"/>
  <c r="I42" i="8" s="1"/>
  <c r="B42" i="8"/>
  <c r="M41" i="8"/>
  <c r="L41" i="8"/>
  <c r="I41" i="8"/>
  <c r="B41" i="8"/>
  <c r="M40" i="8"/>
  <c r="L40" i="8"/>
  <c r="H40" i="8"/>
  <c r="B40" i="8"/>
  <c r="M39" i="8"/>
  <c r="L39" i="8"/>
  <c r="I39" i="8"/>
  <c r="B39" i="8"/>
  <c r="H38" i="8"/>
  <c r="L36" i="8"/>
  <c r="M36" i="8"/>
  <c r="O36" i="8" s="1"/>
  <c r="I36" i="8"/>
  <c r="H36" i="8"/>
  <c r="L35" i="8"/>
  <c r="M35" i="8"/>
  <c r="O35" i="8" s="1"/>
  <c r="I35" i="8"/>
  <c r="H35" i="8"/>
  <c r="M34" i="8"/>
  <c r="O34" i="8" s="1"/>
  <c r="I34" i="8"/>
  <c r="M33" i="8"/>
  <c r="I33" i="8"/>
  <c r="M32" i="8"/>
  <c r="L32" i="8"/>
  <c r="H32" i="8"/>
  <c r="M31" i="8"/>
  <c r="L31" i="8"/>
  <c r="H31" i="8"/>
  <c r="I31" i="8" s="1"/>
  <c r="M30" i="8"/>
  <c r="L30" i="8"/>
  <c r="H30" i="8"/>
  <c r="O29" i="8"/>
  <c r="M29" i="8"/>
  <c r="L29" i="8"/>
  <c r="H29" i="8"/>
  <c r="I29" i="8" s="1"/>
  <c r="P29" i="8" s="1"/>
  <c r="M28" i="8"/>
  <c r="L28" i="8"/>
  <c r="H28" i="8"/>
  <c r="I28" i="8" s="1"/>
  <c r="O28" i="8" s="1"/>
  <c r="P28" i="8" s="1"/>
  <c r="M27" i="8"/>
  <c r="L27" i="8"/>
  <c r="H27" i="8"/>
  <c r="M26" i="8"/>
  <c r="L26" i="8"/>
  <c r="H26" i="8"/>
  <c r="I26" i="8" s="1"/>
  <c r="P26" i="8" s="1"/>
  <c r="M25" i="8"/>
  <c r="L25" i="8"/>
  <c r="H25" i="8"/>
  <c r="I25" i="8" s="1"/>
  <c r="O24" i="8"/>
  <c r="P24" i="8" s="1"/>
  <c r="M24" i="8"/>
  <c r="I24" i="8"/>
  <c r="M23" i="8"/>
  <c r="I23" i="8"/>
  <c r="K71" i="7"/>
  <c r="L48" i="7" s="1"/>
  <c r="G71" i="7"/>
  <c r="P66" i="7"/>
  <c r="O66" i="7"/>
  <c r="K66" i="7"/>
  <c r="G66" i="7"/>
  <c r="P61" i="7"/>
  <c r="O61" i="7"/>
  <c r="K61" i="7"/>
  <c r="G61" i="7"/>
  <c r="L58" i="7"/>
  <c r="K58" i="7"/>
  <c r="H58" i="7"/>
  <c r="I58" i="7" s="1"/>
  <c r="G58" i="7"/>
  <c r="K57" i="7"/>
  <c r="M57" i="7" s="1"/>
  <c r="G57" i="7"/>
  <c r="I57" i="7" s="1"/>
  <c r="L56" i="7"/>
  <c r="H56" i="7"/>
  <c r="L55" i="7"/>
  <c r="H55" i="7"/>
  <c r="L54" i="7"/>
  <c r="H54" i="7"/>
  <c r="L53" i="7"/>
  <c r="H53" i="7"/>
  <c r="L52" i="7"/>
  <c r="H52" i="7"/>
  <c r="K51" i="7"/>
  <c r="M51" i="7" s="1"/>
  <c r="G51" i="7"/>
  <c r="I51" i="7" s="1"/>
  <c r="K50" i="7"/>
  <c r="G50" i="7"/>
  <c r="K49" i="7"/>
  <c r="H49" i="7"/>
  <c r="G49" i="7"/>
  <c r="K48" i="7"/>
  <c r="H48" i="7"/>
  <c r="H50" i="7" s="1"/>
  <c r="G48" i="7"/>
  <c r="I48" i="7" s="1"/>
  <c r="L46" i="7"/>
  <c r="M46" i="7"/>
  <c r="H46" i="7"/>
  <c r="I46" i="7" s="1"/>
  <c r="M45" i="7"/>
  <c r="L45" i="7"/>
  <c r="H45" i="7"/>
  <c r="I45" i="7" s="1"/>
  <c r="L43" i="7"/>
  <c r="M43" i="7"/>
  <c r="O43" i="7" s="1"/>
  <c r="H43" i="7"/>
  <c r="I43" i="7" s="1"/>
  <c r="B43" i="7"/>
  <c r="L42" i="7"/>
  <c r="M42" i="7" s="1"/>
  <c r="O42" i="7" s="1"/>
  <c r="I42" i="7"/>
  <c r="B42" i="7"/>
  <c r="L41" i="7"/>
  <c r="M41" i="7"/>
  <c r="H41" i="7"/>
  <c r="I41" i="7" s="1"/>
  <c r="B41" i="7"/>
  <c r="L40" i="7"/>
  <c r="M40" i="7" s="1"/>
  <c r="O40" i="7" s="1"/>
  <c r="I40" i="7"/>
  <c r="B40" i="7"/>
  <c r="L39" i="7"/>
  <c r="M39" i="7"/>
  <c r="H39" i="7"/>
  <c r="I39" i="7" s="1"/>
  <c r="B39" i="7"/>
  <c r="L38" i="7"/>
  <c r="M38" i="7" s="1"/>
  <c r="O38" i="7" s="1"/>
  <c r="I38" i="7"/>
  <c r="B38" i="7"/>
  <c r="K37" i="7"/>
  <c r="H37" i="7"/>
  <c r="I37" i="7" s="1"/>
  <c r="G37" i="7"/>
  <c r="L35" i="7"/>
  <c r="M35" i="7" s="1"/>
  <c r="O35" i="7" s="1"/>
  <c r="H35" i="7"/>
  <c r="I35" i="7" s="1"/>
  <c r="L34" i="7"/>
  <c r="M34" i="7"/>
  <c r="H34" i="7"/>
  <c r="I34" i="7" s="1"/>
  <c r="M33" i="7"/>
  <c r="O33" i="7" s="1"/>
  <c r="L33" i="7"/>
  <c r="H33" i="7"/>
  <c r="I33" i="7" s="1"/>
  <c r="P33" i="7" s="1"/>
  <c r="L32" i="7"/>
  <c r="M32" i="7" s="1"/>
  <c r="O32" i="7" s="1"/>
  <c r="H32" i="7"/>
  <c r="I32" i="7" s="1"/>
  <c r="O31" i="7"/>
  <c r="L31" i="7"/>
  <c r="M31" i="7"/>
  <c r="H31" i="7"/>
  <c r="I31" i="7" s="1"/>
  <c r="P31" i="7" s="1"/>
  <c r="P30" i="7"/>
  <c r="M30" i="7"/>
  <c r="O30" i="7" s="1"/>
  <c r="L30" i="7"/>
  <c r="H30" i="7"/>
  <c r="I30" i="7" s="1"/>
  <c r="O29" i="7"/>
  <c r="L29" i="7"/>
  <c r="M29" i="7" s="1"/>
  <c r="H29" i="7"/>
  <c r="I29" i="7" s="1"/>
  <c r="M28" i="7"/>
  <c r="O28" i="7" s="1"/>
  <c r="L28" i="7"/>
  <c r="H28" i="7"/>
  <c r="I28" i="7" s="1"/>
  <c r="P28" i="7" s="1"/>
  <c r="L27" i="7"/>
  <c r="M27" i="7" s="1"/>
  <c r="O27" i="7" s="1"/>
  <c r="H27" i="7"/>
  <c r="I27" i="7" s="1"/>
  <c r="L26" i="7"/>
  <c r="M26" i="7"/>
  <c r="H26" i="7"/>
  <c r="I26" i="7" s="1"/>
  <c r="M25" i="7"/>
  <c r="O25" i="7" s="1"/>
  <c r="L25" i="7"/>
  <c r="H25" i="7"/>
  <c r="I25" i="7" s="1"/>
  <c r="L24" i="7"/>
  <c r="M24" i="7" s="1"/>
  <c r="I24" i="7"/>
  <c r="H24" i="7"/>
  <c r="P68" i="6"/>
  <c r="O68" i="6"/>
  <c r="G68" i="6"/>
  <c r="K68" i="6" s="1"/>
  <c r="P63" i="6"/>
  <c r="O63" i="6"/>
  <c r="G63" i="6"/>
  <c r="K63" i="6" s="1"/>
  <c r="L60" i="6"/>
  <c r="K60" i="6"/>
  <c r="M60" i="6" s="1"/>
  <c r="O60" i="6" s="1"/>
  <c r="H60" i="6"/>
  <c r="I60" i="6" s="1"/>
  <c r="G60" i="6"/>
  <c r="K59" i="6"/>
  <c r="M59" i="6" s="1"/>
  <c r="G59" i="6"/>
  <c r="I59" i="6" s="1"/>
  <c r="L58" i="6"/>
  <c r="H58" i="6"/>
  <c r="L57" i="6"/>
  <c r="H57" i="6"/>
  <c r="L56" i="6"/>
  <c r="H56" i="6"/>
  <c r="L55" i="6"/>
  <c r="H55" i="6"/>
  <c r="L54" i="6"/>
  <c r="H54" i="6"/>
  <c r="K53" i="6"/>
  <c r="M53" i="6" s="1"/>
  <c r="G53" i="6"/>
  <c r="I53" i="6" s="1"/>
  <c r="M52" i="6"/>
  <c r="G52" i="6"/>
  <c r="I52" i="6" s="1"/>
  <c r="P52" i="6" s="1"/>
  <c r="M51" i="6"/>
  <c r="L51" i="6"/>
  <c r="K51" i="6"/>
  <c r="G51" i="6"/>
  <c r="O50" i="6"/>
  <c r="M50" i="6"/>
  <c r="L50" i="6"/>
  <c r="K50" i="6"/>
  <c r="H50" i="6"/>
  <c r="H51" i="6" s="1"/>
  <c r="G50" i="6"/>
  <c r="I50" i="6" s="1"/>
  <c r="L48" i="6"/>
  <c r="H48" i="6"/>
  <c r="I48" i="6" s="1"/>
  <c r="L47" i="6"/>
  <c r="H47" i="6"/>
  <c r="I47" i="6"/>
  <c r="O45" i="6"/>
  <c r="M45" i="6"/>
  <c r="I45" i="6"/>
  <c r="P45" i="6" s="1"/>
  <c r="B45" i="6"/>
  <c r="M44" i="6"/>
  <c r="I44" i="6"/>
  <c r="B44" i="6"/>
  <c r="M43" i="6"/>
  <c r="O43" i="6" s="1"/>
  <c r="I43" i="6"/>
  <c r="B43" i="6"/>
  <c r="M42" i="6"/>
  <c r="O42" i="6" s="1"/>
  <c r="I42" i="6"/>
  <c r="B42" i="6"/>
  <c r="M41" i="6"/>
  <c r="L41" i="6"/>
  <c r="H41" i="6"/>
  <c r="I41" i="6"/>
  <c r="B41" i="6"/>
  <c r="L40" i="6"/>
  <c r="M40" i="6" s="1"/>
  <c r="O40" i="6" s="1"/>
  <c r="I40" i="6"/>
  <c r="P40" i="6" s="1"/>
  <c r="B40" i="6"/>
  <c r="M39" i="6"/>
  <c r="L39" i="6"/>
  <c r="H39" i="6"/>
  <c r="I39" i="6" s="1"/>
  <c r="O39" i="6" s="1"/>
  <c r="B39" i="6"/>
  <c r="P38" i="6"/>
  <c r="L38" i="6"/>
  <c r="M38" i="6" s="1"/>
  <c r="O38" i="6" s="1"/>
  <c r="I38" i="6"/>
  <c r="B38" i="6"/>
  <c r="L37" i="6"/>
  <c r="M37" i="6" s="1"/>
  <c r="K37" i="6"/>
  <c r="H37" i="6"/>
  <c r="G37" i="6"/>
  <c r="I37" i="6" s="1"/>
  <c r="O37" i="6" s="1"/>
  <c r="O35" i="6"/>
  <c r="L35" i="6"/>
  <c r="M35" i="6" s="1"/>
  <c r="I35" i="6"/>
  <c r="H35" i="6"/>
  <c r="B35" i="6"/>
  <c r="L34" i="6"/>
  <c r="M34" i="6"/>
  <c r="O34" i="6" s="1"/>
  <c r="I34" i="6"/>
  <c r="H34" i="6"/>
  <c r="L33" i="6"/>
  <c r="M33" i="6" s="1"/>
  <c r="O33" i="6" s="1"/>
  <c r="I33" i="6"/>
  <c r="H33" i="6"/>
  <c r="M32" i="6"/>
  <c r="O32" i="6" s="1"/>
  <c r="I32" i="6"/>
  <c r="L31" i="6"/>
  <c r="M31" i="6" s="1"/>
  <c r="O31" i="6" s="1"/>
  <c r="H31" i="6"/>
  <c r="I31" i="6" s="1"/>
  <c r="L30" i="6"/>
  <c r="H30" i="6"/>
  <c r="I30" i="6" s="1"/>
  <c r="L29" i="6"/>
  <c r="H29" i="6"/>
  <c r="I29" i="6" s="1"/>
  <c r="L28" i="6"/>
  <c r="I28" i="6"/>
  <c r="H28" i="6"/>
  <c r="L27" i="6"/>
  <c r="H27" i="6"/>
  <c r="I27" i="6"/>
  <c r="L26" i="6"/>
  <c r="M26" i="6" s="1"/>
  <c r="O26" i="6" s="1"/>
  <c r="I26" i="6"/>
  <c r="H26" i="6"/>
  <c r="L25" i="6"/>
  <c r="M25" i="6" s="1"/>
  <c r="I25" i="6"/>
  <c r="P25" i="6" s="1"/>
  <c r="H25" i="6"/>
  <c r="L24" i="6"/>
  <c r="M24" i="6" s="1"/>
  <c r="H24" i="6"/>
  <c r="I24" i="6" s="1"/>
  <c r="P24" i="6" s="1"/>
  <c r="M23" i="6"/>
  <c r="I23" i="6"/>
  <c r="K138" i="5"/>
  <c r="L115" i="5" s="1"/>
  <c r="L116" i="5" s="1"/>
  <c r="L117" i="5" s="1"/>
  <c r="G138" i="5"/>
  <c r="H102" i="5" s="1"/>
  <c r="P133" i="5"/>
  <c r="O133" i="5"/>
  <c r="P128" i="5"/>
  <c r="O128" i="5"/>
  <c r="L125" i="5"/>
  <c r="K125" i="5"/>
  <c r="H125" i="5"/>
  <c r="G125" i="5"/>
  <c r="I125" i="5" s="1"/>
  <c r="K124" i="5"/>
  <c r="M124" i="5" s="1"/>
  <c r="I124" i="5"/>
  <c r="P124" i="5" s="1"/>
  <c r="G124" i="5"/>
  <c r="L123" i="5"/>
  <c r="H123" i="5"/>
  <c r="L122" i="5"/>
  <c r="H122" i="5"/>
  <c r="L121" i="5"/>
  <c r="H121" i="5"/>
  <c r="L120" i="5"/>
  <c r="H120" i="5"/>
  <c r="L119" i="5"/>
  <c r="H119" i="5"/>
  <c r="K118" i="5"/>
  <c r="M118" i="5" s="1"/>
  <c r="G118" i="5"/>
  <c r="I118" i="5" s="1"/>
  <c r="M117" i="5"/>
  <c r="K117" i="5"/>
  <c r="G117" i="5"/>
  <c r="K116" i="5"/>
  <c r="M116" i="5" s="1"/>
  <c r="G116" i="5"/>
  <c r="M115" i="5"/>
  <c r="K115" i="5"/>
  <c r="H115" i="5"/>
  <c r="H116" i="5" s="1"/>
  <c r="H117" i="5" s="1"/>
  <c r="I117" i="5" s="1"/>
  <c r="G115" i="5"/>
  <c r="L113" i="5"/>
  <c r="M113" i="5" s="1"/>
  <c r="O113" i="5" s="1"/>
  <c r="H113" i="5"/>
  <c r="I113" i="5" s="1"/>
  <c r="L112" i="5"/>
  <c r="M112" i="5" s="1"/>
  <c r="H112" i="5"/>
  <c r="I112" i="5" s="1"/>
  <c r="L110" i="5"/>
  <c r="M110" i="5"/>
  <c r="H110" i="5"/>
  <c r="I110" i="5"/>
  <c r="B110" i="5"/>
  <c r="L109" i="5"/>
  <c r="I109" i="5"/>
  <c r="B109" i="5"/>
  <c r="M108" i="5"/>
  <c r="L108" i="5"/>
  <c r="I108" i="5"/>
  <c r="H108" i="5"/>
  <c r="B108" i="5"/>
  <c r="L107" i="5"/>
  <c r="I107" i="5"/>
  <c r="B107" i="5"/>
  <c r="L106" i="5"/>
  <c r="M106" i="5"/>
  <c r="O106" i="5" s="1"/>
  <c r="I106" i="5"/>
  <c r="H106" i="5"/>
  <c r="B106" i="5"/>
  <c r="L105" i="5"/>
  <c r="I105" i="5"/>
  <c r="B105" i="5"/>
  <c r="M104" i="5"/>
  <c r="O104" i="5" s="1"/>
  <c r="L104" i="5"/>
  <c r="I104" i="5"/>
  <c r="H104" i="5"/>
  <c r="B104" i="5"/>
  <c r="O103" i="5"/>
  <c r="L103" i="5"/>
  <c r="M103" i="5" s="1"/>
  <c r="P103" i="5" s="1"/>
  <c r="I103" i="5"/>
  <c r="B103" i="5"/>
  <c r="O100" i="5"/>
  <c r="L100" i="5"/>
  <c r="M100" i="5" s="1"/>
  <c r="H100" i="5"/>
  <c r="I100" i="5" s="1"/>
  <c r="P100" i="5" s="1"/>
  <c r="B100" i="5"/>
  <c r="P99" i="5"/>
  <c r="O99" i="5"/>
  <c r="L99" i="5"/>
  <c r="M99" i="5" s="1"/>
  <c r="H99" i="5"/>
  <c r="I99" i="5" s="1"/>
  <c r="O98" i="5"/>
  <c r="L98" i="5"/>
  <c r="M98" i="5" s="1"/>
  <c r="H98" i="5"/>
  <c r="I98" i="5" s="1"/>
  <c r="M97" i="5"/>
  <c r="I97" i="5"/>
  <c r="M96" i="5"/>
  <c r="L96" i="5"/>
  <c r="I96" i="5"/>
  <c r="H96" i="5"/>
  <c r="L95" i="5"/>
  <c r="M95" i="5" s="1"/>
  <c r="O95" i="5" s="1"/>
  <c r="I95" i="5"/>
  <c r="H95" i="5"/>
  <c r="M94" i="5"/>
  <c r="L94" i="5"/>
  <c r="I94" i="5"/>
  <c r="H94" i="5"/>
  <c r="L93" i="5"/>
  <c r="M93" i="5" s="1"/>
  <c r="I93" i="5"/>
  <c r="P93" i="5" s="1"/>
  <c r="H93" i="5"/>
  <c r="L92" i="5"/>
  <c r="M92" i="5" s="1"/>
  <c r="O92" i="5" s="1"/>
  <c r="I92" i="5"/>
  <c r="H92" i="5"/>
  <c r="L91" i="5"/>
  <c r="M91" i="5" s="1"/>
  <c r="I91" i="5"/>
  <c r="H91" i="5"/>
  <c r="M90" i="5"/>
  <c r="O90" i="5" s="1"/>
  <c r="L90" i="5"/>
  <c r="I90" i="5"/>
  <c r="P90" i="5" s="1"/>
  <c r="H90" i="5"/>
  <c r="L89" i="5"/>
  <c r="M89" i="5" s="1"/>
  <c r="I89" i="5"/>
  <c r="H89" i="5"/>
  <c r="M88" i="5"/>
  <c r="I88" i="5"/>
  <c r="K73" i="5"/>
  <c r="G73" i="5"/>
  <c r="H37" i="5" s="1"/>
  <c r="P68" i="5"/>
  <c r="O68" i="5"/>
  <c r="G68" i="5"/>
  <c r="K68" i="5" s="1"/>
  <c r="P63" i="5"/>
  <c r="O63" i="5"/>
  <c r="L60" i="5"/>
  <c r="K60" i="5"/>
  <c r="M60" i="5" s="1"/>
  <c r="I60" i="5"/>
  <c r="H60" i="5"/>
  <c r="G60" i="5"/>
  <c r="K59" i="5"/>
  <c r="M59" i="5" s="1"/>
  <c r="G59" i="5"/>
  <c r="I59" i="5" s="1"/>
  <c r="L58" i="5"/>
  <c r="H58" i="5"/>
  <c r="L57" i="5"/>
  <c r="H57" i="5"/>
  <c r="L56" i="5"/>
  <c r="H56" i="5"/>
  <c r="L55" i="5"/>
  <c r="H55" i="5"/>
  <c r="L54" i="5"/>
  <c r="H54" i="5"/>
  <c r="M53" i="5"/>
  <c r="K53" i="5"/>
  <c r="G53" i="5"/>
  <c r="I53" i="5" s="1"/>
  <c r="K52" i="5"/>
  <c r="M52" i="5" s="1"/>
  <c r="I52" i="5"/>
  <c r="P52" i="5" s="1"/>
  <c r="G52" i="5"/>
  <c r="K51" i="5"/>
  <c r="G51" i="5"/>
  <c r="L50" i="5"/>
  <c r="M50" i="5" s="1"/>
  <c r="K50" i="5"/>
  <c r="H50" i="5"/>
  <c r="H51" i="5" s="1"/>
  <c r="I51" i="5" s="1"/>
  <c r="G50" i="5"/>
  <c r="M48" i="5"/>
  <c r="L48" i="5"/>
  <c r="H48" i="5"/>
  <c r="I48" i="5"/>
  <c r="M47" i="5"/>
  <c r="O47" i="5" s="1"/>
  <c r="L47" i="5"/>
  <c r="H47" i="5"/>
  <c r="I47" i="5"/>
  <c r="M45" i="5"/>
  <c r="I45" i="5"/>
  <c r="B45" i="5"/>
  <c r="M44" i="5"/>
  <c r="I44" i="5"/>
  <c r="P44" i="5" s="1"/>
  <c r="B44" i="5"/>
  <c r="P43" i="5"/>
  <c r="M43" i="5"/>
  <c r="O43" i="5" s="1"/>
  <c r="I43" i="5"/>
  <c r="B43" i="5"/>
  <c r="O42" i="5"/>
  <c r="M42" i="5"/>
  <c r="I42" i="5"/>
  <c r="P42" i="5" s="1"/>
  <c r="B42" i="5"/>
  <c r="L41" i="5"/>
  <c r="M41" i="5" s="1"/>
  <c r="O41" i="5" s="1"/>
  <c r="H41" i="5"/>
  <c r="I41" i="5" s="1"/>
  <c r="B41" i="5"/>
  <c r="M40" i="5"/>
  <c r="L40" i="5"/>
  <c r="I40" i="5"/>
  <c r="P40" i="5" s="1"/>
  <c r="B40" i="5"/>
  <c r="L39" i="5"/>
  <c r="M39" i="5" s="1"/>
  <c r="O39" i="5" s="1"/>
  <c r="H39" i="5"/>
  <c r="I39" i="5" s="1"/>
  <c r="B39" i="5"/>
  <c r="M38" i="5"/>
  <c r="L38" i="5"/>
  <c r="I38" i="5"/>
  <c r="B38" i="5"/>
  <c r="L37" i="5"/>
  <c r="L35" i="5"/>
  <c r="M35" i="5" s="1"/>
  <c r="I35" i="5"/>
  <c r="P35" i="5" s="1"/>
  <c r="H35" i="5"/>
  <c r="B35" i="5"/>
  <c r="M34" i="5"/>
  <c r="L34" i="5"/>
  <c r="I34" i="5"/>
  <c r="H34" i="5"/>
  <c r="L33" i="5"/>
  <c r="M33" i="5" s="1"/>
  <c r="O33" i="5" s="1"/>
  <c r="I33" i="5"/>
  <c r="H33" i="5"/>
  <c r="M32" i="5"/>
  <c r="O32" i="5" s="1"/>
  <c r="I32" i="5"/>
  <c r="P32" i="5" s="1"/>
  <c r="L31" i="5"/>
  <c r="M31" i="5"/>
  <c r="O31" i="5" s="1"/>
  <c r="H31" i="5"/>
  <c r="I31" i="5" s="1"/>
  <c r="L30" i="5"/>
  <c r="M30" i="5"/>
  <c r="O30" i="5" s="1"/>
  <c r="I30" i="5"/>
  <c r="H30" i="5"/>
  <c r="L29" i="5"/>
  <c r="M29" i="5"/>
  <c r="O29" i="5" s="1"/>
  <c r="I29" i="5"/>
  <c r="H29" i="5"/>
  <c r="M28" i="5"/>
  <c r="L28" i="5"/>
  <c r="I28" i="5"/>
  <c r="H28" i="5"/>
  <c r="M27" i="5"/>
  <c r="L27" i="5"/>
  <c r="H27" i="5"/>
  <c r="M26" i="5"/>
  <c r="L26" i="5"/>
  <c r="H26" i="5"/>
  <c r="M25" i="5"/>
  <c r="L25" i="5"/>
  <c r="H25" i="5"/>
  <c r="M24" i="5"/>
  <c r="O24" i="5" s="1"/>
  <c r="L24" i="5"/>
  <c r="H24" i="5"/>
  <c r="I24" i="5" s="1"/>
  <c r="M23" i="5"/>
  <c r="I23" i="5"/>
  <c r="K75" i="4"/>
  <c r="G75" i="4"/>
  <c r="H52" i="4" s="1"/>
  <c r="H53" i="4" s="1"/>
  <c r="I53" i="4" s="1"/>
  <c r="P70" i="4"/>
  <c r="O70" i="4"/>
  <c r="G70" i="4"/>
  <c r="K70" i="4" s="1"/>
  <c r="P65" i="4"/>
  <c r="O65" i="4"/>
  <c r="G65" i="4"/>
  <c r="K65" i="4" s="1"/>
  <c r="L62" i="4"/>
  <c r="H62" i="4"/>
  <c r="G62" i="4"/>
  <c r="P61" i="4"/>
  <c r="M61" i="4"/>
  <c r="L61" i="4"/>
  <c r="I61" i="4"/>
  <c r="O61" i="4" s="1"/>
  <c r="G61" i="4"/>
  <c r="K61" i="4" s="1"/>
  <c r="L60" i="4"/>
  <c r="H60" i="4"/>
  <c r="L59" i="4"/>
  <c r="H59" i="4"/>
  <c r="L58" i="4"/>
  <c r="H58" i="4"/>
  <c r="L57" i="4"/>
  <c r="H57" i="4"/>
  <c r="L56" i="4"/>
  <c r="H56" i="4"/>
  <c r="G55" i="4"/>
  <c r="K55" i="4" s="1"/>
  <c r="M55" i="4" s="1"/>
  <c r="K54" i="4"/>
  <c r="G54" i="4"/>
  <c r="G53" i="4"/>
  <c r="K53" i="4" s="1"/>
  <c r="G52" i="4"/>
  <c r="K52" i="4" s="1"/>
  <c r="M50" i="4"/>
  <c r="L50" i="4"/>
  <c r="H50" i="4"/>
  <c r="M49" i="4"/>
  <c r="L49" i="4"/>
  <c r="H49" i="4"/>
  <c r="L47" i="4"/>
  <c r="M47" i="4" s="1"/>
  <c r="O47" i="4" s="1"/>
  <c r="H47" i="4"/>
  <c r="I47" i="4" s="1"/>
  <c r="B47" i="4"/>
  <c r="M46" i="4"/>
  <c r="L46" i="4"/>
  <c r="I46" i="4"/>
  <c r="P46" i="4" s="1"/>
  <c r="B46" i="4"/>
  <c r="L45" i="4"/>
  <c r="M45" i="4" s="1"/>
  <c r="H45" i="4"/>
  <c r="I45" i="4" s="1"/>
  <c r="B45" i="4"/>
  <c r="O44" i="4"/>
  <c r="M44" i="4"/>
  <c r="L44" i="4"/>
  <c r="I44" i="4"/>
  <c r="B44" i="4"/>
  <c r="L43" i="4"/>
  <c r="H43" i="4"/>
  <c r="I43" i="4" s="1"/>
  <c r="L42" i="4"/>
  <c r="M42" i="4"/>
  <c r="I42" i="4"/>
  <c r="L41" i="4"/>
  <c r="M41" i="4"/>
  <c r="H41" i="4"/>
  <c r="I41" i="4" s="1"/>
  <c r="B41" i="4"/>
  <c r="L40" i="4"/>
  <c r="I40" i="4"/>
  <c r="B40" i="4"/>
  <c r="H39" i="4"/>
  <c r="L37" i="4"/>
  <c r="M37" i="4"/>
  <c r="P37" i="4" s="1"/>
  <c r="H37" i="4"/>
  <c r="I37" i="4" s="1"/>
  <c r="B37" i="4"/>
  <c r="M36" i="4"/>
  <c r="O36" i="4" s="1"/>
  <c r="L36" i="4"/>
  <c r="H36" i="4"/>
  <c r="I36" i="4" s="1"/>
  <c r="M35" i="4"/>
  <c r="L35" i="4"/>
  <c r="H35" i="4"/>
  <c r="I35" i="4" s="1"/>
  <c r="M34" i="4"/>
  <c r="I34" i="4"/>
  <c r="L33" i="4"/>
  <c r="M33" i="4" s="1"/>
  <c r="O33" i="4" s="1"/>
  <c r="H33" i="4"/>
  <c r="I33" i="4" s="1"/>
  <c r="M32" i="4"/>
  <c r="O32" i="4" s="1"/>
  <c r="L32" i="4"/>
  <c r="H32" i="4"/>
  <c r="I32" i="4" s="1"/>
  <c r="L31" i="4"/>
  <c r="M31" i="4" s="1"/>
  <c r="H31" i="4"/>
  <c r="I31" i="4" s="1"/>
  <c r="P31" i="4" s="1"/>
  <c r="L30" i="4"/>
  <c r="M30" i="4"/>
  <c r="O30" i="4" s="1"/>
  <c r="H30" i="4"/>
  <c r="I30" i="4" s="1"/>
  <c r="L29" i="4"/>
  <c r="M29" i="4" s="1"/>
  <c r="O29" i="4" s="1"/>
  <c r="H29" i="4"/>
  <c r="I29" i="4" s="1"/>
  <c r="L28" i="4"/>
  <c r="M28" i="4"/>
  <c r="O28" i="4" s="1"/>
  <c r="H28" i="4"/>
  <c r="I28" i="4" s="1"/>
  <c r="M27" i="4"/>
  <c r="O27" i="4" s="1"/>
  <c r="L27" i="4"/>
  <c r="H27" i="4"/>
  <c r="I27" i="4" s="1"/>
  <c r="M26" i="4"/>
  <c r="O26" i="4" s="1"/>
  <c r="I26" i="4"/>
  <c r="L25" i="4"/>
  <c r="M25" i="4"/>
  <c r="O25" i="4" s="1"/>
  <c r="H25" i="4"/>
  <c r="I25" i="4" s="1"/>
  <c r="P24" i="4"/>
  <c r="L24" i="4"/>
  <c r="M24" i="4"/>
  <c r="H24" i="4"/>
  <c r="I24" i="4" s="1"/>
  <c r="M23" i="4"/>
  <c r="I23" i="4"/>
  <c r="K140" i="3"/>
  <c r="G140" i="3"/>
  <c r="G135" i="3"/>
  <c r="K135" i="3" s="1"/>
  <c r="G130" i="3"/>
  <c r="K130" i="3" s="1"/>
  <c r="M127" i="3"/>
  <c r="K127" i="3"/>
  <c r="G127" i="3"/>
  <c r="I127" i="3" s="1"/>
  <c r="O127" i="3" s="1"/>
  <c r="K126" i="3"/>
  <c r="M126" i="3" s="1"/>
  <c r="G126" i="3"/>
  <c r="I126" i="3" s="1"/>
  <c r="L125" i="3"/>
  <c r="H125" i="3"/>
  <c r="L124" i="3"/>
  <c r="H124" i="3"/>
  <c r="L123" i="3"/>
  <c r="H123" i="3"/>
  <c r="L122" i="3"/>
  <c r="H122" i="3"/>
  <c r="L121" i="3"/>
  <c r="H121" i="3"/>
  <c r="K120" i="3"/>
  <c r="M120" i="3" s="1"/>
  <c r="G120" i="3"/>
  <c r="I120" i="3" s="1"/>
  <c r="K119" i="3"/>
  <c r="G119" i="3"/>
  <c r="K118" i="3"/>
  <c r="H118" i="3"/>
  <c r="I118" i="3" s="1"/>
  <c r="G118" i="3"/>
  <c r="K117" i="3"/>
  <c r="G117" i="3"/>
  <c r="M114" i="3"/>
  <c r="O114" i="3" s="1"/>
  <c r="L114" i="3"/>
  <c r="L115" i="3" s="1"/>
  <c r="H114" i="3"/>
  <c r="I114" i="3" s="1"/>
  <c r="G112" i="3"/>
  <c r="I112" i="3" s="1"/>
  <c r="O111" i="3"/>
  <c r="M111" i="3"/>
  <c r="I111" i="3"/>
  <c r="B111" i="3"/>
  <c r="O110" i="3"/>
  <c r="M110" i="3"/>
  <c r="P110" i="3" s="1"/>
  <c r="B110" i="3"/>
  <c r="L109" i="3"/>
  <c r="M109" i="3" s="1"/>
  <c r="O109" i="3" s="1"/>
  <c r="H109" i="3"/>
  <c r="I109" i="3"/>
  <c r="B109" i="3"/>
  <c r="L108" i="3"/>
  <c r="M108" i="3"/>
  <c r="B108" i="3"/>
  <c r="L107" i="3"/>
  <c r="M107" i="3"/>
  <c r="H107" i="3"/>
  <c r="I107" i="3" s="1"/>
  <c r="B107" i="3"/>
  <c r="P106" i="3"/>
  <c r="L106" i="3"/>
  <c r="M106" i="3" s="1"/>
  <c r="O106" i="3" s="1"/>
  <c r="B106" i="3"/>
  <c r="L105" i="3"/>
  <c r="H105" i="3"/>
  <c r="L103" i="3"/>
  <c r="M103" i="3" s="1"/>
  <c r="I103" i="3"/>
  <c r="P103" i="3" s="1"/>
  <c r="H103" i="3"/>
  <c r="B103" i="3"/>
  <c r="L102" i="3"/>
  <c r="M102" i="3" s="1"/>
  <c r="H102" i="3"/>
  <c r="I102" i="3" s="1"/>
  <c r="O101" i="3"/>
  <c r="L101" i="3"/>
  <c r="M101" i="3" s="1"/>
  <c r="H101" i="3"/>
  <c r="I101" i="3" s="1"/>
  <c r="M100" i="3"/>
  <c r="O100" i="3" s="1"/>
  <c r="I100" i="3"/>
  <c r="L99" i="3"/>
  <c r="M99" i="3" s="1"/>
  <c r="I99" i="3"/>
  <c r="P99" i="3" s="1"/>
  <c r="H99" i="3"/>
  <c r="L98" i="3"/>
  <c r="M98" i="3" s="1"/>
  <c r="H98" i="3"/>
  <c r="I98" i="3"/>
  <c r="P98" i="3" s="1"/>
  <c r="L97" i="3"/>
  <c r="M97" i="3" s="1"/>
  <c r="O97" i="3" s="1"/>
  <c r="I97" i="3"/>
  <c r="H97" i="3"/>
  <c r="L96" i="3"/>
  <c r="M96" i="3" s="1"/>
  <c r="O96" i="3" s="1"/>
  <c r="I96" i="3"/>
  <c r="H96" i="3"/>
  <c r="L95" i="3"/>
  <c r="M95" i="3" s="1"/>
  <c r="I95" i="3"/>
  <c r="H95" i="3"/>
  <c r="P94" i="3"/>
  <c r="L94" i="3"/>
  <c r="M94" i="3" s="1"/>
  <c r="O94" i="3" s="1"/>
  <c r="H94" i="3"/>
  <c r="I94" i="3"/>
  <c r="M93" i="3"/>
  <c r="I93" i="3"/>
  <c r="P93" i="3" s="1"/>
  <c r="M92" i="3"/>
  <c r="L92" i="3"/>
  <c r="H92" i="3"/>
  <c r="I92" i="3"/>
  <c r="O91" i="3"/>
  <c r="M91" i="3"/>
  <c r="L91" i="3"/>
  <c r="I91" i="3"/>
  <c r="H91" i="3"/>
  <c r="M90" i="3"/>
  <c r="O90" i="3" s="1"/>
  <c r="L90" i="3"/>
  <c r="H90" i="3"/>
  <c r="I90" i="3"/>
  <c r="M89" i="3"/>
  <c r="I89" i="3"/>
  <c r="K74" i="3"/>
  <c r="G74" i="3"/>
  <c r="H48" i="3" s="1"/>
  <c r="I48" i="3" s="1"/>
  <c r="G69" i="3"/>
  <c r="K69" i="3" s="1"/>
  <c r="G64" i="3"/>
  <c r="K64" i="3" s="1"/>
  <c r="K61" i="3"/>
  <c r="M61" i="3" s="1"/>
  <c r="G61" i="3"/>
  <c r="I61" i="3" s="1"/>
  <c r="K60" i="3"/>
  <c r="M60" i="3" s="1"/>
  <c r="G60" i="3"/>
  <c r="I60" i="3" s="1"/>
  <c r="P60" i="3" s="1"/>
  <c r="L59" i="3"/>
  <c r="H59" i="3"/>
  <c r="L58" i="3"/>
  <c r="I58" i="3"/>
  <c r="H58" i="3"/>
  <c r="G58" i="3"/>
  <c r="L57" i="3"/>
  <c r="H57" i="3"/>
  <c r="G57" i="3"/>
  <c r="I57" i="3" s="1"/>
  <c r="L56" i="3"/>
  <c r="H56" i="3"/>
  <c r="L55" i="3"/>
  <c r="H55" i="3"/>
  <c r="G55" i="3"/>
  <c r="I55" i="3" s="1"/>
  <c r="M54" i="3"/>
  <c r="K54" i="3"/>
  <c r="G54" i="3"/>
  <c r="I54" i="3" s="1"/>
  <c r="K53" i="3"/>
  <c r="G53" i="3"/>
  <c r="K52" i="3"/>
  <c r="G52" i="3"/>
  <c r="K51" i="3"/>
  <c r="G51" i="3"/>
  <c r="L48" i="3"/>
  <c r="M48" i="3" s="1"/>
  <c r="G46" i="3"/>
  <c r="K46" i="3" s="1"/>
  <c r="M46" i="3" s="1"/>
  <c r="M45" i="3"/>
  <c r="O45" i="3" s="1"/>
  <c r="I45" i="3"/>
  <c r="B45" i="3"/>
  <c r="M44" i="3"/>
  <c r="O44" i="3" s="1"/>
  <c r="I44" i="3"/>
  <c r="B44" i="3"/>
  <c r="L43" i="3"/>
  <c r="M43" i="3"/>
  <c r="O43" i="3" s="1"/>
  <c r="H43" i="3"/>
  <c r="I43" i="3" s="1"/>
  <c r="B43" i="3"/>
  <c r="P42" i="3"/>
  <c r="L42" i="3"/>
  <c r="M42" i="3" s="1"/>
  <c r="O42" i="3" s="1"/>
  <c r="I42" i="3"/>
  <c r="B42" i="3"/>
  <c r="P41" i="3"/>
  <c r="O41" i="3"/>
  <c r="L41" i="3"/>
  <c r="M41" i="3"/>
  <c r="H41" i="3"/>
  <c r="I41" i="3" s="1"/>
  <c r="B41" i="3"/>
  <c r="P40" i="3"/>
  <c r="L40" i="3"/>
  <c r="M40" i="3" s="1"/>
  <c r="O40" i="3" s="1"/>
  <c r="I40" i="3"/>
  <c r="B40" i="3"/>
  <c r="L39" i="3"/>
  <c r="K39" i="3"/>
  <c r="M37" i="3"/>
  <c r="L37" i="3"/>
  <c r="I37" i="3"/>
  <c r="P37" i="3" s="1"/>
  <c r="H37" i="3"/>
  <c r="B37" i="3"/>
  <c r="L36" i="3"/>
  <c r="M36" i="3"/>
  <c r="I36" i="3"/>
  <c r="H36" i="3"/>
  <c r="P35" i="3"/>
  <c r="L35" i="3"/>
  <c r="M35" i="3"/>
  <c r="O35" i="3" s="1"/>
  <c r="I35" i="3"/>
  <c r="H35" i="3"/>
  <c r="M34" i="3"/>
  <c r="O34" i="3" s="1"/>
  <c r="I34" i="3"/>
  <c r="M33" i="3"/>
  <c r="L33" i="3"/>
  <c r="H33" i="3"/>
  <c r="L32" i="3"/>
  <c r="M32" i="3"/>
  <c r="H32" i="3"/>
  <c r="I32" i="3" s="1"/>
  <c r="P32" i="3" s="1"/>
  <c r="M31" i="3"/>
  <c r="L31" i="3"/>
  <c r="H31" i="3"/>
  <c r="M30" i="3"/>
  <c r="L30" i="3"/>
  <c r="H30" i="3"/>
  <c r="I30" i="3" s="1"/>
  <c r="P30" i="3" s="1"/>
  <c r="M29" i="3"/>
  <c r="L29" i="3"/>
  <c r="H29" i="3"/>
  <c r="L28" i="3"/>
  <c r="M28" i="3"/>
  <c r="O28" i="3" s="1"/>
  <c r="H28" i="3"/>
  <c r="I28" i="3" s="1"/>
  <c r="M27" i="3"/>
  <c r="I27" i="3"/>
  <c r="P27" i="3" s="1"/>
  <c r="P26" i="3"/>
  <c r="O26" i="3"/>
  <c r="L26" i="3"/>
  <c r="M26" i="3" s="1"/>
  <c r="I26" i="3"/>
  <c r="H26" i="3"/>
  <c r="O25" i="3"/>
  <c r="L25" i="3"/>
  <c r="M25" i="3" s="1"/>
  <c r="H25" i="3"/>
  <c r="I25" i="3" s="1"/>
  <c r="L24" i="3"/>
  <c r="M24" i="3" s="1"/>
  <c r="I24" i="3"/>
  <c r="P24" i="3" s="1"/>
  <c r="H24" i="3"/>
  <c r="M23" i="3"/>
  <c r="I23" i="3"/>
  <c r="K65" i="2"/>
  <c r="L44" i="2" s="1"/>
  <c r="G65" i="2"/>
  <c r="G60" i="2"/>
  <c r="K60" i="2" s="1"/>
  <c r="L57" i="2"/>
  <c r="G57" i="2"/>
  <c r="K57" i="2" s="1"/>
  <c r="L56" i="2"/>
  <c r="G56" i="2"/>
  <c r="K56" i="2" s="1"/>
  <c r="M56" i="2" s="1"/>
  <c r="L55" i="2"/>
  <c r="H55" i="2"/>
  <c r="I55" i="2" s="1"/>
  <c r="G55" i="2"/>
  <c r="L54" i="2"/>
  <c r="H54" i="2"/>
  <c r="H53" i="2"/>
  <c r="L53" i="2" s="1"/>
  <c r="G53" i="2"/>
  <c r="H52" i="2"/>
  <c r="L52" i="2" s="1"/>
  <c r="L51" i="2"/>
  <c r="G51" i="2"/>
  <c r="I51" i="2" s="1"/>
  <c r="K50" i="2"/>
  <c r="M50" i="2" s="1"/>
  <c r="I50" i="2"/>
  <c r="G50" i="2"/>
  <c r="K49" i="2"/>
  <c r="G49" i="2"/>
  <c r="K48" i="2"/>
  <c r="G48" i="2"/>
  <c r="G47" i="2"/>
  <c r="K47" i="2" s="1"/>
  <c r="M44" i="2"/>
  <c r="H44" i="2"/>
  <c r="H47" i="2" s="1"/>
  <c r="I42" i="2"/>
  <c r="G42" i="2"/>
  <c r="K42" i="2" s="1"/>
  <c r="M42" i="2" s="1"/>
  <c r="P41" i="2"/>
  <c r="M41" i="2"/>
  <c r="O41" i="2" s="1"/>
  <c r="I41" i="2"/>
  <c r="B41" i="2"/>
  <c r="M40" i="2"/>
  <c r="O40" i="2" s="1"/>
  <c r="I40" i="2"/>
  <c r="B40" i="2"/>
  <c r="L39" i="2"/>
  <c r="M39" i="2" s="1"/>
  <c r="H39" i="2"/>
  <c r="I39" i="2" s="1"/>
  <c r="B39" i="2"/>
  <c r="M38" i="2"/>
  <c r="O38" i="2" s="1"/>
  <c r="L38" i="2"/>
  <c r="I38" i="2"/>
  <c r="B38" i="2"/>
  <c r="L37" i="2"/>
  <c r="M37" i="2" s="1"/>
  <c r="I37" i="2"/>
  <c r="H37" i="2"/>
  <c r="B37" i="2"/>
  <c r="L36" i="2"/>
  <c r="M36" i="2"/>
  <c r="O36" i="2" s="1"/>
  <c r="I36" i="2"/>
  <c r="B36" i="2"/>
  <c r="L35" i="2"/>
  <c r="H35" i="2"/>
  <c r="L33" i="2"/>
  <c r="M33" i="2" s="1"/>
  <c r="O33" i="2" s="1"/>
  <c r="I33" i="2"/>
  <c r="H33" i="2"/>
  <c r="B33" i="2"/>
  <c r="M32" i="2"/>
  <c r="O32" i="2" s="1"/>
  <c r="L32" i="2"/>
  <c r="I32" i="2"/>
  <c r="P32" i="2" s="1"/>
  <c r="H32" i="2"/>
  <c r="M31" i="2"/>
  <c r="I31" i="2"/>
  <c r="M30" i="2"/>
  <c r="O30" i="2" s="1"/>
  <c r="I30" i="2"/>
  <c r="P29" i="2"/>
  <c r="O29" i="2"/>
  <c r="M29" i="2"/>
  <c r="I29" i="2"/>
  <c r="M28" i="2"/>
  <c r="O28" i="2" s="1"/>
  <c r="I28" i="2"/>
  <c r="P28" i="2" s="1"/>
  <c r="M27" i="2"/>
  <c r="I27" i="2"/>
  <c r="M26" i="2"/>
  <c r="I26" i="2"/>
  <c r="O25" i="2"/>
  <c r="M25" i="2"/>
  <c r="I25" i="2"/>
  <c r="P25" i="2" s="1"/>
  <c r="M24" i="2"/>
  <c r="O24" i="2" s="1"/>
  <c r="I24" i="2"/>
  <c r="M23" i="2"/>
  <c r="I23" i="2"/>
  <c r="I34" i="2" s="1"/>
  <c r="K123" i="1"/>
  <c r="L120" i="1"/>
  <c r="K120" i="1"/>
  <c r="M120" i="1" s="1"/>
  <c r="G120" i="1"/>
  <c r="I120" i="1" s="1"/>
  <c r="L119" i="1"/>
  <c r="M119" i="1" s="1"/>
  <c r="K119" i="1"/>
  <c r="G119" i="1"/>
  <c r="I119" i="1" s="1"/>
  <c r="H118" i="1"/>
  <c r="K117" i="1"/>
  <c r="H117" i="1"/>
  <c r="K116" i="1"/>
  <c r="H116" i="1"/>
  <c r="K115" i="1"/>
  <c r="H115" i="1"/>
  <c r="K114" i="1"/>
  <c r="H114" i="1"/>
  <c r="M113" i="1"/>
  <c r="K113" i="1"/>
  <c r="I113" i="1"/>
  <c r="G113" i="1"/>
  <c r="M112" i="1"/>
  <c r="L112" i="1"/>
  <c r="K112" i="1"/>
  <c r="G112" i="1"/>
  <c r="M111" i="1"/>
  <c r="L111" i="1"/>
  <c r="K111" i="1"/>
  <c r="G111" i="1"/>
  <c r="M110" i="1"/>
  <c r="L110" i="1"/>
  <c r="K110" i="1"/>
  <c r="H110" i="1"/>
  <c r="I110" i="1" s="1"/>
  <c r="G110" i="1"/>
  <c r="M108" i="1"/>
  <c r="O108" i="1" s="1"/>
  <c r="H108" i="1"/>
  <c r="I108" i="1" s="1"/>
  <c r="M107" i="1"/>
  <c r="L107" i="1"/>
  <c r="L108" i="1" s="1"/>
  <c r="H107" i="1"/>
  <c r="H111" i="1" s="1"/>
  <c r="I111" i="1" s="1"/>
  <c r="P105" i="1"/>
  <c r="O105" i="1"/>
  <c r="M105" i="1"/>
  <c r="K105" i="1"/>
  <c r="I105" i="1"/>
  <c r="G105" i="1"/>
  <c r="M104" i="1"/>
  <c r="O104" i="1" s="1"/>
  <c r="I104" i="1"/>
  <c r="P104" i="1" s="1"/>
  <c r="B104" i="1"/>
  <c r="M103" i="1"/>
  <c r="O103" i="1" s="1"/>
  <c r="I103" i="1"/>
  <c r="B103" i="1"/>
  <c r="L102" i="1"/>
  <c r="M102" i="1" s="1"/>
  <c r="H102" i="1"/>
  <c r="I102" i="1" s="1"/>
  <c r="B102" i="1"/>
  <c r="L101" i="1"/>
  <c r="M101" i="1"/>
  <c r="O101" i="1" s="1"/>
  <c r="I101" i="1"/>
  <c r="B101" i="1"/>
  <c r="L100" i="1"/>
  <c r="M100" i="1" s="1"/>
  <c r="H100" i="1"/>
  <c r="I100" i="1"/>
  <c r="B100" i="1"/>
  <c r="M99" i="1"/>
  <c r="L99" i="1"/>
  <c r="I99" i="1"/>
  <c r="P99" i="1" s="1"/>
  <c r="B99" i="1"/>
  <c r="L98" i="1"/>
  <c r="H98" i="1"/>
  <c r="L96" i="1"/>
  <c r="M96" i="1" s="1"/>
  <c r="O96" i="1" s="1"/>
  <c r="I96" i="1"/>
  <c r="H96" i="1"/>
  <c r="B96" i="1"/>
  <c r="L95" i="1"/>
  <c r="M95" i="1" s="1"/>
  <c r="O95" i="1" s="1"/>
  <c r="H95" i="1"/>
  <c r="I95" i="1" s="1"/>
  <c r="M94" i="1"/>
  <c r="O94" i="1" s="1"/>
  <c r="I94" i="1"/>
  <c r="M93" i="1"/>
  <c r="O93" i="1" s="1"/>
  <c r="I93" i="1"/>
  <c r="M92" i="1"/>
  <c r="I92" i="1"/>
  <c r="P92" i="1" s="1"/>
  <c r="O91" i="1"/>
  <c r="M91" i="1"/>
  <c r="I91" i="1"/>
  <c r="M90" i="1"/>
  <c r="I90" i="1"/>
  <c r="P90" i="1" s="1"/>
  <c r="O89" i="1"/>
  <c r="M89" i="1"/>
  <c r="I89" i="1"/>
  <c r="M88" i="1"/>
  <c r="O88" i="1" s="1"/>
  <c r="I88" i="1"/>
  <c r="P88" i="1" s="1"/>
  <c r="M87" i="1"/>
  <c r="I87" i="1"/>
  <c r="M86" i="1"/>
  <c r="O86" i="1" s="1"/>
  <c r="I86" i="1"/>
  <c r="M85" i="1"/>
  <c r="I85" i="1"/>
  <c r="P85" i="1" s="1"/>
  <c r="P84" i="1"/>
  <c r="M84" i="1"/>
  <c r="O84" i="1" s="1"/>
  <c r="I84" i="1"/>
  <c r="M83" i="1"/>
  <c r="I83" i="1"/>
  <c r="G63" i="1"/>
  <c r="K63" i="1" s="1"/>
  <c r="L60" i="1"/>
  <c r="M60" i="1" s="1"/>
  <c r="O60" i="1" s="1"/>
  <c r="K60" i="1"/>
  <c r="I60" i="1"/>
  <c r="P60" i="1" s="1"/>
  <c r="L59" i="1"/>
  <c r="K59" i="1"/>
  <c r="M59" i="1" s="1"/>
  <c r="O59" i="1" s="1"/>
  <c r="I59" i="1"/>
  <c r="P59" i="1" s="1"/>
  <c r="L58" i="1"/>
  <c r="G118" i="1"/>
  <c r="M57" i="1"/>
  <c r="L57" i="1"/>
  <c r="K57" i="1"/>
  <c r="I57" i="1"/>
  <c r="L56" i="1"/>
  <c r="M56" i="1" s="1"/>
  <c r="O56" i="1" s="1"/>
  <c r="K56" i="1"/>
  <c r="H56" i="1"/>
  <c r="I56" i="1" s="1"/>
  <c r="G116" i="1"/>
  <c r="L55" i="1"/>
  <c r="M55" i="1" s="1"/>
  <c r="O55" i="1" s="1"/>
  <c r="K55" i="1"/>
  <c r="H55" i="1"/>
  <c r="I55" i="1" s="1"/>
  <c r="L54" i="1"/>
  <c r="M54" i="1" s="1"/>
  <c r="O54" i="1" s="1"/>
  <c r="K54" i="1"/>
  <c r="K38" i="1" s="1"/>
  <c r="H54" i="1"/>
  <c r="I54" i="1" s="1"/>
  <c r="G114" i="1"/>
  <c r="K53" i="1"/>
  <c r="M53" i="1" s="1"/>
  <c r="O53" i="1" s="1"/>
  <c r="I53" i="1"/>
  <c r="P53" i="1" s="1"/>
  <c r="K52" i="1"/>
  <c r="H52" i="1"/>
  <c r="I52" i="1" s="1"/>
  <c r="K51" i="1"/>
  <c r="I51" i="1"/>
  <c r="H51" i="1"/>
  <c r="K50" i="1"/>
  <c r="H50" i="1"/>
  <c r="I50" i="1" s="1"/>
  <c r="I48" i="1"/>
  <c r="H48" i="1"/>
  <c r="L47" i="1"/>
  <c r="M47" i="1" s="1"/>
  <c r="O47" i="1" s="1"/>
  <c r="I47" i="1"/>
  <c r="H47" i="1"/>
  <c r="O45" i="1"/>
  <c r="M45" i="1"/>
  <c r="K45" i="1"/>
  <c r="I45" i="1"/>
  <c r="P45" i="1" s="1"/>
  <c r="M44" i="1"/>
  <c r="O44" i="1" s="1"/>
  <c r="I44" i="1"/>
  <c r="P44" i="1" s="1"/>
  <c r="M43" i="1"/>
  <c r="O43" i="1" s="1"/>
  <c r="I43" i="1"/>
  <c r="P43" i="1" s="1"/>
  <c r="M42" i="1"/>
  <c r="L42" i="1"/>
  <c r="H42" i="1"/>
  <c r="I42" i="1" s="1"/>
  <c r="O41" i="1"/>
  <c r="M41" i="1"/>
  <c r="L41" i="1"/>
  <c r="I41" i="1"/>
  <c r="P41" i="1" s="1"/>
  <c r="L40" i="1"/>
  <c r="M40" i="1" s="1"/>
  <c r="H40" i="1"/>
  <c r="I40" i="1" s="1"/>
  <c r="L39" i="1"/>
  <c r="M39" i="1" s="1"/>
  <c r="I39" i="1"/>
  <c r="L38" i="1"/>
  <c r="M38" i="1" s="1"/>
  <c r="O38" i="1" s="1"/>
  <c r="I38" i="1"/>
  <c r="H38" i="1"/>
  <c r="G38" i="1"/>
  <c r="G39" i="3" s="1"/>
  <c r="O36" i="1"/>
  <c r="M36" i="1"/>
  <c r="L36" i="1"/>
  <c r="I36" i="1"/>
  <c r="P36" i="1" s="1"/>
  <c r="L35" i="1"/>
  <c r="M35" i="1" s="1"/>
  <c r="O35" i="1" s="1"/>
  <c r="I35" i="1"/>
  <c r="P35" i="1" s="1"/>
  <c r="M34" i="1"/>
  <c r="O34" i="1" s="1"/>
  <c r="I34" i="1"/>
  <c r="P34" i="1" s="1"/>
  <c r="M33" i="1"/>
  <c r="I33" i="1"/>
  <c r="M32" i="1"/>
  <c r="I32" i="1"/>
  <c r="P32" i="1" s="1"/>
  <c r="M31" i="1"/>
  <c r="O31" i="1" s="1"/>
  <c r="I31" i="1"/>
  <c r="P31" i="1" s="1"/>
  <c r="M30" i="1"/>
  <c r="O30" i="1" s="1"/>
  <c r="I30" i="1"/>
  <c r="M29" i="1"/>
  <c r="I29" i="1"/>
  <c r="M28" i="1"/>
  <c r="I28" i="1"/>
  <c r="M27" i="1"/>
  <c r="O27" i="1" s="1"/>
  <c r="I27" i="1"/>
  <c r="P27" i="1" s="1"/>
  <c r="M26" i="1"/>
  <c r="O26" i="1" s="1"/>
  <c r="I26" i="1"/>
  <c r="M25" i="1"/>
  <c r="I25" i="1"/>
  <c r="P25" i="1" s="1"/>
  <c r="M24" i="1"/>
  <c r="I24" i="1"/>
  <c r="P24" i="1" s="1"/>
  <c r="M23" i="1"/>
  <c r="O23" i="1" s="1"/>
  <c r="I23" i="1"/>
  <c r="P58" i="8" l="1"/>
  <c r="O58" i="8"/>
  <c r="O52" i="8"/>
  <c r="P52" i="8" s="1"/>
  <c r="P57" i="7"/>
  <c r="O57" i="7"/>
  <c r="O51" i="7"/>
  <c r="O111" i="1"/>
  <c r="O113" i="1"/>
  <c r="P113" i="1" s="1"/>
  <c r="I57" i="2"/>
  <c r="P57" i="2" s="1"/>
  <c r="H39" i="3"/>
  <c r="I39" i="3" s="1"/>
  <c r="L49" i="3"/>
  <c r="M49" i="3" s="1"/>
  <c r="H115" i="3"/>
  <c r="I115" i="3" s="1"/>
  <c r="I55" i="4"/>
  <c r="I50" i="5"/>
  <c r="L51" i="5"/>
  <c r="M51" i="5" s="1"/>
  <c r="M58" i="7"/>
  <c r="O58" i="7" s="1"/>
  <c r="O53" i="5"/>
  <c r="P53" i="5" s="1"/>
  <c r="O120" i="1"/>
  <c r="M39" i="3"/>
  <c r="L53" i="3"/>
  <c r="M53" i="3" s="1"/>
  <c r="H119" i="3"/>
  <c r="I119" i="3" s="1"/>
  <c r="I115" i="5"/>
  <c r="O115" i="5" s="1"/>
  <c r="P115" i="5" s="1"/>
  <c r="P50" i="6"/>
  <c r="O126" i="3"/>
  <c r="L51" i="3"/>
  <c r="M51" i="3" s="1"/>
  <c r="K112" i="3"/>
  <c r="M112" i="3" s="1"/>
  <c r="O112" i="3" s="1"/>
  <c r="H117" i="3"/>
  <c r="O59" i="5"/>
  <c r="I56" i="2"/>
  <c r="O56" i="2" s="1"/>
  <c r="I46" i="3"/>
  <c r="O46" i="3" s="1"/>
  <c r="P46" i="3" s="1"/>
  <c r="O117" i="5"/>
  <c r="M57" i="2"/>
  <c r="O57" i="2" s="1"/>
  <c r="I47" i="2"/>
  <c r="I49" i="7"/>
  <c r="O119" i="1"/>
  <c r="L52" i="3"/>
  <c r="M52" i="3" s="1"/>
  <c r="P61" i="3"/>
  <c r="I116" i="5"/>
  <c r="O116" i="5" s="1"/>
  <c r="P116" i="5" s="1"/>
  <c r="P40" i="1"/>
  <c r="O92" i="3"/>
  <c r="P92" i="3" s="1"/>
  <c r="O42" i="1"/>
  <c r="P42" i="1"/>
  <c r="P47" i="1"/>
  <c r="P57" i="1"/>
  <c r="P111" i="1"/>
  <c r="O24" i="1"/>
  <c r="P30" i="1"/>
  <c r="O32" i="1"/>
  <c r="P38" i="1"/>
  <c r="O40" i="1"/>
  <c r="P54" i="1"/>
  <c r="P56" i="1"/>
  <c r="O90" i="1"/>
  <c r="O31" i="2"/>
  <c r="P31" i="2" s="1"/>
  <c r="O29" i="1"/>
  <c r="I97" i="1"/>
  <c r="P83" i="1"/>
  <c r="O85" i="1"/>
  <c r="I38" i="3"/>
  <c r="P23" i="3"/>
  <c r="O23" i="3"/>
  <c r="P29" i="1"/>
  <c r="P87" i="1"/>
  <c r="O87" i="1"/>
  <c r="O33" i="1"/>
  <c r="P33" i="1"/>
  <c r="O25" i="1"/>
  <c r="P23" i="1"/>
  <c r="P86" i="1"/>
  <c r="P26" i="1"/>
  <c r="O28" i="1"/>
  <c r="P28" i="1" s="1"/>
  <c r="O39" i="1"/>
  <c r="P39" i="1"/>
  <c r="P48" i="1"/>
  <c r="P55" i="1"/>
  <c r="O83" i="1"/>
  <c r="P108" i="1"/>
  <c r="O27" i="2"/>
  <c r="P27" i="2" s="1"/>
  <c r="P102" i="1"/>
  <c r="M34" i="2"/>
  <c r="P96" i="3"/>
  <c r="O35" i="4"/>
  <c r="P35" i="4"/>
  <c r="O88" i="5"/>
  <c r="M101" i="5"/>
  <c r="O57" i="1"/>
  <c r="G133" i="5"/>
  <c r="K133" i="5" s="1"/>
  <c r="G63" i="5"/>
  <c r="K63" i="5" s="1"/>
  <c r="G128" i="5"/>
  <c r="K128" i="5" s="1"/>
  <c r="P103" i="1"/>
  <c r="O23" i="2"/>
  <c r="P30" i="2"/>
  <c r="P36" i="2"/>
  <c r="I44" i="2"/>
  <c r="H49" i="2"/>
  <c r="I49" i="2" s="1"/>
  <c r="O50" i="2"/>
  <c r="P50" i="2" s="1"/>
  <c r="L49" i="2"/>
  <c r="M49" i="2" s="1"/>
  <c r="L48" i="2"/>
  <c r="M48" i="2" s="1"/>
  <c r="L47" i="2"/>
  <c r="M47" i="2" s="1"/>
  <c r="L45" i="2"/>
  <c r="M45" i="2" s="1"/>
  <c r="O32" i="3"/>
  <c r="O54" i="3"/>
  <c r="P54" i="3" s="1"/>
  <c r="P34" i="4"/>
  <c r="O34" i="4"/>
  <c r="L39" i="4"/>
  <c r="L52" i="4"/>
  <c r="O94" i="5"/>
  <c r="P94" i="5"/>
  <c r="I37" i="1"/>
  <c r="P95" i="1"/>
  <c r="L118" i="1"/>
  <c r="I118" i="1"/>
  <c r="O23" i="4"/>
  <c r="P23" i="4" s="1"/>
  <c r="I38" i="4"/>
  <c r="L52" i="1"/>
  <c r="M52" i="1" s="1"/>
  <c r="O52" i="1" s="1"/>
  <c r="H48" i="2"/>
  <c r="I48" i="2" s="1"/>
  <c r="I104" i="3"/>
  <c r="O93" i="3"/>
  <c r="O98" i="3"/>
  <c r="O103" i="3"/>
  <c r="L48" i="1"/>
  <c r="M48" i="1" s="1"/>
  <c r="O48" i="1" s="1"/>
  <c r="O92" i="1"/>
  <c r="P120" i="1"/>
  <c r="P100" i="3"/>
  <c r="M123" i="3"/>
  <c r="K57" i="8"/>
  <c r="M57" i="8" s="1"/>
  <c r="G56" i="7"/>
  <c r="I56" i="7" s="1"/>
  <c r="G58" i="6"/>
  <c r="G57" i="8"/>
  <c r="I57" i="8" s="1"/>
  <c r="P57" i="8" s="1"/>
  <c r="K123" i="5"/>
  <c r="M123" i="5" s="1"/>
  <c r="O123" i="5" s="1"/>
  <c r="K58" i="6"/>
  <c r="M58" i="6" s="1"/>
  <c r="K56" i="7"/>
  <c r="M56" i="7" s="1"/>
  <c r="G125" i="3"/>
  <c r="I125" i="3" s="1"/>
  <c r="K58" i="5"/>
  <c r="M58" i="5" s="1"/>
  <c r="G123" i="5"/>
  <c r="G60" i="4"/>
  <c r="G58" i="5"/>
  <c r="I58" i="5" s="1"/>
  <c r="K125" i="3"/>
  <c r="M125" i="3" s="1"/>
  <c r="O125" i="3" s="1"/>
  <c r="K59" i="3"/>
  <c r="M59" i="3" s="1"/>
  <c r="K60" i="4"/>
  <c r="M60" i="4" s="1"/>
  <c r="K55" i="2"/>
  <c r="I107" i="1"/>
  <c r="K118" i="1"/>
  <c r="L51" i="1"/>
  <c r="M51" i="1" s="1"/>
  <c r="O51" i="1" s="1"/>
  <c r="K53" i="8"/>
  <c r="G52" i="7"/>
  <c r="I52" i="7" s="1"/>
  <c r="G54" i="6"/>
  <c r="I54" i="6" s="1"/>
  <c r="G53" i="8"/>
  <c r="I53" i="8" s="1"/>
  <c r="K119" i="5"/>
  <c r="M119" i="5" s="1"/>
  <c r="O119" i="5" s="1"/>
  <c r="K52" i="7"/>
  <c r="M52" i="7" s="1"/>
  <c r="G119" i="5"/>
  <c r="I119" i="5" s="1"/>
  <c r="K54" i="6"/>
  <c r="G121" i="3"/>
  <c r="I121" i="3" s="1"/>
  <c r="K54" i="5"/>
  <c r="M54" i="5" s="1"/>
  <c r="G56" i="4"/>
  <c r="G54" i="5"/>
  <c r="I54" i="5" s="1"/>
  <c r="K55" i="3"/>
  <c r="M55" i="3" s="1"/>
  <c r="O55" i="3" s="1"/>
  <c r="K121" i="3"/>
  <c r="K56" i="4"/>
  <c r="M56" i="4" s="1"/>
  <c r="K51" i="2"/>
  <c r="K54" i="8"/>
  <c r="G53" i="7"/>
  <c r="I53" i="7" s="1"/>
  <c r="G55" i="6"/>
  <c r="I55" i="6" s="1"/>
  <c r="G54" i="8"/>
  <c r="I54" i="8" s="1"/>
  <c r="K55" i="6"/>
  <c r="M55" i="6" s="1"/>
  <c r="O55" i="6" s="1"/>
  <c r="K120" i="5"/>
  <c r="G120" i="5"/>
  <c r="I120" i="5" s="1"/>
  <c r="G55" i="5"/>
  <c r="I55" i="5" s="1"/>
  <c r="G122" i="3"/>
  <c r="I122" i="3" s="1"/>
  <c r="G57" i="4"/>
  <c r="I57" i="4" s="1"/>
  <c r="K57" i="4"/>
  <c r="M57" i="4" s="1"/>
  <c r="K122" i="3"/>
  <c r="M122" i="3" s="1"/>
  <c r="K56" i="3"/>
  <c r="M56" i="3" s="1"/>
  <c r="O56" i="3" s="1"/>
  <c r="K55" i="5"/>
  <c r="M55" i="5" s="1"/>
  <c r="K53" i="7"/>
  <c r="M53" i="7" s="1"/>
  <c r="G56" i="3"/>
  <c r="I56" i="3" s="1"/>
  <c r="K52" i="2"/>
  <c r="M52" i="2" s="1"/>
  <c r="K55" i="8"/>
  <c r="M55" i="8" s="1"/>
  <c r="O55" i="8" s="1"/>
  <c r="G54" i="7"/>
  <c r="I54" i="7" s="1"/>
  <c r="G56" i="6"/>
  <c r="I56" i="6" s="1"/>
  <c r="G55" i="8"/>
  <c r="I55" i="8" s="1"/>
  <c r="K54" i="7"/>
  <c r="K121" i="5"/>
  <c r="M121" i="5" s="1"/>
  <c r="K56" i="6"/>
  <c r="M56" i="6" s="1"/>
  <c r="G121" i="5"/>
  <c r="I121" i="5" s="1"/>
  <c r="G123" i="3"/>
  <c r="I123" i="3" s="1"/>
  <c r="G56" i="5"/>
  <c r="I56" i="5" s="1"/>
  <c r="G58" i="4"/>
  <c r="I58" i="4" s="1"/>
  <c r="K56" i="5"/>
  <c r="M56" i="5" s="1"/>
  <c r="O56" i="5" s="1"/>
  <c r="K57" i="3"/>
  <c r="M57" i="3" s="1"/>
  <c r="O57" i="3" s="1"/>
  <c r="K123" i="3"/>
  <c r="K58" i="4"/>
  <c r="M58" i="4" s="1"/>
  <c r="K53" i="2"/>
  <c r="M53" i="2" s="1"/>
  <c r="K56" i="8"/>
  <c r="M56" i="8" s="1"/>
  <c r="G55" i="7"/>
  <c r="I55" i="7" s="1"/>
  <c r="G57" i="6"/>
  <c r="I57" i="6" s="1"/>
  <c r="G56" i="8"/>
  <c r="K122" i="5"/>
  <c r="M122" i="5" s="1"/>
  <c r="K55" i="7"/>
  <c r="G122" i="5"/>
  <c r="I122" i="5" s="1"/>
  <c r="G124" i="3"/>
  <c r="I124" i="3" s="1"/>
  <c r="G57" i="5"/>
  <c r="I57" i="5" s="1"/>
  <c r="G59" i="4"/>
  <c r="K58" i="3"/>
  <c r="M58" i="3" s="1"/>
  <c r="K57" i="6"/>
  <c r="M57" i="6" s="1"/>
  <c r="K57" i="5"/>
  <c r="M57" i="5" s="1"/>
  <c r="K59" i="4"/>
  <c r="M59" i="4" s="1"/>
  <c r="K124" i="3"/>
  <c r="K54" i="2"/>
  <c r="M54" i="2" s="1"/>
  <c r="O54" i="2" s="1"/>
  <c r="I58" i="1"/>
  <c r="P91" i="1"/>
  <c r="P93" i="1"/>
  <c r="O100" i="1"/>
  <c r="P100" i="1" s="1"/>
  <c r="O110" i="1"/>
  <c r="P110" i="1" s="1"/>
  <c r="G35" i="2"/>
  <c r="P38" i="2"/>
  <c r="O42" i="2"/>
  <c r="P42" i="2" s="1"/>
  <c r="I53" i="2"/>
  <c r="O29" i="3"/>
  <c r="I33" i="3"/>
  <c r="P33" i="3" s="1"/>
  <c r="P34" i="3"/>
  <c r="G59" i="3"/>
  <c r="I59" i="3" s="1"/>
  <c r="L114" i="1"/>
  <c r="M114" i="1" s="1"/>
  <c r="I114" i="1"/>
  <c r="O37" i="2"/>
  <c r="P37" i="2" s="1"/>
  <c r="M37" i="1"/>
  <c r="L50" i="1"/>
  <c r="M50" i="1" s="1"/>
  <c r="K58" i="1"/>
  <c r="M58" i="1" s="1"/>
  <c r="P89" i="1"/>
  <c r="G115" i="1"/>
  <c r="G98" i="1" s="1"/>
  <c r="I98" i="1" s="1"/>
  <c r="G117" i="1"/>
  <c r="O39" i="2"/>
  <c r="P39" i="2" s="1"/>
  <c r="H45" i="2"/>
  <c r="I45" i="2" s="1"/>
  <c r="M51" i="2"/>
  <c r="O51" i="2" s="1"/>
  <c r="M55" i="2"/>
  <c r="O55" i="2" s="1"/>
  <c r="P25" i="3"/>
  <c r="P28" i="3"/>
  <c r="O61" i="3"/>
  <c r="M104" i="3"/>
  <c r="O89" i="3"/>
  <c r="P89" i="3" s="1"/>
  <c r="P97" i="3"/>
  <c r="O102" i="3"/>
  <c r="P102" i="3" s="1"/>
  <c r="P109" i="3"/>
  <c r="O48" i="5"/>
  <c r="P48" i="5" s="1"/>
  <c r="P26" i="2"/>
  <c r="O24" i="3"/>
  <c r="P108" i="3"/>
  <c r="O108" i="3"/>
  <c r="K98" i="1"/>
  <c r="M98" i="1" s="1"/>
  <c r="O26" i="2"/>
  <c r="K105" i="3"/>
  <c r="M105" i="3" s="1"/>
  <c r="G105" i="3"/>
  <c r="I105" i="3" s="1"/>
  <c r="O99" i="1"/>
  <c r="P101" i="1"/>
  <c r="O107" i="1"/>
  <c r="H112" i="1"/>
  <c r="I112" i="1" s="1"/>
  <c r="L115" i="1"/>
  <c r="M115" i="1" s="1"/>
  <c r="I115" i="1"/>
  <c r="L117" i="1"/>
  <c r="M117" i="1" s="1"/>
  <c r="I117" i="1"/>
  <c r="P119" i="1"/>
  <c r="P33" i="2"/>
  <c r="G52" i="2"/>
  <c r="I52" i="2" s="1"/>
  <c r="G54" i="2"/>
  <c r="I54" i="2" s="1"/>
  <c r="O36" i="3"/>
  <c r="P36" i="3"/>
  <c r="P43" i="3"/>
  <c r="O53" i="3"/>
  <c r="P90" i="3"/>
  <c r="P101" i="3"/>
  <c r="M121" i="3"/>
  <c r="M97" i="1"/>
  <c r="P96" i="1"/>
  <c r="L116" i="1"/>
  <c r="M116" i="1" s="1"/>
  <c r="O116" i="1" s="1"/>
  <c r="I116" i="1"/>
  <c r="P24" i="2"/>
  <c r="P94" i="1"/>
  <c r="O102" i="1"/>
  <c r="P23" i="2"/>
  <c r="P40" i="2"/>
  <c r="P56" i="2"/>
  <c r="O107" i="3"/>
  <c r="P107" i="3" s="1"/>
  <c r="P42" i="4"/>
  <c r="O42" i="4"/>
  <c r="O38" i="5"/>
  <c r="P38" i="5"/>
  <c r="M38" i="3"/>
  <c r="P45" i="3"/>
  <c r="P25" i="4"/>
  <c r="P27" i="4"/>
  <c r="P40" i="4"/>
  <c r="M43" i="4"/>
  <c r="O43" i="4" s="1"/>
  <c r="O46" i="4"/>
  <c r="O55" i="4"/>
  <c r="P55" i="4" s="1"/>
  <c r="O45" i="5"/>
  <c r="P45" i="5"/>
  <c r="O51" i="5"/>
  <c r="P51" i="5" s="1"/>
  <c r="O60" i="5"/>
  <c r="P60" i="5" s="1"/>
  <c r="O118" i="5"/>
  <c r="P118" i="5" s="1"/>
  <c r="I56" i="4"/>
  <c r="P31" i="5"/>
  <c r="I29" i="3"/>
  <c r="O30" i="3"/>
  <c r="O37" i="3"/>
  <c r="P91" i="3"/>
  <c r="P36" i="4"/>
  <c r="M36" i="5"/>
  <c r="O23" i="5"/>
  <c r="P23" i="5"/>
  <c r="P28" i="5"/>
  <c r="O28" i="5"/>
  <c r="P33" i="5"/>
  <c r="P47" i="5"/>
  <c r="P59" i="5"/>
  <c r="P92" i="5"/>
  <c r="P95" i="5"/>
  <c r="O96" i="5"/>
  <c r="P96" i="5"/>
  <c r="O27" i="3"/>
  <c r="H53" i="3"/>
  <c r="I53" i="3" s="1"/>
  <c r="H52" i="3"/>
  <c r="I52" i="3" s="1"/>
  <c r="H51" i="3"/>
  <c r="I51" i="3" s="1"/>
  <c r="H49" i="3"/>
  <c r="I49" i="3" s="1"/>
  <c r="O95" i="3"/>
  <c r="P95" i="3" s="1"/>
  <c r="O99" i="3"/>
  <c r="P111" i="3"/>
  <c r="M115" i="3"/>
  <c r="O115" i="3" s="1"/>
  <c r="P127" i="3"/>
  <c r="P33" i="4"/>
  <c r="O37" i="4"/>
  <c r="O45" i="4"/>
  <c r="P45" i="4" s="1"/>
  <c r="O49" i="4"/>
  <c r="I60" i="4"/>
  <c r="O52" i="5"/>
  <c r="O89" i="5"/>
  <c r="P89" i="5"/>
  <c r="I31" i="3"/>
  <c r="P31" i="3" s="1"/>
  <c r="P44" i="3"/>
  <c r="O48" i="3"/>
  <c r="P48" i="3" s="1"/>
  <c r="O60" i="3"/>
  <c r="P26" i="4"/>
  <c r="O31" i="4"/>
  <c r="P24" i="5"/>
  <c r="I101" i="5"/>
  <c r="P88" i="5"/>
  <c r="I36" i="6"/>
  <c r="P27" i="6"/>
  <c r="I52" i="4"/>
  <c r="H54" i="4"/>
  <c r="I54" i="4" s="1"/>
  <c r="M54" i="6"/>
  <c r="O54" i="6" s="1"/>
  <c r="P114" i="3"/>
  <c r="M124" i="3"/>
  <c r="P126" i="3"/>
  <c r="M38" i="4"/>
  <c r="P28" i="4"/>
  <c r="M40" i="4"/>
  <c r="O40" i="4" s="1"/>
  <c r="I59" i="4"/>
  <c r="I27" i="5"/>
  <c r="O93" i="5"/>
  <c r="P113" i="5"/>
  <c r="M120" i="5"/>
  <c r="O120" i="5" s="1"/>
  <c r="M36" i="6"/>
  <c r="O23" i="6"/>
  <c r="P23" i="6" s="1"/>
  <c r="L119" i="3"/>
  <c r="M119" i="3" s="1"/>
  <c r="L118" i="3"/>
  <c r="M118" i="3" s="1"/>
  <c r="O118" i="3" s="1"/>
  <c r="L117" i="3"/>
  <c r="M117" i="3" s="1"/>
  <c r="P30" i="4"/>
  <c r="P44" i="4"/>
  <c r="I50" i="4"/>
  <c r="O50" i="4" s="1"/>
  <c r="G39" i="4"/>
  <c r="I39" i="4" s="1"/>
  <c r="K62" i="4"/>
  <c r="M62" i="4" s="1"/>
  <c r="O62" i="4" s="1"/>
  <c r="I62" i="4"/>
  <c r="I26" i="5"/>
  <c r="P30" i="5"/>
  <c r="P98" i="5"/>
  <c r="P104" i="5"/>
  <c r="I117" i="3"/>
  <c r="O120" i="3"/>
  <c r="P120" i="3" s="1"/>
  <c r="P32" i="4"/>
  <c r="I49" i="4"/>
  <c r="I25" i="5"/>
  <c r="P25" i="5" s="1"/>
  <c r="P41" i="5"/>
  <c r="O44" i="5"/>
  <c r="M107" i="5"/>
  <c r="O108" i="5"/>
  <c r="P108" i="5" s="1"/>
  <c r="P44" i="6"/>
  <c r="O44" i="6"/>
  <c r="O24" i="4"/>
  <c r="P29" i="4"/>
  <c r="O41" i="4"/>
  <c r="P41" i="4" s="1"/>
  <c r="P47" i="4"/>
  <c r="O26" i="5"/>
  <c r="P29" i="5"/>
  <c r="O35" i="5"/>
  <c r="O91" i="5"/>
  <c r="P91" i="5" s="1"/>
  <c r="O97" i="5"/>
  <c r="P97" i="5" s="1"/>
  <c r="O112" i="5"/>
  <c r="P112" i="5" s="1"/>
  <c r="P117" i="5"/>
  <c r="P30" i="6"/>
  <c r="P32" i="6"/>
  <c r="O41" i="6"/>
  <c r="P41" i="6" s="1"/>
  <c r="P59" i="6"/>
  <c r="O59" i="6"/>
  <c r="P106" i="5"/>
  <c r="O110" i="5"/>
  <c r="P110" i="5" s="1"/>
  <c r="O25" i="6"/>
  <c r="P60" i="6"/>
  <c r="P29" i="7"/>
  <c r="I50" i="7"/>
  <c r="M37" i="8"/>
  <c r="O23" i="8"/>
  <c r="P23" i="8" s="1"/>
  <c r="P25" i="8"/>
  <c r="O25" i="8"/>
  <c r="O39" i="8"/>
  <c r="P39" i="8"/>
  <c r="M53" i="8"/>
  <c r="O34" i="5"/>
  <c r="P34" i="5" s="1"/>
  <c r="P39" i="5"/>
  <c r="O40" i="5"/>
  <c r="I123" i="5"/>
  <c r="P31" i="6"/>
  <c r="P33" i="6"/>
  <c r="M36" i="7"/>
  <c r="O24" i="7"/>
  <c r="P24" i="7" s="1"/>
  <c r="P32" i="7"/>
  <c r="P34" i="7"/>
  <c r="O34" i="7"/>
  <c r="P51" i="7"/>
  <c r="P58" i="7"/>
  <c r="P42" i="8"/>
  <c r="O44" i="8"/>
  <c r="M105" i="5"/>
  <c r="M109" i="5"/>
  <c r="P37" i="6"/>
  <c r="I58" i="6"/>
  <c r="P26" i="7"/>
  <c r="O26" i="7"/>
  <c r="P43" i="7"/>
  <c r="O45" i="7"/>
  <c r="P45" i="7" s="1"/>
  <c r="M54" i="7"/>
  <c r="O54" i="7" s="1"/>
  <c r="P31" i="8"/>
  <c r="O31" i="8"/>
  <c r="P53" i="6"/>
  <c r="O41" i="8"/>
  <c r="P41" i="8"/>
  <c r="M54" i="8"/>
  <c r="P47" i="6"/>
  <c r="O53" i="6"/>
  <c r="P25" i="7"/>
  <c r="P35" i="7"/>
  <c r="P40" i="7"/>
  <c r="M55" i="7"/>
  <c r="O55" i="7" s="1"/>
  <c r="O33" i="8"/>
  <c r="P33" i="8" s="1"/>
  <c r="P39" i="6"/>
  <c r="P27" i="7"/>
  <c r="P46" i="7"/>
  <c r="O46" i="7"/>
  <c r="M48" i="7"/>
  <c r="O48" i="7" s="1"/>
  <c r="L50" i="7"/>
  <c r="M50" i="7" s="1"/>
  <c r="L49" i="7"/>
  <c r="M49" i="7" s="1"/>
  <c r="O49" i="7" s="1"/>
  <c r="L102" i="5"/>
  <c r="M125" i="5"/>
  <c r="O125" i="5" s="1"/>
  <c r="M28" i="6"/>
  <c r="O28" i="6" s="1"/>
  <c r="P42" i="6"/>
  <c r="M47" i="6"/>
  <c r="O47" i="6" s="1"/>
  <c r="O52" i="6"/>
  <c r="I32" i="8"/>
  <c r="P35" i="8"/>
  <c r="I40" i="8"/>
  <c r="O124" i="5"/>
  <c r="M30" i="6"/>
  <c r="O30" i="6" s="1"/>
  <c r="I36" i="7"/>
  <c r="P42" i="7"/>
  <c r="O26" i="8"/>
  <c r="I30" i="8"/>
  <c r="O42" i="8"/>
  <c r="M27" i="6"/>
  <c r="O27" i="6" s="1"/>
  <c r="I51" i="6"/>
  <c r="O51" i="6" s="1"/>
  <c r="O39" i="7"/>
  <c r="P39" i="7" s="1"/>
  <c r="I37" i="8"/>
  <c r="P34" i="8"/>
  <c r="O24" i="6"/>
  <c r="P26" i="6"/>
  <c r="P43" i="6"/>
  <c r="P38" i="7"/>
  <c r="M29" i="6"/>
  <c r="O29" i="6" s="1"/>
  <c r="P35" i="6"/>
  <c r="M48" i="6"/>
  <c r="O48" i="6" s="1"/>
  <c r="I27" i="8"/>
  <c r="P43" i="8"/>
  <c r="O43" i="8"/>
  <c r="P34" i="6"/>
  <c r="O41" i="7"/>
  <c r="P41" i="7" s="1"/>
  <c r="P36" i="8"/>
  <c r="H51" i="8"/>
  <c r="I51" i="8" s="1"/>
  <c r="H50" i="8"/>
  <c r="I50" i="8" s="1"/>
  <c r="H49" i="8"/>
  <c r="I49" i="8" s="1"/>
  <c r="I46" i="8"/>
  <c r="P59" i="8"/>
  <c r="O59" i="8"/>
  <c r="L46" i="8"/>
  <c r="L38" i="8"/>
  <c r="L37" i="7"/>
  <c r="M37" i="7" s="1"/>
  <c r="O37" i="7" s="1"/>
  <c r="O98" i="1" l="1"/>
  <c r="P49" i="7"/>
  <c r="M118" i="1"/>
  <c r="O118" i="1" s="1"/>
  <c r="P112" i="3"/>
  <c r="O50" i="5"/>
  <c r="P50" i="5" s="1"/>
  <c r="O122" i="3"/>
  <c r="P122" i="3" s="1"/>
  <c r="O60" i="4"/>
  <c r="P60" i="4" s="1"/>
  <c r="O56" i="7"/>
  <c r="P51" i="2"/>
  <c r="P115" i="3"/>
  <c r="M46" i="6"/>
  <c r="O36" i="6"/>
  <c r="O50" i="1"/>
  <c r="O58" i="3"/>
  <c r="P58" i="3" s="1"/>
  <c r="I47" i="3"/>
  <c r="I106" i="1"/>
  <c r="P98" i="1"/>
  <c r="O27" i="8"/>
  <c r="P27" i="8" s="1"/>
  <c r="O36" i="7"/>
  <c r="M44" i="7"/>
  <c r="O37" i="8"/>
  <c r="P37" i="8" s="1"/>
  <c r="O25" i="5"/>
  <c r="P29" i="3"/>
  <c r="O33" i="3"/>
  <c r="P116" i="1"/>
  <c r="M46" i="1"/>
  <c r="O37" i="1"/>
  <c r="P37" i="1" s="1"/>
  <c r="P55" i="7"/>
  <c r="P56" i="5"/>
  <c r="P54" i="7"/>
  <c r="O57" i="4"/>
  <c r="P57" i="4" s="1"/>
  <c r="P55" i="6"/>
  <c r="P54" i="6"/>
  <c r="O59" i="3"/>
  <c r="O58" i="6"/>
  <c r="P58" i="6" s="1"/>
  <c r="I46" i="1"/>
  <c r="P48" i="6"/>
  <c r="O54" i="5"/>
  <c r="P54" i="5" s="1"/>
  <c r="O53" i="2"/>
  <c r="M46" i="8"/>
  <c r="O46" i="8" s="1"/>
  <c r="L47" i="8"/>
  <c r="M47" i="8" s="1"/>
  <c r="L51" i="8"/>
  <c r="M51" i="8" s="1"/>
  <c r="O51" i="8" s="1"/>
  <c r="L49" i="8"/>
  <c r="M49" i="8" s="1"/>
  <c r="O49" i="8" s="1"/>
  <c r="L50" i="8"/>
  <c r="M50" i="8" s="1"/>
  <c r="O50" i="8" s="1"/>
  <c r="P43" i="4"/>
  <c r="O117" i="3"/>
  <c r="O104" i="3"/>
  <c r="P104" i="3" s="1"/>
  <c r="M113" i="3"/>
  <c r="P50" i="4"/>
  <c r="P36" i="7"/>
  <c r="I44" i="7"/>
  <c r="P49" i="4"/>
  <c r="O124" i="3"/>
  <c r="P124" i="3" s="1"/>
  <c r="P53" i="2"/>
  <c r="O52" i="2"/>
  <c r="P52" i="2" s="1"/>
  <c r="P51" i="6"/>
  <c r="P107" i="5"/>
  <c r="O107" i="5"/>
  <c r="P62" i="4"/>
  <c r="P27" i="5"/>
  <c r="P48" i="7"/>
  <c r="O97" i="1"/>
  <c r="P97" i="1" s="1"/>
  <c r="M106" i="1"/>
  <c r="O117" i="1"/>
  <c r="P117" i="1" s="1"/>
  <c r="O105" i="3"/>
  <c r="P105" i="3" s="1"/>
  <c r="O114" i="1"/>
  <c r="P114" i="1" s="1"/>
  <c r="O58" i="4"/>
  <c r="P58" i="4" s="1"/>
  <c r="O56" i="6"/>
  <c r="P56" i="6" s="1"/>
  <c r="P56" i="3"/>
  <c r="I113" i="3"/>
  <c r="O27" i="5"/>
  <c r="O45" i="2"/>
  <c r="O51" i="3"/>
  <c r="P51" i="3" s="1"/>
  <c r="P52" i="1"/>
  <c r="P50" i="1"/>
  <c r="M47" i="3"/>
  <c r="O38" i="3"/>
  <c r="P38" i="3" s="1"/>
  <c r="P45" i="2"/>
  <c r="O53" i="8"/>
  <c r="P53" i="8" s="1"/>
  <c r="I46" i="6"/>
  <c r="P36" i="6"/>
  <c r="O40" i="8"/>
  <c r="P40" i="8" s="1"/>
  <c r="O54" i="8"/>
  <c r="P54" i="8" s="1"/>
  <c r="P109" i="5"/>
  <c r="O109" i="5"/>
  <c r="P29" i="6"/>
  <c r="P117" i="3"/>
  <c r="O119" i="3"/>
  <c r="P119" i="3"/>
  <c r="P115" i="1"/>
  <c r="O49" i="3"/>
  <c r="P49" i="3" s="1"/>
  <c r="P59" i="3"/>
  <c r="K35" i="2"/>
  <c r="M35" i="2" s="1"/>
  <c r="I35" i="2"/>
  <c r="O59" i="4"/>
  <c r="P59" i="4" s="1"/>
  <c r="O121" i="5"/>
  <c r="P121" i="5" s="1"/>
  <c r="O53" i="7"/>
  <c r="P120" i="5"/>
  <c r="O56" i="4"/>
  <c r="P56" i="4" s="1"/>
  <c r="P119" i="5"/>
  <c r="P56" i="7"/>
  <c r="P57" i="3"/>
  <c r="M52" i="4"/>
  <c r="O52" i="4" s="1"/>
  <c r="L54" i="4"/>
  <c r="M54" i="4" s="1"/>
  <c r="O54" i="4" s="1"/>
  <c r="L53" i="4"/>
  <c r="M53" i="4" s="1"/>
  <c r="O47" i="2"/>
  <c r="P47" i="2" s="1"/>
  <c r="O101" i="5"/>
  <c r="O38" i="4"/>
  <c r="P39" i="3"/>
  <c r="O39" i="3"/>
  <c r="P58" i="1"/>
  <c r="I48" i="4"/>
  <c r="P38" i="4"/>
  <c r="P26" i="5"/>
  <c r="P37" i="7"/>
  <c r="P28" i="6"/>
  <c r="P46" i="8"/>
  <c r="P105" i="5"/>
  <c r="O105" i="5"/>
  <c r="P123" i="5"/>
  <c r="G37" i="5"/>
  <c r="G102" i="5"/>
  <c r="K39" i="4"/>
  <c r="P118" i="3"/>
  <c r="P53" i="3"/>
  <c r="P125" i="5"/>
  <c r="O121" i="3"/>
  <c r="P121" i="3" s="1"/>
  <c r="O31" i="3"/>
  <c r="O115" i="1"/>
  <c r="O57" i="5"/>
  <c r="P57" i="5" s="1"/>
  <c r="O122" i="5"/>
  <c r="P122" i="5" s="1"/>
  <c r="O55" i="5"/>
  <c r="P55" i="5" s="1"/>
  <c r="O52" i="7"/>
  <c r="P52" i="7" s="1"/>
  <c r="P107" i="1"/>
  <c r="O58" i="5"/>
  <c r="P58" i="5" s="1"/>
  <c r="O57" i="8"/>
  <c r="O52" i="3"/>
  <c r="P52" i="3" s="1"/>
  <c r="P118" i="1"/>
  <c r="M39" i="4"/>
  <c r="O39" i="4" s="1"/>
  <c r="O48" i="2"/>
  <c r="O34" i="2"/>
  <c r="P34" i="2" s="1"/>
  <c r="M43" i="2"/>
  <c r="P51" i="1"/>
  <c r="P55" i="3"/>
  <c r="P101" i="5"/>
  <c r="P53" i="7"/>
  <c r="O30" i="8"/>
  <c r="P30" i="8"/>
  <c r="P32" i="8"/>
  <c r="O32" i="8"/>
  <c r="O50" i="7"/>
  <c r="P50" i="7" s="1"/>
  <c r="I36" i="5"/>
  <c r="P54" i="2"/>
  <c r="O112" i="1"/>
  <c r="P112" i="1" s="1"/>
  <c r="O58" i="1"/>
  <c r="O57" i="6"/>
  <c r="P57" i="6" s="1"/>
  <c r="I56" i="8"/>
  <c r="K38" i="8"/>
  <c r="M38" i="8" s="1"/>
  <c r="G38" i="8"/>
  <c r="I38" i="8" s="1"/>
  <c r="P55" i="8"/>
  <c r="P125" i="3"/>
  <c r="O123" i="3"/>
  <c r="P123" i="3" s="1"/>
  <c r="P48" i="2"/>
  <c r="O49" i="2"/>
  <c r="P49" i="2" s="1"/>
  <c r="P55" i="2"/>
  <c r="O44" i="2"/>
  <c r="P44" i="2" s="1"/>
  <c r="O38" i="8" l="1"/>
  <c r="M45" i="8"/>
  <c r="I109" i="1"/>
  <c r="O46" i="6"/>
  <c r="P46" i="6" s="1"/>
  <c r="M49" i="6"/>
  <c r="P56" i="8"/>
  <c r="O53" i="4"/>
  <c r="P53" i="4" s="1"/>
  <c r="I49" i="6"/>
  <c r="O47" i="3"/>
  <c r="M50" i="3"/>
  <c r="O113" i="3"/>
  <c r="M116" i="3"/>
  <c r="M49" i="1"/>
  <c r="O46" i="1"/>
  <c r="O106" i="1"/>
  <c r="P106" i="1" s="1"/>
  <c r="M109" i="1"/>
  <c r="K102" i="5"/>
  <c r="M102" i="5" s="1"/>
  <c r="I102" i="5"/>
  <c r="M48" i="4"/>
  <c r="P39" i="4"/>
  <c r="P36" i="5"/>
  <c r="I46" i="5"/>
  <c r="K37" i="5"/>
  <c r="M37" i="5" s="1"/>
  <c r="I37" i="5"/>
  <c r="O47" i="8"/>
  <c r="P47" i="8" s="1"/>
  <c r="P54" i="4"/>
  <c r="I116" i="3"/>
  <c r="P113" i="3"/>
  <c r="M47" i="7"/>
  <c r="O44" i="7"/>
  <c r="M46" i="2"/>
  <c r="O36" i="5"/>
  <c r="P50" i="8"/>
  <c r="I50" i="3"/>
  <c r="P47" i="3"/>
  <c r="I51" i="4"/>
  <c r="I43" i="2"/>
  <c r="I49" i="1"/>
  <c r="P46" i="1"/>
  <c r="P51" i="8"/>
  <c r="P38" i="8"/>
  <c r="P49" i="8"/>
  <c r="O56" i="8"/>
  <c r="O35" i="2"/>
  <c r="P35" i="2" s="1"/>
  <c r="I45" i="8"/>
  <c r="I47" i="7"/>
  <c r="P44" i="7"/>
  <c r="P52" i="4"/>
  <c r="O48" i="4" l="1"/>
  <c r="M51" i="4"/>
  <c r="M62" i="6"/>
  <c r="O49" i="6"/>
  <c r="M67" i="6"/>
  <c r="O49" i="1"/>
  <c r="P49" i="1" s="1"/>
  <c r="M62" i="1"/>
  <c r="I65" i="7"/>
  <c r="I60" i="7"/>
  <c r="I62" i="1"/>
  <c r="P102" i="5"/>
  <c r="I111" i="5"/>
  <c r="O50" i="3"/>
  <c r="M68" i="3"/>
  <c r="M63" i="3"/>
  <c r="I46" i="2"/>
  <c r="O46" i="2" s="1"/>
  <c r="O102" i="5"/>
  <c r="M111" i="5"/>
  <c r="O43" i="2"/>
  <c r="P43" i="2" s="1"/>
  <c r="O109" i="1"/>
  <c r="P109" i="1" s="1"/>
  <c r="M122" i="1"/>
  <c r="I62" i="6"/>
  <c r="P49" i="6"/>
  <c r="I67" i="6"/>
  <c r="I122" i="1"/>
  <c r="P50" i="3"/>
  <c r="I68" i="3"/>
  <c r="I63" i="3"/>
  <c r="O116" i="3"/>
  <c r="P116" i="3" s="1"/>
  <c r="M129" i="3"/>
  <c r="M134" i="3"/>
  <c r="I48" i="8"/>
  <c r="I64" i="4"/>
  <c r="I69" i="4"/>
  <c r="O37" i="5"/>
  <c r="P37" i="5" s="1"/>
  <c r="M46" i="5"/>
  <c r="O45" i="8"/>
  <c r="P45" i="8" s="1"/>
  <c r="M48" i="8"/>
  <c r="I134" i="3"/>
  <c r="I129" i="3"/>
  <c r="M59" i="2"/>
  <c r="P48" i="4"/>
  <c r="O47" i="7"/>
  <c r="P47" i="7" s="1"/>
  <c r="M65" i="7"/>
  <c r="M60" i="7"/>
  <c r="I49" i="5"/>
  <c r="I69" i="3" l="1"/>
  <c r="I70" i="3"/>
  <c r="I136" i="3"/>
  <c r="I135" i="3"/>
  <c r="M64" i="1"/>
  <c r="O62" i="1"/>
  <c r="M63" i="1"/>
  <c r="M65" i="1"/>
  <c r="I131" i="3"/>
  <c r="I130" i="3"/>
  <c r="I132" i="3" s="1"/>
  <c r="O60" i="7"/>
  <c r="M62" i="7"/>
  <c r="M63" i="7" s="1"/>
  <c r="O111" i="5"/>
  <c r="M114" i="5"/>
  <c r="O67" i="6"/>
  <c r="M69" i="6"/>
  <c r="M70" i="6"/>
  <c r="I61" i="8"/>
  <c r="O134" i="3"/>
  <c r="P134" i="3" s="1"/>
  <c r="M135" i="3"/>
  <c r="M136" i="3"/>
  <c r="O136" i="3" s="1"/>
  <c r="I69" i="6"/>
  <c r="P67" i="6"/>
  <c r="I63" i="1"/>
  <c r="I64" i="1"/>
  <c r="I65" i="1"/>
  <c r="P62" i="1"/>
  <c r="I67" i="7"/>
  <c r="I68" i="7"/>
  <c r="M49" i="5"/>
  <c r="O46" i="5"/>
  <c r="P46" i="5" s="1"/>
  <c r="O62" i="6"/>
  <c r="P62" i="6" s="1"/>
  <c r="M64" i="6"/>
  <c r="M65" i="6" s="1"/>
  <c r="I66" i="4"/>
  <c r="I123" i="1"/>
  <c r="I124" i="1"/>
  <c r="O65" i="7"/>
  <c r="P65" i="7" s="1"/>
  <c r="M67" i="7"/>
  <c r="O67" i="7" s="1"/>
  <c r="M60" i="2"/>
  <c r="M62" i="2" s="1"/>
  <c r="M61" i="2"/>
  <c r="I64" i="6"/>
  <c r="I65" i="6" s="1"/>
  <c r="P46" i="2"/>
  <c r="I59" i="2"/>
  <c r="M64" i="4"/>
  <c r="O51" i="4"/>
  <c r="P51" i="4" s="1"/>
  <c r="M69" i="4"/>
  <c r="I62" i="5"/>
  <c r="I67" i="5"/>
  <c r="M70" i="3"/>
  <c r="O70" i="3" s="1"/>
  <c r="O68" i="3"/>
  <c r="P68" i="3" s="1"/>
  <c r="M69" i="3"/>
  <c r="O69" i="3" s="1"/>
  <c r="I114" i="5"/>
  <c r="P111" i="5"/>
  <c r="O48" i="8"/>
  <c r="P48" i="8" s="1"/>
  <c r="M61" i="8"/>
  <c r="O129" i="3"/>
  <c r="P129" i="3" s="1"/>
  <c r="M130" i="3"/>
  <c r="O130" i="3" s="1"/>
  <c r="M131" i="3"/>
  <c r="O131" i="3" s="1"/>
  <c r="I72" i="4"/>
  <c r="I71" i="4"/>
  <c r="I64" i="3"/>
  <c r="P63" i="3"/>
  <c r="I66" i="3"/>
  <c r="I65" i="3"/>
  <c r="M123" i="1"/>
  <c r="O123" i="1" s="1"/>
  <c r="O122" i="1"/>
  <c r="P122" i="1" s="1"/>
  <c r="M124" i="1"/>
  <c r="O124" i="1" s="1"/>
  <c r="M64" i="3"/>
  <c r="M65" i="3"/>
  <c r="O65" i="3" s="1"/>
  <c r="O63" i="3"/>
  <c r="P60" i="7"/>
  <c r="I62" i="7"/>
  <c r="I63" i="7"/>
  <c r="O65" i="6" l="1"/>
  <c r="I137" i="3"/>
  <c r="P137" i="3" s="1"/>
  <c r="O135" i="3"/>
  <c r="P135" i="3" s="1"/>
  <c r="O64" i="3"/>
  <c r="M68" i="7"/>
  <c r="O68" i="7" s="1"/>
  <c r="I67" i="4"/>
  <c r="P67" i="7"/>
  <c r="O69" i="6"/>
  <c r="P69" i="6" s="1"/>
  <c r="P130" i="3"/>
  <c r="I69" i="5"/>
  <c r="I70" i="5" s="1"/>
  <c r="M127" i="5"/>
  <c r="O114" i="5"/>
  <c r="P114" i="5" s="1"/>
  <c r="M132" i="5"/>
  <c r="P131" i="3"/>
  <c r="P136" i="3"/>
  <c r="O64" i="6"/>
  <c r="P64" i="6" s="1"/>
  <c r="P65" i="1"/>
  <c r="M137" i="3"/>
  <c r="O137" i="3" s="1"/>
  <c r="O65" i="1"/>
  <c r="P70" i="3"/>
  <c r="I60" i="2"/>
  <c r="I62" i="2" s="1"/>
  <c r="I61" i="2"/>
  <c r="M62" i="8"/>
  <c r="M64" i="8" s="1"/>
  <c r="O64" i="8" s="1"/>
  <c r="O61" i="8"/>
  <c r="P61" i="8" s="1"/>
  <c r="M63" i="8"/>
  <c r="I127" i="5"/>
  <c r="I132" i="5"/>
  <c r="O69" i="4"/>
  <c r="P69" i="4" s="1"/>
  <c r="M71" i="4"/>
  <c r="O71" i="4" s="1"/>
  <c r="M72" i="4"/>
  <c r="O72" i="4" s="1"/>
  <c r="O59" i="2"/>
  <c r="P59" i="2" s="1"/>
  <c r="P124" i="1"/>
  <c r="O63" i="7"/>
  <c r="P63" i="7" s="1"/>
  <c r="O63" i="1"/>
  <c r="P63" i="1" s="1"/>
  <c r="P64" i="3"/>
  <c r="M125" i="1"/>
  <c r="O125" i="1" s="1"/>
  <c r="M71" i="3"/>
  <c r="O61" i="2"/>
  <c r="I64" i="8"/>
  <c r="I62" i="8"/>
  <c r="I63" i="8"/>
  <c r="O62" i="7"/>
  <c r="P62" i="7" s="1"/>
  <c r="P69" i="3"/>
  <c r="M66" i="3"/>
  <c r="O66" i="3" s="1"/>
  <c r="P65" i="6"/>
  <c r="I64" i="5"/>
  <c r="I65" i="5" s="1"/>
  <c r="M132" i="3"/>
  <c r="O132" i="3" s="1"/>
  <c r="I125" i="1"/>
  <c r="P65" i="3"/>
  <c r="O64" i="4"/>
  <c r="P64" i="4" s="1"/>
  <c r="M66" i="4"/>
  <c r="O66" i="4" s="1"/>
  <c r="O60" i="2"/>
  <c r="P123" i="1"/>
  <c r="M62" i="5"/>
  <c r="O49" i="5"/>
  <c r="P49" i="5" s="1"/>
  <c r="M67" i="5"/>
  <c r="I70" i="6"/>
  <c r="O64" i="1"/>
  <c r="P64" i="1" s="1"/>
  <c r="I71" i="3"/>
  <c r="M67" i="4" l="1"/>
  <c r="O67" i="4" s="1"/>
  <c r="O71" i="3"/>
  <c r="P71" i="4"/>
  <c r="P64" i="8"/>
  <c r="P68" i="7"/>
  <c r="P72" i="4"/>
  <c r="O62" i="2"/>
  <c r="P62" i="2" s="1"/>
  <c r="M129" i="5"/>
  <c r="O127" i="5"/>
  <c r="P127" i="5" s="1"/>
  <c r="I129" i="5"/>
  <c r="I130" i="5" s="1"/>
  <c r="I134" i="5"/>
  <c r="P61" i="2"/>
  <c r="P125" i="1"/>
  <c r="P67" i="4"/>
  <c r="M64" i="5"/>
  <c r="O64" i="5" s="1"/>
  <c r="M65" i="5"/>
  <c r="O65" i="5" s="1"/>
  <c r="O62" i="5"/>
  <c r="P62" i="5" s="1"/>
  <c r="P132" i="3"/>
  <c r="P60" i="2"/>
  <c r="P63" i="8"/>
  <c r="O63" i="8"/>
  <c r="M134" i="5"/>
  <c r="O132" i="5"/>
  <c r="P132" i="5" s="1"/>
  <c r="O70" i="6"/>
  <c r="P70" i="6" s="1"/>
  <c r="P66" i="4"/>
  <c r="M69" i="5"/>
  <c r="O69" i="5" s="1"/>
  <c r="O67" i="5"/>
  <c r="P67" i="5" s="1"/>
  <c r="P71" i="3"/>
  <c r="P64" i="5"/>
  <c r="O62" i="8"/>
  <c r="P62" i="8" s="1"/>
  <c r="P66" i="3"/>
  <c r="O134" i="5" l="1"/>
  <c r="O129" i="5"/>
  <c r="P69" i="5"/>
  <c r="P134" i="5"/>
  <c r="M130" i="5"/>
  <c r="O130" i="5" s="1"/>
  <c r="I135" i="5"/>
  <c r="P135" i="5" s="1"/>
  <c r="M135" i="5"/>
  <c r="O135" i="5" s="1"/>
  <c r="M70" i="5"/>
  <c r="P65" i="5"/>
  <c r="P129" i="5"/>
  <c r="O70" i="5" l="1"/>
  <c r="P70" i="5"/>
  <c r="P130" i="5"/>
</calcChain>
</file>

<file path=xl/sharedStrings.xml><?xml version="1.0" encoding="utf-8"?>
<sst xmlns="http://schemas.openxmlformats.org/spreadsheetml/2006/main" count="1105" uniqueCount="102">
  <si>
    <t>Appendix 2-W</t>
  </si>
  <si>
    <t>Bill Impacts</t>
  </si>
  <si>
    <t>Customer Class:</t>
  </si>
  <si>
    <t>RESIDENTIAL SERVICE</t>
  </si>
  <si>
    <t>TOU / non-TOU:</t>
  </si>
  <si>
    <t>TOU</t>
  </si>
  <si>
    <t>Consumption</t>
  </si>
  <si>
    <t xml:space="preserve"> kWh</t>
  </si>
  <si>
    <t>2020 Board-Approved</t>
  </si>
  <si>
    <t>2021 Proposed</t>
  </si>
  <si>
    <t>Impact</t>
  </si>
  <si>
    <t>Charge Unit</t>
  </si>
  <si>
    <t>Rate</t>
  </si>
  <si>
    <t>Volume</t>
  </si>
  <si>
    <t>Charge</t>
  </si>
  <si>
    <t>$ Change</t>
  </si>
  <si>
    <t>% Change</t>
  </si>
  <si>
    <t>($)</t>
  </si>
  <si>
    <t>Service Charge</t>
  </si>
  <si>
    <t>per 30 days</t>
  </si>
  <si>
    <t>Rate Rider for Disposition of Other Post Employment Benefit Variance - effective until December 31, 2020</t>
  </si>
  <si>
    <t>Rate Rider for Disposition of the Impact for USGAAP - effective until December 31, 2020</t>
  </si>
  <si>
    <t>Rate Rider for Recovery of Monthly Billing Transition Costs - effective until December 31, 2022</t>
  </si>
  <si>
    <t>Rate Rider for Disposition of Stranded Meter Assets - effective until December 31, 2024</t>
  </si>
  <si>
    <t>Rate Rider for Application of Operations Center Consolidation Plan - effective until December 31, 2021</t>
  </si>
  <si>
    <t>Rate Rider for Disposition of the Gain on Property Sale - effective until December 31, 2021</t>
  </si>
  <si>
    <t>Rate Rider for Disposition of Wireless Pole Attachment Revenue - effective until December 31, 2024</t>
  </si>
  <si>
    <t>Rate Rider for Disposition of IFRS - CGAPP Property Plant and Equipment - effective until December 31, 2020</t>
  </si>
  <si>
    <t>Rate Rider for Disposition of External Driven Capital Variance Account - effective until December 31, 2020</t>
  </si>
  <si>
    <t>Rate Rider for Disposition of Accounts Receivable Credits - effective until December 31, 2024</t>
  </si>
  <si>
    <t>Rate Rider for Recovery of 2020 Foregone Revenue - effective until December 31, 2021</t>
  </si>
  <si>
    <t>Distribution Volumetric Rate</t>
  </si>
  <si>
    <t>per kWh</t>
  </si>
  <si>
    <t>Rate Rider for Disposition of Lost Revenue Adjustment Mechanism (LRAMVA) - effective until December 31, 2021</t>
  </si>
  <si>
    <t>Sub-Total A (excluding pass through)</t>
  </si>
  <si>
    <t>Line Losses on Cost of Power</t>
  </si>
  <si>
    <t>Rate Rider for Disposition of Deferral/Variance Accounts (2021) - effective until December 31, 2021</t>
  </si>
  <si>
    <t>Rate Rider for Disposition of Deferral/Variance Accounts (2020) - effective until December 31, 2021</t>
  </si>
  <si>
    <t>Rate Rider for Disposition of Capacity Based Recovery Account (2021) - Applicable only for Class B Customers - effective until December 31, 2021</t>
  </si>
  <si>
    <t>Rate Rider for Disposition of Capacity Based Recovery Account (2020) - Applicable only for Class B Customers - effective until December 31, 2021</t>
  </si>
  <si>
    <t>Rate Rider for Disposition of Global Adjustment Account (2021) - Applicable only for Non-RPP Customers - effective until December 31, 2021</t>
  </si>
  <si>
    <t>Rate Rider for Disposition of Global Adjustment Account (2020) - Applicable only for Non-RPP Customers - effective until December 31, 2021</t>
  </si>
  <si>
    <t>Rate Rider for Smart Metering Entity Charge - effective until December 31, 2022</t>
  </si>
  <si>
    <t>Sub-Total B - Distribution (includes Sub-Total A)</t>
  </si>
  <si>
    <t>Retail Transmission Rate - Network Service Rate</t>
  </si>
  <si>
    <t>Retail Transmission Rate - Line and Transformation Connection Service Rate</t>
  </si>
  <si>
    <t>Sub-Total C - Delivery (including Sub-Total B)</t>
  </si>
  <si>
    <t>Wholesale Market Service Rate - not including CBR</t>
  </si>
  <si>
    <t>Rural and Remote Rate Protection Charge (RRRP)</t>
  </si>
  <si>
    <t>Capacity Based Recovery (CBR) - Applicable for Class B Customers</t>
  </si>
  <si>
    <t>Standard Supply Service - Administrative Charge (if applicable)</t>
  </si>
  <si>
    <t>TOU - Off Peak</t>
  </si>
  <si>
    <t>TOU - Mid Peak</t>
  </si>
  <si>
    <t>TOU - On Peak</t>
  </si>
  <si>
    <t>Energy - RPP - Tier 1</t>
  </si>
  <si>
    <t>Energy - RPP - Tier 2</t>
  </si>
  <si>
    <t>Non-RPP Retailer Avg. Price</t>
  </si>
  <si>
    <t>Average IESO Wholesale Market Price</t>
  </si>
  <si>
    <t>Total Bill on TOU (before Taxes)</t>
  </si>
  <si>
    <t>Ontario Electricity Rebate</t>
  </si>
  <si>
    <t>HST</t>
  </si>
  <si>
    <t>Total Bill on TOU (after Tax &amp; Rebate)</t>
  </si>
  <si>
    <t xml:space="preserve"> </t>
  </si>
  <si>
    <t>Loss Factor (%)</t>
  </si>
  <si>
    <t>Rate Rider for Smart Metering Entity Charge - effective until Dec. 31, 2022</t>
  </si>
  <si>
    <t>COMPETITIVE SECTOR MULTI-UNIT RESIDENTIAL SERVICE</t>
  </si>
  <si>
    <t>GENERAL SERVICE LESS THAN 50 kW SERVICE</t>
  </si>
  <si>
    <t>Wholesale Market Service Charge (WMSC)</t>
  </si>
  <si>
    <t>Rural and Remote Rate Protection (RRRP)</t>
  </si>
  <si>
    <t>Standard Supply Service Charge</t>
  </si>
  <si>
    <t>Total Bill on RPP (before Taxes)</t>
  </si>
  <si>
    <t>Total Bill on RPP (after Tax &amp; Rebate)</t>
  </si>
  <si>
    <t>GENERAL SERVICE 50 TO 999 kW SERVICE</t>
  </si>
  <si>
    <t>non-TOU</t>
  </si>
  <si>
    <t>SPOT Class B</t>
  </si>
  <si>
    <t xml:space="preserve"> kW</t>
  </si>
  <si>
    <t xml:space="preserve"> kVA</t>
  </si>
  <si>
    <t>per kVA</t>
  </si>
  <si>
    <t xml:space="preserve">Rate Rider for Disposition of the Impact for USGAAP - effective until December 31, 2020 </t>
  </si>
  <si>
    <t>Rate Rider for Disposition of Expansion Deposits - effective until December 31, 2024</t>
  </si>
  <si>
    <t>Rate Rider for Disposition of Deferral/Variance Accounts for Non -Wholesale Market Participants (2021) -effective until Dec 31, 2021</t>
  </si>
  <si>
    <t>Rate Rider for Disposition of Deferral/Variance Accounts for Non -Wholesale Market Participants (2020) - effective until Dec 31, 2021</t>
  </si>
  <si>
    <t>per kW</t>
  </si>
  <si>
    <t>Total Bill on Average IESO Wholesale Market Price (before Taxes)</t>
  </si>
  <si>
    <t>Total Bill on Average IESO Wholesale Market Price (after Tax and Rebate)</t>
  </si>
  <si>
    <t>Total Bill on RPP (after Tax and Rebate)</t>
  </si>
  <si>
    <t>GENERAL SERVICE 1,000 TO 4,999 kW SERVICE</t>
  </si>
  <si>
    <t>SPOT Class A Non-WMP</t>
  </si>
  <si>
    <t>SPOT Class B Non-WMP</t>
  </si>
  <si>
    <t>LARGE USE SERVICE</t>
  </si>
  <si>
    <t>SPOT A Non-WMP</t>
  </si>
  <si>
    <t>STREET LIGHTING SERVICE</t>
  </si>
  <si>
    <t>SPOT CLASS B</t>
  </si>
  <si>
    <t xml:space="preserve"> Devices</t>
  </si>
  <si>
    <t>Service Charge (per device)</t>
  </si>
  <si>
    <t>per device per 30 days</t>
  </si>
  <si>
    <t>UNMETERED SCATTERED LOAD SERVICE</t>
  </si>
  <si>
    <t>RPP</t>
  </si>
  <si>
    <t xml:space="preserve"> Connection</t>
  </si>
  <si>
    <t>Connection Charge (per connection)</t>
  </si>
  <si>
    <t>per connection per 30 days</t>
  </si>
  <si>
    <t>Rate Rider for Recovery of 2020 Foregone Revenue (per connection) - effective until December 31,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</si>
</sst>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.0%"/>
    <numFmt numFmtId="165" formatCode="_-* #,##0_-;\-* #,##0_-;_-* &quot;-&quot;??_-;_-@_-"/>
    <numFmt numFmtId="166" formatCode="_-&quot;$&quot;* #,##0.00000_-;\-&quot;$&quot;* #,##0.00000_-;_-&quot;$&quot;* &quot;-&quot;??_-;_-@_-"/>
    <numFmt numFmtId="167" formatCode="_-&quot;$&quot;* #,##0.0000_-;\-&quot;$&quot;* #,##0.0000_-;_-&quot;$&quot;* &quot;-&quot;??_-;_-@_-"/>
    <numFmt numFmtId="168" formatCode="_(* #,##0.0_);_(* \(#,##0.0\);_(* &quot;-&quot;??_);_(@_)"/>
    <numFmt numFmtId="169" formatCode="_-* #,##0.000_-;\-* #,##0.000_-;_-* &quot;-&quot;??_-;_-@_-"/>
    <numFmt numFmtId="170" formatCode="_-&quot;$&quot;* #,##0.000_-;\-&quot;$&quot;* #,##0.000_-;_-&quot;$&quot;* &quot;-&quot;??_-;_-@_-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rgb="FF000000"/>
      <name val="Tahoma"/>
      <family val="2"/>
    </font>
    <font>
      <sz val="16"/>
      <color theme="1"/>
      <name val="Algerian"/>
      <family val="5"/>
    </font>
    <font>
      <sz val="11"/>
      <color theme="0" tint="-4.9989318521683403E-2"/>
      <name val="Calibri"/>
      <family val="2"/>
      <scheme val="minor"/>
    </font>
    <font>
      <sz val="14"/>
      <color theme="1"/>
      <name val="Arial"/>
      <family val="2"/>
    </font>
    <font>
      <b/>
      <sz val="12"/>
      <color theme="1"/>
      <name val="Arial"/>
      <family val="2"/>
    </font>
    <font>
      <sz val="9"/>
      <color theme="1"/>
      <name val="Arial"/>
      <family val="2"/>
    </font>
    <font>
      <b/>
      <sz val="14"/>
      <color theme="1"/>
      <name val="Arial"/>
      <family val="2"/>
    </font>
    <font>
      <sz val="1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b/>
      <sz val="11"/>
      <name val="Calibri"/>
      <family val="2"/>
      <scheme val="minor"/>
    </font>
    <font>
      <sz val="10"/>
      <name val="Arial"/>
      <family val="2"/>
    </font>
    <font>
      <sz val="16"/>
      <name val="Algerian"/>
      <family val="5"/>
    </font>
    <font>
      <sz val="14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8"/>
      <name val="Arial"/>
      <family val="2"/>
    </font>
    <font>
      <sz val="10"/>
      <color theme="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4.9989318521683403E-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0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17" fillId="0" borderId="0"/>
    <xf numFmtId="168" fontId="17" fillId="0" borderId="0"/>
  </cellStyleXfs>
  <cellXfs count="574">
    <xf numFmtId="0" fontId="0" fillId="0" borderId="0" xfId="0"/>
    <xf numFmtId="0" fontId="0" fillId="2" borderId="0" xfId="0" applyFont="1" applyFill="1" applyBorder="1" applyProtection="1"/>
    <xf numFmtId="0" fontId="5" fillId="2" borderId="0" xfId="0" applyFont="1" applyFill="1" applyAlignment="1" applyProtection="1">
      <alignment vertical="top" wrapText="1"/>
    </xf>
    <xf numFmtId="0" fontId="5" fillId="2" borderId="0" xfId="0" applyFont="1" applyFill="1" applyAlignment="1" applyProtection="1">
      <alignment horizontal="center" vertical="center" wrapText="1"/>
    </xf>
    <xf numFmtId="0" fontId="5" fillId="2" borderId="0" xfId="0" applyFont="1" applyFill="1" applyAlignment="1" applyProtection="1">
      <alignment vertical="center" wrapText="1"/>
    </xf>
    <xf numFmtId="0" fontId="0" fillId="2" borderId="0" xfId="0" applyFont="1" applyFill="1" applyBorder="1" applyAlignment="1" applyProtection="1">
      <alignment vertical="center"/>
    </xf>
    <xf numFmtId="0" fontId="0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/>
    <xf numFmtId="0" fontId="0" fillId="0" borderId="0" xfId="0" applyFont="1"/>
    <xf numFmtId="0" fontId="7" fillId="2" borderId="0" xfId="0" applyFont="1" applyFill="1" applyBorder="1" applyAlignment="1" applyProtection="1"/>
    <xf numFmtId="0" fontId="7" fillId="2" borderId="0" xfId="0" applyFont="1" applyFill="1" applyBorder="1" applyAlignment="1" applyProtection="1">
      <alignment horizontal="center" vertical="center"/>
    </xf>
    <xf numFmtId="0" fontId="7" fillId="2" borderId="0" xfId="0" applyFont="1" applyFill="1" applyBorder="1" applyAlignment="1" applyProtection="1">
      <alignment vertical="center"/>
    </xf>
    <xf numFmtId="0" fontId="0" fillId="2" borderId="0" xfId="0" applyFont="1" applyFill="1" applyBorder="1" applyAlignment="1" applyProtection="1">
      <alignment horizontal="left" indent="1"/>
    </xf>
    <xf numFmtId="0" fontId="0" fillId="2" borderId="0" xfId="0" applyFont="1" applyFill="1" applyBorder="1" applyAlignment="1" applyProtection="1">
      <alignment horizontal="left" vertical="center"/>
    </xf>
    <xf numFmtId="0" fontId="8" fillId="2" borderId="0" xfId="0" applyFont="1" applyFill="1" applyBorder="1" applyAlignment="1" applyProtection="1"/>
    <xf numFmtId="0" fontId="8" fillId="2" borderId="0" xfId="0" applyFont="1" applyFill="1" applyBorder="1" applyAlignment="1" applyProtection="1">
      <alignment horizontal="center" vertical="center"/>
    </xf>
    <xf numFmtId="0" fontId="0" fillId="2" borderId="0" xfId="0" applyFont="1" applyFill="1" applyBorder="1" applyAlignment="1" applyProtection="1">
      <alignment horizontal="center" vertical="center"/>
    </xf>
    <xf numFmtId="0" fontId="9" fillId="2" borderId="0" xfId="0" applyFont="1" applyFill="1" applyBorder="1" applyProtection="1"/>
    <xf numFmtId="0" fontId="0" fillId="0" borderId="0" xfId="0" applyFont="1" applyProtection="1"/>
    <xf numFmtId="0" fontId="0" fillId="0" borderId="0" xfId="0" applyFont="1" applyAlignment="1" applyProtection="1">
      <alignment horizontal="center" vertical="center"/>
    </xf>
    <xf numFmtId="0" fontId="0" fillId="0" borderId="0" xfId="0" applyFont="1" applyAlignment="1" applyProtection="1">
      <alignment vertical="center"/>
    </xf>
    <xf numFmtId="0" fontId="3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3" fillId="0" borderId="0" xfId="0" applyFont="1" applyFill="1" applyAlignment="1">
      <alignment vertical="center"/>
    </xf>
    <xf numFmtId="0" fontId="0" fillId="0" borderId="0" xfId="0" applyFont="1" applyAlignment="1">
      <alignment horizontal="right" vertical="center"/>
    </xf>
    <xf numFmtId="44" fontId="11" fillId="0" borderId="0" xfId="0" applyNumberFormat="1" applyFont="1" applyAlignment="1">
      <alignment vertical="center"/>
    </xf>
    <xf numFmtId="44" fontId="3" fillId="0" borderId="0" xfId="0" applyNumberFormat="1" applyFont="1" applyAlignment="1">
      <alignment vertical="center"/>
    </xf>
    <xf numFmtId="0" fontId="12" fillId="0" borderId="0" xfId="0" applyFont="1" applyAlignment="1" applyProtection="1">
      <alignment horizontal="right"/>
    </xf>
    <xf numFmtId="0" fontId="13" fillId="0" borderId="0" xfId="0" applyFont="1" applyAlignment="1" applyProtection="1">
      <alignment horizontal="right"/>
    </xf>
    <xf numFmtId="0" fontId="8" fillId="0" borderId="0" xfId="0" applyFont="1" applyAlignment="1" applyProtection="1">
      <alignment horizontal="center" vertical="center"/>
    </xf>
    <xf numFmtId="0" fontId="8" fillId="0" borderId="0" xfId="0" applyFont="1" applyAlignment="1" applyProtection="1">
      <alignment horizontal="center"/>
    </xf>
    <xf numFmtId="0" fontId="8" fillId="0" borderId="0" xfId="0" applyFont="1" applyBorder="1" applyAlignment="1" applyProtection="1">
      <alignment horizontal="center"/>
    </xf>
    <xf numFmtId="0" fontId="8" fillId="0" borderId="0" xfId="0" applyFont="1" applyBorder="1" applyAlignment="1" applyProtection="1">
      <alignment horizontal="center" vertical="center"/>
    </xf>
    <xf numFmtId="0" fontId="0" fillId="0" borderId="0" xfId="0" applyFont="1" applyBorder="1" applyAlignment="1">
      <alignment horizontal="right" vertical="center"/>
    </xf>
    <xf numFmtId="0" fontId="0" fillId="0" borderId="0" xfId="0" applyFont="1" applyFill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0" fillId="0" borderId="0" xfId="0" applyFont="1" applyFill="1" applyBorder="1"/>
    <xf numFmtId="0" fontId="14" fillId="4" borderId="0" xfId="0" applyFont="1" applyFill="1" applyAlignment="1" applyProtection="1">
      <alignment horizontal="center" vertical="center"/>
    </xf>
    <xf numFmtId="0" fontId="0" fillId="0" borderId="0" xfId="0" applyFont="1" applyBorder="1" applyAlignment="1">
      <alignment vertical="center"/>
    </xf>
    <xf numFmtId="44" fontId="15" fillId="0" borderId="0" xfId="0" applyNumberFormat="1" applyFont="1" applyBorder="1" applyAlignment="1" applyProtection="1">
      <alignment horizontal="center" vertical="center"/>
    </xf>
    <xf numFmtId="44" fontId="11" fillId="0" borderId="0" xfId="0" applyNumberFormat="1" applyFont="1" applyBorder="1" applyAlignment="1" applyProtection="1">
      <alignment vertical="center"/>
    </xf>
    <xf numFmtId="164" fontId="16" fillId="0" borderId="0" xfId="3" applyNumberFormat="1" applyFont="1" applyBorder="1" applyAlignment="1" applyProtection="1">
      <alignment vertical="center"/>
    </xf>
    <xf numFmtId="0" fontId="13" fillId="0" borderId="0" xfId="0" applyFont="1" applyProtection="1"/>
    <xf numFmtId="0" fontId="12" fillId="0" borderId="0" xfId="0" applyFont="1" applyAlignment="1" applyProtection="1">
      <alignment horizontal="center" vertical="center"/>
    </xf>
    <xf numFmtId="0" fontId="12" fillId="0" borderId="0" xfId="0" applyFont="1" applyProtection="1"/>
    <xf numFmtId="165" fontId="12" fillId="3" borderId="1" xfId="1" applyNumberFormat="1" applyFont="1" applyFill="1" applyBorder="1" applyAlignment="1" applyProtection="1">
      <alignment vertical="center"/>
      <protection locked="0"/>
    </xf>
    <xf numFmtId="0" fontId="12" fillId="0" borderId="0" xfId="0" applyFont="1" applyAlignment="1" applyProtection="1">
      <alignment vertical="center"/>
    </xf>
    <xf numFmtId="44" fontId="0" fillId="0" borderId="0" xfId="0" applyNumberFormat="1" applyFont="1" applyAlignment="1">
      <alignment vertical="center"/>
    </xf>
    <xf numFmtId="44" fontId="0" fillId="0" borderId="0" xfId="0" applyNumberFormat="1" applyFont="1" applyAlignment="1" applyProtection="1">
      <alignment vertical="center"/>
    </xf>
    <xf numFmtId="0" fontId="12" fillId="0" borderId="0" xfId="0" applyFont="1" applyAlignment="1" applyProtection="1"/>
    <xf numFmtId="0" fontId="0" fillId="0" borderId="0" xfId="0" applyFont="1" applyFill="1" applyAlignment="1" applyProtection="1">
      <alignment vertical="center"/>
    </xf>
    <xf numFmtId="0" fontId="12" fillId="0" borderId="0" xfId="0" applyFont="1" applyAlignment="1" applyProtection="1">
      <alignment horizontal="center"/>
    </xf>
    <xf numFmtId="0" fontId="12" fillId="0" borderId="5" xfId="0" applyFont="1" applyBorder="1" applyAlignment="1" applyProtection="1">
      <alignment horizontal="center" vertical="center"/>
    </xf>
    <xf numFmtId="0" fontId="12" fillId="0" borderId="6" xfId="0" applyFont="1" applyBorder="1" applyAlignment="1" applyProtection="1">
      <alignment horizontal="center" vertical="center"/>
    </xf>
    <xf numFmtId="0" fontId="12" fillId="0" borderId="7" xfId="0" applyFont="1" applyBorder="1" applyAlignment="1" applyProtection="1">
      <alignment horizontal="center" vertical="center"/>
    </xf>
    <xf numFmtId="0" fontId="12" fillId="0" borderId="9" xfId="0" quotePrefix="1" applyFont="1" applyBorder="1" applyAlignment="1" applyProtection="1">
      <alignment horizontal="center" vertical="center"/>
    </xf>
    <xf numFmtId="0" fontId="12" fillId="0" borderId="10" xfId="0" quotePrefix="1" applyFont="1" applyBorder="1" applyAlignment="1" applyProtection="1">
      <alignment horizontal="center" vertical="center"/>
    </xf>
    <xf numFmtId="0" fontId="0" fillId="0" borderId="0" xfId="0" applyFont="1" applyFill="1" applyAlignment="1" applyProtection="1">
      <alignment horizontal="left" vertical="top"/>
    </xf>
    <xf numFmtId="0" fontId="0" fillId="0" borderId="0" xfId="0" applyFont="1" applyAlignment="1" applyProtection="1">
      <alignment vertical="top"/>
    </xf>
    <xf numFmtId="0" fontId="0" fillId="4" borderId="0" xfId="0" applyFont="1" applyFill="1" applyAlignment="1" applyProtection="1">
      <alignment horizontal="center" vertical="center"/>
      <protection locked="0"/>
    </xf>
    <xf numFmtId="0" fontId="0" fillId="0" borderId="0" xfId="0" applyFont="1" applyFill="1" applyAlignment="1" applyProtection="1">
      <alignment vertical="top"/>
    </xf>
    <xf numFmtId="44" fontId="1" fillId="3" borderId="8" xfId="2" applyNumberFormat="1" applyFont="1" applyFill="1" applyBorder="1" applyAlignment="1" applyProtection="1">
      <alignment vertical="center"/>
      <protection locked="0"/>
    </xf>
    <xf numFmtId="0" fontId="1" fillId="0" borderId="7" xfId="0" applyFont="1" applyFill="1" applyBorder="1" applyAlignment="1" applyProtection="1">
      <alignment vertical="center"/>
    </xf>
    <xf numFmtId="44" fontId="1" fillId="0" borderId="7" xfId="2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44" fontId="1" fillId="0" borderId="8" xfId="0" applyNumberFormat="1" applyFont="1" applyBorder="1" applyAlignment="1" applyProtection="1">
      <alignment vertical="center"/>
    </xf>
    <xf numFmtId="164" fontId="1" fillId="0" borderId="7" xfId="3" applyNumberFormat="1" applyFont="1" applyBorder="1" applyAlignment="1" applyProtection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/>
    <xf numFmtId="44" fontId="0" fillId="0" borderId="0" xfId="0" applyNumberFormat="1" applyFont="1"/>
    <xf numFmtId="44" fontId="1" fillId="3" borderId="8" xfId="2" applyFont="1" applyFill="1" applyBorder="1" applyAlignment="1" applyProtection="1">
      <alignment vertical="center"/>
      <protection locked="0"/>
    </xf>
    <xf numFmtId="0" fontId="1" fillId="0" borderId="8" xfId="0" applyFont="1" applyFill="1" applyBorder="1" applyAlignment="1" applyProtection="1">
      <alignment vertical="center"/>
    </xf>
    <xf numFmtId="44" fontId="1" fillId="0" borderId="7" xfId="4" applyFont="1" applyBorder="1" applyAlignment="1" applyProtection="1">
      <alignment vertical="center"/>
    </xf>
    <xf numFmtId="0" fontId="1" fillId="0" borderId="0" xfId="0" applyFont="1" applyFill="1" applyAlignment="1" applyProtection="1">
      <alignment vertical="center"/>
    </xf>
    <xf numFmtId="0" fontId="0" fillId="5" borderId="0" xfId="0" applyFont="1" applyFill="1" applyAlignment="1" applyProtection="1">
      <alignment vertical="top"/>
    </xf>
    <xf numFmtId="166" fontId="1" fillId="3" borderId="8" xfId="2" applyNumberFormat="1" applyFont="1" applyFill="1" applyBorder="1" applyAlignment="1" applyProtection="1">
      <alignment vertical="center"/>
      <protection locked="0"/>
    </xf>
    <xf numFmtId="165" fontId="1" fillId="0" borderId="8" xfId="0" applyNumberFormat="1" applyFont="1" applyFill="1" applyBorder="1" applyAlignment="1" applyProtection="1">
      <alignment vertical="center"/>
    </xf>
    <xf numFmtId="0" fontId="0" fillId="5" borderId="0" xfId="0" applyFont="1" applyFill="1" applyAlignment="1" applyProtection="1">
      <alignment vertical="top" wrapText="1"/>
    </xf>
    <xf numFmtId="0" fontId="0" fillId="3" borderId="0" xfId="0" applyFont="1" applyFill="1" applyProtection="1"/>
    <xf numFmtId="0" fontId="2" fillId="3" borderId="2" xfId="0" applyFont="1" applyFill="1" applyBorder="1" applyAlignment="1" applyProtection="1">
      <alignment vertical="top" wrapText="1"/>
      <protection locked="0"/>
    </xf>
    <xf numFmtId="0" fontId="0" fillId="3" borderId="3" xfId="0" applyFont="1" applyFill="1" applyBorder="1" applyAlignment="1" applyProtection="1">
      <alignment vertical="top"/>
    </xf>
    <xf numFmtId="0" fontId="0" fillId="3" borderId="3" xfId="0" applyFont="1" applyFill="1" applyBorder="1" applyAlignment="1" applyProtection="1">
      <alignment horizontal="center" vertical="center"/>
      <protection locked="0"/>
    </xf>
    <xf numFmtId="0" fontId="0" fillId="3" borderId="0" xfId="0" applyFont="1" applyFill="1" applyAlignment="1" applyProtection="1">
      <alignment vertical="center"/>
    </xf>
    <xf numFmtId="167" fontId="1" fillId="3" borderId="1" xfId="2" applyNumberFormat="1" applyFont="1" applyFill="1" applyBorder="1" applyAlignment="1" applyProtection="1">
      <alignment vertical="center"/>
      <protection locked="0"/>
    </xf>
    <xf numFmtId="44" fontId="1" fillId="3" borderId="4" xfId="0" applyNumberFormat="1" applyFont="1" applyFill="1" applyBorder="1" applyAlignment="1" applyProtection="1">
      <alignment vertical="center"/>
      <protection locked="0"/>
    </xf>
    <xf numFmtId="44" fontId="2" fillId="3" borderId="4" xfId="2" applyFont="1" applyFill="1" applyBorder="1" applyAlignment="1" applyProtection="1">
      <alignment vertical="center"/>
    </xf>
    <xf numFmtId="0" fontId="1" fillId="3" borderId="0" xfId="0" applyFont="1" applyFill="1" applyAlignment="1" applyProtection="1">
      <alignment vertical="center"/>
    </xf>
    <xf numFmtId="44" fontId="2" fillId="3" borderId="1" xfId="0" applyNumberFormat="1" applyFont="1" applyFill="1" applyBorder="1" applyAlignment="1" applyProtection="1">
      <alignment vertical="center"/>
    </xf>
    <xf numFmtId="164" fontId="2" fillId="3" borderId="4" xfId="3" applyNumberFormat="1" applyFont="1" applyFill="1" applyBorder="1" applyAlignment="1" applyProtection="1">
      <alignment vertical="center"/>
    </xf>
    <xf numFmtId="0" fontId="0" fillId="5" borderId="0" xfId="0" applyFont="1" applyFill="1" applyAlignment="1" applyProtection="1">
      <alignment horizontal="left" vertical="center" wrapText="1"/>
    </xf>
    <xf numFmtId="166" fontId="1" fillId="3" borderId="8" xfId="4" quotePrefix="1" applyNumberFormat="1" applyFont="1" applyFill="1" applyBorder="1" applyAlignment="1" applyProtection="1">
      <alignment vertical="center"/>
      <protection locked="0"/>
    </xf>
    <xf numFmtId="0" fontId="0" fillId="0" borderId="0" xfId="0" applyFont="1" applyFill="1" applyProtection="1"/>
    <xf numFmtId="166" fontId="1" fillId="3" borderId="8" xfId="4" applyNumberFormat="1" applyFont="1" applyFill="1" applyBorder="1" applyAlignment="1" applyProtection="1">
      <alignment vertical="center"/>
      <protection locked="0"/>
    </xf>
    <xf numFmtId="165" fontId="1" fillId="0" borderId="7" xfId="0" applyNumberFormat="1" applyFont="1" applyFill="1" applyBorder="1" applyAlignment="1" applyProtection="1">
      <alignment vertical="center"/>
    </xf>
    <xf numFmtId="44" fontId="1" fillId="0" borderId="7" xfId="4" applyFont="1" applyFill="1" applyBorder="1" applyAlignment="1" applyProtection="1">
      <alignment vertical="center"/>
    </xf>
    <xf numFmtId="44" fontId="1" fillId="3" borderId="8" xfId="4" applyNumberFormat="1" applyFont="1" applyFill="1" applyBorder="1" applyAlignment="1" applyProtection="1">
      <alignment vertical="center"/>
      <protection locked="0"/>
    </xf>
    <xf numFmtId="44" fontId="1" fillId="3" borderId="8" xfId="4" quotePrefix="1" applyNumberFormat="1" applyFont="1" applyFill="1" applyBorder="1" applyAlignment="1" applyProtection="1">
      <alignment vertical="center"/>
      <protection locked="0"/>
    </xf>
    <xf numFmtId="0" fontId="2" fillId="3" borderId="2" xfId="0" applyFont="1" applyFill="1" applyBorder="1" applyAlignment="1" applyProtection="1">
      <alignment vertical="top" wrapText="1"/>
    </xf>
    <xf numFmtId="0" fontId="0" fillId="3" borderId="3" xfId="0" applyFont="1" applyFill="1" applyBorder="1" applyProtection="1"/>
    <xf numFmtId="0" fontId="0" fillId="3" borderId="3" xfId="0" applyFont="1" applyFill="1" applyBorder="1" applyAlignment="1" applyProtection="1">
      <alignment horizontal="center" vertical="center"/>
    </xf>
    <xf numFmtId="0" fontId="1" fillId="3" borderId="1" xfId="0" applyFont="1" applyFill="1" applyBorder="1" applyAlignment="1" applyProtection="1">
      <alignment vertical="center"/>
    </xf>
    <xf numFmtId="0" fontId="1" fillId="3" borderId="4" xfId="0" applyFont="1" applyFill="1" applyBorder="1" applyAlignment="1" applyProtection="1">
      <alignment vertical="center"/>
    </xf>
    <xf numFmtId="44" fontId="2" fillId="3" borderId="4" xfId="0" applyNumberFormat="1" applyFont="1" applyFill="1" applyBorder="1" applyAlignment="1" applyProtection="1">
      <alignment vertical="center"/>
    </xf>
    <xf numFmtId="1" fontId="1" fillId="0" borderId="8" xfId="0" applyNumberFormat="1" applyFont="1" applyFill="1" applyBorder="1" applyAlignment="1" applyProtection="1">
      <alignment vertical="center"/>
    </xf>
    <xf numFmtId="1" fontId="1" fillId="0" borderId="7" xfId="0" applyNumberFormat="1" applyFont="1" applyFill="1" applyBorder="1" applyAlignment="1" applyProtection="1">
      <alignment vertical="center"/>
    </xf>
    <xf numFmtId="0" fontId="12" fillId="3" borderId="0" xfId="0" applyFont="1" applyFill="1" applyAlignment="1" applyProtection="1">
      <alignment vertical="center"/>
    </xf>
    <xf numFmtId="0" fontId="2" fillId="3" borderId="1" xfId="0" applyFont="1" applyFill="1" applyBorder="1" applyAlignment="1" applyProtection="1">
      <alignment vertical="center"/>
    </xf>
    <xf numFmtId="0" fontId="2" fillId="3" borderId="4" xfId="0" applyFont="1" applyFill="1" applyBorder="1" applyAlignment="1" applyProtection="1">
      <alignment vertical="center"/>
    </xf>
    <xf numFmtId="0" fontId="2" fillId="3" borderId="0" xfId="0" applyFont="1" applyFill="1" applyAlignment="1" applyProtection="1">
      <alignment vertical="center"/>
    </xf>
    <xf numFmtId="167" fontId="11" fillId="3" borderId="8" xfId="2" applyNumberFormat="1" applyFont="1" applyFill="1" applyBorder="1" applyAlignment="1" applyProtection="1">
      <alignment vertical="center"/>
      <protection locked="0"/>
    </xf>
    <xf numFmtId="44" fontId="11" fillId="3" borderId="8" xfId="2" applyNumberFormat="1" applyFont="1" applyFill="1" applyBorder="1" applyAlignment="1" applyProtection="1">
      <alignment vertical="center"/>
      <protection locked="0"/>
    </xf>
    <xf numFmtId="44" fontId="1" fillId="0" borderId="7" xfId="2" applyFont="1" applyFill="1" applyBorder="1" applyAlignment="1" applyProtection="1">
      <alignment vertical="center"/>
    </xf>
    <xf numFmtId="0" fontId="0" fillId="6" borderId="11" xfId="0" quotePrefix="1" applyFont="1" applyFill="1" applyBorder="1" applyProtection="1"/>
    <xf numFmtId="0" fontId="0" fillId="6" borderId="12" xfId="0" applyFont="1" applyFill="1" applyBorder="1" applyAlignment="1" applyProtection="1">
      <alignment vertical="top"/>
    </xf>
    <xf numFmtId="0" fontId="0" fillId="6" borderId="12" xfId="0" applyFont="1" applyFill="1" applyBorder="1" applyAlignment="1" applyProtection="1">
      <alignment horizontal="center" vertical="center"/>
      <protection locked="0"/>
    </xf>
    <xf numFmtId="0" fontId="0" fillId="6" borderId="12" xfId="0" applyFont="1" applyFill="1" applyBorder="1" applyAlignment="1" applyProtection="1">
      <alignment vertical="center"/>
    </xf>
    <xf numFmtId="167" fontId="1" fillId="6" borderId="12" xfId="2" applyNumberFormat="1" applyFont="1" applyFill="1" applyBorder="1" applyAlignment="1" applyProtection="1">
      <alignment vertical="center"/>
      <protection locked="0"/>
    </xf>
    <xf numFmtId="0" fontId="1" fillId="6" borderId="12" xfId="0" applyFont="1" applyFill="1" applyBorder="1" applyAlignment="1" applyProtection="1">
      <alignment vertical="center"/>
      <protection locked="0"/>
    </xf>
    <xf numFmtId="44" fontId="1" fillId="6" borderId="12" xfId="2" applyFont="1" applyFill="1" applyBorder="1" applyAlignment="1" applyProtection="1">
      <alignment vertical="center"/>
    </xf>
    <xf numFmtId="0" fontId="1" fillId="6" borderId="12" xfId="0" applyFont="1" applyFill="1" applyBorder="1" applyAlignment="1" applyProtection="1">
      <alignment vertical="center"/>
    </xf>
    <xf numFmtId="44" fontId="1" fillId="6" borderId="12" xfId="0" applyNumberFormat="1" applyFont="1" applyFill="1" applyBorder="1" applyAlignment="1" applyProtection="1">
      <alignment vertical="center"/>
    </xf>
    <xf numFmtId="164" fontId="1" fillId="6" borderId="13" xfId="3" applyNumberFormat="1" applyFont="1" applyFill="1" applyBorder="1" applyAlignment="1" applyProtection="1">
      <alignment vertical="center"/>
    </xf>
    <xf numFmtId="0" fontId="2" fillId="0" borderId="0" xfId="0" applyFont="1" applyFill="1" applyAlignment="1" applyProtection="1">
      <alignment vertical="top"/>
    </xf>
    <xf numFmtId="0" fontId="12" fillId="0" borderId="8" xfId="0" applyFont="1" applyFill="1" applyBorder="1" applyAlignment="1" applyProtection="1">
      <alignment vertical="center"/>
    </xf>
    <xf numFmtId="9" fontId="2" fillId="0" borderId="8" xfId="0" applyNumberFormat="1" applyFont="1" applyFill="1" applyBorder="1" applyAlignment="1" applyProtection="1">
      <alignment vertical="center"/>
    </xf>
    <xf numFmtId="44" fontId="2" fillId="0" borderId="8" xfId="0" applyNumberFormat="1" applyFont="1" applyFill="1" applyBorder="1" applyAlignment="1" applyProtection="1">
      <alignment vertical="center"/>
    </xf>
    <xf numFmtId="0" fontId="2" fillId="0" borderId="0" xfId="0" applyFont="1" applyFill="1" applyBorder="1" applyAlignment="1" applyProtection="1">
      <alignment vertical="center"/>
    </xf>
    <xf numFmtId="44" fontId="2" fillId="0" borderId="8" xfId="0" applyNumberFormat="1" applyFont="1" applyBorder="1" applyAlignment="1" applyProtection="1">
      <alignment vertical="center"/>
    </xf>
    <xf numFmtId="164" fontId="2" fillId="0" borderId="7" xfId="3" applyNumberFormat="1" applyFont="1" applyBorder="1" applyAlignment="1" applyProtection="1">
      <alignment vertical="center"/>
    </xf>
    <xf numFmtId="164" fontId="1" fillId="0" borderId="8" xfId="0" applyNumberFormat="1" applyFont="1" applyFill="1" applyBorder="1" applyAlignment="1" applyProtection="1">
      <alignment vertical="center"/>
      <protection locked="0"/>
    </xf>
    <xf numFmtId="9" fontId="1" fillId="0" borderId="0" xfId="0" applyNumberFormat="1" applyFont="1" applyFill="1" applyBorder="1" applyAlignment="1" applyProtection="1">
      <alignment vertical="center"/>
    </xf>
    <xf numFmtId="44" fontId="1" fillId="0" borderId="8" xfId="0" applyNumberFormat="1" applyFont="1" applyFill="1" applyBorder="1" applyAlignment="1" applyProtection="1">
      <alignment vertical="center"/>
    </xf>
    <xf numFmtId="0" fontId="0" fillId="0" borderId="0" xfId="0" applyFont="1" applyFill="1" applyAlignment="1" applyProtection="1">
      <alignment horizontal="left" vertical="top" indent="1"/>
    </xf>
    <xf numFmtId="0" fontId="13" fillId="0" borderId="8" xfId="0" applyFont="1" applyFill="1" applyBorder="1" applyAlignment="1" applyProtection="1">
      <alignment vertical="center"/>
    </xf>
    <xf numFmtId="9" fontId="1" fillId="0" borderId="8" xfId="0" applyNumberFormat="1" applyFont="1" applyFill="1" applyBorder="1" applyAlignment="1" applyProtection="1">
      <alignment vertical="center"/>
      <protection locked="0"/>
    </xf>
    <xf numFmtId="0" fontId="1" fillId="0" borderId="0" xfId="0" applyFont="1" applyFill="1" applyBorder="1" applyAlignment="1" applyProtection="1">
      <alignment vertical="center"/>
    </xf>
    <xf numFmtId="0" fontId="2" fillId="0" borderId="0" xfId="0" applyFont="1" applyProtection="1"/>
    <xf numFmtId="0" fontId="2" fillId="7" borderId="0" xfId="0" applyFont="1" applyFill="1" applyAlignment="1" applyProtection="1">
      <alignment vertical="top"/>
    </xf>
    <xf numFmtId="0" fontId="12" fillId="7" borderId="8" xfId="0" applyFont="1" applyFill="1" applyBorder="1" applyAlignment="1" applyProtection="1">
      <alignment vertical="center"/>
    </xf>
    <xf numFmtId="0" fontId="2" fillId="7" borderId="8" xfId="0" applyFont="1" applyFill="1" applyBorder="1" applyAlignment="1" applyProtection="1">
      <alignment vertical="center"/>
    </xf>
    <xf numFmtId="44" fontId="2" fillId="7" borderId="8" xfId="0" applyNumberFormat="1" applyFont="1" applyFill="1" applyBorder="1" applyAlignment="1" applyProtection="1">
      <alignment vertical="center"/>
    </xf>
    <xf numFmtId="0" fontId="2" fillId="7" borderId="0" xfId="0" applyFont="1" applyFill="1" applyBorder="1" applyAlignment="1" applyProtection="1">
      <alignment vertical="center"/>
    </xf>
    <xf numFmtId="164" fontId="2" fillId="7" borderId="7" xfId="3" applyNumberFormat="1" applyFont="1" applyFill="1" applyBorder="1" applyAlignment="1" applyProtection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/>
    <xf numFmtId="0" fontId="13" fillId="0" borderId="0" xfId="5" applyFont="1" applyProtection="1"/>
    <xf numFmtId="0" fontId="13" fillId="6" borderId="11" xfId="5" applyFont="1" applyFill="1" applyBorder="1" applyProtection="1"/>
    <xf numFmtId="0" fontId="13" fillId="6" borderId="12" xfId="5" applyFont="1" applyFill="1" applyBorder="1" applyAlignment="1" applyProtection="1">
      <alignment vertical="top"/>
    </xf>
    <xf numFmtId="0" fontId="13" fillId="6" borderId="12" xfId="5" applyFont="1" applyFill="1" applyBorder="1" applyAlignment="1" applyProtection="1">
      <alignment horizontal="center" vertical="center"/>
      <protection locked="0"/>
    </xf>
    <xf numFmtId="0" fontId="13" fillId="6" borderId="12" xfId="5" applyFont="1" applyFill="1" applyBorder="1" applyAlignment="1" applyProtection="1">
      <alignment vertical="center"/>
    </xf>
    <xf numFmtId="167" fontId="13" fillId="6" borderId="12" xfId="2" applyNumberFormat="1" applyFont="1" applyFill="1" applyBorder="1" applyAlignment="1" applyProtection="1">
      <alignment vertical="center"/>
      <protection locked="0"/>
    </xf>
    <xf numFmtId="0" fontId="13" fillId="6" borderId="12" xfId="5" applyFont="1" applyFill="1" applyBorder="1" applyAlignment="1" applyProtection="1">
      <alignment vertical="center"/>
      <protection locked="0"/>
    </xf>
    <xf numFmtId="44" fontId="13" fillId="6" borderId="12" xfId="2" applyFont="1" applyFill="1" applyBorder="1" applyAlignment="1" applyProtection="1">
      <alignment vertical="center"/>
    </xf>
    <xf numFmtId="44" fontId="13" fillId="6" borderId="12" xfId="5" applyNumberFormat="1" applyFont="1" applyFill="1" applyBorder="1" applyAlignment="1" applyProtection="1">
      <alignment vertical="center"/>
    </xf>
    <xf numFmtId="10" fontId="13" fillId="6" borderId="13" xfId="3" applyNumberFormat="1" applyFont="1" applyFill="1" applyBorder="1" applyAlignment="1" applyProtection="1">
      <alignment vertical="center"/>
    </xf>
    <xf numFmtId="10" fontId="13" fillId="3" borderId="1" xfId="3" applyNumberFormat="1" applyFont="1" applyFill="1" applyBorder="1" applyAlignment="1" applyProtection="1">
      <alignment vertical="center"/>
      <protection locked="0"/>
    </xf>
    <xf numFmtId="10" fontId="12" fillId="3" borderId="1" xfId="3" applyNumberFormat="1" applyFont="1" applyFill="1" applyBorder="1" applyAlignment="1" applyProtection="1">
      <alignment vertical="center"/>
      <protection locked="0"/>
    </xf>
    <xf numFmtId="44" fontId="0" fillId="0" borderId="0" xfId="2" applyFont="1" applyAlignment="1" applyProtection="1">
      <alignment vertical="center"/>
    </xf>
    <xf numFmtId="164" fontId="0" fillId="0" borderId="0" xfId="3" applyNumberFormat="1" applyFont="1" applyBorder="1" applyAlignment="1">
      <alignment vertical="center"/>
    </xf>
    <xf numFmtId="44" fontId="0" fillId="0" borderId="0" xfId="0" applyNumberFormat="1" applyFont="1" applyBorder="1" applyAlignment="1" applyProtection="1">
      <alignment vertical="center"/>
    </xf>
    <xf numFmtId="164" fontId="2" fillId="0" borderId="0" xfId="3" applyNumberFormat="1" applyFont="1" applyBorder="1" applyAlignment="1" applyProtection="1">
      <alignment vertical="center"/>
    </xf>
    <xf numFmtId="0" fontId="13" fillId="5" borderId="0" xfId="0" applyFont="1" applyFill="1" applyProtection="1"/>
    <xf numFmtId="0" fontId="0" fillId="5" borderId="0" xfId="0" applyFont="1" applyFill="1" applyAlignment="1" applyProtection="1">
      <alignment horizontal="left" vertical="top" indent="1"/>
    </xf>
    <xf numFmtId="0" fontId="2" fillId="3" borderId="2" xfId="0" applyFont="1" applyFill="1" applyBorder="1" applyAlignment="1" applyProtection="1">
      <alignment vertical="top"/>
      <protection locked="0"/>
    </xf>
    <xf numFmtId="165" fontId="2" fillId="0" borderId="8" xfId="0" applyNumberFormat="1" applyFont="1" applyFill="1" applyBorder="1" applyAlignment="1" applyProtection="1">
      <alignment vertical="center"/>
    </xf>
    <xf numFmtId="0" fontId="0" fillId="5" borderId="0" xfId="0" applyFont="1" applyFill="1" applyAlignment="1" applyProtection="1">
      <alignment vertical="center"/>
    </xf>
    <xf numFmtId="0" fontId="0" fillId="7" borderId="0" xfId="0" applyFont="1" applyFill="1" applyAlignment="1" applyProtection="1">
      <alignment vertical="top"/>
    </xf>
    <xf numFmtId="44" fontId="1" fillId="7" borderId="8" xfId="0" applyNumberFormat="1" applyFont="1" applyFill="1" applyBorder="1" applyAlignment="1" applyProtection="1">
      <alignment vertical="center"/>
    </xf>
    <xf numFmtId="164" fontId="1" fillId="7" borderId="7" xfId="3" applyNumberFormat="1" applyFont="1" applyFill="1" applyBorder="1" applyAlignment="1" applyProtection="1">
      <alignment vertical="center"/>
    </xf>
    <xf numFmtId="0" fontId="1" fillId="6" borderId="12" xfId="5" applyFont="1" applyFill="1" applyBorder="1" applyAlignment="1" applyProtection="1">
      <alignment vertical="center"/>
      <protection locked="0"/>
    </xf>
    <xf numFmtId="0" fontId="1" fillId="6" borderId="12" xfId="5" applyFont="1" applyFill="1" applyBorder="1" applyAlignment="1" applyProtection="1">
      <alignment vertical="center"/>
    </xf>
    <xf numFmtId="44" fontId="1" fillId="6" borderId="12" xfId="5" applyNumberFormat="1" applyFont="1" applyFill="1" applyBorder="1" applyAlignment="1" applyProtection="1">
      <alignment vertical="center"/>
    </xf>
    <xf numFmtId="10" fontId="1" fillId="6" borderId="13" xfId="3" applyNumberFormat="1" applyFont="1" applyFill="1" applyBorder="1" applyAlignment="1" applyProtection="1">
      <alignment vertical="center"/>
    </xf>
    <xf numFmtId="0" fontId="0" fillId="0" borderId="0" xfId="0" applyFont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7" fillId="0" borderId="15" xfId="0" applyFont="1" applyBorder="1" applyAlignment="1" applyProtection="1">
      <alignment horizontal="left" vertical="center"/>
    </xf>
    <xf numFmtId="0" fontId="3" fillId="0" borderId="15" xfId="0" applyFont="1" applyBorder="1" applyAlignment="1">
      <alignment horizontal="center" vertical="center"/>
    </xf>
    <xf numFmtId="44" fontId="0" fillId="0" borderId="6" xfId="0" applyNumberFormat="1" applyFont="1" applyBorder="1" applyAlignment="1">
      <alignment vertical="center"/>
    </xf>
    <xf numFmtId="0" fontId="11" fillId="0" borderId="16" xfId="0" applyFont="1" applyBorder="1" applyAlignment="1">
      <alignment horizontal="center" vertical="center"/>
    </xf>
    <xf numFmtId="0" fontId="17" fillId="0" borderId="0" xfId="0" applyFont="1" applyBorder="1" applyAlignment="1" applyProtection="1">
      <alignment horizontal="left" vertical="center"/>
    </xf>
    <xf numFmtId="0" fontId="3" fillId="0" borderId="0" xfId="0" applyFont="1" applyBorder="1" applyAlignment="1">
      <alignment horizontal="center" vertical="center"/>
    </xf>
    <xf numFmtId="44" fontId="0" fillId="0" borderId="7" xfId="0" applyNumberFormat="1" applyFont="1" applyBorder="1" applyAlignment="1">
      <alignment vertical="center"/>
    </xf>
    <xf numFmtId="0" fontId="11" fillId="0" borderId="17" xfId="0" applyFont="1" applyBorder="1" applyAlignment="1">
      <alignment horizontal="center" vertical="center"/>
    </xf>
    <xf numFmtId="0" fontId="17" fillId="0" borderId="18" xfId="0" applyFont="1" applyBorder="1" applyAlignment="1" applyProtection="1">
      <alignment horizontal="left" vertical="center"/>
    </xf>
    <xf numFmtId="0" fontId="3" fillId="0" borderId="18" xfId="0" applyFont="1" applyBorder="1" applyAlignment="1">
      <alignment horizontal="center" vertical="center"/>
    </xf>
    <xf numFmtId="44" fontId="0" fillId="0" borderId="10" xfId="0" applyNumberFormat="1" applyFont="1" applyBorder="1" applyAlignment="1">
      <alignment vertical="center"/>
    </xf>
    <xf numFmtId="0" fontId="11" fillId="2" borderId="0" xfId="0" applyFont="1" applyFill="1" applyBorder="1" applyProtection="1"/>
    <xf numFmtId="0" fontId="18" fillId="2" borderId="0" xfId="0" applyFont="1" applyFill="1" applyAlignment="1" applyProtection="1">
      <alignment vertical="top" wrapText="1"/>
    </xf>
    <xf numFmtId="0" fontId="18" fillId="2" borderId="0" xfId="0" applyFont="1" applyFill="1" applyAlignment="1" applyProtection="1">
      <alignment horizontal="center" vertical="top" wrapText="1"/>
    </xf>
    <xf numFmtId="0" fontId="11" fillId="0" borderId="0" xfId="0" applyFont="1"/>
    <xf numFmtId="0" fontId="3" fillId="0" borderId="0" xfId="0" applyFont="1"/>
    <xf numFmtId="0" fontId="19" fillId="2" borderId="0" xfId="0" applyFont="1" applyFill="1" applyBorder="1" applyAlignment="1" applyProtection="1"/>
    <xf numFmtId="0" fontId="19" fillId="2" borderId="0" xfId="0" applyFont="1" applyFill="1" applyBorder="1" applyAlignment="1" applyProtection="1">
      <alignment horizontal="center"/>
    </xf>
    <xf numFmtId="0" fontId="11" fillId="2" borderId="0" xfId="0" applyFont="1" applyFill="1" applyBorder="1" applyAlignment="1" applyProtection="1">
      <alignment horizontal="left" indent="1"/>
    </xf>
    <xf numFmtId="0" fontId="20" fillId="2" borderId="0" xfId="0" applyFont="1" applyFill="1" applyBorder="1" applyAlignment="1" applyProtection="1"/>
    <xf numFmtId="0" fontId="20" fillId="2" borderId="0" xfId="0" applyFont="1" applyFill="1" applyBorder="1" applyAlignment="1" applyProtection="1">
      <alignment horizontal="center"/>
    </xf>
    <xf numFmtId="0" fontId="11" fillId="2" borderId="0" xfId="0" applyFont="1" applyFill="1" applyBorder="1" applyAlignment="1" applyProtection="1">
      <alignment horizontal="center"/>
    </xf>
    <xf numFmtId="0" fontId="21" fillId="2" borderId="0" xfId="0" applyFont="1" applyFill="1" applyBorder="1" applyProtection="1"/>
    <xf numFmtId="0" fontId="11" fillId="0" borderId="0" xfId="0" applyFont="1" applyProtection="1"/>
    <xf numFmtId="0" fontId="11" fillId="0" borderId="0" xfId="0" applyFont="1" applyAlignment="1" applyProtection="1">
      <alignment horizontal="center"/>
    </xf>
    <xf numFmtId="0" fontId="11" fillId="0" borderId="0" xfId="0" applyFont="1" applyFill="1"/>
    <xf numFmtId="0" fontId="3" fillId="0" borderId="0" xfId="0" applyFont="1" applyBorder="1" applyAlignment="1">
      <alignment horizontal="center"/>
    </xf>
    <xf numFmtId="0" fontId="23" fillId="0" borderId="0" xfId="0" applyFont="1" applyAlignment="1" applyProtection="1">
      <alignment horizontal="right"/>
    </xf>
    <xf numFmtId="0" fontId="11" fillId="0" borderId="0" xfId="0" applyFont="1" applyBorder="1" applyAlignment="1">
      <alignment horizontal="center"/>
    </xf>
    <xf numFmtId="0" fontId="17" fillId="0" borderId="0" xfId="0" applyFont="1" applyBorder="1" applyAlignment="1" applyProtection="1">
      <alignment horizontal="left"/>
    </xf>
    <xf numFmtId="0" fontId="17" fillId="0" borderId="0" xfId="0" applyFont="1" applyAlignment="1" applyProtection="1">
      <alignment horizontal="right"/>
    </xf>
    <xf numFmtId="0" fontId="20" fillId="0" borderId="0" xfId="0" applyFont="1" applyAlignment="1" applyProtection="1">
      <alignment horizontal="center"/>
    </xf>
    <xf numFmtId="0" fontId="20" fillId="0" borderId="0" xfId="0" applyFont="1" applyBorder="1" applyAlignment="1" applyProtection="1">
      <alignment horizontal="center"/>
    </xf>
    <xf numFmtId="0" fontId="11" fillId="0" borderId="0" xfId="0" applyFont="1" applyBorder="1"/>
    <xf numFmtId="0" fontId="24" fillId="4" borderId="0" xfId="0" applyFont="1" applyFill="1" applyAlignment="1" applyProtection="1">
      <alignment horizontal="center"/>
    </xf>
    <xf numFmtId="44" fontId="25" fillId="0" borderId="0" xfId="0" applyNumberFormat="1" applyFont="1" applyBorder="1" applyAlignment="1" applyProtection="1">
      <alignment horizontal="center"/>
    </xf>
    <xf numFmtId="164" fontId="11" fillId="0" borderId="0" xfId="3" applyNumberFormat="1" applyFont="1" applyBorder="1"/>
    <xf numFmtId="0" fontId="17" fillId="0" borderId="0" xfId="0" applyFont="1" applyProtection="1"/>
    <xf numFmtId="0" fontId="23" fillId="0" borderId="0" xfId="0" applyFont="1" applyAlignment="1" applyProtection="1">
      <alignment horizontal="center"/>
    </xf>
    <xf numFmtId="0" fontId="23" fillId="0" borderId="0" xfId="0" applyFont="1" applyProtection="1"/>
    <xf numFmtId="165" fontId="23" fillId="3" borderId="1" xfId="1" applyNumberFormat="1" applyFont="1" applyFill="1" applyBorder="1" applyProtection="1">
      <protection locked="0"/>
    </xf>
    <xf numFmtId="44" fontId="11" fillId="0" borderId="0" xfId="0" applyNumberFormat="1" applyFont="1" applyProtection="1"/>
    <xf numFmtId="0" fontId="17" fillId="5" borderId="0" xfId="0" applyFont="1" applyFill="1" applyProtection="1"/>
    <xf numFmtId="0" fontId="17" fillId="0" borderId="5" xfId="0" applyFont="1" applyBorder="1" applyAlignment="1" applyProtection="1">
      <alignment horizontal="center"/>
    </xf>
    <xf numFmtId="0" fontId="23" fillId="0" borderId="6" xfId="0" applyFont="1" applyBorder="1" applyAlignment="1" applyProtection="1">
      <alignment horizontal="center"/>
    </xf>
    <xf numFmtId="0" fontId="23" fillId="0" borderId="7" xfId="0" applyFont="1" applyBorder="1" applyAlignment="1" applyProtection="1">
      <alignment horizontal="center"/>
    </xf>
    <xf numFmtId="0" fontId="23" fillId="0" borderId="5" xfId="0" applyFont="1" applyBorder="1" applyAlignment="1" applyProtection="1">
      <alignment horizontal="center"/>
    </xf>
    <xf numFmtId="0" fontId="11" fillId="0" borderId="0" xfId="0" applyFont="1" applyFill="1" applyBorder="1"/>
    <xf numFmtId="0" fontId="17" fillId="0" borderId="9" xfId="0" quotePrefix="1" applyFont="1" applyBorder="1" applyAlignment="1" applyProtection="1">
      <alignment horizontal="center"/>
    </xf>
    <xf numFmtId="0" fontId="23" fillId="0" borderId="10" xfId="0" quotePrefix="1" applyFont="1" applyBorder="1" applyAlignment="1" applyProtection="1">
      <alignment horizontal="center"/>
    </xf>
    <xf numFmtId="0" fontId="23" fillId="0" borderId="9" xfId="0" quotePrefix="1" applyFont="1" applyBorder="1" applyAlignment="1" applyProtection="1">
      <alignment horizontal="center"/>
    </xf>
    <xf numFmtId="0" fontId="0" fillId="5" borderId="0" xfId="0" applyFont="1" applyFill="1" applyAlignment="1" applyProtection="1">
      <alignment horizontal="left" vertical="top"/>
    </xf>
    <xf numFmtId="0" fontId="11" fillId="5" borderId="0" xfId="0" applyFont="1" applyFill="1" applyAlignment="1" applyProtection="1">
      <alignment vertical="top"/>
    </xf>
    <xf numFmtId="0" fontId="11" fillId="0" borderId="0" xfId="0" applyFont="1" applyFill="1" applyAlignment="1" applyProtection="1">
      <alignment vertical="top"/>
    </xf>
    <xf numFmtId="0" fontId="11" fillId="4" borderId="0" xfId="0" applyFont="1" applyFill="1" applyAlignment="1" applyProtection="1">
      <alignment horizontal="center" vertical="top"/>
      <protection locked="0"/>
    </xf>
    <xf numFmtId="0" fontId="11" fillId="0" borderId="0" xfId="0" applyFont="1" applyFill="1" applyAlignment="1" applyProtection="1">
      <alignment vertical="center"/>
    </xf>
    <xf numFmtId="44" fontId="11" fillId="3" borderId="8" xfId="2" applyFont="1" applyFill="1" applyBorder="1" applyAlignment="1" applyProtection="1">
      <alignment vertical="top"/>
      <protection locked="0"/>
    </xf>
    <xf numFmtId="165" fontId="11" fillId="0" borderId="7" xfId="0" applyNumberFormat="1" applyFont="1" applyFill="1" applyBorder="1" applyAlignment="1" applyProtection="1">
      <alignment vertical="center"/>
    </xf>
    <xf numFmtId="44" fontId="11" fillId="0" borderId="7" xfId="4" applyFont="1" applyBorder="1" applyAlignment="1" applyProtection="1">
      <alignment vertical="center"/>
    </xf>
    <xf numFmtId="0" fontId="11" fillId="0" borderId="8" xfId="0" applyFont="1" applyFill="1" applyBorder="1" applyAlignment="1" applyProtection="1">
      <alignment vertical="center"/>
    </xf>
    <xf numFmtId="44" fontId="11" fillId="0" borderId="8" xfId="0" applyNumberFormat="1" applyFont="1" applyBorder="1" applyAlignment="1" applyProtection="1">
      <alignment vertical="center"/>
    </xf>
    <xf numFmtId="164" fontId="11" fillId="0" borderId="7" xfId="3" applyNumberFormat="1" applyFont="1" applyBorder="1" applyAlignment="1" applyProtection="1">
      <alignment vertical="center"/>
    </xf>
    <xf numFmtId="0" fontId="11" fillId="0" borderId="7" xfId="0" applyFont="1" applyFill="1" applyBorder="1" applyAlignment="1" applyProtection="1">
      <alignment vertical="center"/>
    </xf>
    <xf numFmtId="0" fontId="11" fillId="0" borderId="0" xfId="0" applyFont="1" applyFill="1" applyProtection="1"/>
    <xf numFmtId="44" fontId="11" fillId="0" borderId="7" xfId="4" applyFont="1" applyFill="1" applyBorder="1" applyAlignment="1" applyProtection="1">
      <alignment vertical="center"/>
    </xf>
    <xf numFmtId="44" fontId="11" fillId="0" borderId="8" xfId="0" applyNumberFormat="1" applyFont="1" applyFill="1" applyBorder="1" applyAlignment="1" applyProtection="1">
      <alignment vertical="center"/>
    </xf>
    <xf numFmtId="164" fontId="11" fillId="0" borderId="7" xfId="3" applyNumberFormat="1" applyFont="1" applyFill="1" applyBorder="1" applyAlignment="1" applyProtection="1">
      <alignment vertical="center"/>
    </xf>
    <xf numFmtId="44" fontId="11" fillId="3" borderId="8" xfId="4" applyNumberFormat="1" applyFont="1" applyFill="1" applyBorder="1" applyAlignment="1" applyProtection="1">
      <alignment vertical="top"/>
      <protection locked="0"/>
    </xf>
    <xf numFmtId="0" fontId="11" fillId="0" borderId="0" xfId="0" applyFont="1" applyAlignment="1" applyProtection="1">
      <alignment vertical="top"/>
    </xf>
    <xf numFmtId="0" fontId="11" fillId="0" borderId="0" xfId="0" applyFont="1" applyAlignment="1" applyProtection="1">
      <alignment vertical="center"/>
    </xf>
    <xf numFmtId="166" fontId="11" fillId="3" borderId="8" xfId="2" applyNumberFormat="1" applyFont="1" applyFill="1" applyBorder="1" applyAlignment="1" applyProtection="1">
      <alignment vertical="center"/>
      <protection locked="0"/>
    </xf>
    <xf numFmtId="165" fontId="11" fillId="0" borderId="8" xfId="0" applyNumberFormat="1" applyFont="1" applyFill="1" applyBorder="1" applyAlignment="1" applyProtection="1">
      <alignment vertical="center"/>
    </xf>
    <xf numFmtId="44" fontId="11" fillId="0" borderId="7" xfId="2" applyFont="1" applyBorder="1" applyAlignment="1" applyProtection="1">
      <alignment vertical="center"/>
    </xf>
    <xf numFmtId="0" fontId="11" fillId="3" borderId="0" xfId="0" applyFont="1" applyFill="1" applyProtection="1"/>
    <xf numFmtId="0" fontId="11" fillId="3" borderId="3" xfId="0" applyFont="1" applyFill="1" applyBorder="1" applyAlignment="1" applyProtection="1">
      <alignment vertical="top"/>
    </xf>
    <xf numFmtId="0" fontId="11" fillId="3" borderId="3" xfId="0" applyFont="1" applyFill="1" applyBorder="1" applyAlignment="1" applyProtection="1">
      <alignment horizontal="center" vertical="top"/>
      <protection locked="0"/>
    </xf>
    <xf numFmtId="0" fontId="11" fillId="3" borderId="0" xfId="0" applyFont="1" applyFill="1" applyAlignment="1" applyProtection="1">
      <alignment vertical="center"/>
    </xf>
    <xf numFmtId="167" fontId="11" fillId="3" borderId="1" xfId="2" applyNumberFormat="1" applyFont="1" applyFill="1" applyBorder="1" applyAlignment="1" applyProtection="1">
      <alignment vertical="center"/>
      <protection locked="0"/>
    </xf>
    <xf numFmtId="44" fontId="11" fillId="3" borderId="4" xfId="0" applyNumberFormat="1" applyFont="1" applyFill="1" applyBorder="1" applyAlignment="1" applyProtection="1">
      <alignment vertical="center"/>
      <protection locked="0"/>
    </xf>
    <xf numFmtId="44" fontId="16" fillId="3" borderId="4" xfId="2" applyFont="1" applyFill="1" applyBorder="1" applyAlignment="1" applyProtection="1">
      <alignment vertical="center"/>
    </xf>
    <xf numFmtId="44" fontId="16" fillId="3" borderId="1" xfId="0" applyNumberFormat="1" applyFont="1" applyFill="1" applyBorder="1" applyAlignment="1" applyProtection="1">
      <alignment vertical="center"/>
    </xf>
    <xf numFmtId="164" fontId="16" fillId="3" borderId="4" xfId="3" applyNumberFormat="1" applyFont="1" applyFill="1" applyBorder="1" applyAlignment="1" applyProtection="1">
      <alignment vertical="center"/>
    </xf>
    <xf numFmtId="0" fontId="11" fillId="3" borderId="0" xfId="0" applyFont="1" applyFill="1" applyBorder="1"/>
    <xf numFmtId="1" fontId="11" fillId="0" borderId="8" xfId="0" applyNumberFormat="1" applyFont="1" applyFill="1" applyBorder="1" applyAlignment="1" applyProtection="1">
      <alignment vertical="center"/>
    </xf>
    <xf numFmtId="1" fontId="11" fillId="0" borderId="7" xfId="0" applyNumberFormat="1" applyFont="1" applyFill="1" applyBorder="1" applyAlignment="1" applyProtection="1">
      <alignment vertical="center"/>
    </xf>
    <xf numFmtId="44" fontId="11" fillId="3" borderId="8" xfId="4" applyNumberFormat="1" applyFont="1" applyFill="1" applyBorder="1" applyAlignment="1" applyProtection="1">
      <alignment vertical="center"/>
      <protection locked="0"/>
    </xf>
    <xf numFmtId="0" fontId="16" fillId="3" borderId="2" xfId="0" applyFont="1" applyFill="1" applyBorder="1" applyAlignment="1" applyProtection="1">
      <alignment vertical="top" wrapText="1"/>
    </xf>
    <xf numFmtId="0" fontId="11" fillId="3" borderId="3" xfId="0" applyFont="1" applyFill="1" applyBorder="1" applyProtection="1"/>
    <xf numFmtId="0" fontId="11" fillId="3" borderId="3" xfId="0" applyFont="1" applyFill="1" applyBorder="1" applyAlignment="1" applyProtection="1">
      <alignment horizontal="center"/>
    </xf>
    <xf numFmtId="0" fontId="11" fillId="3" borderId="1" xfId="0" applyFont="1" applyFill="1" applyBorder="1" applyAlignment="1" applyProtection="1">
      <alignment vertical="center"/>
    </xf>
    <xf numFmtId="0" fontId="11" fillId="3" borderId="4" xfId="0" applyFont="1" applyFill="1" applyBorder="1" applyAlignment="1" applyProtection="1">
      <alignment vertical="center"/>
    </xf>
    <xf numFmtId="44" fontId="16" fillId="3" borderId="4" xfId="0" applyNumberFormat="1" applyFont="1" applyFill="1" applyBorder="1" applyAlignment="1" applyProtection="1">
      <alignment vertical="center"/>
    </xf>
    <xf numFmtId="0" fontId="11" fillId="5" borderId="0" xfId="0" applyFont="1" applyFill="1" applyAlignment="1" applyProtection="1">
      <alignment vertical="center"/>
    </xf>
    <xf numFmtId="0" fontId="11" fillId="5" borderId="0" xfId="0" applyFont="1" applyFill="1" applyAlignment="1" applyProtection="1">
      <alignment vertical="center" wrapText="1"/>
    </xf>
    <xf numFmtId="0" fontId="11" fillId="3" borderId="3" xfId="0" applyFont="1" applyFill="1" applyBorder="1" applyAlignment="1" applyProtection="1">
      <alignment horizontal="center" vertical="top"/>
    </xf>
    <xf numFmtId="0" fontId="16" fillId="3" borderId="0" xfId="0" applyFont="1" applyFill="1" applyAlignment="1" applyProtection="1">
      <alignment vertical="center"/>
    </xf>
    <xf numFmtId="0" fontId="16" fillId="3" borderId="1" xfId="0" applyFont="1" applyFill="1" applyBorder="1" applyAlignment="1" applyProtection="1">
      <alignment vertical="center"/>
    </xf>
    <xf numFmtId="0" fontId="16" fillId="3" borderId="4" xfId="0" applyFont="1" applyFill="1" applyBorder="1" applyAlignment="1" applyProtection="1">
      <alignment vertical="center"/>
    </xf>
    <xf numFmtId="167" fontId="11" fillId="3" borderId="8" xfId="2" applyNumberFormat="1" applyFont="1" applyFill="1" applyBorder="1" applyAlignment="1" applyProtection="1">
      <alignment vertical="top"/>
      <protection locked="0"/>
    </xf>
    <xf numFmtId="0" fontId="0" fillId="4" borderId="0" xfId="0" applyFont="1" applyFill="1" applyAlignment="1" applyProtection="1">
      <alignment horizontal="center" vertical="top"/>
      <protection locked="0"/>
    </xf>
    <xf numFmtId="44" fontId="11" fillId="3" borderId="8" xfId="2" applyNumberFormat="1" applyFont="1" applyFill="1" applyBorder="1" applyAlignment="1" applyProtection="1">
      <alignment vertical="top"/>
      <protection locked="0"/>
    </xf>
    <xf numFmtId="0" fontId="1" fillId="0" borderId="0" xfId="0" applyFont="1" applyFill="1" applyBorder="1"/>
    <xf numFmtId="0" fontId="11" fillId="6" borderId="11" xfId="0" applyFont="1" applyFill="1" applyBorder="1" applyProtection="1"/>
    <xf numFmtId="0" fontId="11" fillId="6" borderId="12" xfId="0" applyFont="1" applyFill="1" applyBorder="1" applyAlignment="1" applyProtection="1">
      <alignment vertical="top"/>
    </xf>
    <xf numFmtId="0" fontId="11" fillId="6" borderId="12" xfId="0" applyFont="1" applyFill="1" applyBorder="1" applyAlignment="1" applyProtection="1">
      <alignment horizontal="center" vertical="top"/>
      <protection locked="0"/>
    </xf>
    <xf numFmtId="0" fontId="11" fillId="6" borderId="12" xfId="0" applyFont="1" applyFill="1" applyBorder="1" applyAlignment="1" applyProtection="1">
      <alignment vertical="center"/>
    </xf>
    <xf numFmtId="167" fontId="11" fillId="6" borderId="12" xfId="2" applyNumberFormat="1" applyFont="1" applyFill="1" applyBorder="1" applyAlignment="1" applyProtection="1">
      <alignment vertical="top"/>
      <protection locked="0"/>
    </xf>
    <xf numFmtId="0" fontId="11" fillId="6" borderId="12" xfId="0" applyFont="1" applyFill="1" applyBorder="1" applyAlignment="1" applyProtection="1">
      <alignment vertical="center"/>
      <protection locked="0"/>
    </xf>
    <xf numFmtId="44" fontId="11" fillId="6" borderId="12" xfId="2" applyFont="1" applyFill="1" applyBorder="1" applyAlignment="1" applyProtection="1">
      <alignment vertical="center"/>
    </xf>
    <xf numFmtId="44" fontId="11" fillId="6" borderId="12" xfId="0" applyNumberFormat="1" applyFont="1" applyFill="1" applyBorder="1" applyAlignment="1" applyProtection="1">
      <alignment vertical="center"/>
    </xf>
    <xf numFmtId="164" fontId="11" fillId="6" borderId="13" xfId="3" applyNumberFormat="1" applyFont="1" applyFill="1" applyBorder="1" applyAlignment="1" applyProtection="1">
      <alignment vertical="center"/>
    </xf>
    <xf numFmtId="0" fontId="16" fillId="0" borderId="0" xfId="0" applyFont="1" applyFill="1" applyAlignment="1" applyProtection="1">
      <alignment vertical="top"/>
    </xf>
    <xf numFmtId="0" fontId="11" fillId="0" borderId="0" xfId="0" applyFont="1" applyAlignment="1" applyProtection="1">
      <alignment horizontal="center" vertical="top"/>
    </xf>
    <xf numFmtId="0" fontId="16" fillId="0" borderId="8" xfId="0" applyFont="1" applyFill="1" applyBorder="1" applyAlignment="1" applyProtection="1">
      <alignment vertical="center"/>
    </xf>
    <xf numFmtId="9" fontId="16" fillId="0" borderId="8" xfId="0" applyNumberFormat="1" applyFont="1" applyFill="1" applyBorder="1" applyAlignment="1" applyProtection="1">
      <alignment vertical="center"/>
    </xf>
    <xf numFmtId="44" fontId="16" fillId="0" borderId="8" xfId="0" applyNumberFormat="1" applyFont="1" applyFill="1" applyBorder="1" applyAlignment="1" applyProtection="1">
      <alignment vertical="center"/>
    </xf>
    <xf numFmtId="0" fontId="16" fillId="0" borderId="0" xfId="0" applyFont="1" applyFill="1" applyBorder="1" applyAlignment="1" applyProtection="1">
      <alignment vertical="center"/>
    </xf>
    <xf numFmtId="44" fontId="16" fillId="0" borderId="8" xfId="0" applyNumberFormat="1" applyFont="1" applyBorder="1" applyAlignment="1" applyProtection="1">
      <alignment vertical="center"/>
    </xf>
    <xf numFmtId="164" fontId="16" fillId="0" borderId="7" xfId="3" applyNumberFormat="1" applyFont="1" applyBorder="1" applyAlignment="1" applyProtection="1">
      <alignment vertical="center"/>
    </xf>
    <xf numFmtId="9" fontId="11" fillId="0" borderId="0" xfId="0" applyNumberFormat="1" applyFont="1" applyFill="1" applyBorder="1" applyAlignment="1" applyProtection="1">
      <alignment vertical="center"/>
    </xf>
    <xf numFmtId="164" fontId="11" fillId="0" borderId="8" xfId="0" applyNumberFormat="1" applyFont="1" applyFill="1" applyBorder="1" applyAlignment="1" applyProtection="1">
      <alignment vertical="center"/>
      <protection locked="0"/>
    </xf>
    <xf numFmtId="0" fontId="11" fillId="0" borderId="0" xfId="0" applyFont="1" applyFill="1" applyAlignment="1" applyProtection="1">
      <alignment horizontal="left" vertical="top" indent="1"/>
    </xf>
    <xf numFmtId="9" fontId="11" fillId="0" borderId="8" xfId="0" applyNumberFormat="1" applyFont="1" applyFill="1" applyBorder="1" applyAlignment="1" applyProtection="1">
      <alignment vertical="center"/>
      <protection locked="0"/>
    </xf>
    <xf numFmtId="0" fontId="11" fillId="0" borderId="0" xfId="0" applyFont="1" applyFill="1" applyBorder="1" applyAlignment="1" applyProtection="1">
      <alignment vertical="center"/>
    </xf>
    <xf numFmtId="0" fontId="11" fillId="7" borderId="0" xfId="0" applyFont="1" applyFill="1" applyAlignment="1" applyProtection="1">
      <alignment vertical="top"/>
    </xf>
    <xf numFmtId="0" fontId="16" fillId="7" borderId="8" xfId="0" applyFont="1" applyFill="1" applyBorder="1" applyAlignment="1" applyProtection="1">
      <alignment vertical="center"/>
    </xf>
    <xf numFmtId="44" fontId="16" fillId="7" borderId="8" xfId="0" applyNumberFormat="1" applyFont="1" applyFill="1" applyBorder="1" applyAlignment="1" applyProtection="1">
      <alignment vertical="center"/>
    </xf>
    <xf numFmtId="0" fontId="16" fillId="7" borderId="0" xfId="0" applyFont="1" applyFill="1" applyBorder="1" applyAlignment="1" applyProtection="1">
      <alignment vertical="center"/>
    </xf>
    <xf numFmtId="164" fontId="16" fillId="7" borderId="7" xfId="3" applyNumberFormat="1" applyFont="1" applyFill="1" applyBorder="1" applyAlignment="1" applyProtection="1">
      <alignment vertical="center"/>
    </xf>
    <xf numFmtId="0" fontId="17" fillId="0" borderId="0" xfId="5" applyFont="1" applyProtection="1"/>
    <xf numFmtId="0" fontId="17" fillId="8" borderId="11" xfId="5" applyFont="1" applyFill="1" applyBorder="1" applyProtection="1"/>
    <xf numFmtId="0" fontId="17" fillId="8" borderId="12" xfId="5" applyFont="1" applyFill="1" applyBorder="1" applyAlignment="1" applyProtection="1">
      <alignment vertical="top"/>
    </xf>
    <xf numFmtId="0" fontId="17" fillId="8" borderId="12" xfId="5" applyFont="1" applyFill="1" applyBorder="1" applyAlignment="1" applyProtection="1">
      <alignment horizontal="center" vertical="top"/>
      <protection locked="0"/>
    </xf>
    <xf numFmtId="0" fontId="17" fillId="8" borderId="12" xfId="5" applyFont="1" applyFill="1" applyBorder="1" applyAlignment="1" applyProtection="1">
      <alignment vertical="center"/>
    </xf>
    <xf numFmtId="167" fontId="17" fillId="8" borderId="12" xfId="2" applyNumberFormat="1" applyFont="1" applyFill="1" applyBorder="1" applyAlignment="1" applyProtection="1">
      <alignment vertical="top"/>
      <protection locked="0"/>
    </xf>
    <xf numFmtId="0" fontId="17" fillId="8" borderId="12" xfId="5" applyFont="1" applyFill="1" applyBorder="1" applyAlignment="1" applyProtection="1">
      <alignment vertical="center"/>
      <protection locked="0"/>
    </xf>
    <xf numFmtId="44" fontId="17" fillId="8" borderId="12" xfId="2" applyFont="1" applyFill="1" applyBorder="1" applyAlignment="1" applyProtection="1">
      <alignment vertical="center"/>
    </xf>
    <xf numFmtId="44" fontId="17" fillId="8" borderId="12" xfId="5" applyNumberFormat="1" applyFont="1" applyFill="1" applyBorder="1" applyAlignment="1" applyProtection="1">
      <alignment vertical="center"/>
    </xf>
    <xf numFmtId="10" fontId="17" fillId="8" borderId="13" xfId="3" applyNumberFormat="1" applyFont="1" applyFill="1" applyBorder="1" applyAlignment="1" applyProtection="1">
      <alignment vertical="center"/>
    </xf>
    <xf numFmtId="10" fontId="23" fillId="3" borderId="1" xfId="3" applyNumberFormat="1" applyFont="1" applyFill="1" applyBorder="1" applyProtection="1">
      <protection locked="0"/>
    </xf>
    <xf numFmtId="0" fontId="11" fillId="0" borderId="14" xfId="0" applyFont="1" applyBorder="1" applyAlignment="1">
      <alignment horizontal="center"/>
    </xf>
    <xf numFmtId="0" fontId="17" fillId="0" borderId="15" xfId="0" applyFont="1" applyBorder="1" applyAlignment="1" applyProtection="1">
      <alignment horizontal="left" vertical="top"/>
    </xf>
    <xf numFmtId="0" fontId="11" fillId="0" borderId="15" xfId="0" applyFont="1" applyBorder="1"/>
    <xf numFmtId="0" fontId="0" fillId="0" borderId="6" xfId="0" applyFont="1" applyBorder="1"/>
    <xf numFmtId="0" fontId="11" fillId="0" borderId="16" xfId="0" applyFont="1" applyBorder="1" applyAlignment="1">
      <alignment horizontal="center"/>
    </xf>
    <xf numFmtId="0" fontId="17" fillId="0" borderId="0" xfId="0" applyFont="1" applyBorder="1" applyAlignment="1" applyProtection="1">
      <alignment horizontal="left" vertical="top"/>
    </xf>
    <xf numFmtId="0" fontId="0" fillId="0" borderId="7" xfId="0" applyFont="1" applyBorder="1"/>
    <xf numFmtId="0" fontId="11" fillId="0" borderId="17" xfId="0" applyFont="1" applyBorder="1" applyAlignment="1">
      <alignment horizontal="center"/>
    </xf>
    <xf numFmtId="0" fontId="17" fillId="0" borderId="18" xfId="0" applyFont="1" applyBorder="1" applyAlignment="1" applyProtection="1">
      <alignment horizontal="left" vertical="top"/>
    </xf>
    <xf numFmtId="0" fontId="11" fillId="0" borderId="18" xfId="0" applyFont="1" applyBorder="1"/>
    <xf numFmtId="0" fontId="0" fillId="0" borderId="10" xfId="0" applyFont="1" applyBorder="1"/>
    <xf numFmtId="0" fontId="11" fillId="0" borderId="0" xfId="0" applyFont="1" applyAlignment="1">
      <alignment horizontal="center"/>
    </xf>
    <xf numFmtId="0" fontId="3" fillId="0" borderId="0" xfId="0" applyFont="1" applyFill="1"/>
    <xf numFmtId="0" fontId="11" fillId="2" borderId="0" xfId="0" applyFont="1" applyFill="1" applyBorder="1" applyAlignment="1" applyProtection="1"/>
    <xf numFmtId="0" fontId="11" fillId="0" borderId="0" xfId="0" applyFont="1" applyAlignment="1" applyProtection="1"/>
    <xf numFmtId="0" fontId="3" fillId="5" borderId="0" xfId="0" applyFont="1" applyFill="1" applyBorder="1"/>
    <xf numFmtId="0" fontId="11" fillId="5" borderId="0" xfId="0" applyFont="1" applyFill="1" applyBorder="1"/>
    <xf numFmtId="0" fontId="11" fillId="5" borderId="0" xfId="0" applyFont="1" applyFill="1" applyBorder="1" applyAlignment="1">
      <alignment horizontal="center"/>
    </xf>
    <xf numFmtId="0" fontId="23" fillId="0" borderId="0" xfId="0" applyFont="1" applyAlignment="1" applyProtection="1"/>
    <xf numFmtId="0" fontId="17" fillId="0" borderId="0" xfId="0" applyFont="1" applyAlignment="1" applyProtection="1"/>
    <xf numFmtId="0" fontId="20" fillId="0" borderId="0" xfId="0" applyFont="1" applyFill="1" applyBorder="1" applyAlignment="1" applyProtection="1">
      <alignment horizontal="center"/>
    </xf>
    <xf numFmtId="0" fontId="13" fillId="0" borderId="0" xfId="0" applyFont="1" applyAlignment="1" applyProtection="1"/>
    <xf numFmtId="0" fontId="17" fillId="5" borderId="0" xfId="0" applyFont="1" applyFill="1" applyAlignment="1" applyProtection="1"/>
    <xf numFmtId="166" fontId="11" fillId="3" borderId="8" xfId="2" applyNumberFormat="1" applyFont="1" applyFill="1" applyBorder="1" applyAlignment="1" applyProtection="1">
      <alignment vertical="top"/>
      <protection locked="0"/>
    </xf>
    <xf numFmtId="165" fontId="11" fillId="0" borderId="8" xfId="1" applyNumberFormat="1" applyFont="1" applyFill="1" applyBorder="1" applyAlignment="1" applyProtection="1">
      <alignment vertical="center"/>
    </xf>
    <xf numFmtId="168" fontId="17" fillId="0" borderId="0" xfId="6"/>
    <xf numFmtId="0" fontId="2" fillId="5" borderId="2" xfId="0" applyFont="1" applyFill="1" applyBorder="1" applyAlignment="1" applyProtection="1">
      <alignment vertical="top"/>
      <protection locked="0"/>
    </xf>
    <xf numFmtId="0" fontId="0" fillId="9" borderId="3" xfId="0" applyFont="1" applyFill="1" applyBorder="1" applyAlignment="1" applyProtection="1">
      <alignment vertical="top"/>
    </xf>
    <xf numFmtId="0" fontId="0" fillId="9" borderId="3" xfId="0" applyFont="1" applyFill="1" applyBorder="1" applyAlignment="1" applyProtection="1">
      <alignment horizontal="center" vertical="center"/>
      <protection locked="0"/>
    </xf>
    <xf numFmtId="0" fontId="0" fillId="9" borderId="0" xfId="0" applyFont="1" applyFill="1" applyAlignment="1" applyProtection="1">
      <alignment vertical="center"/>
    </xf>
    <xf numFmtId="44" fontId="1" fillId="9" borderId="4" xfId="0" applyNumberFormat="1" applyFont="1" applyFill="1" applyBorder="1" applyAlignment="1" applyProtection="1">
      <alignment vertical="center"/>
      <protection locked="0"/>
    </xf>
    <xf numFmtId="44" fontId="2" fillId="9" borderId="4" xfId="2" applyFont="1" applyFill="1" applyBorder="1" applyAlignment="1" applyProtection="1">
      <alignment vertical="center"/>
    </xf>
    <xf numFmtId="0" fontId="1" fillId="9" borderId="0" xfId="0" applyFont="1" applyFill="1" applyAlignment="1" applyProtection="1">
      <alignment vertical="center"/>
    </xf>
    <xf numFmtId="44" fontId="2" fillId="9" borderId="1" xfId="0" applyNumberFormat="1" applyFont="1" applyFill="1" applyBorder="1" applyAlignment="1" applyProtection="1">
      <alignment vertical="center"/>
    </xf>
    <xf numFmtId="164" fontId="2" fillId="9" borderId="4" xfId="3" applyNumberFormat="1" applyFont="1" applyFill="1" applyBorder="1" applyAlignment="1" applyProtection="1">
      <alignment vertical="center"/>
    </xf>
    <xf numFmtId="0" fontId="2" fillId="5" borderId="2" xfId="0" applyFont="1" applyFill="1" applyBorder="1" applyAlignment="1" applyProtection="1">
      <alignment vertical="top" wrapText="1"/>
    </xf>
    <xf numFmtId="0" fontId="0" fillId="9" borderId="3" xfId="0" applyFont="1" applyFill="1" applyBorder="1" applyProtection="1"/>
    <xf numFmtId="0" fontId="0" fillId="9" borderId="3" xfId="0" applyFont="1" applyFill="1" applyBorder="1" applyAlignment="1" applyProtection="1">
      <alignment horizontal="center" vertical="center"/>
    </xf>
    <xf numFmtId="0" fontId="1" fillId="9" borderId="4" xfId="0" applyFont="1" applyFill="1" applyBorder="1" applyAlignment="1" applyProtection="1">
      <alignment vertical="center"/>
    </xf>
    <xf numFmtId="44" fontId="2" fillId="9" borderId="4" xfId="0" applyNumberFormat="1" applyFont="1" applyFill="1" applyBorder="1" applyAlignment="1" applyProtection="1">
      <alignment vertical="center"/>
    </xf>
    <xf numFmtId="0" fontId="12" fillId="9" borderId="0" xfId="0" applyFont="1" applyFill="1" applyAlignment="1" applyProtection="1">
      <alignment vertical="center"/>
    </xf>
    <xf numFmtId="0" fontId="2" fillId="9" borderId="4" xfId="0" applyFont="1" applyFill="1" applyBorder="1" applyAlignment="1" applyProtection="1">
      <alignment vertical="center"/>
    </xf>
    <xf numFmtId="0" fontId="2" fillId="9" borderId="0" xfId="0" applyFont="1" applyFill="1" applyAlignment="1" applyProtection="1">
      <alignment vertical="center"/>
    </xf>
    <xf numFmtId="0" fontId="2" fillId="9" borderId="1" xfId="0" applyFont="1" applyFill="1" applyBorder="1" applyAlignment="1" applyProtection="1">
      <alignment vertical="center"/>
    </xf>
    <xf numFmtId="0" fontId="11" fillId="6" borderId="11" xfId="0" applyFont="1" applyFill="1" applyBorder="1" applyAlignment="1" applyProtection="1"/>
    <xf numFmtId="0" fontId="11" fillId="0" borderId="0" xfId="0" applyFont="1" applyFill="1" applyAlignment="1" applyProtection="1">
      <alignment horizontal="center" vertical="top"/>
    </xf>
    <xf numFmtId="44" fontId="11" fillId="7" borderId="8" xfId="0" applyNumberFormat="1" applyFont="1" applyFill="1" applyBorder="1" applyAlignment="1" applyProtection="1">
      <alignment vertical="center"/>
    </xf>
    <xf numFmtId="164" fontId="11" fillId="7" borderId="7" xfId="3" applyNumberFormat="1" applyFont="1" applyFill="1" applyBorder="1" applyAlignment="1" applyProtection="1">
      <alignment vertical="center"/>
    </xf>
    <xf numFmtId="0" fontId="11" fillId="6" borderId="11" xfId="5" applyFont="1" applyFill="1" applyBorder="1" applyAlignment="1" applyProtection="1"/>
    <xf numFmtId="0" fontId="11" fillId="6" borderId="12" xfId="5" applyFont="1" applyFill="1" applyBorder="1" applyAlignment="1" applyProtection="1">
      <alignment vertical="top"/>
    </xf>
    <xf numFmtId="0" fontId="11" fillId="6" borderId="12" xfId="5" applyFont="1" applyFill="1" applyBorder="1" applyAlignment="1" applyProtection="1">
      <alignment horizontal="center" vertical="top"/>
      <protection locked="0"/>
    </xf>
    <xf numFmtId="0" fontId="11" fillId="6" borderId="12" xfId="5" applyFont="1" applyFill="1" applyBorder="1" applyAlignment="1" applyProtection="1">
      <alignment vertical="center"/>
    </xf>
    <xf numFmtId="0" fontId="11" fillId="6" borderId="12" xfId="5" applyFont="1" applyFill="1" applyBorder="1" applyAlignment="1" applyProtection="1">
      <alignment vertical="center"/>
      <protection locked="0"/>
    </xf>
    <xf numFmtId="44" fontId="11" fillId="6" borderId="12" xfId="5" applyNumberFormat="1" applyFont="1" applyFill="1" applyBorder="1" applyAlignment="1" applyProtection="1">
      <alignment vertical="center"/>
    </xf>
    <xf numFmtId="0" fontId="16" fillId="0" borderId="0" xfId="5" applyFont="1" applyFill="1" applyAlignment="1" applyProtection="1">
      <alignment vertical="top"/>
    </xf>
    <xf numFmtId="0" fontId="11" fillId="0" borderId="0" xfId="5" applyFont="1" applyAlignment="1" applyProtection="1">
      <alignment vertical="top"/>
    </xf>
    <xf numFmtId="0" fontId="11" fillId="0" borderId="0" xfId="5" applyFont="1" applyAlignment="1" applyProtection="1">
      <alignment horizontal="center" vertical="top"/>
    </xf>
    <xf numFmtId="0" fontId="16" fillId="0" borderId="8" xfId="5" applyFont="1" applyFill="1" applyBorder="1" applyAlignment="1" applyProtection="1">
      <alignment vertical="center"/>
    </xf>
    <xf numFmtId="9" fontId="16" fillId="0" borderId="8" xfId="5" applyNumberFormat="1" applyFont="1" applyFill="1" applyBorder="1" applyAlignment="1" applyProtection="1">
      <alignment vertical="center"/>
    </xf>
    <xf numFmtId="44" fontId="16" fillId="0" borderId="8" xfId="5" applyNumberFormat="1" applyFont="1" applyFill="1" applyBorder="1" applyAlignment="1" applyProtection="1">
      <alignment vertical="center"/>
    </xf>
    <xf numFmtId="0" fontId="16" fillId="0" borderId="0" xfId="5" applyFont="1" applyFill="1" applyBorder="1" applyAlignment="1" applyProtection="1">
      <alignment vertical="center"/>
    </xf>
    <xf numFmtId="0" fontId="11" fillId="0" borderId="0" xfId="5" applyFont="1" applyFill="1" applyAlignment="1" applyProtection="1">
      <alignment vertical="top"/>
    </xf>
    <xf numFmtId="0" fontId="11" fillId="0" borderId="8" xfId="5" applyFont="1" applyFill="1" applyBorder="1" applyAlignment="1" applyProtection="1">
      <alignment vertical="center"/>
    </xf>
    <xf numFmtId="9" fontId="11" fillId="0" borderId="8" xfId="5" applyNumberFormat="1" applyFont="1" applyFill="1" applyBorder="1" applyAlignment="1" applyProtection="1">
      <alignment vertical="top"/>
      <protection locked="0"/>
    </xf>
    <xf numFmtId="9" fontId="11" fillId="0" borderId="8" xfId="5" applyNumberFormat="1" applyFont="1" applyFill="1" applyBorder="1" applyAlignment="1" applyProtection="1">
      <alignment vertical="center"/>
    </xf>
    <xf numFmtId="44" fontId="11" fillId="0" borderId="8" xfId="5" applyNumberFormat="1" applyFont="1" applyFill="1" applyBorder="1" applyAlignment="1" applyProtection="1">
      <alignment vertical="center"/>
    </xf>
    <xf numFmtId="0" fontId="11" fillId="0" borderId="0" xfId="5" applyFont="1" applyFill="1" applyBorder="1" applyAlignment="1" applyProtection="1">
      <alignment vertical="center"/>
    </xf>
    <xf numFmtId="10" fontId="11" fillId="6" borderId="13" xfId="3" applyNumberFormat="1" applyFont="1" applyFill="1" applyBorder="1" applyAlignment="1" applyProtection="1">
      <alignment vertical="center"/>
    </xf>
    <xf numFmtId="0" fontId="20" fillId="3" borderId="0" xfId="0" applyFont="1" applyFill="1" applyAlignment="1" applyProtection="1">
      <alignment horizontal="left" vertical="center"/>
    </xf>
    <xf numFmtId="0" fontId="20" fillId="3" borderId="0" xfId="0" applyFont="1" applyFill="1" applyAlignment="1" applyProtection="1">
      <alignment vertical="center"/>
    </xf>
    <xf numFmtId="0" fontId="11" fillId="3" borderId="0" xfId="0" applyFont="1" applyFill="1"/>
    <xf numFmtId="0" fontId="13" fillId="5" borderId="0" xfId="0" applyFont="1" applyFill="1" applyAlignment="1" applyProtection="1"/>
    <xf numFmtId="0" fontId="11" fillId="5" borderId="0" xfId="0" applyFont="1" applyFill="1" applyAlignment="1" applyProtection="1"/>
    <xf numFmtId="0" fontId="16" fillId="0" borderId="0" xfId="0" applyFont="1" applyAlignment="1" applyProtection="1">
      <alignment horizontal="center"/>
    </xf>
    <xf numFmtId="0" fontId="16" fillId="0" borderId="5" xfId="0" applyFont="1" applyBorder="1" applyAlignment="1" applyProtection="1">
      <alignment horizontal="center"/>
    </xf>
    <xf numFmtId="0" fontId="16" fillId="0" borderId="6" xfId="0" applyFont="1" applyBorder="1" applyAlignment="1" applyProtection="1">
      <alignment horizontal="center"/>
    </xf>
    <xf numFmtId="0" fontId="16" fillId="0" borderId="7" xfId="0" applyFont="1" applyBorder="1" applyAlignment="1" applyProtection="1">
      <alignment horizontal="center"/>
    </xf>
    <xf numFmtId="0" fontId="16" fillId="0" borderId="9" xfId="0" quotePrefix="1" applyFont="1" applyBorder="1" applyAlignment="1" applyProtection="1">
      <alignment horizontal="center"/>
    </xf>
    <xf numFmtId="0" fontId="16" fillId="0" borderId="10" xfId="0" quotePrefix="1" applyFont="1" applyBorder="1" applyAlignment="1" applyProtection="1">
      <alignment horizontal="center"/>
    </xf>
    <xf numFmtId="0" fontId="11" fillId="9" borderId="3" xfId="0" applyFont="1" applyFill="1" applyBorder="1" applyAlignment="1" applyProtection="1">
      <alignment vertical="top"/>
    </xf>
    <xf numFmtId="0" fontId="11" fillId="9" borderId="3" xfId="0" applyFont="1" applyFill="1" applyBorder="1" applyAlignment="1" applyProtection="1">
      <alignment horizontal="center" vertical="top"/>
      <protection locked="0"/>
    </xf>
    <xf numFmtId="0" fontId="11" fillId="9" borderId="0" xfId="0" applyFont="1" applyFill="1" applyAlignment="1" applyProtection="1">
      <alignment vertical="center"/>
    </xf>
    <xf numFmtId="167" fontId="11" fillId="9" borderId="1" xfId="2" applyNumberFormat="1" applyFont="1" applyFill="1" applyBorder="1" applyAlignment="1" applyProtection="1">
      <alignment vertical="center"/>
      <protection locked="0"/>
    </xf>
    <xf numFmtId="44" fontId="11" fillId="9" borderId="4" xfId="0" applyNumberFormat="1" applyFont="1" applyFill="1" applyBorder="1" applyAlignment="1" applyProtection="1">
      <alignment vertical="center"/>
      <protection locked="0"/>
    </xf>
    <xf numFmtId="44" fontId="16" fillId="9" borderId="4" xfId="2" applyFont="1" applyFill="1" applyBorder="1" applyAlignment="1" applyProtection="1">
      <alignment vertical="center"/>
    </xf>
    <xf numFmtId="44" fontId="16" fillId="9" borderId="1" xfId="0" applyNumberFormat="1" applyFont="1" applyFill="1" applyBorder="1" applyAlignment="1" applyProtection="1">
      <alignment vertical="center"/>
    </xf>
    <xf numFmtId="164" fontId="16" fillId="9" borderId="4" xfId="3" applyNumberFormat="1" applyFont="1" applyFill="1" applyBorder="1" applyAlignment="1" applyProtection="1">
      <alignment vertical="center"/>
    </xf>
    <xf numFmtId="0" fontId="16" fillId="5" borderId="2" xfId="0" applyFont="1" applyFill="1" applyBorder="1" applyAlignment="1" applyProtection="1">
      <alignment vertical="top" wrapText="1"/>
    </xf>
    <xf numFmtId="0" fontId="11" fillId="9" borderId="3" xfId="0" applyFont="1" applyFill="1" applyBorder="1" applyProtection="1"/>
    <xf numFmtId="0" fontId="11" fillId="9" borderId="3" xfId="0" applyFont="1" applyFill="1" applyBorder="1" applyAlignment="1" applyProtection="1">
      <alignment horizontal="center"/>
    </xf>
    <xf numFmtId="0" fontId="11" fillId="9" borderId="1" xfId="0" applyFont="1" applyFill="1" applyBorder="1" applyAlignment="1" applyProtection="1">
      <alignment vertical="center"/>
    </xf>
    <xf numFmtId="0" fontId="11" fillId="9" borderId="4" xfId="0" applyFont="1" applyFill="1" applyBorder="1" applyAlignment="1" applyProtection="1">
      <alignment vertical="center"/>
    </xf>
    <xf numFmtId="44" fontId="16" fillId="9" borderId="4" xfId="0" applyNumberFormat="1" applyFont="1" applyFill="1" applyBorder="1" applyAlignment="1" applyProtection="1">
      <alignment vertical="center"/>
    </xf>
    <xf numFmtId="0" fontId="11" fillId="9" borderId="3" xfId="0" applyFont="1" applyFill="1" applyBorder="1" applyAlignment="1" applyProtection="1">
      <alignment horizontal="center" vertical="top"/>
    </xf>
    <xf numFmtId="0" fontId="16" fillId="9" borderId="0" xfId="0" applyFont="1" applyFill="1" applyAlignment="1" applyProtection="1">
      <alignment vertical="center"/>
    </xf>
    <xf numFmtId="0" fontId="16" fillId="9" borderId="1" xfId="0" applyFont="1" applyFill="1" applyBorder="1" applyAlignment="1" applyProtection="1">
      <alignment vertical="center"/>
    </xf>
    <xf numFmtId="165" fontId="11" fillId="9" borderId="1" xfId="1" applyNumberFormat="1" applyFont="1" applyFill="1" applyBorder="1" applyAlignment="1" applyProtection="1">
      <alignment vertical="center"/>
    </xf>
    <xf numFmtId="0" fontId="11" fillId="5" borderId="0" xfId="0" applyFont="1" applyFill="1" applyAlignment="1" applyProtection="1">
      <alignment vertical="top" wrapText="1"/>
    </xf>
    <xf numFmtId="0" fontId="17" fillId="0" borderId="0" xfId="5" applyFont="1" applyFill="1" applyProtection="1"/>
    <xf numFmtId="0" fontId="11" fillId="0" borderId="0" xfId="5" applyFont="1" applyFill="1" applyAlignment="1" applyProtection="1">
      <alignment horizontal="center" vertical="top"/>
    </xf>
    <xf numFmtId="0" fontId="11" fillId="0" borderId="0" xfId="0" applyFont="1" applyAlignment="1"/>
    <xf numFmtId="0" fontId="11" fillId="5" borderId="14" xfId="0" applyFont="1" applyFill="1" applyBorder="1" applyAlignment="1">
      <alignment horizontal="center"/>
    </xf>
    <xf numFmtId="0" fontId="17" fillId="5" borderId="15" xfId="0" applyFont="1" applyFill="1" applyBorder="1" applyAlignment="1" applyProtection="1">
      <alignment horizontal="left" vertical="top"/>
    </xf>
    <xf numFmtId="0" fontId="11" fillId="0" borderId="6" xfId="0" applyFont="1" applyBorder="1"/>
    <xf numFmtId="0" fontId="11" fillId="5" borderId="16" xfId="0" applyFont="1" applyFill="1" applyBorder="1" applyAlignment="1">
      <alignment horizontal="center"/>
    </xf>
    <xf numFmtId="0" fontId="17" fillId="5" borderId="0" xfId="0" applyFont="1" applyFill="1" applyBorder="1" applyAlignment="1" applyProtection="1">
      <alignment horizontal="left" vertical="top"/>
    </xf>
    <xf numFmtId="0" fontId="11" fillId="0" borderId="7" xfId="0" applyFont="1" applyBorder="1"/>
    <xf numFmtId="0" fontId="11" fillId="5" borderId="17" xfId="0" applyFont="1" applyFill="1" applyBorder="1" applyAlignment="1">
      <alignment horizontal="center"/>
    </xf>
    <xf numFmtId="0" fontId="17" fillId="5" borderId="18" xfId="0" applyFont="1" applyFill="1" applyBorder="1" applyAlignment="1" applyProtection="1">
      <alignment horizontal="left"/>
    </xf>
    <xf numFmtId="0" fontId="3" fillId="2" borderId="0" xfId="0" applyFont="1" applyFill="1" applyBorder="1" applyProtection="1"/>
    <xf numFmtId="0" fontId="3" fillId="0" borderId="0" xfId="0" applyFont="1" applyFill="1" applyBorder="1"/>
    <xf numFmtId="0" fontId="3" fillId="0" borderId="0" xfId="0" applyFont="1" applyFill="1" applyBorder="1" applyAlignment="1">
      <alignment horizontal="center"/>
    </xf>
    <xf numFmtId="0" fontId="20" fillId="0" borderId="0" xfId="0" applyFont="1" applyAlignment="1" applyProtection="1">
      <alignment horizontal="left"/>
    </xf>
    <xf numFmtId="44" fontId="11" fillId="0" borderId="0" xfId="0" applyNumberFormat="1" applyFont="1" applyFill="1" applyBorder="1" applyAlignment="1" applyProtection="1">
      <alignment vertical="center"/>
    </xf>
    <xf numFmtId="164" fontId="16" fillId="0" borderId="0" xfId="3" applyNumberFormat="1" applyFont="1" applyFill="1" applyBorder="1" applyAlignment="1" applyProtection="1">
      <alignment vertical="center"/>
    </xf>
    <xf numFmtId="0" fontId="23" fillId="3" borderId="1" xfId="0" applyFont="1" applyFill="1" applyBorder="1" applyAlignment="1" applyProtection="1">
      <alignment horizontal="center"/>
    </xf>
    <xf numFmtId="0" fontId="16" fillId="0" borderId="0" xfId="0" applyFont="1" applyAlignment="1" applyProtection="1">
      <alignment horizontal="left"/>
    </xf>
    <xf numFmtId="165" fontId="17" fillId="0" borderId="0" xfId="0" applyNumberFormat="1" applyFont="1" applyProtection="1"/>
    <xf numFmtId="3" fontId="23" fillId="3" borderId="1" xfId="0" applyNumberFormat="1" applyFont="1" applyFill="1" applyBorder="1" applyAlignment="1" applyProtection="1">
      <alignment horizontal="center"/>
    </xf>
    <xf numFmtId="44" fontId="11" fillId="0" borderId="0" xfId="0" applyNumberFormat="1" applyFont="1"/>
    <xf numFmtId="167" fontId="11" fillId="3" borderId="8" xfId="4" applyNumberFormat="1" applyFont="1" applyFill="1" applyBorder="1" applyAlignment="1" applyProtection="1">
      <alignment vertical="top"/>
      <protection locked="0"/>
    </xf>
    <xf numFmtId="166" fontId="11" fillId="3" borderId="8" xfId="4" applyNumberFormat="1" applyFont="1" applyFill="1" applyBorder="1" applyAlignment="1" applyProtection="1">
      <alignment vertical="top"/>
      <protection locked="0"/>
    </xf>
    <xf numFmtId="167" fontId="1" fillId="3" borderId="8" xfId="2" applyNumberFormat="1" applyFont="1" applyFill="1" applyBorder="1" applyAlignment="1" applyProtection="1">
      <alignment vertical="center"/>
      <protection locked="0"/>
    </xf>
    <xf numFmtId="167" fontId="1" fillId="3" borderId="8" xfId="4" applyNumberFormat="1" applyFont="1" applyFill="1" applyBorder="1" applyAlignment="1" applyProtection="1">
      <alignment vertical="center"/>
      <protection locked="0"/>
    </xf>
    <xf numFmtId="0" fontId="16" fillId="9" borderId="4" xfId="0" applyFont="1" applyFill="1" applyBorder="1" applyAlignment="1" applyProtection="1">
      <alignment vertical="center"/>
    </xf>
    <xf numFmtId="0" fontId="16" fillId="0" borderId="0" xfId="0" applyFont="1" applyProtection="1"/>
    <xf numFmtId="0" fontId="16" fillId="0" borderId="0" xfId="0" applyFont="1" applyAlignment="1" applyProtection="1">
      <alignment vertical="top"/>
    </xf>
    <xf numFmtId="0" fontId="16" fillId="0" borderId="0" xfId="0" applyFont="1" applyAlignment="1" applyProtection="1">
      <alignment horizontal="center" vertical="top"/>
    </xf>
    <xf numFmtId="0" fontId="16" fillId="0" borderId="0" xfId="0" applyFont="1" applyFill="1" applyBorder="1"/>
    <xf numFmtId="0" fontId="16" fillId="0" borderId="0" xfId="0" applyFont="1"/>
    <xf numFmtId="9" fontId="16" fillId="0" borderId="0" xfId="0" applyNumberFormat="1" applyFont="1" applyFill="1" applyBorder="1" applyAlignment="1" applyProtection="1">
      <alignment vertical="center"/>
    </xf>
    <xf numFmtId="164" fontId="16" fillId="0" borderId="8" xfId="0" applyNumberFormat="1" applyFont="1" applyFill="1" applyBorder="1" applyAlignment="1" applyProtection="1">
      <alignment vertical="center"/>
      <protection locked="0"/>
    </xf>
    <xf numFmtId="9" fontId="16" fillId="0" borderId="8" xfId="0" applyNumberFormat="1" applyFont="1" applyFill="1" applyBorder="1" applyAlignment="1" applyProtection="1">
      <alignment vertical="center"/>
      <protection locked="0"/>
    </xf>
    <xf numFmtId="0" fontId="11" fillId="6" borderId="11" xfId="5" applyFont="1" applyFill="1" applyBorder="1" applyProtection="1"/>
    <xf numFmtId="0" fontId="11" fillId="0" borderId="0" xfId="5" applyFont="1" applyFill="1" applyAlignment="1" applyProtection="1">
      <alignment horizontal="left" vertical="top" indent="1"/>
    </xf>
    <xf numFmtId="0" fontId="17" fillId="6" borderId="11" xfId="5" applyFont="1" applyFill="1" applyBorder="1" applyProtection="1"/>
    <xf numFmtId="0" fontId="17" fillId="6" borderId="12" xfId="5" applyFont="1" applyFill="1" applyBorder="1" applyAlignment="1" applyProtection="1">
      <alignment vertical="top"/>
    </xf>
    <xf numFmtId="0" fontId="17" fillId="6" borderId="12" xfId="5" applyFont="1" applyFill="1" applyBorder="1" applyAlignment="1" applyProtection="1">
      <alignment horizontal="center" vertical="top"/>
      <protection locked="0"/>
    </xf>
    <xf numFmtId="0" fontId="17" fillId="6" borderId="12" xfId="5" applyFont="1" applyFill="1" applyBorder="1" applyAlignment="1" applyProtection="1">
      <alignment vertical="center"/>
    </xf>
    <xf numFmtId="167" fontId="17" fillId="6" borderId="12" xfId="2" applyNumberFormat="1" applyFont="1" applyFill="1" applyBorder="1" applyAlignment="1" applyProtection="1">
      <alignment vertical="top"/>
      <protection locked="0"/>
    </xf>
    <xf numFmtId="0" fontId="17" fillId="6" borderId="12" xfId="5" applyFont="1" applyFill="1" applyBorder="1" applyAlignment="1" applyProtection="1">
      <alignment vertical="center"/>
      <protection locked="0"/>
    </xf>
    <xf numFmtId="44" fontId="17" fillId="6" borderId="12" xfId="2" applyFont="1" applyFill="1" applyBorder="1" applyAlignment="1" applyProtection="1">
      <alignment vertical="center"/>
    </xf>
    <xf numFmtId="44" fontId="17" fillId="6" borderId="12" xfId="5" applyNumberFormat="1" applyFont="1" applyFill="1" applyBorder="1" applyAlignment="1" applyProtection="1">
      <alignment vertical="center"/>
    </xf>
    <xf numFmtId="10" fontId="17" fillId="6" borderId="13" xfId="3" applyNumberFormat="1" applyFont="1" applyFill="1" applyBorder="1" applyAlignment="1" applyProtection="1">
      <alignment vertical="center"/>
    </xf>
    <xf numFmtId="0" fontId="11" fillId="0" borderId="14" xfId="0" applyFont="1" applyFill="1" applyBorder="1" applyAlignment="1">
      <alignment horizontal="center"/>
    </xf>
    <xf numFmtId="0" fontId="17" fillId="0" borderId="15" xfId="0" applyFont="1" applyFill="1" applyBorder="1" applyAlignment="1" applyProtection="1">
      <alignment horizontal="left" vertical="top"/>
    </xf>
    <xf numFmtId="0" fontId="11" fillId="0" borderId="15" xfId="0" applyFont="1" applyBorder="1" applyProtection="1"/>
    <xf numFmtId="0" fontId="11" fillId="0" borderId="6" xfId="0" applyFont="1" applyBorder="1" applyProtection="1"/>
    <xf numFmtId="0" fontId="11" fillId="0" borderId="16" xfId="0" applyFont="1" applyFill="1" applyBorder="1" applyAlignment="1">
      <alignment horizontal="center"/>
    </xf>
    <xf numFmtId="0" fontId="17" fillId="0" borderId="0" xfId="0" applyFont="1" applyFill="1" applyBorder="1" applyAlignment="1" applyProtection="1">
      <alignment horizontal="left" vertical="top"/>
    </xf>
    <xf numFmtId="0" fontId="11" fillId="0" borderId="0" xfId="0" applyFont="1" applyBorder="1" applyProtection="1"/>
    <xf numFmtId="0" fontId="11" fillId="0" borderId="17" xfId="0" applyFont="1" applyFill="1" applyBorder="1" applyAlignment="1">
      <alignment horizontal="center"/>
    </xf>
    <xf numFmtId="0" fontId="17" fillId="0" borderId="18" xfId="0" applyFont="1" applyFill="1" applyBorder="1" applyAlignment="1" applyProtection="1">
      <alignment horizontal="left"/>
    </xf>
    <xf numFmtId="0" fontId="11" fillId="0" borderId="18" xfId="0" applyFont="1" applyBorder="1" applyProtection="1"/>
    <xf numFmtId="0" fontId="11" fillId="5" borderId="0" xfId="0" applyFont="1" applyFill="1" applyProtection="1"/>
    <xf numFmtId="0" fontId="23" fillId="0" borderId="0" xfId="0" applyFont="1" applyFill="1"/>
    <xf numFmtId="0" fontId="26" fillId="0" borderId="0" xfId="0" applyFont="1" applyFill="1" applyAlignment="1">
      <alignment horizontal="right" vertical="top"/>
    </xf>
    <xf numFmtId="0" fontId="26" fillId="0" borderId="19" xfId="0" applyFont="1" applyFill="1" applyBorder="1" applyAlignment="1">
      <alignment horizontal="right" vertical="top"/>
    </xf>
    <xf numFmtId="0" fontId="27" fillId="0" borderId="0" xfId="0" applyFont="1" applyFill="1" applyBorder="1" applyAlignment="1" applyProtection="1">
      <alignment horizontal="left" vertical="top"/>
    </xf>
    <xf numFmtId="0" fontId="27" fillId="0" borderId="0" xfId="0" applyFont="1" applyFill="1" applyBorder="1" applyAlignment="1" applyProtection="1">
      <alignment horizontal="left"/>
    </xf>
    <xf numFmtId="165" fontId="23" fillId="3" borderId="1" xfId="1" applyNumberFormat="1" applyFont="1" applyFill="1" applyBorder="1" applyAlignment="1" applyProtection="1">
      <alignment horizontal="center"/>
    </xf>
    <xf numFmtId="165" fontId="11" fillId="0" borderId="7" xfId="1" applyNumberFormat="1" applyFont="1" applyFill="1" applyBorder="1" applyAlignment="1" applyProtection="1">
      <alignment vertical="center"/>
    </xf>
    <xf numFmtId="0" fontId="11" fillId="8" borderId="11" xfId="0" applyFont="1" applyFill="1" applyBorder="1" applyProtection="1"/>
    <xf numFmtId="0" fontId="11" fillId="8" borderId="12" xfId="0" applyFont="1" applyFill="1" applyBorder="1" applyAlignment="1" applyProtection="1">
      <alignment vertical="top"/>
    </xf>
    <xf numFmtId="0" fontId="11" fillId="8" borderId="12" xfId="0" applyFont="1" applyFill="1" applyBorder="1" applyAlignment="1" applyProtection="1">
      <alignment horizontal="center" vertical="top"/>
      <protection locked="0"/>
    </xf>
    <xf numFmtId="0" fontId="11" fillId="8" borderId="12" xfId="0" applyFont="1" applyFill="1" applyBorder="1" applyAlignment="1" applyProtection="1">
      <alignment vertical="center"/>
    </xf>
    <xf numFmtId="167" fontId="11" fillId="8" borderId="12" xfId="2" applyNumberFormat="1" applyFont="1" applyFill="1" applyBorder="1" applyAlignment="1" applyProtection="1">
      <alignment vertical="top"/>
      <protection locked="0"/>
    </xf>
    <xf numFmtId="0" fontId="11" fillId="8" borderId="12" xfId="0" applyFont="1" applyFill="1" applyBorder="1" applyAlignment="1" applyProtection="1">
      <alignment vertical="center"/>
      <protection locked="0"/>
    </xf>
    <xf numFmtId="44" fontId="11" fillId="8" borderId="12" xfId="2" applyFont="1" applyFill="1" applyBorder="1" applyAlignment="1" applyProtection="1">
      <alignment vertical="center"/>
    </xf>
    <xf numFmtId="0" fontId="11" fillId="8" borderId="12" xfId="0" applyFont="1" applyFill="1" applyBorder="1"/>
    <xf numFmtId="44" fontId="11" fillId="8" borderId="12" xfId="0" applyNumberFormat="1" applyFont="1" applyFill="1" applyBorder="1" applyAlignment="1" applyProtection="1">
      <alignment vertical="center"/>
    </xf>
    <xf numFmtId="164" fontId="11" fillId="8" borderId="13" xfId="3" applyNumberFormat="1" applyFont="1" applyFill="1" applyBorder="1" applyAlignment="1" applyProtection="1">
      <alignment vertical="center"/>
    </xf>
    <xf numFmtId="44" fontId="16" fillId="0" borderId="16" xfId="0" applyNumberFormat="1" applyFont="1" applyFill="1" applyBorder="1" applyAlignment="1" applyProtection="1">
      <alignment vertical="center"/>
    </xf>
    <xf numFmtId="44" fontId="11" fillId="0" borderId="16" xfId="0" applyNumberFormat="1" applyFont="1" applyFill="1" applyBorder="1" applyAlignment="1" applyProtection="1">
      <alignment vertical="center"/>
    </xf>
    <xf numFmtId="44" fontId="16" fillId="7" borderId="16" xfId="0" applyNumberFormat="1" applyFont="1" applyFill="1" applyBorder="1" applyAlignment="1" applyProtection="1">
      <alignment vertical="center"/>
    </xf>
    <xf numFmtId="0" fontId="11" fillId="7" borderId="0" xfId="0" applyFont="1" applyFill="1"/>
    <xf numFmtId="0" fontId="11" fillId="8" borderId="11" xfId="5" applyFont="1" applyFill="1" applyBorder="1" applyProtection="1"/>
    <xf numFmtId="0" fontId="11" fillId="8" borderId="12" xfId="5" applyFont="1" applyFill="1" applyBorder="1" applyAlignment="1" applyProtection="1">
      <alignment vertical="top"/>
    </xf>
    <xf numFmtId="0" fontId="11" fillId="8" borderId="12" xfId="5" applyFont="1" applyFill="1" applyBorder="1" applyAlignment="1" applyProtection="1">
      <alignment horizontal="center" vertical="top"/>
      <protection locked="0"/>
    </xf>
    <xf numFmtId="0" fontId="11" fillId="8" borderId="12" xfId="5" applyFont="1" applyFill="1" applyBorder="1" applyAlignment="1" applyProtection="1">
      <alignment vertical="center"/>
    </xf>
    <xf numFmtId="0" fontId="11" fillId="8" borderId="12" xfId="5" applyFont="1" applyFill="1" applyBorder="1" applyAlignment="1" applyProtection="1">
      <alignment vertical="center"/>
      <protection locked="0"/>
    </xf>
    <xf numFmtId="44" fontId="11" fillId="8" borderId="12" xfId="5" applyNumberFormat="1" applyFont="1" applyFill="1" applyBorder="1" applyAlignment="1" applyProtection="1">
      <alignment vertical="center"/>
    </xf>
    <xf numFmtId="44" fontId="11" fillId="0" borderId="16" xfId="5" applyNumberFormat="1" applyFont="1" applyFill="1" applyBorder="1" applyAlignment="1" applyProtection="1">
      <alignment vertical="center"/>
    </xf>
    <xf numFmtId="164" fontId="17" fillId="8" borderId="13" xfId="3" applyNumberFormat="1" applyFont="1" applyFill="1" applyBorder="1" applyAlignment="1" applyProtection="1">
      <alignment vertical="center"/>
    </xf>
    <xf numFmtId="164" fontId="11" fillId="0" borderId="0" xfId="0" applyNumberFormat="1" applyFont="1" applyProtection="1"/>
    <xf numFmtId="164" fontId="11" fillId="0" borderId="0" xfId="0" applyNumberFormat="1" applyFont="1"/>
    <xf numFmtId="0" fontId="22" fillId="0" borderId="0" xfId="0" applyFont="1" applyAlignment="1" applyProtection="1">
      <alignment horizontal="left"/>
    </xf>
    <xf numFmtId="0" fontId="0" fillId="0" borderId="0" xfId="0" applyFont="1" applyFill="1" applyAlignment="1" applyProtection="1">
      <alignment vertical="top" wrapText="1"/>
    </xf>
    <xf numFmtId="0" fontId="16" fillId="9" borderId="2" xfId="0" applyFont="1" applyFill="1" applyBorder="1" applyAlignment="1" applyProtection="1">
      <alignment vertical="top" wrapText="1"/>
    </xf>
    <xf numFmtId="0" fontId="11" fillId="0" borderId="0" xfId="0" applyFont="1" applyAlignment="1" applyProtection="1">
      <alignment vertical="center" wrapText="1"/>
    </xf>
    <xf numFmtId="167" fontId="11" fillId="8" borderId="20" xfId="2" applyNumberFormat="1" applyFont="1" applyFill="1" applyBorder="1" applyAlignment="1" applyProtection="1">
      <alignment vertical="top"/>
      <protection locked="0"/>
    </xf>
    <xf numFmtId="0" fontId="11" fillId="8" borderId="20" xfId="0" applyFont="1" applyFill="1" applyBorder="1" applyAlignment="1" applyProtection="1">
      <alignment vertical="center"/>
      <protection locked="0"/>
    </xf>
    <xf numFmtId="44" fontId="11" fillId="8" borderId="20" xfId="0" applyNumberFormat="1" applyFont="1" applyFill="1" applyBorder="1" applyAlignment="1" applyProtection="1">
      <alignment vertical="center"/>
    </xf>
    <xf numFmtId="164" fontId="17" fillId="6" borderId="13" xfId="3" applyNumberFormat="1" applyFont="1" applyFill="1" applyBorder="1" applyAlignment="1" applyProtection="1">
      <alignment vertical="center"/>
    </xf>
    <xf numFmtId="0" fontId="24" fillId="0" borderId="0" xfId="0" applyFont="1" applyAlignment="1" applyProtection="1">
      <alignment horizontal="left"/>
    </xf>
    <xf numFmtId="0" fontId="11" fillId="9" borderId="1" xfId="0" applyFont="1" applyFill="1" applyBorder="1" applyProtection="1"/>
    <xf numFmtId="44" fontId="11" fillId="0" borderId="0" xfId="0" applyNumberFormat="1" applyFont="1" applyFill="1" applyBorder="1"/>
    <xf numFmtId="0" fontId="23" fillId="0" borderId="0" xfId="0" applyFont="1" applyFill="1" applyAlignment="1" applyProtection="1">
      <alignment horizontal="right"/>
    </xf>
    <xf numFmtId="0" fontId="20" fillId="0" borderId="0" xfId="0" applyFont="1" applyFill="1" applyAlignment="1" applyProtection="1">
      <alignment horizontal="center" vertical="center"/>
    </xf>
    <xf numFmtId="0" fontId="20" fillId="0" borderId="0" xfId="0" applyFont="1" applyFill="1" applyAlignment="1" applyProtection="1">
      <alignment horizontal="left" vertical="center"/>
    </xf>
    <xf numFmtId="44" fontId="20" fillId="0" borderId="0" xfId="2" applyFont="1" applyAlignment="1" applyProtection="1">
      <alignment horizontal="center"/>
    </xf>
    <xf numFmtId="0" fontId="24" fillId="0" borderId="0" xfId="0" applyFont="1" applyAlignment="1" applyProtection="1">
      <alignment horizontal="center"/>
    </xf>
    <xf numFmtId="43" fontId="11" fillId="0" borderId="0" xfId="1" applyNumberFormat="1" applyFont="1" applyProtection="1"/>
    <xf numFmtId="167" fontId="11" fillId="9" borderId="1" xfId="2" applyNumberFormat="1" applyFont="1" applyFill="1" applyBorder="1" applyAlignment="1" applyProtection="1">
      <alignment vertical="top"/>
      <protection locked="0"/>
    </xf>
    <xf numFmtId="169" fontId="11" fillId="9" borderId="4" xfId="0" applyNumberFormat="1" applyFont="1" applyFill="1" applyBorder="1" applyAlignment="1" applyProtection="1">
      <alignment vertical="center"/>
      <protection locked="0"/>
    </xf>
    <xf numFmtId="165" fontId="11" fillId="0" borderId="8" xfId="1" applyNumberFormat="1" applyFont="1" applyFill="1" applyBorder="1" applyAlignment="1" applyProtection="1">
      <alignment horizontal="left"/>
    </xf>
    <xf numFmtId="164" fontId="11" fillId="0" borderId="0" xfId="0" applyNumberFormat="1" applyFont="1" applyFill="1" applyBorder="1"/>
    <xf numFmtId="0" fontId="11" fillId="5" borderId="0" xfId="0" applyFont="1" applyFill="1"/>
    <xf numFmtId="170" fontId="11" fillId="0" borderId="0" xfId="0" applyNumberFormat="1" applyFont="1"/>
    <xf numFmtId="165" fontId="20" fillId="0" borderId="0" xfId="1" applyNumberFormat="1" applyFont="1" applyFill="1" applyBorder="1" applyAlignment="1" applyProtection="1">
      <alignment horizontal="center"/>
    </xf>
    <xf numFmtId="0" fontId="11" fillId="0" borderId="8" xfId="0" applyFont="1" applyFill="1" applyBorder="1" applyAlignment="1" applyProtection="1">
      <alignment horizontal="right" vertical="center"/>
    </xf>
    <xf numFmtId="0" fontId="11" fillId="6" borderId="20" xfId="0" applyFont="1" applyFill="1" applyBorder="1" applyAlignment="1" applyProtection="1">
      <alignment vertical="center"/>
      <protection locked="0"/>
    </xf>
    <xf numFmtId="44" fontId="16" fillId="0" borderId="21" xfId="0" applyNumberFormat="1" applyFont="1" applyFill="1" applyBorder="1" applyAlignment="1" applyProtection="1">
      <alignment vertical="center"/>
    </xf>
    <xf numFmtId="9" fontId="11" fillId="0" borderId="8" xfId="0" applyNumberFormat="1" applyFont="1" applyFill="1" applyBorder="1" applyAlignment="1" applyProtection="1">
      <alignment vertical="top"/>
      <protection locked="0"/>
    </xf>
    <xf numFmtId="0" fontId="16" fillId="7" borderId="9" xfId="0" applyFont="1" applyFill="1" applyBorder="1" applyAlignment="1" applyProtection="1">
      <alignment vertical="center"/>
    </xf>
    <xf numFmtId="44" fontId="16" fillId="7" borderId="22" xfId="0" applyNumberFormat="1" applyFont="1" applyFill="1" applyBorder="1" applyAlignment="1" applyProtection="1">
      <alignment vertical="center"/>
    </xf>
    <xf numFmtId="0" fontId="16" fillId="7" borderId="18" xfId="0" applyFont="1" applyFill="1" applyBorder="1" applyAlignment="1" applyProtection="1">
      <alignment vertical="center"/>
    </xf>
    <xf numFmtId="44" fontId="16" fillId="7" borderId="9" xfId="0" applyNumberFormat="1" applyFont="1" applyFill="1" applyBorder="1" applyAlignment="1" applyProtection="1">
      <alignment vertical="center"/>
    </xf>
    <xf numFmtId="0" fontId="11" fillId="0" borderId="0" xfId="0" applyFont="1" applyFill="1" applyBorder="1" applyProtection="1"/>
    <xf numFmtId="44" fontId="11" fillId="0" borderId="0" xfId="0" applyNumberFormat="1" applyFont="1" applyFill="1" applyBorder="1" applyProtection="1"/>
    <xf numFmtId="164" fontId="11" fillId="0" borderId="0" xfId="0" applyNumberFormat="1" applyFont="1" applyFill="1" applyBorder="1" applyProtection="1"/>
    <xf numFmtId="0" fontId="0" fillId="0" borderId="0" xfId="0" applyFont="1" applyAlignment="1">
      <alignment horizontal="center"/>
    </xf>
    <xf numFmtId="0" fontId="7" fillId="2" borderId="0" xfId="0" applyFont="1" applyFill="1" applyBorder="1" applyAlignment="1" applyProtection="1">
      <alignment horizontal="left" indent="7"/>
    </xf>
    <xf numFmtId="0" fontId="10" fillId="0" borderId="0" xfId="0" applyFont="1" applyAlignment="1" applyProtection="1">
      <alignment horizontal="center"/>
    </xf>
    <xf numFmtId="0" fontId="8" fillId="3" borderId="0" xfId="0" applyFont="1" applyFill="1" applyAlignment="1" applyProtection="1">
      <alignment horizontal="left" vertical="center"/>
    </xf>
    <xf numFmtId="0" fontId="12" fillId="0" borderId="2" xfId="0" applyFont="1" applyBorder="1" applyAlignment="1" applyProtection="1">
      <alignment horizontal="center" vertical="center"/>
    </xf>
    <xf numFmtId="0" fontId="12" fillId="0" borderId="3" xfId="0" applyFont="1" applyBorder="1" applyAlignment="1" applyProtection="1">
      <alignment horizontal="center" vertical="center"/>
    </xf>
    <xf numFmtId="0" fontId="12" fillId="0" borderId="4" xfId="0" applyFont="1" applyBorder="1" applyAlignment="1" applyProtection="1">
      <alignment horizontal="center" vertical="center"/>
    </xf>
    <xf numFmtId="0" fontId="12" fillId="0" borderId="0" xfId="0" applyFont="1" applyAlignment="1" applyProtection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12" fillId="0" borderId="8" xfId="0" applyFont="1" applyFill="1" applyBorder="1" applyAlignment="1" applyProtection="1">
      <alignment horizontal="center" vertical="center" wrapText="1"/>
    </xf>
    <xf numFmtId="0" fontId="0" fillId="0" borderId="9" xfId="0" applyFont="1" applyBorder="1" applyAlignment="1">
      <alignment vertical="center" wrapText="1"/>
    </xf>
    <xf numFmtId="0" fontId="12" fillId="0" borderId="7" xfId="0" applyFont="1" applyFill="1" applyBorder="1" applyAlignment="1" applyProtection="1">
      <alignment horizontal="center" vertical="center" wrapText="1"/>
    </xf>
    <xf numFmtId="0" fontId="0" fillId="0" borderId="10" xfId="0" applyFont="1" applyBorder="1" applyAlignment="1">
      <alignment vertical="center" wrapText="1"/>
    </xf>
    <xf numFmtId="0" fontId="2" fillId="7" borderId="0" xfId="0" applyFont="1" applyFill="1" applyAlignment="1" applyProtection="1">
      <alignment horizontal="left" vertical="top" wrapText="1"/>
    </xf>
    <xf numFmtId="0" fontId="19" fillId="2" borderId="0" xfId="0" applyFont="1" applyFill="1" applyBorder="1" applyAlignment="1" applyProtection="1">
      <alignment horizontal="left" indent="7"/>
    </xf>
    <xf numFmtId="0" fontId="22" fillId="0" borderId="0" xfId="0" applyFont="1" applyAlignment="1" applyProtection="1">
      <alignment horizontal="center"/>
    </xf>
    <xf numFmtId="0" fontId="20" fillId="3" borderId="0" xfId="0" applyFont="1" applyFill="1" applyAlignment="1" applyProtection="1">
      <alignment horizontal="left" vertical="center"/>
    </xf>
    <xf numFmtId="0" fontId="12" fillId="0" borderId="2" xfId="0" applyFont="1" applyBorder="1" applyAlignment="1" applyProtection="1">
      <alignment horizontal="center"/>
    </xf>
    <xf numFmtId="0" fontId="12" fillId="0" borderId="3" xfId="0" applyFont="1" applyBorder="1" applyAlignment="1" applyProtection="1">
      <alignment horizontal="center"/>
    </xf>
    <xf numFmtId="0" fontId="12" fillId="0" borderId="4" xfId="0" applyFont="1" applyBorder="1" applyAlignment="1" applyProtection="1">
      <alignment horizontal="center"/>
    </xf>
    <xf numFmtId="0" fontId="23" fillId="0" borderId="0" xfId="0" applyFont="1" applyAlignment="1" applyProtection="1">
      <alignment horizontal="center" wrapText="1"/>
    </xf>
    <xf numFmtId="0" fontId="11" fillId="0" borderId="0" xfId="0" applyFont="1" applyAlignment="1">
      <alignment horizontal="center" wrapText="1"/>
    </xf>
    <xf numFmtId="0" fontId="23" fillId="0" borderId="8" xfId="0" applyFont="1" applyFill="1" applyBorder="1" applyAlignment="1" applyProtection="1">
      <alignment horizontal="center" wrapText="1"/>
    </xf>
    <xf numFmtId="0" fontId="11" fillId="0" borderId="9" xfId="0" applyFont="1" applyBorder="1" applyAlignment="1">
      <alignment wrapText="1"/>
    </xf>
    <xf numFmtId="0" fontId="23" fillId="0" borderId="7" xfId="0" applyFont="1" applyFill="1" applyBorder="1" applyAlignment="1" applyProtection="1">
      <alignment horizontal="center" wrapText="1"/>
    </xf>
    <xf numFmtId="0" fontId="11" fillId="0" borderId="10" xfId="0" applyFont="1" applyBorder="1" applyAlignment="1">
      <alignment wrapText="1"/>
    </xf>
    <xf numFmtId="0" fontId="16" fillId="7" borderId="0" xfId="0" applyFont="1" applyFill="1" applyAlignment="1" applyProtection="1">
      <alignment horizontal="left" vertical="top" wrapText="1"/>
    </xf>
    <xf numFmtId="0" fontId="16" fillId="0" borderId="0" xfId="5" applyFont="1" applyFill="1" applyAlignment="1" applyProtection="1">
      <alignment horizontal="left" vertical="top" wrapText="1"/>
    </xf>
    <xf numFmtId="0" fontId="16" fillId="0" borderId="0" xfId="0" applyFont="1" applyAlignment="1" applyProtection="1">
      <alignment horizontal="center" wrapText="1"/>
    </xf>
    <xf numFmtId="0" fontId="16" fillId="0" borderId="8" xfId="0" applyFont="1" applyFill="1" applyBorder="1" applyAlignment="1" applyProtection="1">
      <alignment horizontal="center" wrapText="1"/>
    </xf>
    <xf numFmtId="0" fontId="16" fillId="0" borderId="7" xfId="0" applyFont="1" applyFill="1" applyBorder="1" applyAlignment="1" applyProtection="1">
      <alignment horizontal="center" wrapText="1"/>
    </xf>
    <xf numFmtId="0" fontId="11" fillId="0" borderId="0" xfId="5" applyFont="1" applyFill="1" applyAlignment="1" applyProtection="1">
      <alignment horizontal="left" vertical="top" wrapText="1"/>
    </xf>
    <xf numFmtId="0" fontId="11" fillId="0" borderId="0" xfId="0" applyFont="1" applyFill="1" applyAlignment="1" applyProtection="1">
      <alignment horizontal="left" vertical="top" wrapText="1"/>
    </xf>
    <xf numFmtId="0" fontId="11" fillId="0" borderId="0" xfId="0" applyFont="1" applyFill="1" applyBorder="1" applyAlignment="1" applyProtection="1">
      <alignment horizontal="left" vertical="top" wrapText="1"/>
    </xf>
    <xf numFmtId="0" fontId="16" fillId="7" borderId="0" xfId="0" applyFont="1" applyFill="1" applyBorder="1" applyAlignment="1" applyProtection="1">
      <alignment horizontal="left" vertical="top" wrapText="1"/>
    </xf>
    <xf numFmtId="0" fontId="16" fillId="7" borderId="0" xfId="5" applyFont="1" applyFill="1" applyAlignment="1" applyProtection="1">
      <alignment horizontal="left" vertical="top" wrapText="1"/>
    </xf>
  </cellXfs>
  <cellStyles count="7">
    <cellStyle name="$_9. Rev2Cost_GDPIPI" xfId="6" xr:uid="{54BB8994-319A-4F0F-A084-937F8FC90593}"/>
    <cellStyle name="Comma" xfId="1" builtinId="3"/>
    <cellStyle name="Currency" xfId="2" builtinId="4"/>
    <cellStyle name="Currency 10" xfId="4" xr:uid="{C52F4E18-B7E8-4DAF-B272-0AA2F8A77366}"/>
    <cellStyle name="Normal" xfId="0" builtinId="0"/>
    <cellStyle name="Normal 2" xfId="5" xr:uid="{4DA1F0E7-5817-4F51-83FC-819E67536024}"/>
    <cellStyle name="Percent" xfId="3" builtinId="5"/>
  </cellStyles>
  <dxfs count="2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2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Radio" firstButton="1" fmlaLink="$O$1" lockText="1" noThreeD="1"/>
</file>

<file path=xl/ctrlProps/ctrlProp10.xml><?xml version="1.0" encoding="utf-8"?>
<formControlPr xmlns="http://schemas.microsoft.com/office/spreadsheetml/2009/9/main" objectType="Radio" lockText="1" noThreeD="1"/>
</file>

<file path=xl/ctrlProps/ctrlProp11.xml><?xml version="1.0" encoding="utf-8"?>
<formControlPr xmlns="http://schemas.microsoft.com/office/spreadsheetml/2009/9/main" objectType="Radio" checked="Checked" firstButton="1" fmlaLink="$O$1" lockText="1" noThreeD="1"/>
</file>

<file path=xl/ctrlProps/ctrlProp12.xml><?xml version="1.0" encoding="utf-8"?>
<formControlPr xmlns="http://schemas.microsoft.com/office/spreadsheetml/2009/9/main" objectType="Radio" lockText="1" noThreeD="1"/>
</file>

<file path=xl/ctrlProps/ctrlProp13.xml><?xml version="1.0" encoding="utf-8"?>
<formControlPr xmlns="http://schemas.microsoft.com/office/spreadsheetml/2009/9/main" objectType="Radio" firstButton="1" fmlaLink="$N$1" lockText="1" noThreeD="1"/>
</file>

<file path=xl/ctrlProps/ctrlProp14.xml><?xml version="1.0" encoding="utf-8"?>
<formControlPr xmlns="http://schemas.microsoft.com/office/spreadsheetml/2009/9/main" objectType="Radio" checked="Checked" lockText="1" noThreeD="1"/>
</file>

<file path=xl/ctrlProps/ctrlProp15.xml><?xml version="1.0" encoding="utf-8"?>
<formControlPr xmlns="http://schemas.microsoft.com/office/spreadsheetml/2009/9/main" objectType="Radio" lockText="1" noThreeD="1"/>
</file>

<file path=xl/ctrlProps/ctrlProp16.xml><?xml version="1.0" encoding="utf-8"?>
<formControlPr xmlns="http://schemas.microsoft.com/office/spreadsheetml/2009/9/main" objectType="Radio" lockText="1" noThreeD="1"/>
</file>

<file path=xl/ctrlProps/ctrlProp17.xml><?xml version="1.0" encoding="utf-8"?>
<formControlPr xmlns="http://schemas.microsoft.com/office/spreadsheetml/2009/9/main" objectType="Radio" firstButton="1" fmlaLink="$N$1" lockText="1" noThreeD="1"/>
</file>

<file path=xl/ctrlProps/ctrlProp18.xml><?xml version="1.0" encoding="utf-8"?>
<formControlPr xmlns="http://schemas.microsoft.com/office/spreadsheetml/2009/9/main" objectType="Radio" checked="Checked" lockText="1" noThreeD="1"/>
</file>

<file path=xl/ctrlProps/ctrlProp19.xml><?xml version="1.0" encoding="utf-8"?>
<formControlPr xmlns="http://schemas.microsoft.com/office/spreadsheetml/2009/9/main" objectType="Radio" checked="Checked" firstButton="1" fmlaLink="$O$1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20.xml><?xml version="1.0" encoding="utf-8"?>
<formControlPr xmlns="http://schemas.microsoft.com/office/spreadsheetml/2009/9/main" objectType="Radio" lockText="1" noThreeD="1"/>
</file>

<file path=xl/ctrlProps/ctrlProp21.xml><?xml version="1.0" encoding="utf-8"?>
<formControlPr xmlns="http://schemas.microsoft.com/office/spreadsheetml/2009/9/main" objectType="Radio" checked="Checked" firstButton="1" fmlaLink="$O$1" lockText="1" noThreeD="1"/>
</file>

<file path=xl/ctrlProps/ctrlProp2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lockText="1" noThreeD="1"/>
</file>

<file path=xl/ctrlProps/ctrlProp4.xml><?xml version="1.0" encoding="utf-8"?>
<formControlPr xmlns="http://schemas.microsoft.com/office/spreadsheetml/2009/9/main" objectType="Radio" lockText="1" noThreeD="1"/>
</file>

<file path=xl/ctrlProps/ctrlProp5.xml><?xml version="1.0" encoding="utf-8"?>
<formControlPr xmlns="http://schemas.microsoft.com/office/spreadsheetml/2009/9/main" objectType="Radio" firstButton="1" fmlaLink="$O$1" lockText="1" noThreeD="1"/>
</file>

<file path=xl/ctrlProps/ctrlProp6.xml><?xml version="1.0" encoding="utf-8"?>
<formControlPr xmlns="http://schemas.microsoft.com/office/spreadsheetml/2009/9/main" objectType="Radio" checked="Checked" lockText="1" noThreeD="1"/>
</file>

<file path=xl/ctrlProps/ctrlProp7.xml><?xml version="1.0" encoding="utf-8"?>
<formControlPr xmlns="http://schemas.microsoft.com/office/spreadsheetml/2009/9/main" objectType="Radio" checked="Checked" firstButton="1" fmlaLink="$O$1" lockText="1" noThreeD="1"/>
</file>

<file path=xl/ctrlProps/ctrlProp8.xml><?xml version="1.0" encoding="utf-8"?>
<formControlPr xmlns="http://schemas.microsoft.com/office/spreadsheetml/2009/9/main" objectType="Radio" lockText="1" noThreeD="1"/>
</file>

<file path=xl/ctrlProps/ctrlProp9.xml><?xml version="1.0" encoding="utf-8"?>
<formControlPr xmlns="http://schemas.microsoft.com/office/spreadsheetml/2009/9/main" objectType="Radio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152400</xdr:colOff>
          <xdr:row>76</xdr:row>
          <xdr:rowOff>57150</xdr:rowOff>
        </xdr:from>
        <xdr:to>
          <xdr:col>18</xdr:col>
          <xdr:colOff>527050</xdr:colOff>
          <xdr:row>78</xdr:row>
          <xdr:rowOff>57150</xdr:rowOff>
        </xdr:to>
        <xdr:sp macro="" textlink="">
          <xdr:nvSpPr>
            <xdr:cNvPr id="1025" name="Option Butto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495300</xdr:colOff>
          <xdr:row>76</xdr:row>
          <xdr:rowOff>184150</xdr:rowOff>
        </xdr:from>
        <xdr:to>
          <xdr:col>11</xdr:col>
          <xdr:colOff>0</xdr:colOff>
          <xdr:row>78</xdr:row>
          <xdr:rowOff>12700</xdr:rowOff>
        </xdr:to>
        <xdr:sp macro="" textlink="">
          <xdr:nvSpPr>
            <xdr:cNvPr id="1026" name="Option Butto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450850</xdr:colOff>
          <xdr:row>16</xdr:row>
          <xdr:rowOff>165100</xdr:rowOff>
        </xdr:from>
        <xdr:to>
          <xdr:col>10</xdr:col>
          <xdr:colOff>679450</xdr:colOff>
          <xdr:row>18</xdr:row>
          <xdr:rowOff>0</xdr:rowOff>
        </xdr:to>
        <xdr:sp macro="" textlink="">
          <xdr:nvSpPr>
            <xdr:cNvPr id="1027" name="Option Butto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514350</xdr:colOff>
          <xdr:row>17</xdr:row>
          <xdr:rowOff>19050</xdr:rowOff>
        </xdr:from>
        <xdr:to>
          <xdr:col>15</xdr:col>
          <xdr:colOff>590550</xdr:colOff>
          <xdr:row>18</xdr:row>
          <xdr:rowOff>0</xdr:rowOff>
        </xdr:to>
        <xdr:sp macro="" textlink="">
          <xdr:nvSpPr>
            <xdr:cNvPr id="1028" name="Option Butto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16</xdr:row>
          <xdr:rowOff>57150</xdr:rowOff>
        </xdr:from>
        <xdr:to>
          <xdr:col>17</xdr:col>
          <xdr:colOff>361950</xdr:colOff>
          <xdr:row>18</xdr:row>
          <xdr:rowOff>57150</xdr:rowOff>
        </xdr:to>
        <xdr:sp macro="" textlink="">
          <xdr:nvSpPr>
            <xdr:cNvPr id="2049" name="Option Butto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431800</xdr:colOff>
          <xdr:row>16</xdr:row>
          <xdr:rowOff>165100</xdr:rowOff>
        </xdr:from>
        <xdr:to>
          <xdr:col>10</xdr:col>
          <xdr:colOff>774700</xdr:colOff>
          <xdr:row>18</xdr:row>
          <xdr:rowOff>0</xdr:rowOff>
        </xdr:to>
        <xdr:sp macro="" textlink="">
          <xdr:nvSpPr>
            <xdr:cNvPr id="2050" name="Option Butto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533400</xdr:colOff>
          <xdr:row>16</xdr:row>
          <xdr:rowOff>88900</xdr:rowOff>
        </xdr:from>
        <xdr:to>
          <xdr:col>15</xdr:col>
          <xdr:colOff>869950</xdr:colOff>
          <xdr:row>18</xdr:row>
          <xdr:rowOff>107950</xdr:rowOff>
        </xdr:to>
        <xdr:sp macro="" textlink="">
          <xdr:nvSpPr>
            <xdr:cNvPr id="3073" name="Option Button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450850</xdr:colOff>
          <xdr:row>16</xdr:row>
          <xdr:rowOff>165100</xdr:rowOff>
        </xdr:from>
        <xdr:to>
          <xdr:col>10</xdr:col>
          <xdr:colOff>431800</xdr:colOff>
          <xdr:row>18</xdr:row>
          <xdr:rowOff>50800</xdr:rowOff>
        </xdr:to>
        <xdr:sp macro="" textlink="">
          <xdr:nvSpPr>
            <xdr:cNvPr id="3074" name="Option Button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2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361950</xdr:colOff>
          <xdr:row>82</xdr:row>
          <xdr:rowOff>114300</xdr:rowOff>
        </xdr:from>
        <xdr:to>
          <xdr:col>15</xdr:col>
          <xdr:colOff>698500</xdr:colOff>
          <xdr:row>84</xdr:row>
          <xdr:rowOff>127000</xdr:rowOff>
        </xdr:to>
        <xdr:sp macro="" textlink="">
          <xdr:nvSpPr>
            <xdr:cNvPr id="3075" name="Option Button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2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393700</xdr:colOff>
          <xdr:row>82</xdr:row>
          <xdr:rowOff>165100</xdr:rowOff>
        </xdr:from>
        <xdr:to>
          <xdr:col>10</xdr:col>
          <xdr:colOff>381000</xdr:colOff>
          <xdr:row>84</xdr:row>
          <xdr:rowOff>50800</xdr:rowOff>
        </xdr:to>
        <xdr:sp macro="" textlink="">
          <xdr:nvSpPr>
            <xdr:cNvPr id="3076" name="Option Button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2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400050</xdr:colOff>
          <xdr:row>16</xdr:row>
          <xdr:rowOff>146050</xdr:rowOff>
        </xdr:from>
        <xdr:to>
          <xdr:col>15</xdr:col>
          <xdr:colOff>838200</xdr:colOff>
          <xdr:row>19</xdr:row>
          <xdr:rowOff>0</xdr:rowOff>
        </xdr:to>
        <xdr:sp macro="" textlink="">
          <xdr:nvSpPr>
            <xdr:cNvPr id="4097" name="Option Button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3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431800</xdr:colOff>
          <xdr:row>17</xdr:row>
          <xdr:rowOff>31750</xdr:rowOff>
        </xdr:from>
        <xdr:to>
          <xdr:col>10</xdr:col>
          <xdr:colOff>342900</xdr:colOff>
          <xdr:row>18</xdr:row>
          <xdr:rowOff>127000</xdr:rowOff>
        </xdr:to>
        <xdr:sp macro="" textlink="">
          <xdr:nvSpPr>
            <xdr:cNvPr id="4098" name="Option Button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3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412750</xdr:colOff>
          <xdr:row>81</xdr:row>
          <xdr:rowOff>57150</xdr:rowOff>
        </xdr:from>
        <xdr:to>
          <xdr:col>18</xdr:col>
          <xdr:colOff>50800</xdr:colOff>
          <xdr:row>83</xdr:row>
          <xdr:rowOff>114300</xdr:rowOff>
        </xdr:to>
        <xdr:sp macro="" textlink="">
          <xdr:nvSpPr>
            <xdr:cNvPr id="5121" name="Option Button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4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546100</xdr:colOff>
          <xdr:row>82</xdr:row>
          <xdr:rowOff>31750</xdr:rowOff>
        </xdr:from>
        <xdr:to>
          <xdr:col>10</xdr:col>
          <xdr:colOff>552450</xdr:colOff>
          <xdr:row>83</xdr:row>
          <xdr:rowOff>127000</xdr:rowOff>
        </xdr:to>
        <xdr:sp macro="" textlink="">
          <xdr:nvSpPr>
            <xdr:cNvPr id="5122" name="Option Button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4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16</xdr:row>
          <xdr:rowOff>95250</xdr:rowOff>
        </xdr:from>
        <xdr:to>
          <xdr:col>17</xdr:col>
          <xdr:colOff>419100</xdr:colOff>
          <xdr:row>18</xdr:row>
          <xdr:rowOff>127000</xdr:rowOff>
        </xdr:to>
        <xdr:sp macro="" textlink="">
          <xdr:nvSpPr>
            <xdr:cNvPr id="5123" name="Option Button 3" hidden="1">
              <a:extLst>
                <a:ext uri="{63B3BB69-23CF-44E3-9099-C40C66FF867C}">
                  <a14:compatExt spid="_x0000_s5123"/>
                </a:ext>
                <a:ext uri="{FF2B5EF4-FFF2-40B4-BE49-F238E27FC236}">
                  <a16:creationId xmlns:a16="http://schemas.microsoft.com/office/drawing/2014/main" id="{00000000-0008-0000-0400-00000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450850</xdr:colOff>
          <xdr:row>17</xdr:row>
          <xdr:rowOff>12700</xdr:rowOff>
        </xdr:from>
        <xdr:to>
          <xdr:col>10</xdr:col>
          <xdr:colOff>457200</xdr:colOff>
          <xdr:row>18</xdr:row>
          <xdr:rowOff>76200</xdr:rowOff>
        </xdr:to>
        <xdr:sp macro="" textlink="">
          <xdr:nvSpPr>
            <xdr:cNvPr id="5124" name="Option Button 4" hidden="1">
              <a:extLst>
                <a:ext uri="{63B3BB69-23CF-44E3-9099-C40C66FF867C}">
                  <a14:compatExt spid="_x0000_s5124"/>
                </a:ext>
                <a:ext uri="{FF2B5EF4-FFF2-40B4-BE49-F238E27FC236}">
                  <a16:creationId xmlns:a16="http://schemas.microsoft.com/office/drawing/2014/main" id="{00000000-0008-0000-0400-00000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50800</xdr:colOff>
          <xdr:row>16</xdr:row>
          <xdr:rowOff>165100</xdr:rowOff>
        </xdr:from>
        <xdr:to>
          <xdr:col>14</xdr:col>
          <xdr:colOff>965200</xdr:colOff>
          <xdr:row>19</xdr:row>
          <xdr:rowOff>38100</xdr:rowOff>
        </xdr:to>
        <xdr:sp macro="" textlink="">
          <xdr:nvSpPr>
            <xdr:cNvPr id="6145" name="Option Button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5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450850</xdr:colOff>
          <xdr:row>17</xdr:row>
          <xdr:rowOff>38100</xdr:rowOff>
        </xdr:from>
        <xdr:to>
          <xdr:col>8</xdr:col>
          <xdr:colOff>1231900</xdr:colOff>
          <xdr:row>18</xdr:row>
          <xdr:rowOff>133350</xdr:rowOff>
        </xdr:to>
        <xdr:sp macro="" textlink="">
          <xdr:nvSpPr>
            <xdr:cNvPr id="6146" name="Option Button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5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374650</xdr:colOff>
          <xdr:row>17</xdr:row>
          <xdr:rowOff>95250</xdr:rowOff>
        </xdr:from>
        <xdr:to>
          <xdr:col>17</xdr:col>
          <xdr:colOff>412750</xdr:colOff>
          <xdr:row>19</xdr:row>
          <xdr:rowOff>171450</xdr:rowOff>
        </xdr:to>
        <xdr:sp macro="" textlink="">
          <xdr:nvSpPr>
            <xdr:cNvPr id="7169" name="Option Button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6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698500</xdr:colOff>
          <xdr:row>18</xdr:row>
          <xdr:rowOff>12700</xdr:rowOff>
        </xdr:from>
        <xdr:to>
          <xdr:col>11</xdr:col>
          <xdr:colOff>31750</xdr:colOff>
          <xdr:row>19</xdr:row>
          <xdr:rowOff>127000</xdr:rowOff>
        </xdr:to>
        <xdr:sp macro="" textlink="">
          <xdr:nvSpPr>
            <xdr:cNvPr id="7170" name="Option Button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6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374650</xdr:colOff>
          <xdr:row>16</xdr:row>
          <xdr:rowOff>50800</xdr:rowOff>
        </xdr:from>
        <xdr:to>
          <xdr:col>17</xdr:col>
          <xdr:colOff>0</xdr:colOff>
          <xdr:row>18</xdr:row>
          <xdr:rowOff>107950</xdr:rowOff>
        </xdr:to>
        <xdr:sp macro="" textlink="">
          <xdr:nvSpPr>
            <xdr:cNvPr id="8193" name="Option 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7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16</xdr:row>
          <xdr:rowOff>146050</xdr:rowOff>
        </xdr:from>
        <xdr:to>
          <xdr:col>10</xdr:col>
          <xdr:colOff>831850</xdr:colOff>
          <xdr:row>18</xdr:row>
          <xdr:rowOff>57150</xdr:rowOff>
        </xdr:to>
        <xdr:sp macro="" textlink="">
          <xdr:nvSpPr>
            <xdr:cNvPr id="8194" name="Option Button 2" hidden="1">
              <a:extLst>
                <a:ext uri="{63B3BB69-23CF-44E3-9099-C40C66FF867C}">
                  <a14:compatExt spid="_x0000_s8194"/>
                </a:ext>
                <a:ext uri="{FF2B5EF4-FFF2-40B4-BE49-F238E27FC236}">
                  <a16:creationId xmlns:a16="http://schemas.microsoft.com/office/drawing/2014/main" id="{00000000-0008-0000-0700-00000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hydro.torontohydro.com/divisions/regulatorylegal/2020cir/Exhibits/2021%20CIR%20Update/DRO/2020-2021%20Bill%20Impacts%202021CIR%20-2020120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hydro.torontohydro.com/Users/mwells/AppData/Local/Microsoft/Windows/Temporary%20Internet%20Files/Content.Outlook/NQLS4ENY/Rate%20and%20Bill%20Impact%20Tool%20Devlopment%20v2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hydro.torontohydro.com/THC/Finance/Treasury%20and%20Risk%20Mgmt/Rates/Staff/Shirley/2014/CIR%20Filing/OEB%20Bill%20Impact%20Table/2013_Filing_Requirements_Chapter2_Appendices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hydro.torontohydro.com/THC/Finance/Treasury%20and%20Risk%20Mgmt/Rates/RATE%20FILING/2021%20IRM%20Filing/04%202021%20-%20PRE-FILED/01%20IRM%20model/2021-IRM-Rate-Generator-Model%202020-07-22%20(Unlocked)%20V2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te Riders Rates"/>
      <sheetName val="RR Cost Allocation"/>
      <sheetName val="GROUP 2  RR Calc"/>
      <sheetName val="DRO Rate Smoothing"/>
      <sheetName val="Bill Impact Summary"/>
      <sheetName val="2020-2024 Dist. &amp; Tx Rates"/>
      <sheetName val="17IRMRegultoryCharges"/>
      <sheetName val="20IRM-2021-BillImpact"/>
      <sheetName val="Summary Final"/>
      <sheetName val="RESIDENTIAL"/>
      <sheetName val="CSMUR"/>
      <sheetName val="GS&lt;50 kW"/>
      <sheetName val="GS 50-999 kW"/>
      <sheetName val="GS 1,000-4,999 kW"/>
      <sheetName val="LARGE USE SERVICE"/>
      <sheetName val="STREET LIGHTING SERVICE"/>
      <sheetName val="USL"/>
    </sheetNames>
    <sheetDataSet>
      <sheetData sheetId="0"/>
      <sheetData sheetId="1">
        <row r="5">
          <cell r="C5" t="str">
            <v>2016 kWh</v>
          </cell>
        </row>
        <row r="6">
          <cell r="C6" t="str">
            <v>2017 Distribution Revenue</v>
          </cell>
        </row>
        <row r="7">
          <cell r="C7" t="str">
            <v>2020 Revenue Offsets</v>
          </cell>
        </row>
        <row r="8">
          <cell r="C8" t="str">
            <v>2009/10 Reg Assets Allocation</v>
          </cell>
        </row>
        <row r="9">
          <cell r="C9" t="str">
            <v>2013 Non-RPP kWh</v>
          </cell>
        </row>
        <row r="10">
          <cell r="C10" t="str">
            <v>LRAMVA</v>
          </cell>
        </row>
        <row r="11">
          <cell r="C11" t="str">
            <v>2013 SM Entity Rider Recovery</v>
          </cell>
        </row>
        <row r="12">
          <cell r="C12" t="str">
            <v>Stranded Meters</v>
          </cell>
        </row>
        <row r="13">
          <cell r="C13" t="str">
            <v>2020 kWh forecast</v>
          </cell>
        </row>
        <row r="14">
          <cell r="C14" t="str">
            <v>Monthly Billing Conversion</v>
          </cell>
        </row>
        <row r="15">
          <cell r="C15" t="str">
            <v>Distribution Revenue GS&gt;50 kW</v>
          </cell>
        </row>
        <row r="16">
          <cell r="C16" t="str">
            <v>AR Credits</v>
          </cell>
        </row>
        <row r="17">
          <cell r="C17" t="str">
            <v>Other Allocators 5</v>
          </cell>
        </row>
        <row r="18">
          <cell r="C18" t="str">
            <v>Other Allocators 6</v>
          </cell>
        </row>
        <row r="19">
          <cell r="C19" t="str">
            <v>Other Allocators 7</v>
          </cell>
        </row>
        <row r="20">
          <cell r="C20" t="str">
            <v>Other Allocators 8</v>
          </cell>
        </row>
        <row r="21">
          <cell r="C21" t="str">
            <v>Other Allocators 9</v>
          </cell>
        </row>
        <row r="26">
          <cell r="C26" t="str">
            <v>Smart Meter  Entity</v>
          </cell>
        </row>
        <row r="27">
          <cell r="C27" t="str">
            <v>LRAM</v>
          </cell>
        </row>
        <row r="28">
          <cell r="C28" t="str">
            <v>Smart Meter Recoveries</v>
          </cell>
        </row>
        <row r="29">
          <cell r="C29" t="str">
            <v>Stranded Meters</v>
          </cell>
        </row>
        <row r="30">
          <cell r="C30" t="str">
            <v>Wireless pole attachments Rev</v>
          </cell>
        </row>
        <row r="31">
          <cell r="C31" t="str">
            <v>Gain on Sale_Other [Named propperties]</v>
          </cell>
        </row>
        <row r="32">
          <cell r="C32" t="str">
            <v>Impact for USGAAP (Actuarial loss on OPEB)</v>
          </cell>
        </row>
        <row r="33">
          <cell r="C33" t="str">
            <v>IFRS-CGAAP PP&amp;E</v>
          </cell>
        </row>
        <row r="34">
          <cell r="C34" t="str">
            <v>Foregone Revenue Fixed</v>
          </cell>
        </row>
        <row r="35">
          <cell r="C35" t="str">
            <v xml:space="preserve">Foregone Revenue (per connection) </v>
          </cell>
        </row>
        <row r="36">
          <cell r="C36" t="str">
            <v xml:space="preserve">Foregone Revenue Variable </v>
          </cell>
        </row>
        <row r="37">
          <cell r="C37" t="str">
            <v>CRRRVA</v>
          </cell>
        </row>
        <row r="38">
          <cell r="C38" t="str">
            <v xml:space="preserve">PILs and Tax Variance </v>
          </cell>
        </row>
        <row r="39">
          <cell r="C39" t="str">
            <v>Monthly Billing</v>
          </cell>
        </row>
        <row r="40">
          <cell r="C40" t="str">
            <v xml:space="preserve">Monthly Billing </v>
          </cell>
        </row>
        <row r="41">
          <cell r="C41" t="str">
            <v>External Driven Capital</v>
          </cell>
        </row>
        <row r="42">
          <cell r="C42" t="str">
            <v>OPEB cash vs accrual</v>
          </cell>
        </row>
        <row r="43">
          <cell r="C43" t="str">
            <v xml:space="preserve">Derecognition </v>
          </cell>
        </row>
        <row r="44">
          <cell r="C44" t="str">
            <v>Others</v>
          </cell>
        </row>
        <row r="45">
          <cell r="C45" t="str">
            <v>RARA Regulatory Liability</v>
          </cell>
        </row>
        <row r="46">
          <cell r="C46" t="str">
            <v>Settlement Var. Reg. Liability</v>
          </cell>
        </row>
        <row r="47">
          <cell r="C47" t="str">
            <v>Deferred Gain on disposals</v>
          </cell>
        </row>
        <row r="48">
          <cell r="C48" t="str">
            <v>Operations Consolidation Plan Sharing Variance</v>
          </cell>
        </row>
        <row r="49">
          <cell r="C49" t="str">
            <v>RDA-Deferred Tax Asset</v>
          </cell>
        </row>
        <row r="50">
          <cell r="C50" t="str">
            <v>POEB Liability</v>
          </cell>
        </row>
        <row r="51">
          <cell r="C51" t="str">
            <v>Reg Liability Future Tax</v>
          </cell>
        </row>
        <row r="52">
          <cell r="C52" t="str">
            <v>Excess Expansion Deposits</v>
          </cell>
        </row>
        <row r="53">
          <cell r="C53" t="str">
            <v>AR Credits</v>
          </cell>
        </row>
        <row r="54">
          <cell r="C54" t="str">
            <v>Other 17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.1"/>
      <sheetName val="Summary.2"/>
      <sheetName val="Index"/>
      <sheetName val="Input List"/>
      <sheetName val="Customers"/>
      <sheetName val="Analysis.1"/>
      <sheetName val="Analysis.2"/>
      <sheetName val="Analysis.3"/>
      <sheetName val="Analysis.5"/>
      <sheetName val="Analysis.6"/>
      <sheetName val="Analysis.7"/>
      <sheetName val="Chart"/>
      <sheetName val="Table"/>
      <sheetName val="Scenarios"/>
      <sheetName val="DB.1"/>
      <sheetName val="DB.2"/>
      <sheetName val="DB.4"/>
      <sheetName val="DB.7"/>
      <sheetName val="DB.8"/>
      <sheetName val="DB.9"/>
      <sheetName val="SU.1"/>
      <sheetName val="&lt;=Dashboard | Financial=&gt;"/>
      <sheetName val="FA.1"/>
      <sheetName val="FA.2"/>
      <sheetName val="FA.3"/>
      <sheetName val="OMA &amp; RO"/>
      <sheetName val="TB for CAS"/>
      <sheetName val="Rate Base"/>
      <sheetName val="PILs"/>
      <sheetName val="Sch.8.CCA"/>
      <sheetName val="Info"/>
      <sheetName val="R.1"/>
      <sheetName val="R.2"/>
      <sheetName val="RE.1"/>
      <sheetName val="&lt;=Financial | Cost Allocation=&gt;"/>
      <sheetName val="2020 Accounting Data"/>
      <sheetName val="2020 TB Data"/>
      <sheetName val="2020 Summary"/>
      <sheetName val="Demand Data"/>
      <sheetName val="2020 Revenue to Cost"/>
      <sheetName val="2025 Accounting Data"/>
      <sheetName val="2025 TB Data"/>
      <sheetName val="2025 Summary"/>
      <sheetName val="2025 Revenue to Cost"/>
      <sheetName val="&lt;=Cost Allocation | R.Design=&gt;"/>
      <sheetName val="CIR 1 Rate Design"/>
      <sheetName val="CIR 2 Rate Design"/>
      <sheetName val="Flow Through Lead-in"/>
      <sheetName val="&lt;= Base  - Rider =&gt;"/>
      <sheetName val="RR Cost Allocation"/>
      <sheetName val="RR Calc"/>
      <sheetName val="Rate Riders Rates"/>
      <sheetName val="&lt;=R.Design - Impact Detail =&gt;"/>
      <sheetName val="RESIDENTIAL"/>
      <sheetName val="CSMUR"/>
      <sheetName val="GS under 50 kW"/>
      <sheetName val="GS 50 to 999 kW"/>
      <sheetName val="GS 1,000 to 4,999 kW"/>
      <sheetName val="LARGE USE SERVICE"/>
      <sheetName val="STREET LIGHTING SERVICE"/>
      <sheetName val="USL"/>
      <sheetName val="&lt;= Impact Detl | Impact Sum. =&gt;"/>
      <sheetName val="Resi.Gulshan"/>
      <sheetName val="Analysis.4"/>
      <sheetName val="Analysis.4a"/>
      <sheetName val="Analysis.4b"/>
      <sheetName val="-Resi"/>
      <sheetName val="-CSMUR"/>
      <sheetName val="-GS&lt;50 kW"/>
      <sheetName val="-GS 50-999 kW"/>
      <sheetName val="-GS 1-5 MW"/>
      <sheetName val="-Large Use"/>
      <sheetName val="-Street Lighting"/>
      <sheetName val="-USL"/>
      <sheetName val="Backup=&gt;"/>
      <sheetName val="Reg Input"/>
      <sheetName val="A.8"/>
      <sheetName val="LRAM"/>
      <sheetName val="Sheet2"/>
      <sheetName val="2019 Rates"/>
      <sheetName val="Mar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>
        <row r="13">
          <cell r="D13">
            <v>17576616.57149829</v>
          </cell>
        </row>
      </sheetData>
      <sheetData sheetId="46" refreshError="1"/>
      <sheetData sheetId="47" refreshError="1"/>
      <sheetData sheetId="48" refreshError="1"/>
      <sheetData sheetId="49"/>
      <sheetData sheetId="50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>
        <row r="12">
          <cell r="I12">
            <v>616654</v>
          </cell>
        </row>
        <row r="13">
          <cell r="I13">
            <v>4851685132.7936497</v>
          </cell>
        </row>
        <row r="14">
          <cell r="I14">
            <v>2</v>
          </cell>
        </row>
      </sheetData>
      <sheetData sheetId="8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DC Info"/>
      <sheetName val="Table of Contents"/>
      <sheetName val="COS Flowchart"/>
      <sheetName val="List of Key References"/>
      <sheetName val="App.2-AA_Capital Projects"/>
      <sheetName val="App.2-AB_Capital Expenditures"/>
      <sheetName val="App.2-BA1_Fix Asset Cont.CGAAP"/>
      <sheetName val="App.2-BA2_Fix Asset Cont.MIFRS"/>
      <sheetName val="Appendix 2-BB Service Life Comp"/>
      <sheetName val="Instruction for App. 2-C MIFRS"/>
      <sheetName val="App.2-CA_CGAAP_DepExp_2011"/>
      <sheetName val="App.2-CB_MIFRS_DepExp_2011"/>
      <sheetName val="App.2-CC_MIFRS_DepExp_2012"/>
      <sheetName val="App.2-CD_MIFRS_DepExp_2013"/>
      <sheetName val="App.2-CE_MIFRS_DepExp_2014"/>
      <sheetName val="App.2-CF_CGAAP_DepExp_2012"/>
      <sheetName val="App.2-CG_MIFRS_DepExp_2012"/>
      <sheetName val="App.2-CH_MIFRS_DepExp_2013"/>
      <sheetName val="App.2-CI_MIFRS_DepExp_2014"/>
      <sheetName val="App.2-CJ_CGAAP_DepExp_2012"/>
      <sheetName val="App.2-CK_CGAAP_DepExp_2013"/>
      <sheetName val="App.2-CL_MIFRS_DepExp_2013"/>
      <sheetName val="App.2-CM_MIFRS_DepExp_2014"/>
      <sheetName val="Instruction for App. 2-C CGAAP"/>
      <sheetName val="App.2-CN_OldCGAAP_DepExp_2012"/>
      <sheetName val="App.2-CO_NewCGAAP_DepExp_2012"/>
      <sheetName val="App.2-CP_NewCGAAP_DepExp_2013"/>
      <sheetName val="App.2-CQ NewCGAAP_DepExp_2014"/>
      <sheetName val="App.2-CR_OldCGAAP_DepExp_2012"/>
      <sheetName val="App.2-CS_OldCGAAP_DepExp_2013"/>
      <sheetName val="App.2-CT_NewCGAAP_DepExp_2013"/>
      <sheetName val="App.2-CU_NewCGAAP_DepExp_2014"/>
      <sheetName val="App.2-CV_USGAAP_DepExp"/>
      <sheetName val="App.2-DA_Overhead"/>
      <sheetName val="App.2-DB_Overhead"/>
      <sheetName val="App.2-EA_PP&amp;E Deferral Account"/>
      <sheetName val="App.2-EB_PP&amp;E Deferral Account"/>
      <sheetName val="App.2-EC_PP&amp;E Deferral Account"/>
      <sheetName val="App.2-ED_Account 1576 (2012)"/>
      <sheetName val="App.2-EE_Account 1576 (2013)"/>
      <sheetName val="App.2-FA Proposed REG Invest."/>
      <sheetName val="App.2-FB Calc of REG Improvemnt"/>
      <sheetName val="App.2-FC Calc of REG Expansion"/>
      <sheetName val="App.2-G SQI"/>
      <sheetName val="App.2-H_Other_Oper_Rev"/>
      <sheetName val="App.2-I LF_CDM_WF"/>
      <sheetName val="App.2-JA_OM&amp;A_Summary_Analys"/>
      <sheetName val="App.2-JB_OM&amp;A_Cost _Drivers"/>
      <sheetName val="App.2-JC_OMA Programs"/>
      <sheetName val="App.2-K_Employee Costs"/>
      <sheetName val="App.2-L_OM&amp;A_per_Cust_FTEE"/>
      <sheetName val="App.2-M_Regulatory_Costs"/>
      <sheetName val="App.2-N_Corp_Cost_Allocation"/>
      <sheetName val="App.2-OA Capital Structure"/>
      <sheetName val="App.2-OB_Debt Instruments"/>
      <sheetName val="App.2-P_Cost_Allocation"/>
      <sheetName val="App.2-Q_Cost of Serv. Emb. Dx"/>
      <sheetName val="App.2-R_Loss Factors"/>
      <sheetName val="App.2-S_Stranded Meters"/>
      <sheetName val="App.2-TA_1592_Tax_Variance"/>
      <sheetName val="App.2-TB_1592_HST-OVAT"/>
      <sheetName val="App.2-U_IFRS Transition Costs"/>
      <sheetName val="App.2-V_Rev_Reconciliation"/>
      <sheetName val="App.2-W_Bill Impacts"/>
      <sheetName val="App.2-YA_MIFRS Summary Impacts"/>
      <sheetName val="App. 2-YB_CGAAP Summary Impacts"/>
      <sheetName val="App. 2-Z_Tariff"/>
      <sheetName val="lists"/>
      <sheetName val="lists2"/>
      <sheetName val="Sheet19"/>
    </sheetNames>
    <sheetDataSet>
      <sheetData sheetId="0">
        <row r="16">
          <cell r="E1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1. Information Sheet"/>
      <sheetName val="Sheet1"/>
      <sheetName val="2. Current Tariff Schedule"/>
      <sheetName val="3. Continuity Schedule"/>
      <sheetName val="2016 List"/>
      <sheetName val="4. Billing Det. for Def-Var"/>
      <sheetName val="5. Allocating Def-Var Balances"/>
      <sheetName val="6. Class A Consumption Data"/>
      <sheetName val="6.1a GA Allocation"/>
      <sheetName val="6.1 GA"/>
      <sheetName val="6.2a CBR B_Allocation"/>
      <sheetName val="6.2 CBR B"/>
      <sheetName val="7. Calculation of Def-Var RR"/>
      <sheetName val="8. STS - Tax Change"/>
      <sheetName val="9. Shared Tax - Rate Rider"/>
      <sheetName val="10. RTSR Current Rates"/>
      <sheetName val="11. RTSR - UTRs &amp; Sub-Tx"/>
      <sheetName val="12. RTSR - Historical Wholesale"/>
      <sheetName val="13. RTSR - Current Wholesale"/>
      <sheetName val="14. RTSR - Forecast Wholesale"/>
      <sheetName val="15. RTSR Rates to Forecast"/>
      <sheetName val="16. Rev2Cost_GDPIPI"/>
      <sheetName val="17. Regulatory Charges"/>
      <sheetName val="18. Additional Rates"/>
      <sheetName val="Rate Rider Database"/>
      <sheetName val="19. Final Tariff Schedule"/>
      <sheetName val="20. Bill Impacts"/>
      <sheetName val="2 1 5 TotalConsumptionData_Dist"/>
      <sheetName val="212_Total_Connection_RollUp"/>
      <sheetName val="2.1.7 Filing"/>
      <sheetName val="20. HIDDEN"/>
      <sheetName val="20. Bill Impacts hidden"/>
      <sheetName val="Database"/>
      <sheetName val="lists"/>
      <sheetName val="Sheet2"/>
      <sheetName val="Sheet3"/>
      <sheetName val="2021-IRM-Rate-Generator-Model 2"/>
    </sheetNames>
    <sheetDataSet>
      <sheetData sheetId="0" refreshError="1"/>
      <sheetData sheetId="1" refreshError="1">
        <row r="14">
          <cell r="F14" t="str">
            <v>Toronto Hydro-Electric System Limited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6.xml"/><Relationship Id="rId4" Type="http://schemas.openxmlformats.org/officeDocument/2006/relationships/ctrlProp" Target="../ctrlProps/ctrlProp5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7" Type="http://schemas.openxmlformats.org/officeDocument/2006/relationships/ctrlProp" Target="../ctrlProps/ctrlProp10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9.xml"/><Relationship Id="rId5" Type="http://schemas.openxmlformats.org/officeDocument/2006/relationships/ctrlProp" Target="../ctrlProps/ctrlProp8.xml"/><Relationship Id="rId4" Type="http://schemas.openxmlformats.org/officeDocument/2006/relationships/ctrlProp" Target="../ctrlProps/ctrlProp7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5" Type="http://schemas.openxmlformats.org/officeDocument/2006/relationships/ctrlProp" Target="../ctrlProps/ctrlProp12.xml"/><Relationship Id="rId4" Type="http://schemas.openxmlformats.org/officeDocument/2006/relationships/ctrlProp" Target="../ctrlProps/ctrlProp11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7" Type="http://schemas.openxmlformats.org/officeDocument/2006/relationships/ctrlProp" Target="../ctrlProps/ctrlProp16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15.xml"/><Relationship Id="rId5" Type="http://schemas.openxmlformats.org/officeDocument/2006/relationships/ctrlProp" Target="../ctrlProps/ctrlProp14.xml"/><Relationship Id="rId4" Type="http://schemas.openxmlformats.org/officeDocument/2006/relationships/ctrlProp" Target="../ctrlProps/ctrlProp1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5" Type="http://schemas.openxmlformats.org/officeDocument/2006/relationships/ctrlProp" Target="../ctrlProps/ctrlProp18.xml"/><Relationship Id="rId4" Type="http://schemas.openxmlformats.org/officeDocument/2006/relationships/ctrlProp" Target="../ctrlProps/ctrlProp17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5" Type="http://schemas.openxmlformats.org/officeDocument/2006/relationships/ctrlProp" Target="../ctrlProps/ctrlProp20.xml"/><Relationship Id="rId4" Type="http://schemas.openxmlformats.org/officeDocument/2006/relationships/ctrlProp" Target="../ctrlProps/ctrlProp19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5" Type="http://schemas.openxmlformats.org/officeDocument/2006/relationships/ctrlProp" Target="../ctrlProps/ctrlProp22.xml"/><Relationship Id="rId4" Type="http://schemas.openxmlformats.org/officeDocument/2006/relationships/ctrlProp" Target="../ctrlProps/ctrlProp2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C47380-7CBC-45B2-817F-7C81ED7C28B5}">
  <sheetPr>
    <pageSetUpPr fitToPage="1"/>
  </sheetPr>
  <dimension ref="A1:S263"/>
  <sheetViews>
    <sheetView showGridLines="0" tabSelected="1" topLeftCell="A13" zoomScale="85" zoomScaleNormal="85" zoomScaleSheetLayoutView="80" workbookViewId="0">
      <selection activeCell="B25" sqref="B25"/>
    </sheetView>
  </sheetViews>
  <sheetFormatPr defaultColWidth="9.1796875" defaultRowHeight="14.5" x14ac:dyDescent="0.35"/>
  <cols>
    <col min="1" max="1" width="1.81640625" style="10" customWidth="1"/>
    <col min="2" max="2" width="119.54296875" style="10" customWidth="1"/>
    <col min="3" max="3" width="1.453125" style="10" customWidth="1"/>
    <col min="4" max="4" width="12.26953125" style="175" customWidth="1"/>
    <col min="5" max="5" width="1.7265625" style="10" customWidth="1"/>
    <col min="6" max="6" width="1.26953125" style="10" customWidth="1"/>
    <col min="7" max="7" width="11.54296875" style="6" customWidth="1"/>
    <col min="8" max="8" width="10.1796875" style="6" bestFit="1" customWidth="1"/>
    <col min="9" max="9" width="10.54296875" style="6" customWidth="1"/>
    <col min="10" max="10" width="0.81640625" style="6" customWidth="1"/>
    <col min="11" max="11" width="10.26953125" style="6" customWidth="1"/>
    <col min="12" max="12" width="10.1796875" style="6" bestFit="1" customWidth="1"/>
    <col min="13" max="13" width="8.54296875" style="6" bestFit="1" customWidth="1"/>
    <col min="14" max="14" width="2" style="6" customWidth="1"/>
    <col min="15" max="15" width="10.81640625" style="6" customWidth="1"/>
    <col min="16" max="16" width="9.54296875" style="6" bestFit="1" customWidth="1"/>
    <col min="17" max="17" width="2.26953125" style="8" customWidth="1"/>
    <col min="18" max="18" width="1.54296875" style="9" customWidth="1"/>
    <col min="19" max="19" width="10.1796875" style="10" bestFit="1" customWidth="1"/>
    <col min="20" max="16384" width="9.1796875" style="9"/>
  </cols>
  <sheetData>
    <row r="1" spans="1:18" ht="20" x14ac:dyDescent="0.35">
      <c r="A1" s="1"/>
      <c r="B1" s="2"/>
      <c r="C1" s="2"/>
      <c r="D1" s="3"/>
      <c r="E1" s="2"/>
      <c r="F1" s="2"/>
      <c r="G1" s="4"/>
      <c r="H1" s="4"/>
      <c r="I1" s="5"/>
      <c r="J1" s="5"/>
      <c r="M1" s="7"/>
      <c r="N1" s="7">
        <v>2</v>
      </c>
      <c r="O1" s="7">
        <v>0</v>
      </c>
    </row>
    <row r="2" spans="1:18" ht="17.5" x14ac:dyDescent="0.35">
      <c r="A2" s="11"/>
      <c r="B2" s="11"/>
      <c r="C2" s="11"/>
      <c r="D2" s="12"/>
      <c r="E2" s="11"/>
      <c r="F2" s="11"/>
      <c r="G2" s="13"/>
      <c r="H2" s="13"/>
      <c r="I2" s="5"/>
      <c r="J2" s="5"/>
    </row>
    <row r="3" spans="1:18" ht="17.5" x14ac:dyDescent="0.35">
      <c r="A3" s="539"/>
      <c r="B3" s="539"/>
      <c r="C3" s="539"/>
      <c r="D3" s="539"/>
      <c r="E3" s="539"/>
      <c r="F3" s="539"/>
      <c r="G3" s="539"/>
      <c r="H3" s="539"/>
      <c r="I3" s="5"/>
      <c r="J3" s="5"/>
    </row>
    <row r="4" spans="1:18" ht="17.5" x14ac:dyDescent="0.35">
      <c r="A4" s="11"/>
      <c r="B4" s="11"/>
      <c r="C4" s="11"/>
      <c r="D4" s="12"/>
      <c r="E4" s="11"/>
      <c r="F4" s="14"/>
      <c r="G4" s="15"/>
      <c r="H4" s="15"/>
      <c r="I4" s="5"/>
      <c r="J4" s="5"/>
    </row>
    <row r="5" spans="1:18" ht="15.5" x14ac:dyDescent="0.35">
      <c r="A5" s="1"/>
      <c r="B5" s="1"/>
      <c r="C5" s="16"/>
      <c r="D5" s="17"/>
      <c r="E5" s="16"/>
      <c r="F5" s="1"/>
      <c r="G5" s="5"/>
      <c r="H5" s="5"/>
      <c r="I5" s="5"/>
      <c r="J5" s="5"/>
    </row>
    <row r="6" spans="1:18" x14ac:dyDescent="0.35">
      <c r="A6" s="1"/>
      <c r="B6" s="1"/>
      <c r="C6" s="1"/>
      <c r="D6" s="18"/>
      <c r="E6" s="1"/>
      <c r="F6" s="1"/>
      <c r="G6" s="5"/>
      <c r="H6" s="5"/>
      <c r="I6" s="5"/>
      <c r="J6" s="5"/>
    </row>
    <row r="7" spans="1:18" x14ac:dyDescent="0.35">
      <c r="A7" s="1"/>
      <c r="B7" s="1"/>
      <c r="C7" s="1"/>
      <c r="D7" s="18"/>
      <c r="E7" s="1"/>
      <c r="F7" s="1"/>
      <c r="G7" s="5"/>
      <c r="H7" s="5"/>
      <c r="I7" s="5"/>
      <c r="J7" s="5"/>
    </row>
    <row r="8" spans="1:18" x14ac:dyDescent="0.35">
      <c r="A8" s="19"/>
      <c r="B8" s="1"/>
      <c r="C8" s="1"/>
      <c r="D8" s="18"/>
      <c r="E8" s="1"/>
      <c r="F8" s="1"/>
      <c r="G8" s="5"/>
      <c r="H8" s="5"/>
      <c r="I8" s="5"/>
      <c r="J8" s="5"/>
    </row>
    <row r="9" spans="1:18" x14ac:dyDescent="0.35">
      <c r="A9" s="20"/>
      <c r="B9" s="20"/>
      <c r="C9" s="20"/>
      <c r="D9" s="21"/>
      <c r="E9" s="20"/>
      <c r="F9" s="20"/>
      <c r="G9" s="22"/>
      <c r="H9" s="22"/>
    </row>
    <row r="10" spans="1:18" ht="18" x14ac:dyDescent="0.4">
      <c r="A10" s="20"/>
      <c r="B10" s="540" t="s">
        <v>0</v>
      </c>
      <c r="C10" s="540"/>
      <c r="D10" s="540"/>
      <c r="E10" s="540"/>
      <c r="F10" s="540"/>
      <c r="G10" s="540"/>
      <c r="H10" s="540"/>
      <c r="I10" s="540"/>
      <c r="J10" s="540"/>
      <c r="M10" s="23"/>
      <c r="N10" s="23"/>
      <c r="O10" s="24"/>
      <c r="P10" s="24"/>
      <c r="Q10" s="25"/>
    </row>
    <row r="11" spans="1:18" ht="18" x14ac:dyDescent="0.4">
      <c r="A11" s="20"/>
      <c r="B11" s="540" t="s">
        <v>1</v>
      </c>
      <c r="C11" s="540"/>
      <c r="D11" s="540"/>
      <c r="E11" s="540"/>
      <c r="F11" s="540"/>
      <c r="G11" s="540"/>
      <c r="H11" s="540"/>
      <c r="I11" s="540"/>
      <c r="J11" s="540"/>
      <c r="K11" s="26"/>
      <c r="L11" s="27"/>
      <c r="M11" s="28"/>
      <c r="N11" s="28"/>
      <c r="O11" s="9"/>
      <c r="P11" s="9"/>
      <c r="Q11" s="9"/>
    </row>
    <row r="12" spans="1:18" x14ac:dyDescent="0.35">
      <c r="A12" s="20"/>
      <c r="B12" s="20"/>
      <c r="C12" s="20"/>
      <c r="D12" s="21"/>
      <c r="E12" s="20"/>
      <c r="F12" s="20"/>
      <c r="G12" s="22"/>
      <c r="H12" s="22"/>
      <c r="K12" s="26"/>
      <c r="L12" s="27"/>
      <c r="M12" s="28"/>
      <c r="N12" s="28"/>
      <c r="O12" s="9"/>
      <c r="P12" s="9"/>
      <c r="Q12" s="9"/>
    </row>
    <row r="13" spans="1:18" x14ac:dyDescent="0.35">
      <c r="A13" s="20"/>
      <c r="B13" s="20"/>
      <c r="C13" s="20"/>
      <c r="D13" s="21"/>
      <c r="E13" s="20"/>
      <c r="F13" s="20"/>
      <c r="G13" s="22"/>
      <c r="H13" s="22"/>
      <c r="K13" s="26"/>
      <c r="L13" s="27"/>
      <c r="M13" s="28"/>
      <c r="N13" s="28"/>
      <c r="O13" s="9"/>
      <c r="P13" s="9"/>
      <c r="Q13" s="9"/>
    </row>
    <row r="14" spans="1:18" ht="15.5" x14ac:dyDescent="0.35">
      <c r="A14" s="20"/>
      <c r="B14" s="29" t="s">
        <v>2</v>
      </c>
      <c r="C14" s="20"/>
      <c r="D14" s="541" t="s">
        <v>3</v>
      </c>
      <c r="E14" s="541"/>
      <c r="F14" s="541"/>
      <c r="G14" s="541"/>
      <c r="H14" s="541"/>
      <c r="I14" s="541"/>
      <c r="J14" s="541"/>
      <c r="K14" s="26"/>
      <c r="L14" s="24"/>
      <c r="M14" s="24"/>
      <c r="N14" s="24"/>
      <c r="O14" s="9"/>
      <c r="P14" s="9"/>
      <c r="Q14" s="9"/>
    </row>
    <row r="15" spans="1:18" ht="15.5" x14ac:dyDescent="0.35">
      <c r="A15" s="20"/>
      <c r="B15" s="30"/>
      <c r="C15" s="20"/>
      <c r="D15" s="31"/>
      <c r="E15" s="32"/>
      <c r="F15" s="33"/>
      <c r="G15" s="34"/>
      <c r="H15" s="34"/>
      <c r="I15" s="34"/>
      <c r="J15" s="34"/>
      <c r="K15" s="35"/>
      <c r="M15" s="34"/>
      <c r="N15" s="36"/>
      <c r="O15" s="37"/>
      <c r="P15" s="37"/>
      <c r="Q15" s="36"/>
      <c r="R15" s="38"/>
    </row>
    <row r="16" spans="1:18" ht="15.5" x14ac:dyDescent="0.35">
      <c r="A16" s="20"/>
      <c r="B16" s="29" t="s">
        <v>4</v>
      </c>
      <c r="C16" s="20"/>
      <c r="D16" s="39" t="s">
        <v>5</v>
      </c>
      <c r="E16" s="32"/>
      <c r="F16" s="33"/>
      <c r="G16" s="40"/>
      <c r="H16" s="34"/>
      <c r="I16" s="41"/>
      <c r="J16" s="34"/>
      <c r="K16" s="35"/>
      <c r="M16" s="41"/>
      <c r="N16" s="36"/>
      <c r="O16" s="42"/>
      <c r="P16" s="43"/>
      <c r="Q16" s="36"/>
      <c r="R16" s="38"/>
    </row>
    <row r="17" spans="1:19" ht="15.5" x14ac:dyDescent="0.35">
      <c r="A17" s="20"/>
      <c r="B17" s="30"/>
      <c r="C17" s="20"/>
      <c r="D17" s="31"/>
      <c r="E17" s="32"/>
      <c r="F17" s="32"/>
      <c r="G17" s="31"/>
      <c r="H17" s="31"/>
      <c r="I17" s="31"/>
      <c r="J17" s="31"/>
      <c r="N17" s="8"/>
    </row>
    <row r="18" spans="1:19" x14ac:dyDescent="0.35">
      <c r="A18" s="20"/>
      <c r="B18" s="44"/>
      <c r="C18" s="20"/>
      <c r="D18" s="45" t="s">
        <v>6</v>
      </c>
      <c r="E18" s="46"/>
      <c r="F18" s="20"/>
      <c r="G18" s="47">
        <v>750</v>
      </c>
      <c r="H18" s="48" t="s">
        <v>7</v>
      </c>
      <c r="I18" s="22"/>
      <c r="J18" s="22"/>
      <c r="N18" s="8"/>
      <c r="O18" s="49"/>
      <c r="P18" s="49"/>
    </row>
    <row r="19" spans="1:19" x14ac:dyDescent="0.35">
      <c r="A19" s="20"/>
      <c r="B19" s="44"/>
      <c r="C19" s="20"/>
      <c r="D19" s="21"/>
      <c r="E19" s="20"/>
      <c r="F19" s="20"/>
      <c r="G19" s="22"/>
      <c r="H19" s="22"/>
      <c r="I19" s="50"/>
      <c r="J19" s="22"/>
      <c r="N19" s="8"/>
      <c r="O19" s="49"/>
      <c r="P19" s="49"/>
    </row>
    <row r="20" spans="1:19" x14ac:dyDescent="0.35">
      <c r="A20" s="20"/>
      <c r="B20" s="44"/>
      <c r="C20" s="20"/>
      <c r="D20" s="45"/>
      <c r="E20" s="51"/>
      <c r="F20" s="20"/>
      <c r="G20" s="542" t="s">
        <v>8</v>
      </c>
      <c r="H20" s="543"/>
      <c r="I20" s="544"/>
      <c r="J20" s="22"/>
      <c r="K20" s="542" t="s">
        <v>9</v>
      </c>
      <c r="L20" s="543"/>
      <c r="M20" s="544"/>
      <c r="N20" s="52"/>
      <c r="O20" s="542" t="s">
        <v>10</v>
      </c>
      <c r="P20" s="544"/>
      <c r="Q20" s="36"/>
    </row>
    <row r="21" spans="1:19" ht="15" customHeight="1" x14ac:dyDescent="0.35">
      <c r="A21" s="20"/>
      <c r="B21" s="44"/>
      <c r="C21" s="20"/>
      <c r="D21" s="545" t="s">
        <v>11</v>
      </c>
      <c r="E21" s="53"/>
      <c r="F21" s="20"/>
      <c r="G21" s="54" t="s">
        <v>12</v>
      </c>
      <c r="H21" s="55" t="s">
        <v>13</v>
      </c>
      <c r="I21" s="56" t="s">
        <v>14</v>
      </c>
      <c r="J21" s="22"/>
      <c r="K21" s="54" t="s">
        <v>12</v>
      </c>
      <c r="L21" s="55" t="s">
        <v>13</v>
      </c>
      <c r="M21" s="56" t="s">
        <v>14</v>
      </c>
      <c r="N21" s="52"/>
      <c r="O21" s="547" t="s">
        <v>15</v>
      </c>
      <c r="P21" s="549" t="s">
        <v>16</v>
      </c>
      <c r="Q21" s="36"/>
    </row>
    <row r="22" spans="1:19" x14ac:dyDescent="0.35">
      <c r="A22" s="20"/>
      <c r="B22" s="44"/>
      <c r="C22" s="20"/>
      <c r="D22" s="546"/>
      <c r="E22" s="53"/>
      <c r="F22" s="20"/>
      <c r="G22" s="57" t="s">
        <v>17</v>
      </c>
      <c r="H22" s="58"/>
      <c r="I22" s="58" t="s">
        <v>17</v>
      </c>
      <c r="J22" s="22"/>
      <c r="K22" s="57" t="s">
        <v>17</v>
      </c>
      <c r="L22" s="58"/>
      <c r="M22" s="58" t="s">
        <v>17</v>
      </c>
      <c r="N22" s="22"/>
      <c r="O22" s="548"/>
      <c r="P22" s="550"/>
      <c r="Q22" s="36"/>
    </row>
    <row r="23" spans="1:19" x14ac:dyDescent="0.35">
      <c r="A23" s="20"/>
      <c r="B23" s="59" t="s">
        <v>18</v>
      </c>
      <c r="C23" s="60"/>
      <c r="D23" s="61" t="s">
        <v>19</v>
      </c>
      <c r="E23" s="62"/>
      <c r="F23" s="22"/>
      <c r="G23" s="63">
        <v>38.340000000000003</v>
      </c>
      <c r="H23" s="64">
        <v>1</v>
      </c>
      <c r="I23" s="65">
        <f t="shared" ref="I23:I36" si="0">H23*G23</f>
        <v>38.340000000000003</v>
      </c>
      <c r="J23" s="66"/>
      <c r="K23" s="63">
        <v>40.1</v>
      </c>
      <c r="L23" s="64">
        <v>1</v>
      </c>
      <c r="M23" s="65">
        <f t="shared" ref="M23:M35" si="1">L23*K23</f>
        <v>40.1</v>
      </c>
      <c r="N23" s="66"/>
      <c r="O23" s="67">
        <f>+M23-I23</f>
        <v>1.759999999999998</v>
      </c>
      <c r="P23" s="68">
        <f t="shared" ref="P23:P60" si="2">IF(OR(I23=0,M23=0),"",(O23/I23))</f>
        <v>4.5905059989566975E-2</v>
      </c>
      <c r="Q23" s="69"/>
      <c r="R23" s="70"/>
      <c r="S23" s="71"/>
    </row>
    <row r="24" spans="1:19" x14ac:dyDescent="0.35">
      <c r="A24" s="20"/>
      <c r="B24" s="62" t="s">
        <v>20</v>
      </c>
      <c r="C24" s="62"/>
      <c r="D24" s="61" t="s">
        <v>19</v>
      </c>
      <c r="E24" s="62"/>
      <c r="F24" s="52"/>
      <c r="G24" s="72">
        <v>0.45</v>
      </c>
      <c r="H24" s="73">
        <v>1</v>
      </c>
      <c r="I24" s="74">
        <f t="shared" si="0"/>
        <v>0.45</v>
      </c>
      <c r="J24" s="75"/>
      <c r="K24" s="72">
        <v>0</v>
      </c>
      <c r="L24" s="73">
        <v>1</v>
      </c>
      <c r="M24" s="74">
        <f t="shared" si="1"/>
        <v>0</v>
      </c>
      <c r="N24" s="75"/>
      <c r="O24" s="67">
        <f t="shared" ref="O24:O37" si="3">+M24-I24</f>
        <v>-0.45</v>
      </c>
      <c r="P24" s="68" t="str">
        <f t="shared" si="2"/>
        <v/>
      </c>
      <c r="Q24" s="69"/>
      <c r="R24" s="70"/>
      <c r="S24" s="71"/>
    </row>
    <row r="25" spans="1:19" x14ac:dyDescent="0.35">
      <c r="A25" s="20"/>
      <c r="B25" s="62" t="s">
        <v>21</v>
      </c>
      <c r="C25" s="62"/>
      <c r="D25" s="61" t="s">
        <v>19</v>
      </c>
      <c r="E25" s="62"/>
      <c r="F25" s="52"/>
      <c r="G25" s="72">
        <v>0.41</v>
      </c>
      <c r="H25" s="73">
        <v>1</v>
      </c>
      <c r="I25" s="74">
        <f t="shared" si="0"/>
        <v>0.41</v>
      </c>
      <c r="J25" s="75"/>
      <c r="K25" s="72">
        <v>0</v>
      </c>
      <c r="L25" s="73">
        <v>1</v>
      </c>
      <c r="M25" s="74">
        <f t="shared" si="1"/>
        <v>0</v>
      </c>
      <c r="N25" s="75"/>
      <c r="O25" s="67">
        <f t="shared" si="3"/>
        <v>-0.41</v>
      </c>
      <c r="P25" s="68" t="str">
        <f t="shared" si="2"/>
        <v/>
      </c>
      <c r="Q25" s="69"/>
      <c r="R25" s="70"/>
      <c r="S25" s="71"/>
    </row>
    <row r="26" spans="1:19" x14ac:dyDescent="0.35">
      <c r="A26" s="20"/>
      <c r="B26" s="62" t="s">
        <v>22</v>
      </c>
      <c r="C26" s="62"/>
      <c r="D26" s="61" t="s">
        <v>19</v>
      </c>
      <c r="E26" s="62"/>
      <c r="F26" s="52"/>
      <c r="G26" s="72">
        <v>0.48</v>
      </c>
      <c r="H26" s="73">
        <v>1</v>
      </c>
      <c r="I26" s="74">
        <f t="shared" si="0"/>
        <v>0.48</v>
      </c>
      <c r="J26" s="75"/>
      <c r="K26" s="72">
        <v>0.48</v>
      </c>
      <c r="L26" s="73">
        <v>1</v>
      </c>
      <c r="M26" s="74">
        <f t="shared" si="1"/>
        <v>0.48</v>
      </c>
      <c r="N26" s="75"/>
      <c r="O26" s="67">
        <f t="shared" si="3"/>
        <v>0</v>
      </c>
      <c r="P26" s="68">
        <f t="shared" si="2"/>
        <v>0</v>
      </c>
      <c r="Q26" s="69"/>
      <c r="R26" s="70"/>
      <c r="S26" s="71"/>
    </row>
    <row r="27" spans="1:19" x14ac:dyDescent="0.35">
      <c r="A27" s="20"/>
      <c r="B27" s="62" t="s">
        <v>23</v>
      </c>
      <c r="C27" s="62"/>
      <c r="D27" s="61" t="s">
        <v>19</v>
      </c>
      <c r="E27" s="62"/>
      <c r="F27" s="52"/>
      <c r="G27" s="72">
        <v>0</v>
      </c>
      <c r="H27" s="73">
        <v>1</v>
      </c>
      <c r="I27" s="74">
        <f t="shared" si="0"/>
        <v>0</v>
      </c>
      <c r="J27" s="75"/>
      <c r="K27" s="72">
        <v>-0.02</v>
      </c>
      <c r="L27" s="73">
        <v>1</v>
      </c>
      <c r="M27" s="74">
        <f t="shared" si="1"/>
        <v>-0.02</v>
      </c>
      <c r="N27" s="75"/>
      <c r="O27" s="67">
        <f t="shared" si="3"/>
        <v>-0.02</v>
      </c>
      <c r="P27" s="68" t="str">
        <f t="shared" si="2"/>
        <v/>
      </c>
      <c r="Q27" s="69"/>
      <c r="R27" s="70"/>
      <c r="S27" s="71"/>
    </row>
    <row r="28" spans="1:19" x14ac:dyDescent="0.35">
      <c r="A28" s="20"/>
      <c r="B28" s="62" t="s">
        <v>24</v>
      </c>
      <c r="C28" s="62"/>
      <c r="D28" s="61" t="s">
        <v>19</v>
      </c>
      <c r="E28" s="62"/>
      <c r="F28" s="52"/>
      <c r="G28" s="72">
        <v>-2.13</v>
      </c>
      <c r="H28" s="64">
        <v>1</v>
      </c>
      <c r="I28" s="74">
        <f t="shared" si="0"/>
        <v>-2.13</v>
      </c>
      <c r="J28" s="75"/>
      <c r="K28" s="72">
        <v>-2.13</v>
      </c>
      <c r="L28" s="64">
        <v>1</v>
      </c>
      <c r="M28" s="74">
        <f t="shared" si="1"/>
        <v>-2.13</v>
      </c>
      <c r="N28" s="75"/>
      <c r="O28" s="67">
        <f t="shared" si="3"/>
        <v>0</v>
      </c>
      <c r="P28" s="68">
        <f t="shared" si="2"/>
        <v>0</v>
      </c>
      <c r="Q28" s="69"/>
      <c r="R28" s="70"/>
      <c r="S28" s="71"/>
    </row>
    <row r="29" spans="1:19" x14ac:dyDescent="0.35">
      <c r="A29" s="20"/>
      <c r="B29" s="62" t="s">
        <v>25</v>
      </c>
      <c r="C29" s="62"/>
      <c r="D29" s="61" t="s">
        <v>19</v>
      </c>
      <c r="E29" s="62"/>
      <c r="F29" s="52"/>
      <c r="G29" s="72">
        <v>-0.34</v>
      </c>
      <c r="H29" s="64">
        <v>1</v>
      </c>
      <c r="I29" s="74">
        <f t="shared" si="0"/>
        <v>-0.34</v>
      </c>
      <c r="J29" s="75"/>
      <c r="K29" s="72">
        <v>-0.34</v>
      </c>
      <c r="L29" s="64">
        <v>1</v>
      </c>
      <c r="M29" s="74">
        <f t="shared" si="1"/>
        <v>-0.34</v>
      </c>
      <c r="N29" s="75"/>
      <c r="O29" s="67">
        <f t="shared" si="3"/>
        <v>0</v>
      </c>
      <c r="P29" s="68">
        <f t="shared" si="2"/>
        <v>0</v>
      </c>
      <c r="Q29" s="69"/>
      <c r="R29" s="70"/>
      <c r="S29" s="71"/>
    </row>
    <row r="30" spans="1:19" x14ac:dyDescent="0.35">
      <c r="A30" s="20"/>
      <c r="B30" s="62" t="s">
        <v>26</v>
      </c>
      <c r="C30" s="62"/>
      <c r="D30" s="61" t="s">
        <v>19</v>
      </c>
      <c r="E30" s="62"/>
      <c r="F30" s="52"/>
      <c r="G30" s="72">
        <v>0</v>
      </c>
      <c r="H30" s="64">
        <v>1</v>
      </c>
      <c r="I30" s="74">
        <f t="shared" si="0"/>
        <v>0</v>
      </c>
      <c r="J30" s="75"/>
      <c r="K30" s="72">
        <v>-0.01</v>
      </c>
      <c r="L30" s="64">
        <v>1</v>
      </c>
      <c r="M30" s="74">
        <f t="shared" si="1"/>
        <v>-0.01</v>
      </c>
      <c r="N30" s="75"/>
      <c r="O30" s="67">
        <f t="shared" si="3"/>
        <v>-0.01</v>
      </c>
      <c r="P30" s="68" t="str">
        <f t="shared" si="2"/>
        <v/>
      </c>
      <c r="Q30" s="69"/>
      <c r="R30" s="70"/>
      <c r="S30" s="71"/>
    </row>
    <row r="31" spans="1:19" x14ac:dyDescent="0.35">
      <c r="A31" s="20"/>
      <c r="B31" s="62" t="s">
        <v>27</v>
      </c>
      <c r="C31" s="62"/>
      <c r="D31" s="61" t="s">
        <v>19</v>
      </c>
      <c r="E31" s="62"/>
      <c r="F31" s="52"/>
      <c r="G31" s="72">
        <v>-0.1</v>
      </c>
      <c r="H31" s="73">
        <v>1</v>
      </c>
      <c r="I31" s="74">
        <f t="shared" si="0"/>
        <v>-0.1</v>
      </c>
      <c r="J31" s="75"/>
      <c r="K31" s="72">
        <v>0</v>
      </c>
      <c r="L31" s="73">
        <v>1</v>
      </c>
      <c r="M31" s="74">
        <f t="shared" si="1"/>
        <v>0</v>
      </c>
      <c r="N31" s="75"/>
      <c r="O31" s="67">
        <f t="shared" si="3"/>
        <v>0.1</v>
      </c>
      <c r="P31" s="68" t="str">
        <f t="shared" si="2"/>
        <v/>
      </c>
      <c r="Q31" s="69"/>
      <c r="R31" s="70"/>
      <c r="S31" s="71"/>
    </row>
    <row r="32" spans="1:19" x14ac:dyDescent="0.35">
      <c r="A32" s="20"/>
      <c r="B32" s="76" t="s">
        <v>28</v>
      </c>
      <c r="C32" s="62"/>
      <c r="D32" s="61" t="s">
        <v>19</v>
      </c>
      <c r="E32" s="62"/>
      <c r="F32" s="52"/>
      <c r="G32" s="72">
        <v>-0.2</v>
      </c>
      <c r="H32" s="73">
        <v>1</v>
      </c>
      <c r="I32" s="74">
        <f t="shared" si="0"/>
        <v>-0.2</v>
      </c>
      <c r="J32" s="75"/>
      <c r="K32" s="72">
        <v>0</v>
      </c>
      <c r="L32" s="73">
        <v>1</v>
      </c>
      <c r="M32" s="74">
        <f t="shared" si="1"/>
        <v>0</v>
      </c>
      <c r="N32" s="75"/>
      <c r="O32" s="67">
        <f t="shared" si="3"/>
        <v>0.2</v>
      </c>
      <c r="P32" s="68" t="str">
        <f t="shared" si="2"/>
        <v/>
      </c>
      <c r="Q32" s="69"/>
      <c r="R32" s="70"/>
      <c r="S32" s="71"/>
    </row>
    <row r="33" spans="1:19" x14ac:dyDescent="0.35">
      <c r="A33" s="20"/>
      <c r="B33" s="76" t="s">
        <v>29</v>
      </c>
      <c r="C33" s="62"/>
      <c r="D33" s="61" t="s">
        <v>19</v>
      </c>
      <c r="E33" s="62"/>
      <c r="F33" s="52"/>
      <c r="G33" s="72">
        <v>0</v>
      </c>
      <c r="H33" s="73">
        <v>1</v>
      </c>
      <c r="I33" s="74">
        <f t="shared" si="0"/>
        <v>0</v>
      </c>
      <c r="J33" s="75"/>
      <c r="K33" s="72">
        <v>-0.1</v>
      </c>
      <c r="L33" s="73">
        <v>1</v>
      </c>
      <c r="M33" s="74">
        <f t="shared" si="1"/>
        <v>-0.1</v>
      </c>
      <c r="N33" s="75"/>
      <c r="O33" s="67">
        <f t="shared" si="3"/>
        <v>-0.1</v>
      </c>
      <c r="P33" s="68" t="str">
        <f t="shared" si="2"/>
        <v/>
      </c>
      <c r="Q33" s="69"/>
      <c r="R33" s="70"/>
      <c r="S33" s="71"/>
    </row>
    <row r="34" spans="1:19" x14ac:dyDescent="0.35">
      <c r="A34" s="20"/>
      <c r="B34" s="76" t="s">
        <v>30</v>
      </c>
      <c r="C34" s="62"/>
      <c r="D34" s="61" t="s">
        <v>19</v>
      </c>
      <c r="E34" s="62"/>
      <c r="F34" s="52"/>
      <c r="G34" s="72">
        <v>-0.26</v>
      </c>
      <c r="H34" s="73">
        <v>1</v>
      </c>
      <c r="I34" s="74">
        <f t="shared" si="0"/>
        <v>-0.26</v>
      </c>
      <c r="J34" s="75"/>
      <c r="K34" s="72">
        <v>-0.26</v>
      </c>
      <c r="L34" s="73">
        <v>1</v>
      </c>
      <c r="M34" s="74">
        <f t="shared" si="1"/>
        <v>-0.26</v>
      </c>
      <c r="N34" s="75"/>
      <c r="O34" s="67">
        <f t="shared" si="3"/>
        <v>0</v>
      </c>
      <c r="P34" s="68">
        <f t="shared" si="2"/>
        <v>0</v>
      </c>
      <c r="Q34" s="69"/>
      <c r="R34" s="70"/>
      <c r="S34" s="71"/>
    </row>
    <row r="35" spans="1:19" x14ac:dyDescent="0.35">
      <c r="A35" s="20"/>
      <c r="B35" s="76" t="s">
        <v>31</v>
      </c>
      <c r="C35" s="60"/>
      <c r="D35" s="61" t="s">
        <v>32</v>
      </c>
      <c r="E35" s="62"/>
      <c r="F35" s="22"/>
      <c r="G35" s="77"/>
      <c r="H35" s="78">
        <v>750</v>
      </c>
      <c r="I35" s="65">
        <f t="shared" si="0"/>
        <v>0</v>
      </c>
      <c r="J35" s="66"/>
      <c r="K35" s="77"/>
      <c r="L35" s="78">
        <f>+$G$18</f>
        <v>750</v>
      </c>
      <c r="M35" s="65">
        <f t="shared" si="1"/>
        <v>0</v>
      </c>
      <c r="N35" s="66"/>
      <c r="O35" s="67">
        <f t="shared" si="3"/>
        <v>0</v>
      </c>
      <c r="P35" s="68" t="str">
        <f t="shared" si="2"/>
        <v/>
      </c>
      <c r="Q35" s="69"/>
      <c r="R35" s="70"/>
      <c r="S35" s="71"/>
    </row>
    <row r="36" spans="1:19" x14ac:dyDescent="0.35">
      <c r="A36" s="20"/>
      <c r="B36" s="79" t="s">
        <v>33</v>
      </c>
      <c r="C36" s="60"/>
      <c r="D36" s="61" t="s">
        <v>32</v>
      </c>
      <c r="E36" s="62"/>
      <c r="F36" s="22"/>
      <c r="G36" s="77">
        <v>0</v>
      </c>
      <c r="H36" s="78">
        <v>750</v>
      </c>
      <c r="I36" s="65">
        <f t="shared" si="0"/>
        <v>0</v>
      </c>
      <c r="J36" s="66"/>
      <c r="K36" s="77">
        <v>9.8999999999999999E-4</v>
      </c>
      <c r="L36" s="78">
        <f>+$G$18</f>
        <v>750</v>
      </c>
      <c r="M36" s="65">
        <f>L36*K36</f>
        <v>0.74250000000000005</v>
      </c>
      <c r="N36" s="66"/>
      <c r="O36" s="67">
        <f t="shared" si="3"/>
        <v>0.74250000000000005</v>
      </c>
      <c r="P36" s="68" t="str">
        <f t="shared" si="2"/>
        <v/>
      </c>
      <c r="Q36" s="69"/>
      <c r="R36" s="70"/>
      <c r="S36" s="71"/>
    </row>
    <row r="37" spans="1:19" x14ac:dyDescent="0.35">
      <c r="A37" s="80"/>
      <c r="B37" s="81" t="s">
        <v>34</v>
      </c>
      <c r="C37" s="82"/>
      <c r="D37" s="83"/>
      <c r="E37" s="82"/>
      <c r="F37" s="84"/>
      <c r="G37" s="85"/>
      <c r="H37" s="86"/>
      <c r="I37" s="87">
        <f>SUM(I23:I36)</f>
        <v>36.649999999999991</v>
      </c>
      <c r="J37" s="88"/>
      <c r="K37" s="85"/>
      <c r="L37" s="86"/>
      <c r="M37" s="87">
        <f>SUM(M23:M36)</f>
        <v>38.462499999999991</v>
      </c>
      <c r="N37" s="88"/>
      <c r="O37" s="89">
        <f t="shared" si="3"/>
        <v>1.8125</v>
      </c>
      <c r="P37" s="90">
        <f t="shared" si="2"/>
        <v>4.9454297407912698E-2</v>
      </c>
      <c r="Q37" s="69"/>
      <c r="R37" s="70"/>
      <c r="S37" s="71"/>
    </row>
    <row r="38" spans="1:19" ht="15.75" customHeight="1" x14ac:dyDescent="0.35">
      <c r="A38" s="20"/>
      <c r="B38" s="91" t="s">
        <v>35</v>
      </c>
      <c r="C38" s="60"/>
      <c r="D38" s="61" t="s">
        <v>32</v>
      </c>
      <c r="E38" s="62"/>
      <c r="F38" s="22"/>
      <c r="G38" s="92">
        <f>IF(ISBLANK($D16)=TRUE, 0, IF($D16="TOU", $D$130*G54+$D$131*G55+$D$132*G56, IF(AND($D16="non-TOU", H58&gt;0), G58,G57)))</f>
        <v>0.13325999999999999</v>
      </c>
      <c r="H38" s="78">
        <f>$G$18*(1+G68)-$G$18</f>
        <v>22.125000000000114</v>
      </c>
      <c r="I38" s="74">
        <f>H38*G38</f>
        <v>2.948377500000015</v>
      </c>
      <c r="J38" s="66"/>
      <c r="K38" s="92">
        <f>IF(ISBLANK($D16)=TRUE, 0, IF($D16="TOU", $D$130*K54+$D$131*K55+$D$132*K56, IF(AND($D16="non-TOU", L58&gt;0), K58,K57)))</f>
        <v>0.13325999999999999</v>
      </c>
      <c r="L38" s="78">
        <f>$G$18*(1+K68)-$G$18</f>
        <v>22.125000000000114</v>
      </c>
      <c r="M38" s="74">
        <f>L38*K38</f>
        <v>2.948377500000015</v>
      </c>
      <c r="N38" s="66"/>
      <c r="O38" s="67">
        <f>+M38-I38</f>
        <v>0</v>
      </c>
      <c r="P38" s="68">
        <f t="shared" si="2"/>
        <v>0</v>
      </c>
      <c r="Q38" s="69"/>
      <c r="R38" s="70"/>
      <c r="S38" s="71"/>
    </row>
    <row r="39" spans="1:19" x14ac:dyDescent="0.35">
      <c r="A39" s="93"/>
      <c r="B39" s="79" t="s">
        <v>36</v>
      </c>
      <c r="C39" s="62"/>
      <c r="D39" s="61" t="s">
        <v>32</v>
      </c>
      <c r="E39" s="62"/>
      <c r="F39" s="52"/>
      <c r="G39" s="94"/>
      <c r="H39" s="95"/>
      <c r="I39" s="96">
        <f>H39*G39</f>
        <v>0</v>
      </c>
      <c r="J39" s="75"/>
      <c r="K39" s="94">
        <v>2.7E-4</v>
      </c>
      <c r="L39" s="78">
        <f>+$G$18</f>
        <v>750</v>
      </c>
      <c r="M39" s="74">
        <f>L39*K39</f>
        <v>0.20250000000000001</v>
      </c>
      <c r="N39" s="75"/>
      <c r="O39" s="67">
        <f>+M39-I39</f>
        <v>0.20250000000000001</v>
      </c>
      <c r="P39" s="68" t="str">
        <f>IF(OR(I39=0,M39=0),"",(O39/I39))</f>
        <v/>
      </c>
      <c r="Q39" s="69"/>
      <c r="R39" s="70"/>
      <c r="S39" s="71"/>
    </row>
    <row r="40" spans="1:19" x14ac:dyDescent="0.35">
      <c r="A40" s="93"/>
      <c r="B40" s="79" t="s">
        <v>37</v>
      </c>
      <c r="C40" s="62"/>
      <c r="D40" s="61" t="s">
        <v>32</v>
      </c>
      <c r="E40" s="62"/>
      <c r="F40" s="52"/>
      <c r="G40" s="94">
        <v>3.3E-4</v>
      </c>
      <c r="H40" s="78">
        <f>+$G$18</f>
        <v>750</v>
      </c>
      <c r="I40" s="96">
        <f t="shared" ref="I40:I44" si="4">H40*G40</f>
        <v>0.2475</v>
      </c>
      <c r="J40" s="75"/>
      <c r="K40" s="94">
        <v>3.3E-4</v>
      </c>
      <c r="L40" s="78">
        <f>+$G$18</f>
        <v>750</v>
      </c>
      <c r="M40" s="74">
        <f t="shared" ref="M40:M44" si="5">L40*K40</f>
        <v>0.2475</v>
      </c>
      <c r="N40" s="75"/>
      <c r="O40" s="67">
        <f t="shared" ref="O40:O45" si="6">+M40-I40</f>
        <v>0</v>
      </c>
      <c r="P40" s="68">
        <f t="shared" ref="P40:P44" si="7">IF(OR(I40=0,M40=0),"",(O40/I40))</f>
        <v>0</v>
      </c>
      <c r="Q40" s="69"/>
      <c r="R40" s="70"/>
      <c r="S40" s="71"/>
    </row>
    <row r="41" spans="1:19" ht="14.5" customHeight="1" x14ac:dyDescent="0.35">
      <c r="A41" s="93"/>
      <c r="B41" s="79" t="s">
        <v>38</v>
      </c>
      <c r="C41" s="62"/>
      <c r="D41" s="61" t="s">
        <v>32</v>
      </c>
      <c r="E41" s="62"/>
      <c r="F41" s="52"/>
      <c r="G41" s="94"/>
      <c r="H41" s="95"/>
      <c r="I41" s="96">
        <f>H41*G41</f>
        <v>0</v>
      </c>
      <c r="J41" s="75"/>
      <c r="K41" s="94">
        <v>-9.0000000000000006E-5</v>
      </c>
      <c r="L41" s="78">
        <f>+$G$18</f>
        <v>750</v>
      </c>
      <c r="M41" s="74">
        <f>L41*K41</f>
        <v>-6.7500000000000004E-2</v>
      </c>
      <c r="N41" s="75"/>
      <c r="O41" s="67">
        <f>+M41-I41</f>
        <v>-6.7500000000000004E-2</v>
      </c>
      <c r="P41" s="68" t="str">
        <f>IF(OR(I41=0,M41=0),"",(O41/I41))</f>
        <v/>
      </c>
      <c r="Q41" s="69"/>
      <c r="R41" s="70"/>
      <c r="S41" s="71"/>
    </row>
    <row r="42" spans="1:19" ht="14.5" customHeight="1" x14ac:dyDescent="0.35">
      <c r="A42" s="93"/>
      <c r="B42" s="79" t="s">
        <v>39</v>
      </c>
      <c r="C42" s="62"/>
      <c r="D42" s="61" t="s">
        <v>32</v>
      </c>
      <c r="E42" s="62"/>
      <c r="F42" s="52"/>
      <c r="G42" s="94">
        <v>-2.0000000000000002E-5</v>
      </c>
      <c r="H42" s="78">
        <f>+$G$18</f>
        <v>750</v>
      </c>
      <c r="I42" s="96">
        <f t="shared" si="4"/>
        <v>-1.5000000000000001E-2</v>
      </c>
      <c r="J42" s="75"/>
      <c r="K42" s="94">
        <v>-2.0000000000000002E-5</v>
      </c>
      <c r="L42" s="78">
        <f>+$G$18</f>
        <v>750</v>
      </c>
      <c r="M42" s="74">
        <f t="shared" si="5"/>
        <v>-1.5000000000000001E-2</v>
      </c>
      <c r="N42" s="75"/>
      <c r="O42" s="67">
        <f t="shared" si="6"/>
        <v>0</v>
      </c>
      <c r="P42" s="68">
        <f t="shared" si="7"/>
        <v>0</v>
      </c>
      <c r="Q42" s="69"/>
      <c r="R42" s="70"/>
      <c r="S42" s="71"/>
    </row>
    <row r="43" spans="1:19" x14ac:dyDescent="0.35">
      <c r="A43" s="93"/>
      <c r="B43" s="79" t="s">
        <v>40</v>
      </c>
      <c r="C43" s="62"/>
      <c r="D43" s="61" t="s">
        <v>32</v>
      </c>
      <c r="E43" s="62"/>
      <c r="F43" s="52"/>
      <c r="G43" s="94"/>
      <c r="H43" s="95"/>
      <c r="I43" s="96">
        <f>H43*G43</f>
        <v>0</v>
      </c>
      <c r="J43" s="75"/>
      <c r="K43" s="94">
        <v>2.3900000000000002E-3</v>
      </c>
      <c r="L43" s="78"/>
      <c r="M43" s="74">
        <f t="shared" si="5"/>
        <v>0</v>
      </c>
      <c r="N43" s="75"/>
      <c r="O43" s="67">
        <f>+M43-I43</f>
        <v>0</v>
      </c>
      <c r="P43" s="68" t="str">
        <f>IF(OR(I43=0,M43=0),"",(O43/I43))</f>
        <v/>
      </c>
      <c r="Q43" s="69"/>
      <c r="R43" s="70"/>
      <c r="S43" s="71"/>
    </row>
    <row r="44" spans="1:19" x14ac:dyDescent="0.35">
      <c r="A44" s="93"/>
      <c r="B44" s="79" t="s">
        <v>41</v>
      </c>
      <c r="C44" s="62"/>
      <c r="D44" s="61" t="s">
        <v>32</v>
      </c>
      <c r="E44" s="62"/>
      <c r="F44" s="52"/>
      <c r="G44" s="94">
        <v>-1.5900000000000001E-3</v>
      </c>
      <c r="H44" s="95"/>
      <c r="I44" s="96">
        <f t="shared" si="4"/>
        <v>0</v>
      </c>
      <c r="J44" s="75"/>
      <c r="K44" s="94">
        <v>-1.5900000000000001E-3</v>
      </c>
      <c r="L44" s="78"/>
      <c r="M44" s="74">
        <f t="shared" si="5"/>
        <v>0</v>
      </c>
      <c r="N44" s="75"/>
      <c r="O44" s="67">
        <f t="shared" si="6"/>
        <v>0</v>
      </c>
      <c r="P44" s="68" t="str">
        <f t="shared" si="7"/>
        <v/>
      </c>
      <c r="Q44" s="69"/>
      <c r="R44" s="70"/>
      <c r="S44" s="71"/>
    </row>
    <row r="45" spans="1:19" x14ac:dyDescent="0.35">
      <c r="A45" s="20"/>
      <c r="B45" s="79" t="s">
        <v>42</v>
      </c>
      <c r="C45" s="60"/>
      <c r="D45" s="61" t="s">
        <v>19</v>
      </c>
      <c r="E45" s="62"/>
      <c r="F45" s="22"/>
      <c r="G45" s="97">
        <v>0.56000000000000005</v>
      </c>
      <c r="H45" s="64">
        <v>1</v>
      </c>
      <c r="I45" s="65">
        <f>H45*G45</f>
        <v>0.56000000000000005</v>
      </c>
      <c r="J45" s="66"/>
      <c r="K45" s="98">
        <f>+$G$45</f>
        <v>0.56000000000000005</v>
      </c>
      <c r="L45" s="78">
        <v>1</v>
      </c>
      <c r="M45" s="74">
        <f>L45*K45</f>
        <v>0.56000000000000005</v>
      </c>
      <c r="N45" s="66"/>
      <c r="O45" s="67">
        <f t="shared" si="6"/>
        <v>0</v>
      </c>
      <c r="P45" s="68">
        <f t="shared" si="2"/>
        <v>0</v>
      </c>
      <c r="Q45" s="69"/>
      <c r="R45" s="70"/>
      <c r="S45" s="71"/>
    </row>
    <row r="46" spans="1:19" x14ac:dyDescent="0.35">
      <c r="A46" s="80"/>
      <c r="B46" s="99" t="s">
        <v>43</v>
      </c>
      <c r="C46" s="100"/>
      <c r="D46" s="101"/>
      <c r="E46" s="100"/>
      <c r="F46" s="84"/>
      <c r="G46" s="102"/>
      <c r="H46" s="103"/>
      <c r="I46" s="104">
        <f>SUM(I38:I45)+I37</f>
        <v>40.390877500000009</v>
      </c>
      <c r="J46" s="88"/>
      <c r="K46" s="102"/>
      <c r="L46" s="103"/>
      <c r="M46" s="104">
        <f>SUM(M38:M45)+M37</f>
        <v>42.338377500000007</v>
      </c>
      <c r="N46" s="88"/>
      <c r="O46" s="89">
        <f t="shared" ref="O46:O49" si="8">M46-I46</f>
        <v>1.947499999999998</v>
      </c>
      <c r="P46" s="90">
        <f t="shared" si="2"/>
        <v>4.8216333007372707E-2</v>
      </c>
      <c r="Q46" s="69"/>
      <c r="R46" s="70"/>
      <c r="S46" s="71"/>
    </row>
    <row r="47" spans="1:19" x14ac:dyDescent="0.35">
      <c r="A47" s="20"/>
      <c r="B47" s="22" t="s">
        <v>44</v>
      </c>
      <c r="C47" s="22"/>
      <c r="D47" s="61" t="s">
        <v>32</v>
      </c>
      <c r="E47" s="52"/>
      <c r="F47" s="22"/>
      <c r="G47" s="77">
        <v>9.0600000000000003E-3</v>
      </c>
      <c r="H47" s="105">
        <f>$G$18*(1+$G$68)</f>
        <v>772.12500000000011</v>
      </c>
      <c r="I47" s="65">
        <f>H47*G47</f>
        <v>6.9954525000000016</v>
      </c>
      <c r="J47" s="66"/>
      <c r="K47" s="77">
        <v>8.2100000000000003E-3</v>
      </c>
      <c r="L47" s="105">
        <f>$G$18*(1+K68)</f>
        <v>772.12500000000011</v>
      </c>
      <c r="M47" s="65">
        <f>L47*K47</f>
        <v>6.3391462500000015</v>
      </c>
      <c r="N47" s="66"/>
      <c r="O47" s="67">
        <f>+M47-I47</f>
        <v>-0.65630625000000009</v>
      </c>
      <c r="P47" s="68">
        <f t="shared" si="2"/>
        <v>-9.3818984547461362E-2</v>
      </c>
      <c r="Q47" s="69"/>
      <c r="R47" s="70"/>
      <c r="S47" s="71"/>
    </row>
    <row r="48" spans="1:19" x14ac:dyDescent="0.35">
      <c r="A48" s="20"/>
      <c r="B48" s="22" t="s">
        <v>45</v>
      </c>
      <c r="C48" s="22"/>
      <c r="D48" s="61" t="s">
        <v>32</v>
      </c>
      <c r="E48" s="52"/>
      <c r="F48" s="22"/>
      <c r="G48" s="77">
        <v>7.3699999999999998E-3</v>
      </c>
      <c r="H48" s="105">
        <f>$G$18*(1+$G$68)</f>
        <v>772.12500000000011</v>
      </c>
      <c r="I48" s="65">
        <f>H48*G48</f>
        <v>5.6905612500000009</v>
      </c>
      <c r="J48" s="66"/>
      <c r="K48" s="77">
        <v>6.62E-3</v>
      </c>
      <c r="L48" s="106">
        <f>+L47</f>
        <v>772.12500000000011</v>
      </c>
      <c r="M48" s="65">
        <f>L48*K48</f>
        <v>5.1114675000000007</v>
      </c>
      <c r="N48" s="66"/>
      <c r="O48" s="67">
        <f>+M48-I48</f>
        <v>-0.57909375000000018</v>
      </c>
      <c r="P48" s="68">
        <f t="shared" si="2"/>
        <v>-0.10176390773405701</v>
      </c>
      <c r="Q48" s="69"/>
      <c r="R48" s="70"/>
      <c r="S48" s="71"/>
    </row>
    <row r="49" spans="1:19" x14ac:dyDescent="0.35">
      <c r="A49" s="80"/>
      <c r="B49" s="99" t="s">
        <v>46</v>
      </c>
      <c r="C49" s="82"/>
      <c r="D49" s="101"/>
      <c r="E49" s="82"/>
      <c r="F49" s="107"/>
      <c r="G49" s="108"/>
      <c r="H49" s="109"/>
      <c r="I49" s="104">
        <f>SUM(I46:I48)</f>
        <v>53.07689125000001</v>
      </c>
      <c r="J49" s="110"/>
      <c r="K49" s="108"/>
      <c r="L49" s="109"/>
      <c r="M49" s="104">
        <f>SUM(M46:M48)</f>
        <v>53.788991250000009</v>
      </c>
      <c r="N49" s="110"/>
      <c r="O49" s="89">
        <f t="shared" si="8"/>
        <v>0.71209999999999951</v>
      </c>
      <c r="P49" s="90">
        <f t="shared" si="2"/>
        <v>1.3416384856564096E-2</v>
      </c>
      <c r="Q49" s="69"/>
      <c r="R49" s="70"/>
      <c r="S49" s="71"/>
    </row>
    <row r="50" spans="1:19" x14ac:dyDescent="0.35">
      <c r="A50" s="93"/>
      <c r="B50" s="62" t="s">
        <v>47</v>
      </c>
      <c r="C50" s="62"/>
      <c r="D50" s="61" t="s">
        <v>32</v>
      </c>
      <c r="E50" s="62"/>
      <c r="F50" s="52"/>
      <c r="G50" s="111">
        <v>3.0000000000000001E-3</v>
      </c>
      <c r="H50" s="95">
        <f>$G$18*(1+$G$68)</f>
        <v>772.12500000000011</v>
      </c>
      <c r="I50" s="65">
        <f t="shared" ref="I50:I60" si="9">H50*G50</f>
        <v>2.3163750000000003</v>
      </c>
      <c r="J50" s="75"/>
      <c r="K50" s="111">
        <f>+$G$50</f>
        <v>3.0000000000000001E-3</v>
      </c>
      <c r="L50" s="95">
        <f>+L47</f>
        <v>772.12500000000011</v>
      </c>
      <c r="M50" s="96">
        <f t="shared" ref="M50:M60" si="10">L50*K50</f>
        <v>2.3163750000000003</v>
      </c>
      <c r="N50" s="75"/>
      <c r="O50" s="67">
        <f>+M50-I50</f>
        <v>0</v>
      </c>
      <c r="P50" s="68">
        <f t="shared" si="2"/>
        <v>0</v>
      </c>
      <c r="Q50" s="69"/>
      <c r="R50" s="70"/>
      <c r="S50" s="71"/>
    </row>
    <row r="51" spans="1:19" x14ac:dyDescent="0.35">
      <c r="A51" s="93"/>
      <c r="B51" s="62" t="s">
        <v>48</v>
      </c>
      <c r="C51" s="62"/>
      <c r="D51" s="61" t="s">
        <v>32</v>
      </c>
      <c r="E51" s="62"/>
      <c r="F51" s="52"/>
      <c r="G51" s="111">
        <v>5.0000000000000001E-4</v>
      </c>
      <c r="H51" s="95">
        <f>$G$18*(1+$G$68)</f>
        <v>772.12500000000011</v>
      </c>
      <c r="I51" s="65">
        <f t="shared" si="9"/>
        <v>0.38606250000000009</v>
      </c>
      <c r="J51" s="75"/>
      <c r="K51" s="111">
        <f>+$G$51</f>
        <v>5.0000000000000001E-4</v>
      </c>
      <c r="L51" s="95">
        <f>+L47</f>
        <v>772.12500000000011</v>
      </c>
      <c r="M51" s="96">
        <f t="shared" si="10"/>
        <v>0.38606250000000009</v>
      </c>
      <c r="N51" s="75"/>
      <c r="O51" s="67">
        <f t="shared" ref="O51:O60" si="11">+M51-I51</f>
        <v>0</v>
      </c>
      <c r="P51" s="68">
        <f t="shared" si="2"/>
        <v>0</v>
      </c>
      <c r="Q51" s="69"/>
      <c r="R51" s="70"/>
      <c r="S51" s="71"/>
    </row>
    <row r="52" spans="1:19" x14ac:dyDescent="0.35">
      <c r="A52" s="93"/>
      <c r="B52" s="62" t="s">
        <v>49</v>
      </c>
      <c r="C52" s="62"/>
      <c r="D52" s="61" t="s">
        <v>32</v>
      </c>
      <c r="E52" s="62"/>
      <c r="F52" s="52"/>
      <c r="G52" s="111">
        <v>4.0000000000000002E-4</v>
      </c>
      <c r="H52" s="95">
        <f>$G$18*(1+$G$68)</f>
        <v>772.12500000000011</v>
      </c>
      <c r="I52" s="65">
        <f t="shared" si="9"/>
        <v>0.30885000000000007</v>
      </c>
      <c r="J52" s="75"/>
      <c r="K52" s="111">
        <f>+$G$52</f>
        <v>4.0000000000000002E-4</v>
      </c>
      <c r="L52" s="95">
        <f>+L47</f>
        <v>772.12500000000011</v>
      </c>
      <c r="M52" s="96">
        <f t="shared" si="10"/>
        <v>0.30885000000000007</v>
      </c>
      <c r="N52" s="75"/>
      <c r="O52" s="67">
        <f t="shared" si="11"/>
        <v>0</v>
      </c>
      <c r="P52" s="68">
        <f t="shared" si="2"/>
        <v>0</v>
      </c>
      <c r="Q52" s="69"/>
      <c r="R52" s="70"/>
      <c r="S52" s="71"/>
    </row>
    <row r="53" spans="1:19" x14ac:dyDescent="0.35">
      <c r="A53" s="93"/>
      <c r="B53" s="62" t="s">
        <v>50</v>
      </c>
      <c r="C53" s="62"/>
      <c r="D53" s="61" t="s">
        <v>19</v>
      </c>
      <c r="E53" s="62"/>
      <c r="F53" s="52"/>
      <c r="G53" s="112">
        <v>0.25</v>
      </c>
      <c r="H53" s="64">
        <v>1</v>
      </c>
      <c r="I53" s="113">
        <f t="shared" si="9"/>
        <v>0.25</v>
      </c>
      <c r="J53" s="75"/>
      <c r="K53" s="112">
        <f>+$G$53</f>
        <v>0.25</v>
      </c>
      <c r="L53" s="64">
        <v>1</v>
      </c>
      <c r="M53" s="113">
        <f t="shared" si="10"/>
        <v>0.25</v>
      </c>
      <c r="N53" s="75"/>
      <c r="O53" s="67">
        <f t="shared" si="11"/>
        <v>0</v>
      </c>
      <c r="P53" s="68">
        <f t="shared" si="2"/>
        <v>0</v>
      </c>
      <c r="Q53" s="69"/>
      <c r="R53" s="70"/>
      <c r="S53" s="71"/>
    </row>
    <row r="54" spans="1:19" x14ac:dyDescent="0.35">
      <c r="A54" s="93"/>
      <c r="B54" s="62" t="s">
        <v>51</v>
      </c>
      <c r="C54" s="62"/>
      <c r="D54" s="61" t="s">
        <v>32</v>
      </c>
      <c r="E54" s="62"/>
      <c r="F54" s="52"/>
      <c r="G54" s="111">
        <v>0.105</v>
      </c>
      <c r="H54" s="95">
        <f>$D$130*$G$18</f>
        <v>480</v>
      </c>
      <c r="I54" s="65">
        <f t="shared" si="9"/>
        <v>50.4</v>
      </c>
      <c r="J54" s="75"/>
      <c r="K54" s="111">
        <f>+$G$54</f>
        <v>0.105</v>
      </c>
      <c r="L54" s="95">
        <f t="shared" ref="L54:L60" si="12">$H54</f>
        <v>480</v>
      </c>
      <c r="M54" s="96">
        <f t="shared" si="10"/>
        <v>50.4</v>
      </c>
      <c r="N54" s="75"/>
      <c r="O54" s="67">
        <f t="shared" si="11"/>
        <v>0</v>
      </c>
      <c r="P54" s="68">
        <f t="shared" si="2"/>
        <v>0</v>
      </c>
      <c r="Q54" s="69"/>
      <c r="R54" s="70"/>
      <c r="S54" s="71"/>
    </row>
    <row r="55" spans="1:19" x14ac:dyDescent="0.35">
      <c r="A55" s="93"/>
      <c r="B55" s="62" t="s">
        <v>52</v>
      </c>
      <c r="C55" s="62"/>
      <c r="D55" s="61" t="s">
        <v>32</v>
      </c>
      <c r="E55" s="62"/>
      <c r="F55" s="52"/>
      <c r="G55" s="111">
        <v>0.15</v>
      </c>
      <c r="H55" s="95">
        <f>$D$131*$G$18</f>
        <v>135</v>
      </c>
      <c r="I55" s="65">
        <f t="shared" si="9"/>
        <v>20.25</v>
      </c>
      <c r="J55" s="75"/>
      <c r="K55" s="111">
        <f>+$G$55</f>
        <v>0.15</v>
      </c>
      <c r="L55" s="95">
        <f t="shared" si="12"/>
        <v>135</v>
      </c>
      <c r="M55" s="96">
        <f t="shared" si="10"/>
        <v>20.25</v>
      </c>
      <c r="N55" s="75"/>
      <c r="O55" s="67">
        <f t="shared" si="11"/>
        <v>0</v>
      </c>
      <c r="P55" s="68">
        <f t="shared" si="2"/>
        <v>0</v>
      </c>
      <c r="Q55" s="69"/>
      <c r="R55" s="70"/>
      <c r="S55" s="71"/>
    </row>
    <row r="56" spans="1:19" x14ac:dyDescent="0.35">
      <c r="A56" s="93"/>
      <c r="B56" s="62" t="s">
        <v>53</v>
      </c>
      <c r="C56" s="62"/>
      <c r="D56" s="61" t="s">
        <v>32</v>
      </c>
      <c r="E56" s="62"/>
      <c r="F56" s="52"/>
      <c r="G56" s="111">
        <v>0.217</v>
      </c>
      <c r="H56" s="95">
        <f>$D$132*$G$18</f>
        <v>135</v>
      </c>
      <c r="I56" s="65">
        <f t="shared" si="9"/>
        <v>29.294999999999998</v>
      </c>
      <c r="J56" s="75"/>
      <c r="K56" s="111">
        <f>+$G$56</f>
        <v>0.217</v>
      </c>
      <c r="L56" s="95">
        <f t="shared" si="12"/>
        <v>135</v>
      </c>
      <c r="M56" s="96">
        <f t="shared" si="10"/>
        <v>29.294999999999998</v>
      </c>
      <c r="N56" s="75"/>
      <c r="O56" s="67">
        <f t="shared" si="11"/>
        <v>0</v>
      </c>
      <c r="P56" s="68">
        <f t="shared" si="2"/>
        <v>0</v>
      </c>
      <c r="Q56" s="69"/>
      <c r="R56" s="70"/>
      <c r="S56" s="71"/>
    </row>
    <row r="57" spans="1:19" x14ac:dyDescent="0.35">
      <c r="A57" s="93"/>
      <c r="B57" s="62" t="s">
        <v>54</v>
      </c>
      <c r="C57" s="62"/>
      <c r="D57" s="61" t="s">
        <v>32</v>
      </c>
      <c r="E57" s="62"/>
      <c r="F57" s="52"/>
      <c r="G57" s="111">
        <v>0.126</v>
      </c>
      <c r="H57" s="95">
        <v>600</v>
      </c>
      <c r="I57" s="65">
        <f t="shared" si="9"/>
        <v>75.599999999999994</v>
      </c>
      <c r="J57" s="75"/>
      <c r="K57" s="111">
        <f>+$G$57</f>
        <v>0.126</v>
      </c>
      <c r="L57" s="95">
        <f t="shared" si="12"/>
        <v>600</v>
      </c>
      <c r="M57" s="96">
        <f t="shared" si="10"/>
        <v>75.599999999999994</v>
      </c>
      <c r="N57" s="75"/>
      <c r="O57" s="67">
        <f t="shared" si="11"/>
        <v>0</v>
      </c>
      <c r="P57" s="68">
        <f t="shared" si="2"/>
        <v>0</v>
      </c>
      <c r="Q57" s="69"/>
      <c r="R57" s="70"/>
      <c r="S57" s="71"/>
    </row>
    <row r="58" spans="1:19" x14ac:dyDescent="0.35">
      <c r="A58" s="93"/>
      <c r="B58" s="62" t="s">
        <v>55</v>
      </c>
      <c r="C58" s="62"/>
      <c r="D58" s="61" t="s">
        <v>32</v>
      </c>
      <c r="E58" s="62"/>
      <c r="F58" s="52"/>
      <c r="G58" s="111">
        <v>0.14599999999999999</v>
      </c>
      <c r="H58" s="95">
        <v>150</v>
      </c>
      <c r="I58" s="65">
        <f>H58*G58</f>
        <v>21.9</v>
      </c>
      <c r="J58" s="75"/>
      <c r="K58" s="111">
        <f>+$G$58</f>
        <v>0.14599999999999999</v>
      </c>
      <c r="L58" s="95">
        <f t="shared" si="12"/>
        <v>150</v>
      </c>
      <c r="M58" s="96">
        <f t="shared" si="10"/>
        <v>21.9</v>
      </c>
      <c r="N58" s="75"/>
      <c r="O58" s="67">
        <f t="shared" si="11"/>
        <v>0</v>
      </c>
      <c r="P58" s="68">
        <f t="shared" si="2"/>
        <v>0</v>
      </c>
      <c r="Q58" s="69"/>
      <c r="R58" s="70"/>
      <c r="S58" s="71"/>
    </row>
    <row r="59" spans="1:19" x14ac:dyDescent="0.35">
      <c r="A59" s="93"/>
      <c r="B59" s="62" t="s">
        <v>56</v>
      </c>
      <c r="C59" s="62"/>
      <c r="D59" s="61" t="s">
        <v>32</v>
      </c>
      <c r="E59" s="62"/>
      <c r="F59" s="52"/>
      <c r="G59" s="111">
        <v>0.1368</v>
      </c>
      <c r="H59" s="95">
        <v>0</v>
      </c>
      <c r="I59" s="65">
        <f t="shared" si="9"/>
        <v>0</v>
      </c>
      <c r="J59" s="75"/>
      <c r="K59" s="111">
        <f>+$G$60</f>
        <v>0.1368</v>
      </c>
      <c r="L59" s="95">
        <f t="shared" si="12"/>
        <v>0</v>
      </c>
      <c r="M59" s="96">
        <f t="shared" si="10"/>
        <v>0</v>
      </c>
      <c r="N59" s="75"/>
      <c r="O59" s="67">
        <f t="shared" si="11"/>
        <v>0</v>
      </c>
      <c r="P59" s="68" t="str">
        <f t="shared" si="2"/>
        <v/>
      </c>
      <c r="Q59" s="69"/>
      <c r="R59" s="70"/>
      <c r="S59" s="71"/>
    </row>
    <row r="60" spans="1:19" ht="15" thickBot="1" x14ac:dyDescent="0.4">
      <c r="A60" s="93"/>
      <c r="B60" s="62" t="s">
        <v>57</v>
      </c>
      <c r="C60" s="62"/>
      <c r="D60" s="61" t="s">
        <v>32</v>
      </c>
      <c r="E60" s="62"/>
      <c r="F60" s="52"/>
      <c r="G60" s="111">
        <v>0.1368</v>
      </c>
      <c r="H60" s="95">
        <v>0</v>
      </c>
      <c r="I60" s="65">
        <f t="shared" si="9"/>
        <v>0</v>
      </c>
      <c r="J60" s="75"/>
      <c r="K60" s="111">
        <f>+$G$60</f>
        <v>0.1368</v>
      </c>
      <c r="L60" s="95">
        <f t="shared" si="12"/>
        <v>0</v>
      </c>
      <c r="M60" s="96">
        <f t="shared" si="10"/>
        <v>0</v>
      </c>
      <c r="N60" s="75"/>
      <c r="O60" s="67">
        <f t="shared" si="11"/>
        <v>0</v>
      </c>
      <c r="P60" s="68" t="str">
        <f t="shared" si="2"/>
        <v/>
      </c>
      <c r="Q60" s="69"/>
      <c r="R60" s="70"/>
      <c r="S60" s="71"/>
    </row>
    <row r="61" spans="1:19" ht="15" thickBot="1" x14ac:dyDescent="0.4">
      <c r="A61" s="20"/>
      <c r="B61" s="114"/>
      <c r="C61" s="115"/>
      <c r="D61" s="116"/>
      <c r="E61" s="115"/>
      <c r="F61" s="117"/>
      <c r="G61" s="118"/>
      <c r="H61" s="119"/>
      <c r="I61" s="120"/>
      <c r="J61" s="121"/>
      <c r="K61" s="118"/>
      <c r="L61" s="119"/>
      <c r="M61" s="120"/>
      <c r="N61" s="121"/>
      <c r="O61" s="122"/>
      <c r="P61" s="123"/>
      <c r="Q61" s="69"/>
      <c r="R61" s="70"/>
      <c r="S61" s="71"/>
    </row>
    <row r="62" spans="1:19" x14ac:dyDescent="0.35">
      <c r="A62" s="20"/>
      <c r="B62" s="124" t="s">
        <v>58</v>
      </c>
      <c r="C62" s="60"/>
      <c r="D62" s="21"/>
      <c r="E62" s="60"/>
      <c r="F62" s="125"/>
      <c r="G62" s="126"/>
      <c r="H62" s="126"/>
      <c r="I62" s="127">
        <f>SUM(I50:I56,I49)</f>
        <v>156.28317875000002</v>
      </c>
      <c r="J62" s="128"/>
      <c r="K62" s="126"/>
      <c r="L62" s="126"/>
      <c r="M62" s="127">
        <f>SUM(M50:M56,M49)</f>
        <v>156.99527875000001</v>
      </c>
      <c r="N62" s="128"/>
      <c r="O62" s="129">
        <f>M62-I62</f>
        <v>0.71209999999999241</v>
      </c>
      <c r="P62" s="130">
        <f>IF(OR(I62=0,M62=0),"",(O62/I62))</f>
        <v>4.556472460411817E-3</v>
      </c>
      <c r="Q62" s="69"/>
      <c r="R62" s="70"/>
      <c r="S62" s="71"/>
    </row>
    <row r="63" spans="1:19" x14ac:dyDescent="0.35">
      <c r="A63" s="20"/>
      <c r="B63" s="124" t="s">
        <v>59</v>
      </c>
      <c r="C63" s="60"/>
      <c r="D63" s="21"/>
      <c r="E63" s="60"/>
      <c r="F63" s="125"/>
      <c r="G63" s="131">
        <f>+RESIDENTIAL!$G$123</f>
        <v>-0.33200000000000002</v>
      </c>
      <c r="H63" s="132"/>
      <c r="I63" s="133">
        <f>+I62*G63</f>
        <v>-51.886015345000011</v>
      </c>
      <c r="J63" s="128"/>
      <c r="K63" s="131">
        <f>$G$63</f>
        <v>-0.33200000000000002</v>
      </c>
      <c r="L63" s="132"/>
      <c r="M63" s="133">
        <f>+M62*K63</f>
        <v>-52.122432545000009</v>
      </c>
      <c r="N63" s="128"/>
      <c r="O63" s="67">
        <f>M63-I63</f>
        <v>-0.23641719999999822</v>
      </c>
      <c r="P63" s="68">
        <f>IF(OR(I63=0,M63=0),"",(O63/I63))</f>
        <v>4.5564724604118308E-3</v>
      </c>
      <c r="Q63" s="69"/>
      <c r="R63" s="70"/>
      <c r="S63" s="71"/>
    </row>
    <row r="64" spans="1:19" x14ac:dyDescent="0.35">
      <c r="A64" s="20"/>
      <c r="B64" s="134" t="s">
        <v>60</v>
      </c>
      <c r="C64" s="60"/>
      <c r="D64" s="21"/>
      <c r="E64" s="60"/>
      <c r="F64" s="135"/>
      <c r="G64" s="136">
        <v>0.13</v>
      </c>
      <c r="H64" s="73"/>
      <c r="I64" s="133">
        <f>I62*G64</f>
        <v>20.316813237500003</v>
      </c>
      <c r="J64" s="137"/>
      <c r="K64" s="136">
        <v>0.13</v>
      </c>
      <c r="L64" s="73"/>
      <c r="M64" s="133">
        <f>M62*K64</f>
        <v>20.409386237500001</v>
      </c>
      <c r="N64" s="137"/>
      <c r="O64" s="67">
        <f>M64-I64</f>
        <v>9.2572999999998018E-2</v>
      </c>
      <c r="P64" s="68">
        <f>IF(OR(I64=0,M64=0),"",(O64/I64))</f>
        <v>4.5564724604117684E-3</v>
      </c>
      <c r="Q64" s="69"/>
      <c r="R64" s="70"/>
      <c r="S64" s="71"/>
    </row>
    <row r="65" spans="1:19" s="146" customFormat="1" ht="15" thickBot="1" x14ac:dyDescent="0.4">
      <c r="A65" s="138"/>
      <c r="B65" s="551" t="s">
        <v>61</v>
      </c>
      <c r="C65" s="551"/>
      <c r="D65" s="551"/>
      <c r="E65" s="139"/>
      <c r="F65" s="140"/>
      <c r="G65" s="141"/>
      <c r="H65" s="141"/>
      <c r="I65" s="142">
        <f>SUM(I62:I64)</f>
        <v>124.71397664250001</v>
      </c>
      <c r="J65" s="143"/>
      <c r="K65" s="141"/>
      <c r="L65" s="141"/>
      <c r="M65" s="142">
        <f>SUM(M62:M64)</f>
        <v>125.2822324425</v>
      </c>
      <c r="N65" s="143"/>
      <c r="O65" s="142">
        <f>M65-I65</f>
        <v>0.56825579999998865</v>
      </c>
      <c r="P65" s="144">
        <f>IF(OR(I65=0,M65=0),"",(O65/I65))</f>
        <v>4.5564724604117745E-3</v>
      </c>
      <c r="Q65" s="145"/>
      <c r="S65" s="71"/>
    </row>
    <row r="66" spans="1:19" ht="15" thickBot="1" x14ac:dyDescent="0.4">
      <c r="A66" s="147"/>
      <c r="B66" s="148" t="s">
        <v>62</v>
      </c>
      <c r="C66" s="149"/>
      <c r="D66" s="150"/>
      <c r="E66" s="149"/>
      <c r="F66" s="151"/>
      <c r="G66" s="152"/>
      <c r="H66" s="153"/>
      <c r="I66" s="154"/>
      <c r="J66" s="151"/>
      <c r="K66" s="152"/>
      <c r="L66" s="153"/>
      <c r="M66" s="154"/>
      <c r="N66" s="151"/>
      <c r="O66" s="155"/>
      <c r="P66" s="156"/>
      <c r="Q66" s="36"/>
      <c r="S66" s="71"/>
    </row>
    <row r="67" spans="1:19" x14ac:dyDescent="0.35">
      <c r="A67" s="20"/>
      <c r="B67" s="20"/>
      <c r="C67" s="20"/>
      <c r="D67" s="21"/>
      <c r="E67" s="20"/>
      <c r="F67" s="20"/>
      <c r="G67" s="22"/>
      <c r="H67" s="22"/>
      <c r="I67" s="50"/>
      <c r="J67" s="22"/>
      <c r="K67" s="22"/>
      <c r="L67" s="22"/>
      <c r="M67" s="50"/>
      <c r="N67" s="22"/>
      <c r="O67" s="22"/>
      <c r="P67" s="22"/>
      <c r="Q67" s="36"/>
      <c r="S67" s="71"/>
    </row>
    <row r="68" spans="1:19" x14ac:dyDescent="0.35">
      <c r="A68" s="20"/>
      <c r="B68" s="46" t="s">
        <v>63</v>
      </c>
      <c r="C68" s="20"/>
      <c r="D68" s="21"/>
      <c r="E68" s="20"/>
      <c r="F68" s="20"/>
      <c r="G68" s="157">
        <v>2.9499999999999998E-2</v>
      </c>
      <c r="H68" s="22"/>
      <c r="I68" s="22"/>
      <c r="J68" s="22"/>
      <c r="K68" s="158">
        <v>2.9499999999999998E-2</v>
      </c>
      <c r="L68" s="22"/>
      <c r="M68" s="22"/>
      <c r="N68" s="22"/>
      <c r="O68" s="159"/>
      <c r="P68" s="22"/>
      <c r="Q68" s="36"/>
      <c r="S68" s="71"/>
    </row>
    <row r="69" spans="1:19" x14ac:dyDescent="0.35">
      <c r="A69" s="20"/>
      <c r="B69" s="20"/>
      <c r="C69" s="20"/>
      <c r="D69" s="21"/>
      <c r="E69" s="20"/>
      <c r="F69" s="20"/>
      <c r="G69" s="22"/>
      <c r="H69" s="22"/>
      <c r="I69" s="22"/>
      <c r="J69" s="22"/>
      <c r="K69" s="36"/>
      <c r="L69" s="36"/>
      <c r="M69" s="36"/>
      <c r="N69" s="36"/>
      <c r="O69" s="36"/>
      <c r="P69" s="36"/>
      <c r="Q69" s="36"/>
      <c r="S69" s="71"/>
    </row>
    <row r="70" spans="1:19" ht="18" x14ac:dyDescent="0.4">
      <c r="A70" s="20"/>
      <c r="B70" s="540" t="s">
        <v>0</v>
      </c>
      <c r="C70" s="540"/>
      <c r="D70" s="540"/>
      <c r="E70" s="540"/>
      <c r="F70" s="540"/>
      <c r="G70" s="540"/>
      <c r="H70" s="540"/>
      <c r="I70" s="540"/>
      <c r="J70" s="540"/>
      <c r="S70" s="71"/>
    </row>
    <row r="71" spans="1:19" ht="18" x14ac:dyDescent="0.4">
      <c r="A71" s="20"/>
      <c r="B71" s="540" t="s">
        <v>1</v>
      </c>
      <c r="C71" s="540"/>
      <c r="D71" s="540"/>
      <c r="E71" s="540"/>
      <c r="F71" s="540"/>
      <c r="G71" s="540"/>
      <c r="H71" s="540"/>
      <c r="I71" s="540"/>
      <c r="J71" s="540"/>
      <c r="S71" s="71"/>
    </row>
    <row r="72" spans="1:19" x14ac:dyDescent="0.35">
      <c r="A72" s="20"/>
      <c r="B72" s="20"/>
      <c r="C72" s="20"/>
      <c r="D72" s="21"/>
      <c r="E72" s="20"/>
      <c r="F72" s="20"/>
      <c r="G72" s="22"/>
      <c r="H72" s="22"/>
      <c r="S72" s="71"/>
    </row>
    <row r="73" spans="1:19" x14ac:dyDescent="0.35">
      <c r="A73" s="20"/>
      <c r="B73" s="20"/>
      <c r="C73" s="20"/>
      <c r="D73" s="21"/>
      <c r="E73" s="20"/>
      <c r="F73" s="20"/>
      <c r="G73" s="22"/>
      <c r="H73" s="22"/>
      <c r="M73" s="23"/>
      <c r="N73" s="7">
        <v>2</v>
      </c>
      <c r="S73" s="71"/>
    </row>
    <row r="74" spans="1:19" ht="15.5" x14ac:dyDescent="0.35">
      <c r="A74" s="20"/>
      <c r="B74" s="29" t="s">
        <v>2</v>
      </c>
      <c r="C74" s="20"/>
      <c r="D74" s="541" t="s">
        <v>3</v>
      </c>
      <c r="E74" s="541"/>
      <c r="F74" s="541"/>
      <c r="G74" s="541"/>
      <c r="H74" s="541"/>
      <c r="I74" s="541"/>
      <c r="J74" s="541"/>
      <c r="S74" s="71"/>
    </row>
    <row r="75" spans="1:19" ht="15.5" x14ac:dyDescent="0.35">
      <c r="A75" s="20"/>
      <c r="B75" s="30"/>
      <c r="C75" s="20"/>
      <c r="D75" s="31"/>
      <c r="E75" s="32"/>
      <c r="F75" s="33"/>
      <c r="G75" s="34"/>
      <c r="H75" s="34"/>
      <c r="I75" s="34"/>
      <c r="J75" s="34"/>
      <c r="K75" s="40"/>
      <c r="L75" s="40"/>
      <c r="M75" s="34"/>
      <c r="N75" s="40"/>
      <c r="O75" s="40"/>
      <c r="P75" s="40"/>
      <c r="Q75" s="36"/>
      <c r="R75" s="38"/>
      <c r="S75" s="71"/>
    </row>
    <row r="76" spans="1:19" ht="15.5" x14ac:dyDescent="0.35">
      <c r="A76" s="20"/>
      <c r="B76" s="29" t="s">
        <v>4</v>
      </c>
      <c r="C76" s="20"/>
      <c r="D76" s="39" t="s">
        <v>5</v>
      </c>
      <c r="E76" s="32"/>
      <c r="F76" s="33"/>
      <c r="G76" s="40"/>
      <c r="H76" s="34"/>
      <c r="I76" s="41"/>
      <c r="J76" s="34"/>
      <c r="K76" s="160"/>
      <c r="L76" s="40"/>
      <c r="M76" s="41"/>
      <c r="N76" s="40"/>
      <c r="O76" s="161"/>
      <c r="P76" s="162"/>
      <c r="Q76" s="36"/>
      <c r="R76" s="38"/>
      <c r="S76" s="71"/>
    </row>
    <row r="77" spans="1:19" ht="15.5" x14ac:dyDescent="0.35">
      <c r="A77" s="20"/>
      <c r="B77" s="30"/>
      <c r="C77" s="20"/>
      <c r="D77" s="31"/>
      <c r="E77" s="32"/>
      <c r="F77" s="32"/>
      <c r="G77" s="31"/>
      <c r="H77" s="31"/>
      <c r="I77" s="31"/>
      <c r="J77" s="31"/>
      <c r="S77" s="71"/>
    </row>
    <row r="78" spans="1:19" x14ac:dyDescent="0.35">
      <c r="A78" s="20"/>
      <c r="B78" s="44"/>
      <c r="C78" s="20"/>
      <c r="D78" s="45" t="s">
        <v>6</v>
      </c>
      <c r="E78" s="46"/>
      <c r="F78" s="20"/>
      <c r="G78" s="47">
        <v>650</v>
      </c>
      <c r="H78" s="48" t="s">
        <v>7</v>
      </c>
      <c r="I78" s="22"/>
      <c r="J78" s="22"/>
      <c r="S78" s="71"/>
    </row>
    <row r="79" spans="1:19" x14ac:dyDescent="0.35">
      <c r="A79" s="20"/>
      <c r="B79" s="44"/>
      <c r="C79" s="20"/>
      <c r="D79" s="21"/>
      <c r="E79" s="20"/>
      <c r="F79" s="20"/>
      <c r="G79" s="22"/>
      <c r="H79" s="22"/>
      <c r="I79" s="50"/>
      <c r="J79" s="22"/>
      <c r="S79" s="71"/>
    </row>
    <row r="80" spans="1:19" x14ac:dyDescent="0.35">
      <c r="A80" s="20"/>
      <c r="B80" s="44"/>
      <c r="C80" s="20"/>
      <c r="D80" s="45"/>
      <c r="E80" s="51"/>
      <c r="F80" s="20"/>
      <c r="G80" s="542" t="s">
        <v>8</v>
      </c>
      <c r="H80" s="543"/>
      <c r="I80" s="544"/>
      <c r="J80" s="22"/>
      <c r="K80" s="542" t="s">
        <v>9</v>
      </c>
      <c r="L80" s="543"/>
      <c r="M80" s="544"/>
      <c r="N80" s="22"/>
      <c r="O80" s="542" t="s">
        <v>10</v>
      </c>
      <c r="P80" s="544"/>
      <c r="Q80" s="36"/>
      <c r="S80" s="71"/>
    </row>
    <row r="81" spans="1:19" ht="15" customHeight="1" x14ac:dyDescent="0.35">
      <c r="A81" s="20"/>
      <c r="B81" s="44"/>
      <c r="C81" s="20"/>
      <c r="D81" s="545" t="s">
        <v>11</v>
      </c>
      <c r="E81" s="53"/>
      <c r="F81" s="20"/>
      <c r="G81" s="54" t="s">
        <v>12</v>
      </c>
      <c r="H81" s="55" t="s">
        <v>13</v>
      </c>
      <c r="I81" s="56" t="s">
        <v>14</v>
      </c>
      <c r="J81" s="22"/>
      <c r="K81" s="54" t="s">
        <v>12</v>
      </c>
      <c r="L81" s="55" t="s">
        <v>13</v>
      </c>
      <c r="M81" s="56" t="s">
        <v>14</v>
      </c>
      <c r="N81" s="22"/>
      <c r="O81" s="547" t="s">
        <v>15</v>
      </c>
      <c r="P81" s="549" t="s">
        <v>16</v>
      </c>
      <c r="Q81" s="36"/>
      <c r="S81" s="71"/>
    </row>
    <row r="82" spans="1:19" x14ac:dyDescent="0.35">
      <c r="A82" s="20"/>
      <c r="B82" s="163"/>
      <c r="C82" s="20"/>
      <c r="D82" s="546"/>
      <c r="E82" s="53"/>
      <c r="F82" s="20"/>
      <c r="G82" s="57" t="s">
        <v>17</v>
      </c>
      <c r="H82" s="58"/>
      <c r="I82" s="58" t="s">
        <v>17</v>
      </c>
      <c r="J82" s="22"/>
      <c r="K82" s="57" t="s">
        <v>17</v>
      </c>
      <c r="L82" s="58"/>
      <c r="M82" s="58" t="s">
        <v>17</v>
      </c>
      <c r="N82" s="22"/>
      <c r="O82" s="548"/>
      <c r="P82" s="550"/>
      <c r="Q82" s="36"/>
      <c r="S82" s="71"/>
    </row>
    <row r="83" spans="1:19" x14ac:dyDescent="0.35">
      <c r="A83" s="20"/>
      <c r="B83" s="164" t="s">
        <v>18</v>
      </c>
      <c r="C83" s="60"/>
      <c r="D83" s="61" t="s">
        <v>19</v>
      </c>
      <c r="E83" s="62"/>
      <c r="F83" s="22"/>
      <c r="G83" s="63">
        <v>38.340000000000003</v>
      </c>
      <c r="H83" s="64">
        <v>1</v>
      </c>
      <c r="I83" s="65">
        <f t="shared" ref="I83:I96" si="13">H83*G83</f>
        <v>38.340000000000003</v>
      </c>
      <c r="J83" s="66"/>
      <c r="K83" s="63">
        <v>40.1</v>
      </c>
      <c r="L83" s="64">
        <v>1</v>
      </c>
      <c r="M83" s="65">
        <f t="shared" ref="M83:M96" si="14">L83*K83</f>
        <v>40.1</v>
      </c>
      <c r="N83" s="66"/>
      <c r="O83" s="67">
        <f t="shared" ref="O83:O120" si="15">M83-I83</f>
        <v>1.759999999999998</v>
      </c>
      <c r="P83" s="68">
        <f t="shared" ref="P83:P120" si="16">IF(OR(I83=0,M83=0),"",(O83/I83))</f>
        <v>4.5905059989566975E-2</v>
      </c>
      <c r="Q83" s="69"/>
      <c r="R83" s="70"/>
      <c r="S83" s="71"/>
    </row>
    <row r="84" spans="1:19" x14ac:dyDescent="0.35">
      <c r="A84" s="20"/>
      <c r="B84" s="76" t="s">
        <v>20</v>
      </c>
      <c r="C84" s="62"/>
      <c r="D84" s="61" t="s">
        <v>19</v>
      </c>
      <c r="E84" s="62"/>
      <c r="F84" s="52"/>
      <c r="G84" s="72">
        <v>0.45</v>
      </c>
      <c r="H84" s="73">
        <v>1</v>
      </c>
      <c r="I84" s="65">
        <f t="shared" si="13"/>
        <v>0.45</v>
      </c>
      <c r="J84" s="75"/>
      <c r="K84" s="72">
        <v>0</v>
      </c>
      <c r="L84" s="73">
        <v>1</v>
      </c>
      <c r="M84" s="74">
        <f t="shared" si="14"/>
        <v>0</v>
      </c>
      <c r="N84" s="75"/>
      <c r="O84" s="67">
        <f t="shared" si="15"/>
        <v>-0.45</v>
      </c>
      <c r="P84" s="68" t="str">
        <f t="shared" si="16"/>
        <v/>
      </c>
      <c r="Q84" s="69"/>
      <c r="R84" s="70"/>
      <c r="S84" s="71"/>
    </row>
    <row r="85" spans="1:19" x14ac:dyDescent="0.35">
      <c r="A85" s="20"/>
      <c r="B85" s="76" t="s">
        <v>21</v>
      </c>
      <c r="C85" s="62"/>
      <c r="D85" s="61" t="s">
        <v>19</v>
      </c>
      <c r="E85" s="62"/>
      <c r="F85" s="52"/>
      <c r="G85" s="72">
        <v>0.41</v>
      </c>
      <c r="H85" s="73">
        <v>1</v>
      </c>
      <c r="I85" s="65">
        <f t="shared" si="13"/>
        <v>0.41</v>
      </c>
      <c r="J85" s="75"/>
      <c r="K85" s="72">
        <v>0</v>
      </c>
      <c r="L85" s="73">
        <v>1</v>
      </c>
      <c r="M85" s="74">
        <f t="shared" si="14"/>
        <v>0</v>
      </c>
      <c r="N85" s="75"/>
      <c r="O85" s="67">
        <f t="shared" si="15"/>
        <v>-0.41</v>
      </c>
      <c r="P85" s="68" t="str">
        <f t="shared" si="16"/>
        <v/>
      </c>
      <c r="Q85" s="69"/>
      <c r="R85" s="70"/>
      <c r="S85" s="71"/>
    </row>
    <row r="86" spans="1:19" x14ac:dyDescent="0.35">
      <c r="A86" s="20"/>
      <c r="B86" s="76" t="s">
        <v>22</v>
      </c>
      <c r="C86" s="62"/>
      <c r="D86" s="61" t="s">
        <v>19</v>
      </c>
      <c r="E86" s="62"/>
      <c r="F86" s="52"/>
      <c r="G86" s="72">
        <v>0.48</v>
      </c>
      <c r="H86" s="73">
        <v>1</v>
      </c>
      <c r="I86" s="65">
        <f t="shared" si="13"/>
        <v>0.48</v>
      </c>
      <c r="J86" s="75"/>
      <c r="K86" s="72">
        <v>0.48</v>
      </c>
      <c r="L86" s="73">
        <v>1</v>
      </c>
      <c r="M86" s="74">
        <f t="shared" si="14"/>
        <v>0.48</v>
      </c>
      <c r="N86" s="75"/>
      <c r="O86" s="67">
        <f t="shared" si="15"/>
        <v>0</v>
      </c>
      <c r="P86" s="68">
        <f t="shared" si="16"/>
        <v>0</v>
      </c>
      <c r="Q86" s="69"/>
      <c r="R86" s="70"/>
      <c r="S86" s="71"/>
    </row>
    <row r="87" spans="1:19" x14ac:dyDescent="0.35">
      <c r="A87" s="20"/>
      <c r="B87" s="76" t="s">
        <v>23</v>
      </c>
      <c r="C87" s="62"/>
      <c r="D87" s="61" t="s">
        <v>19</v>
      </c>
      <c r="E87" s="62"/>
      <c r="F87" s="52"/>
      <c r="G87" s="72">
        <v>0</v>
      </c>
      <c r="H87" s="73">
        <v>1</v>
      </c>
      <c r="I87" s="65">
        <f t="shared" si="13"/>
        <v>0</v>
      </c>
      <c r="J87" s="75"/>
      <c r="K87" s="72">
        <v>-0.02</v>
      </c>
      <c r="L87" s="73">
        <v>1</v>
      </c>
      <c r="M87" s="74">
        <f t="shared" si="14"/>
        <v>-0.02</v>
      </c>
      <c r="N87" s="75"/>
      <c r="O87" s="67">
        <f t="shared" si="15"/>
        <v>-0.02</v>
      </c>
      <c r="P87" s="68" t="str">
        <f t="shared" si="16"/>
        <v/>
      </c>
      <c r="Q87" s="69"/>
      <c r="R87" s="70"/>
      <c r="S87" s="71"/>
    </row>
    <row r="88" spans="1:19" x14ac:dyDescent="0.35">
      <c r="A88" s="20"/>
      <c r="B88" s="76" t="s">
        <v>24</v>
      </c>
      <c r="C88" s="62"/>
      <c r="D88" s="61" t="s">
        <v>19</v>
      </c>
      <c r="E88" s="62"/>
      <c r="F88" s="52"/>
      <c r="G88" s="72">
        <v>-2.13</v>
      </c>
      <c r="H88" s="64">
        <v>1</v>
      </c>
      <c r="I88" s="65">
        <f t="shared" si="13"/>
        <v>-2.13</v>
      </c>
      <c r="J88" s="75"/>
      <c r="K88" s="72">
        <v>-2.13</v>
      </c>
      <c r="L88" s="64">
        <v>1</v>
      </c>
      <c r="M88" s="74">
        <f t="shared" si="14"/>
        <v>-2.13</v>
      </c>
      <c r="N88" s="75"/>
      <c r="O88" s="67">
        <f t="shared" si="15"/>
        <v>0</v>
      </c>
      <c r="P88" s="68">
        <f t="shared" si="16"/>
        <v>0</v>
      </c>
      <c r="Q88" s="69"/>
      <c r="R88" s="70"/>
      <c r="S88" s="71"/>
    </row>
    <row r="89" spans="1:19" x14ac:dyDescent="0.35">
      <c r="A89" s="20"/>
      <c r="B89" s="76" t="s">
        <v>25</v>
      </c>
      <c r="C89" s="62"/>
      <c r="D89" s="61" t="s">
        <v>19</v>
      </c>
      <c r="E89" s="62"/>
      <c r="F89" s="52"/>
      <c r="G89" s="72">
        <v>-0.34</v>
      </c>
      <c r="H89" s="64">
        <v>1</v>
      </c>
      <c r="I89" s="65">
        <f t="shared" si="13"/>
        <v>-0.34</v>
      </c>
      <c r="J89" s="75"/>
      <c r="K89" s="72">
        <v>-0.34</v>
      </c>
      <c r="L89" s="64">
        <v>1</v>
      </c>
      <c r="M89" s="74">
        <f t="shared" si="14"/>
        <v>-0.34</v>
      </c>
      <c r="N89" s="75"/>
      <c r="O89" s="67">
        <f t="shared" si="15"/>
        <v>0</v>
      </c>
      <c r="P89" s="68">
        <f t="shared" si="16"/>
        <v>0</v>
      </c>
      <c r="Q89" s="69"/>
      <c r="R89" s="70"/>
      <c r="S89" s="71"/>
    </row>
    <row r="90" spans="1:19" x14ac:dyDescent="0.35">
      <c r="A90" s="20"/>
      <c r="B90" s="76" t="s">
        <v>26</v>
      </c>
      <c r="C90" s="62"/>
      <c r="D90" s="61" t="s">
        <v>19</v>
      </c>
      <c r="E90" s="62"/>
      <c r="F90" s="52"/>
      <c r="G90" s="72">
        <v>0</v>
      </c>
      <c r="H90" s="64">
        <v>1</v>
      </c>
      <c r="I90" s="65">
        <f t="shared" si="13"/>
        <v>0</v>
      </c>
      <c r="J90" s="75"/>
      <c r="K90" s="72">
        <v>-0.01</v>
      </c>
      <c r="L90" s="64">
        <v>1</v>
      </c>
      <c r="M90" s="74">
        <f t="shared" si="14"/>
        <v>-0.01</v>
      </c>
      <c r="N90" s="75"/>
      <c r="O90" s="67">
        <f t="shared" si="15"/>
        <v>-0.01</v>
      </c>
      <c r="P90" s="68" t="str">
        <f t="shared" si="16"/>
        <v/>
      </c>
      <c r="Q90" s="69"/>
      <c r="R90" s="70"/>
      <c r="S90" s="71"/>
    </row>
    <row r="91" spans="1:19" x14ac:dyDescent="0.35">
      <c r="A91" s="20"/>
      <c r="B91" s="76" t="s">
        <v>27</v>
      </c>
      <c r="C91" s="62"/>
      <c r="D91" s="61" t="s">
        <v>19</v>
      </c>
      <c r="E91" s="62"/>
      <c r="F91" s="52"/>
      <c r="G91" s="72">
        <v>-0.1</v>
      </c>
      <c r="H91" s="73">
        <v>1</v>
      </c>
      <c r="I91" s="65">
        <f t="shared" si="13"/>
        <v>-0.1</v>
      </c>
      <c r="J91" s="75"/>
      <c r="K91" s="72">
        <v>0</v>
      </c>
      <c r="L91" s="73">
        <v>1</v>
      </c>
      <c r="M91" s="74">
        <f t="shared" si="14"/>
        <v>0</v>
      </c>
      <c r="N91" s="75"/>
      <c r="O91" s="67">
        <f t="shared" si="15"/>
        <v>0.1</v>
      </c>
      <c r="P91" s="68" t="str">
        <f t="shared" si="16"/>
        <v/>
      </c>
      <c r="Q91" s="69"/>
      <c r="R91" s="70"/>
      <c r="S91" s="71"/>
    </row>
    <row r="92" spans="1:19" x14ac:dyDescent="0.35">
      <c r="A92" s="20"/>
      <c r="B92" s="76" t="s">
        <v>28</v>
      </c>
      <c r="C92" s="62"/>
      <c r="D92" s="61" t="s">
        <v>19</v>
      </c>
      <c r="E92" s="62"/>
      <c r="F92" s="52"/>
      <c r="G92" s="72">
        <v>-0.2</v>
      </c>
      <c r="H92" s="73">
        <v>1</v>
      </c>
      <c r="I92" s="65">
        <f t="shared" si="13"/>
        <v>-0.2</v>
      </c>
      <c r="J92" s="75"/>
      <c r="K92" s="72">
        <v>0</v>
      </c>
      <c r="L92" s="73">
        <v>1</v>
      </c>
      <c r="M92" s="74">
        <f t="shared" si="14"/>
        <v>0</v>
      </c>
      <c r="N92" s="75"/>
      <c r="O92" s="67">
        <f t="shared" si="15"/>
        <v>0.2</v>
      </c>
      <c r="P92" s="68" t="str">
        <f t="shared" si="16"/>
        <v/>
      </c>
      <c r="Q92" s="69"/>
      <c r="R92" s="70"/>
      <c r="S92" s="71"/>
    </row>
    <row r="93" spans="1:19" x14ac:dyDescent="0.35">
      <c r="A93" s="20"/>
      <c r="B93" s="76" t="s">
        <v>29</v>
      </c>
      <c r="C93" s="62"/>
      <c r="D93" s="61" t="s">
        <v>19</v>
      </c>
      <c r="E93" s="62"/>
      <c r="F93" s="52"/>
      <c r="G93" s="72">
        <v>0</v>
      </c>
      <c r="H93" s="73">
        <v>1</v>
      </c>
      <c r="I93" s="65">
        <f t="shared" si="13"/>
        <v>0</v>
      </c>
      <c r="J93" s="75"/>
      <c r="K93" s="72">
        <v>-0.1</v>
      </c>
      <c r="L93" s="73">
        <v>1</v>
      </c>
      <c r="M93" s="74">
        <f t="shared" si="14"/>
        <v>-0.1</v>
      </c>
      <c r="N93" s="75"/>
      <c r="O93" s="67">
        <f t="shared" si="15"/>
        <v>-0.1</v>
      </c>
      <c r="P93" s="68" t="str">
        <f t="shared" si="16"/>
        <v/>
      </c>
      <c r="Q93" s="69"/>
      <c r="R93" s="70"/>
      <c r="S93" s="71"/>
    </row>
    <row r="94" spans="1:19" x14ac:dyDescent="0.35">
      <c r="A94" s="20"/>
      <c r="B94" s="76" t="s">
        <v>30</v>
      </c>
      <c r="C94" s="62"/>
      <c r="D94" s="61" t="s">
        <v>19</v>
      </c>
      <c r="E94" s="62"/>
      <c r="F94" s="52"/>
      <c r="G94" s="72">
        <v>-0.26</v>
      </c>
      <c r="H94" s="73">
        <v>1</v>
      </c>
      <c r="I94" s="74">
        <f t="shared" si="13"/>
        <v>-0.26</v>
      </c>
      <c r="J94" s="75"/>
      <c r="K94" s="72">
        <v>-0.26</v>
      </c>
      <c r="L94" s="73">
        <v>1</v>
      </c>
      <c r="M94" s="74">
        <f t="shared" si="14"/>
        <v>-0.26</v>
      </c>
      <c r="N94" s="75"/>
      <c r="O94" s="67">
        <f t="shared" si="15"/>
        <v>0</v>
      </c>
      <c r="P94" s="68">
        <f t="shared" si="16"/>
        <v>0</v>
      </c>
      <c r="Q94" s="69"/>
      <c r="R94" s="70"/>
      <c r="S94" s="71"/>
    </row>
    <row r="95" spans="1:19" x14ac:dyDescent="0.35">
      <c r="A95" s="20"/>
      <c r="B95" s="76" t="s">
        <v>31</v>
      </c>
      <c r="C95" s="60"/>
      <c r="D95" s="61" t="s">
        <v>32</v>
      </c>
      <c r="E95" s="62"/>
      <c r="F95" s="22"/>
      <c r="G95" s="77"/>
      <c r="H95" s="78">
        <f>+$G$78</f>
        <v>650</v>
      </c>
      <c r="I95" s="65">
        <f t="shared" si="13"/>
        <v>0</v>
      </c>
      <c r="J95" s="66"/>
      <c r="K95" s="77"/>
      <c r="L95" s="78">
        <f>+$G$78</f>
        <v>650</v>
      </c>
      <c r="M95" s="65">
        <f t="shared" si="14"/>
        <v>0</v>
      </c>
      <c r="N95" s="66"/>
      <c r="O95" s="67">
        <f t="shared" si="15"/>
        <v>0</v>
      </c>
      <c r="P95" s="68" t="str">
        <f t="shared" si="16"/>
        <v/>
      </c>
      <c r="Q95" s="69"/>
      <c r="R95" s="70"/>
      <c r="S95" s="71"/>
    </row>
    <row r="96" spans="1:19" x14ac:dyDescent="0.35">
      <c r="A96" s="20"/>
      <c r="B96" s="76" t="str">
        <f>B36</f>
        <v>Rate Rider for Disposition of Lost Revenue Adjustment Mechanism (LRAMVA) - effective until December 31, 2021</v>
      </c>
      <c r="C96" s="60"/>
      <c r="D96" s="61" t="s">
        <v>32</v>
      </c>
      <c r="E96" s="62"/>
      <c r="F96" s="22"/>
      <c r="G96" s="77"/>
      <c r="H96" s="78">
        <f>+$G$78</f>
        <v>650</v>
      </c>
      <c r="I96" s="65">
        <f t="shared" si="13"/>
        <v>0</v>
      </c>
      <c r="J96" s="66"/>
      <c r="K96" s="77">
        <v>9.8999999999999999E-4</v>
      </c>
      <c r="L96" s="78">
        <f>+$G$78</f>
        <v>650</v>
      </c>
      <c r="M96" s="65">
        <f t="shared" si="14"/>
        <v>0.64349999999999996</v>
      </c>
      <c r="N96" s="66"/>
      <c r="O96" s="67">
        <f t="shared" si="15"/>
        <v>0.64349999999999996</v>
      </c>
      <c r="P96" s="68" t="str">
        <f t="shared" si="16"/>
        <v/>
      </c>
      <c r="Q96" s="69"/>
      <c r="R96" s="70"/>
      <c r="S96" s="71"/>
    </row>
    <row r="97" spans="1:19" x14ac:dyDescent="0.35">
      <c r="A97" s="80"/>
      <c r="B97" s="165" t="s">
        <v>34</v>
      </c>
      <c r="C97" s="82"/>
      <c r="D97" s="83"/>
      <c r="E97" s="82"/>
      <c r="F97" s="84"/>
      <c r="G97" s="85"/>
      <c r="H97" s="86"/>
      <c r="I97" s="87">
        <f>SUM(I83:I96)</f>
        <v>36.649999999999991</v>
      </c>
      <c r="J97" s="88"/>
      <c r="K97" s="85"/>
      <c r="L97" s="86"/>
      <c r="M97" s="87">
        <f>SUM(M83:M96)</f>
        <v>38.363499999999995</v>
      </c>
      <c r="N97" s="88"/>
      <c r="O97" s="89">
        <f t="shared" si="15"/>
        <v>1.7135000000000034</v>
      </c>
      <c r="P97" s="90">
        <f t="shared" si="16"/>
        <v>4.6753069577080593E-2</v>
      </c>
      <c r="Q97" s="69"/>
      <c r="R97" s="70"/>
      <c r="S97" s="71"/>
    </row>
    <row r="98" spans="1:19" x14ac:dyDescent="0.35">
      <c r="A98" s="20"/>
      <c r="B98" s="76" t="s">
        <v>35</v>
      </c>
      <c r="C98" s="60"/>
      <c r="D98" s="61" t="s">
        <v>32</v>
      </c>
      <c r="E98" s="62"/>
      <c r="F98" s="22"/>
      <c r="G98" s="92">
        <f>IF(ISBLANK($D76)=TRUE, 0, IF($D76="TOU", $D$130*G114+$D$131*G115+$D$132*G116, IF(AND($D76="non-TOU", H118&gt;0), G118,G117)))</f>
        <v>0.13325999999999999</v>
      </c>
      <c r="H98" s="78">
        <f>$G$78*(1+G128)-$G$78</f>
        <v>19.175000000000068</v>
      </c>
      <c r="I98" s="65">
        <f>H98*G98</f>
        <v>2.555260500000009</v>
      </c>
      <c r="J98" s="66"/>
      <c r="K98" s="92">
        <f>IF(ISBLANK($D76)=TRUE, 0, IF($D76="TOU", $D$130*K114+$D$131*K115+$D$132*K116, IF(AND($D76="non-TOU", L118&gt;0), K118,K117)))</f>
        <v>0.13325999999999999</v>
      </c>
      <c r="L98" s="166">
        <f>$G$78*(1+K128)-$G$78</f>
        <v>19.175000000000068</v>
      </c>
      <c r="M98" s="74">
        <f>L98*K98</f>
        <v>2.555260500000009</v>
      </c>
      <c r="N98" s="66"/>
      <c r="O98" s="67">
        <f t="shared" si="15"/>
        <v>0</v>
      </c>
      <c r="P98" s="68">
        <f t="shared" si="16"/>
        <v>0</v>
      </c>
      <c r="Q98" s="69"/>
      <c r="R98" s="70"/>
      <c r="S98" s="71"/>
    </row>
    <row r="99" spans="1:19" x14ac:dyDescent="0.35">
      <c r="A99" s="93"/>
      <c r="B99" s="76" t="str">
        <f t="shared" ref="B99:B104" si="17">B39</f>
        <v>Rate Rider for Disposition of Deferral/Variance Accounts (2021) - effective until December 31, 2021</v>
      </c>
      <c r="C99" s="62"/>
      <c r="D99" s="61" t="s">
        <v>32</v>
      </c>
      <c r="E99" s="62"/>
      <c r="F99" s="52"/>
      <c r="G99" s="94"/>
      <c r="H99" s="95"/>
      <c r="I99" s="96">
        <f>H99*G99</f>
        <v>0</v>
      </c>
      <c r="J99" s="75"/>
      <c r="K99" s="94">
        <v>2.7E-4</v>
      </c>
      <c r="L99" s="95">
        <f>$G$78</f>
        <v>650</v>
      </c>
      <c r="M99" s="96">
        <f>L99*K99</f>
        <v>0.17549999999999999</v>
      </c>
      <c r="N99" s="75"/>
      <c r="O99" s="67">
        <f>M99-I99</f>
        <v>0.17549999999999999</v>
      </c>
      <c r="P99" s="68" t="str">
        <f>IF(OR(I99=0,M99=0),"",(O99/I99))</f>
        <v/>
      </c>
      <c r="Q99" s="69"/>
      <c r="R99" s="70"/>
      <c r="S99" s="71"/>
    </row>
    <row r="100" spans="1:19" x14ac:dyDescent="0.35">
      <c r="A100" s="93"/>
      <c r="B100" s="76" t="str">
        <f t="shared" si="17"/>
        <v>Rate Rider for Disposition of Deferral/Variance Accounts (2020) - effective until December 31, 2021</v>
      </c>
      <c r="C100" s="62"/>
      <c r="D100" s="61" t="s">
        <v>32</v>
      </c>
      <c r="E100" s="62"/>
      <c r="F100" s="52"/>
      <c r="G100" s="94">
        <v>3.3E-4</v>
      </c>
      <c r="H100" s="95">
        <f>$G$78</f>
        <v>650</v>
      </c>
      <c r="I100" s="96">
        <f t="shared" ref="I100:I104" si="18">H100*G100</f>
        <v>0.2145</v>
      </c>
      <c r="J100" s="75"/>
      <c r="K100" s="94">
        <v>3.3E-4</v>
      </c>
      <c r="L100" s="95">
        <f>$G$78</f>
        <v>650</v>
      </c>
      <c r="M100" s="96">
        <f t="shared" ref="M100:M104" si="19">L100*K100</f>
        <v>0.2145</v>
      </c>
      <c r="N100" s="75"/>
      <c r="O100" s="67">
        <f t="shared" ref="O100:O104" si="20">M100-I100</f>
        <v>0</v>
      </c>
      <c r="P100" s="68">
        <f t="shared" ref="P100:P104" si="21">IF(OR(I100=0,M100=0),"",(O100/I100))</f>
        <v>0</v>
      </c>
      <c r="Q100" s="69"/>
      <c r="R100" s="70"/>
      <c r="S100" s="71"/>
    </row>
    <row r="101" spans="1:19" x14ac:dyDescent="0.35">
      <c r="A101" s="93"/>
      <c r="B101" s="76" t="str">
        <f t="shared" si="17"/>
        <v>Rate Rider for Disposition of Capacity Based Recovery Account (2021) - Applicable only for Class B Customers - effective until December 31, 2021</v>
      </c>
      <c r="C101" s="62"/>
      <c r="D101" s="61" t="s">
        <v>32</v>
      </c>
      <c r="E101" s="62"/>
      <c r="F101" s="52"/>
      <c r="G101" s="94"/>
      <c r="H101" s="95"/>
      <c r="I101" s="96">
        <f>H101*G101</f>
        <v>0</v>
      </c>
      <c r="J101" s="75"/>
      <c r="K101" s="94">
        <v>-9.0000000000000006E-5</v>
      </c>
      <c r="L101" s="95">
        <f>$G$78</f>
        <v>650</v>
      </c>
      <c r="M101" s="96">
        <f>L101*K101</f>
        <v>-5.8500000000000003E-2</v>
      </c>
      <c r="N101" s="75"/>
      <c r="O101" s="67">
        <f>M101-I101</f>
        <v>-5.8500000000000003E-2</v>
      </c>
      <c r="P101" s="68" t="str">
        <f>IF(OR(I101=0,M101=0),"",(O101/I101))</f>
        <v/>
      </c>
      <c r="Q101" s="69"/>
      <c r="R101" s="70"/>
      <c r="S101" s="71"/>
    </row>
    <row r="102" spans="1:19" x14ac:dyDescent="0.35">
      <c r="A102" s="93"/>
      <c r="B102" s="76" t="str">
        <f t="shared" si="17"/>
        <v>Rate Rider for Disposition of Capacity Based Recovery Account (2020) - Applicable only for Class B Customers - effective until December 31, 2021</v>
      </c>
      <c r="C102" s="62"/>
      <c r="D102" s="61" t="s">
        <v>32</v>
      </c>
      <c r="E102" s="62"/>
      <c r="F102" s="52"/>
      <c r="G102" s="94">
        <v>-2.0000000000000002E-5</v>
      </c>
      <c r="H102" s="95">
        <f>$G$78</f>
        <v>650</v>
      </c>
      <c r="I102" s="96">
        <f t="shared" si="18"/>
        <v>-1.3000000000000001E-2</v>
      </c>
      <c r="J102" s="75"/>
      <c r="K102" s="94">
        <v>-2.0000000000000002E-5</v>
      </c>
      <c r="L102" s="95">
        <f>$G$78</f>
        <v>650</v>
      </c>
      <c r="M102" s="96">
        <f t="shared" si="19"/>
        <v>-1.3000000000000001E-2</v>
      </c>
      <c r="N102" s="75"/>
      <c r="O102" s="67">
        <f t="shared" si="20"/>
        <v>0</v>
      </c>
      <c r="P102" s="68">
        <f t="shared" si="21"/>
        <v>0</v>
      </c>
      <c r="Q102" s="69"/>
      <c r="R102" s="70"/>
      <c r="S102" s="71"/>
    </row>
    <row r="103" spans="1:19" x14ac:dyDescent="0.35">
      <c r="A103" s="93"/>
      <c r="B103" s="76" t="str">
        <f t="shared" si="17"/>
        <v>Rate Rider for Disposition of Global Adjustment Account (2021) - Applicable only for Non-RPP Customers - effective until December 31, 2021</v>
      </c>
      <c r="C103" s="62"/>
      <c r="D103" s="61" t="s">
        <v>32</v>
      </c>
      <c r="E103" s="62"/>
      <c r="F103" s="52"/>
      <c r="G103" s="94"/>
      <c r="H103" s="95"/>
      <c r="I103" s="96">
        <f>H103*G103</f>
        <v>0</v>
      </c>
      <c r="J103" s="75"/>
      <c r="K103" s="94">
        <v>2.3900000000000002E-3</v>
      </c>
      <c r="L103" s="95"/>
      <c r="M103" s="96">
        <f t="shared" si="19"/>
        <v>0</v>
      </c>
      <c r="N103" s="75"/>
      <c r="O103" s="67">
        <f>M103-I103</f>
        <v>0</v>
      </c>
      <c r="P103" s="68" t="str">
        <f>IF(OR(I103=0,M103=0),"",(O103/I103))</f>
        <v/>
      </c>
      <c r="Q103" s="69"/>
      <c r="R103" s="70"/>
      <c r="S103" s="71"/>
    </row>
    <row r="104" spans="1:19" x14ac:dyDescent="0.35">
      <c r="A104" s="93"/>
      <c r="B104" s="76" t="str">
        <f t="shared" si="17"/>
        <v>Rate Rider for Disposition of Global Adjustment Account (2020) - Applicable only for Non-RPP Customers - effective until December 31, 2021</v>
      </c>
      <c r="C104" s="62"/>
      <c r="D104" s="61" t="s">
        <v>32</v>
      </c>
      <c r="E104" s="62"/>
      <c r="F104" s="52"/>
      <c r="G104" s="94">
        <v>-1.5900000000000001E-3</v>
      </c>
      <c r="H104" s="95"/>
      <c r="I104" s="96">
        <f t="shared" si="18"/>
        <v>0</v>
      </c>
      <c r="J104" s="75"/>
      <c r="K104" s="94">
        <v>-1.5900000000000001E-3</v>
      </c>
      <c r="L104" s="95"/>
      <c r="M104" s="96">
        <f t="shared" si="19"/>
        <v>0</v>
      </c>
      <c r="N104" s="75"/>
      <c r="O104" s="67">
        <f t="shared" si="20"/>
        <v>0</v>
      </c>
      <c r="P104" s="68" t="str">
        <f t="shared" si="21"/>
        <v/>
      </c>
      <c r="Q104" s="69"/>
      <c r="R104" s="70"/>
      <c r="S104" s="71"/>
    </row>
    <row r="105" spans="1:19" x14ac:dyDescent="0.35">
      <c r="A105" s="20"/>
      <c r="B105" s="76" t="s">
        <v>64</v>
      </c>
      <c r="C105" s="60"/>
      <c r="D105" s="61" t="s">
        <v>19</v>
      </c>
      <c r="E105" s="62"/>
      <c r="F105" s="22"/>
      <c r="G105" s="97">
        <f>+$G$45</f>
        <v>0.56000000000000005</v>
      </c>
      <c r="H105" s="64">
        <v>1</v>
      </c>
      <c r="I105" s="65">
        <f>H105*G105</f>
        <v>0.56000000000000005</v>
      </c>
      <c r="J105" s="66"/>
      <c r="K105" s="97">
        <f>+$G$105</f>
        <v>0.56000000000000005</v>
      </c>
      <c r="L105" s="64">
        <v>1</v>
      </c>
      <c r="M105" s="74">
        <f>L105*K105</f>
        <v>0.56000000000000005</v>
      </c>
      <c r="N105" s="66"/>
      <c r="O105" s="67">
        <f t="shared" si="15"/>
        <v>0</v>
      </c>
      <c r="P105" s="68">
        <f t="shared" si="16"/>
        <v>0</v>
      </c>
      <c r="Q105" s="69"/>
      <c r="R105" s="70"/>
      <c r="S105" s="71"/>
    </row>
    <row r="106" spans="1:19" x14ac:dyDescent="0.35">
      <c r="A106" s="80"/>
      <c r="B106" s="99" t="s">
        <v>43</v>
      </c>
      <c r="C106" s="100"/>
      <c r="D106" s="101"/>
      <c r="E106" s="100"/>
      <c r="F106" s="84"/>
      <c r="G106" s="102"/>
      <c r="H106" s="103"/>
      <c r="I106" s="104">
        <f>SUM(I98:I105)+I97</f>
        <v>39.966760499999999</v>
      </c>
      <c r="J106" s="88"/>
      <c r="K106" s="102"/>
      <c r="L106" s="103"/>
      <c r="M106" s="104">
        <f>SUM(M98:M105)+M97</f>
        <v>41.797260500000007</v>
      </c>
      <c r="N106" s="88"/>
      <c r="O106" s="89">
        <f t="shared" si="15"/>
        <v>1.8305000000000078</v>
      </c>
      <c r="P106" s="90">
        <f t="shared" si="16"/>
        <v>4.5800559692597748E-2</v>
      </c>
      <c r="Q106" s="69"/>
      <c r="R106" s="70"/>
      <c r="S106" s="71"/>
    </row>
    <row r="107" spans="1:19" x14ac:dyDescent="0.35">
      <c r="A107" s="20"/>
      <c r="B107" s="167" t="s">
        <v>44</v>
      </c>
      <c r="C107" s="22"/>
      <c r="D107" s="61" t="s">
        <v>32</v>
      </c>
      <c r="E107" s="52"/>
      <c r="F107" s="22"/>
      <c r="G107" s="77">
        <v>9.0600000000000003E-3</v>
      </c>
      <c r="H107" s="105">
        <f>$G$78*(1+G128)</f>
        <v>669.17500000000007</v>
      </c>
      <c r="I107" s="65">
        <f>H107*G107</f>
        <v>6.0627255000000009</v>
      </c>
      <c r="J107" s="66"/>
      <c r="K107" s="77">
        <v>8.2100000000000003E-3</v>
      </c>
      <c r="L107" s="105">
        <f>$G$78*(1+K128)</f>
        <v>669.17500000000007</v>
      </c>
      <c r="M107" s="65">
        <f>L107*K107</f>
        <v>5.4939267500000009</v>
      </c>
      <c r="N107" s="66"/>
      <c r="O107" s="67">
        <f t="shared" si="15"/>
        <v>-0.56879875000000002</v>
      </c>
      <c r="P107" s="68">
        <f t="shared" si="16"/>
        <v>-9.3818984547461362E-2</v>
      </c>
      <c r="Q107" s="69"/>
      <c r="R107" s="70"/>
      <c r="S107" s="71"/>
    </row>
    <row r="108" spans="1:19" x14ac:dyDescent="0.35">
      <c r="A108" s="20"/>
      <c r="B108" s="167" t="s">
        <v>45</v>
      </c>
      <c r="C108" s="22"/>
      <c r="D108" s="61" t="s">
        <v>32</v>
      </c>
      <c r="E108" s="52"/>
      <c r="F108" s="22"/>
      <c r="G108" s="77">
        <v>7.3699999999999998E-3</v>
      </c>
      <c r="H108" s="105">
        <f>+H107</f>
        <v>669.17500000000007</v>
      </c>
      <c r="I108" s="65">
        <f>H108*G108</f>
        <v>4.9318197500000007</v>
      </c>
      <c r="J108" s="66"/>
      <c r="K108" s="77">
        <v>6.62E-3</v>
      </c>
      <c r="L108" s="106">
        <f>+L107</f>
        <v>669.17500000000007</v>
      </c>
      <c r="M108" s="65">
        <f>L108*K108</f>
        <v>4.4299385000000004</v>
      </c>
      <c r="N108" s="66"/>
      <c r="O108" s="67">
        <f t="shared" si="15"/>
        <v>-0.50188125000000028</v>
      </c>
      <c r="P108" s="68">
        <f t="shared" si="16"/>
        <v>-0.10176390773405702</v>
      </c>
      <c r="Q108" s="69"/>
      <c r="R108" s="70"/>
      <c r="S108" s="71"/>
    </row>
    <row r="109" spans="1:19" x14ac:dyDescent="0.35">
      <c r="A109" s="80"/>
      <c r="B109" s="99" t="s">
        <v>46</v>
      </c>
      <c r="C109" s="82"/>
      <c r="D109" s="101"/>
      <c r="E109" s="82"/>
      <c r="F109" s="107"/>
      <c r="G109" s="108"/>
      <c r="H109" s="109"/>
      <c r="I109" s="104">
        <f>SUM(I106:I108)</f>
        <v>50.961305750000001</v>
      </c>
      <c r="J109" s="110"/>
      <c r="K109" s="108"/>
      <c r="L109" s="109"/>
      <c r="M109" s="104">
        <f>SUM(M106:M108)</f>
        <v>51.721125750000006</v>
      </c>
      <c r="N109" s="110"/>
      <c r="O109" s="89">
        <f t="shared" si="15"/>
        <v>0.75982000000000482</v>
      </c>
      <c r="P109" s="90">
        <f t="shared" si="16"/>
        <v>1.4909743555776234E-2</v>
      </c>
      <c r="Q109" s="69"/>
      <c r="R109" s="70"/>
      <c r="S109" s="71"/>
    </row>
    <row r="110" spans="1:19" x14ac:dyDescent="0.35">
      <c r="A110" s="93"/>
      <c r="B110" s="62" t="s">
        <v>47</v>
      </c>
      <c r="C110" s="62"/>
      <c r="D110" s="61" t="s">
        <v>32</v>
      </c>
      <c r="E110" s="62"/>
      <c r="F110" s="52"/>
      <c r="G110" s="111">
        <f>+RESIDENTIAL!$G$50</f>
        <v>3.0000000000000001E-3</v>
      </c>
      <c r="H110" s="95">
        <f>+H107</f>
        <v>669.17500000000007</v>
      </c>
      <c r="I110" s="65">
        <f t="shared" ref="I110:I120" si="22">H110*G110</f>
        <v>2.0075250000000002</v>
      </c>
      <c r="J110" s="75"/>
      <c r="K110" s="111">
        <f>+$G$50</f>
        <v>3.0000000000000001E-3</v>
      </c>
      <c r="L110" s="95">
        <f>+L107</f>
        <v>669.17500000000007</v>
      </c>
      <c r="M110" s="96">
        <f t="shared" ref="M110:M120" si="23">L110*K110</f>
        <v>2.0075250000000002</v>
      </c>
      <c r="N110" s="75"/>
      <c r="O110" s="67">
        <f t="shared" si="15"/>
        <v>0</v>
      </c>
      <c r="P110" s="68">
        <f t="shared" si="16"/>
        <v>0</v>
      </c>
      <c r="Q110" s="69"/>
      <c r="R110" s="70"/>
      <c r="S110" s="71"/>
    </row>
    <row r="111" spans="1:19" x14ac:dyDescent="0.35">
      <c r="A111" s="93"/>
      <c r="B111" s="62" t="s">
        <v>48</v>
      </c>
      <c r="C111" s="62"/>
      <c r="D111" s="61" t="s">
        <v>32</v>
      </c>
      <c r="E111" s="62"/>
      <c r="F111" s="52"/>
      <c r="G111" s="111">
        <f>+RESIDENTIAL!$G$51</f>
        <v>5.0000000000000001E-4</v>
      </c>
      <c r="H111" s="95">
        <f>+H107</f>
        <v>669.17500000000007</v>
      </c>
      <c r="I111" s="65">
        <f t="shared" si="22"/>
        <v>0.33458750000000004</v>
      </c>
      <c r="J111" s="75"/>
      <c r="K111" s="111">
        <f>+$G$51</f>
        <v>5.0000000000000001E-4</v>
      </c>
      <c r="L111" s="95">
        <f>+L107</f>
        <v>669.17500000000007</v>
      </c>
      <c r="M111" s="96">
        <f t="shared" si="23"/>
        <v>0.33458750000000004</v>
      </c>
      <c r="N111" s="75"/>
      <c r="O111" s="67">
        <f t="shared" si="15"/>
        <v>0</v>
      </c>
      <c r="P111" s="68">
        <f t="shared" si="16"/>
        <v>0</v>
      </c>
      <c r="Q111" s="69"/>
      <c r="R111" s="70"/>
      <c r="S111" s="71"/>
    </row>
    <row r="112" spans="1:19" x14ac:dyDescent="0.35">
      <c r="A112" s="93"/>
      <c r="B112" s="62" t="s">
        <v>49</v>
      </c>
      <c r="C112" s="62"/>
      <c r="D112" s="61" t="s">
        <v>32</v>
      </c>
      <c r="E112" s="62"/>
      <c r="F112" s="52"/>
      <c r="G112" s="111">
        <f>+RESIDENTIAL!$G$52</f>
        <v>4.0000000000000002E-4</v>
      </c>
      <c r="H112" s="95">
        <f>+H107</f>
        <v>669.17500000000007</v>
      </c>
      <c r="I112" s="65">
        <f t="shared" si="22"/>
        <v>0.26767000000000002</v>
      </c>
      <c r="J112" s="75"/>
      <c r="K112" s="111">
        <f>+$G$52</f>
        <v>4.0000000000000002E-4</v>
      </c>
      <c r="L112" s="95">
        <f>+L107</f>
        <v>669.17500000000007</v>
      </c>
      <c r="M112" s="96">
        <f t="shared" si="23"/>
        <v>0.26767000000000002</v>
      </c>
      <c r="N112" s="75"/>
      <c r="O112" s="67">
        <f t="shared" si="15"/>
        <v>0</v>
      </c>
      <c r="P112" s="68">
        <f t="shared" si="16"/>
        <v>0</v>
      </c>
      <c r="Q112" s="69"/>
      <c r="R112" s="70"/>
      <c r="S112" s="71"/>
    </row>
    <row r="113" spans="1:19" x14ac:dyDescent="0.35">
      <c r="A113" s="93"/>
      <c r="B113" s="62" t="s">
        <v>50</v>
      </c>
      <c r="C113" s="62"/>
      <c r="D113" s="61" t="s">
        <v>19</v>
      </c>
      <c r="E113" s="62"/>
      <c r="F113" s="52"/>
      <c r="G113" s="112">
        <f>+RESIDENTIAL!$G$53</f>
        <v>0.25</v>
      </c>
      <c r="H113" s="64">
        <v>1</v>
      </c>
      <c r="I113" s="113">
        <f t="shared" si="22"/>
        <v>0.25</v>
      </c>
      <c r="J113" s="75"/>
      <c r="K113" s="112">
        <f>+$G$53</f>
        <v>0.25</v>
      </c>
      <c r="L113" s="64">
        <v>1</v>
      </c>
      <c r="M113" s="113">
        <f t="shared" si="23"/>
        <v>0.25</v>
      </c>
      <c r="N113" s="75"/>
      <c r="O113" s="67">
        <f t="shared" si="15"/>
        <v>0</v>
      </c>
      <c r="P113" s="68">
        <f t="shared" si="16"/>
        <v>0</v>
      </c>
      <c r="Q113" s="69"/>
      <c r="R113" s="70"/>
      <c r="S113" s="71"/>
    </row>
    <row r="114" spans="1:19" x14ac:dyDescent="0.35">
      <c r="A114" s="93"/>
      <c r="B114" s="62" t="s">
        <v>51</v>
      </c>
      <c r="C114" s="62"/>
      <c r="D114" s="61" t="s">
        <v>32</v>
      </c>
      <c r="E114" s="62"/>
      <c r="F114" s="52"/>
      <c r="G114" s="111">
        <f>+RESIDENTIAL!$G$54</f>
        <v>0.105</v>
      </c>
      <c r="H114" s="95">
        <f>$D$130*$G78</f>
        <v>416</v>
      </c>
      <c r="I114" s="65">
        <f t="shared" si="22"/>
        <v>43.68</v>
      </c>
      <c r="J114" s="75"/>
      <c r="K114" s="111">
        <f>+RESIDENTIAL!$G$54</f>
        <v>0.105</v>
      </c>
      <c r="L114" s="95">
        <f t="shared" ref="L114:L120" si="24">$H114</f>
        <v>416</v>
      </c>
      <c r="M114" s="96">
        <f t="shared" si="23"/>
        <v>43.68</v>
      </c>
      <c r="N114" s="75"/>
      <c r="O114" s="67">
        <f t="shared" si="15"/>
        <v>0</v>
      </c>
      <c r="P114" s="68">
        <f t="shared" si="16"/>
        <v>0</v>
      </c>
      <c r="Q114" s="69"/>
      <c r="R114" s="70"/>
      <c r="S114" s="71"/>
    </row>
    <row r="115" spans="1:19" x14ac:dyDescent="0.35">
      <c r="A115" s="93"/>
      <c r="B115" s="62" t="s">
        <v>52</v>
      </c>
      <c r="C115" s="62"/>
      <c r="D115" s="61" t="s">
        <v>32</v>
      </c>
      <c r="E115" s="62"/>
      <c r="F115" s="52"/>
      <c r="G115" s="111">
        <f>+RESIDENTIAL!$G$55</f>
        <v>0.15</v>
      </c>
      <c r="H115" s="95">
        <f>$D$131*$G78</f>
        <v>117</v>
      </c>
      <c r="I115" s="65">
        <f t="shared" si="22"/>
        <v>17.55</v>
      </c>
      <c r="J115" s="75"/>
      <c r="K115" s="111">
        <f>+RESIDENTIAL!$G$55</f>
        <v>0.15</v>
      </c>
      <c r="L115" s="95">
        <f t="shared" si="24"/>
        <v>117</v>
      </c>
      <c r="M115" s="96">
        <f t="shared" si="23"/>
        <v>17.55</v>
      </c>
      <c r="N115" s="75"/>
      <c r="O115" s="67">
        <f t="shared" si="15"/>
        <v>0</v>
      </c>
      <c r="P115" s="68">
        <f t="shared" si="16"/>
        <v>0</v>
      </c>
      <c r="Q115" s="69"/>
      <c r="R115" s="70"/>
      <c r="S115" s="71"/>
    </row>
    <row r="116" spans="1:19" x14ac:dyDescent="0.35">
      <c r="A116" s="93"/>
      <c r="B116" s="62" t="s">
        <v>53</v>
      </c>
      <c r="C116" s="62"/>
      <c r="D116" s="61" t="s">
        <v>32</v>
      </c>
      <c r="E116" s="62"/>
      <c r="F116" s="52"/>
      <c r="G116" s="111">
        <f>+RESIDENTIAL!$G$56</f>
        <v>0.217</v>
      </c>
      <c r="H116" s="95">
        <f>$D$131*$G78</f>
        <v>117</v>
      </c>
      <c r="I116" s="65">
        <f t="shared" si="22"/>
        <v>25.388999999999999</v>
      </c>
      <c r="J116" s="75"/>
      <c r="K116" s="111">
        <f>+RESIDENTIAL!$G$56</f>
        <v>0.217</v>
      </c>
      <c r="L116" s="95">
        <f t="shared" si="24"/>
        <v>117</v>
      </c>
      <c r="M116" s="96">
        <f t="shared" si="23"/>
        <v>25.388999999999999</v>
      </c>
      <c r="N116" s="75"/>
      <c r="O116" s="67">
        <f t="shared" si="15"/>
        <v>0</v>
      </c>
      <c r="P116" s="68">
        <f t="shared" si="16"/>
        <v>0</v>
      </c>
      <c r="Q116" s="69"/>
      <c r="R116" s="70"/>
      <c r="S116" s="71"/>
    </row>
    <row r="117" spans="1:19" x14ac:dyDescent="0.35">
      <c r="A117" s="93"/>
      <c r="B117" s="62" t="s">
        <v>54</v>
      </c>
      <c r="C117" s="62"/>
      <c r="D117" s="61" t="s">
        <v>32</v>
      </c>
      <c r="E117" s="62"/>
      <c r="F117" s="52"/>
      <c r="G117" s="111">
        <f>+RESIDENTIAL!$G$57</f>
        <v>0.126</v>
      </c>
      <c r="H117" s="95">
        <f>+H57</f>
        <v>600</v>
      </c>
      <c r="I117" s="65">
        <f t="shared" si="22"/>
        <v>75.599999999999994</v>
      </c>
      <c r="J117" s="75"/>
      <c r="K117" s="111">
        <f>+RESIDENTIAL!$G$57</f>
        <v>0.126</v>
      </c>
      <c r="L117" s="95">
        <f t="shared" si="24"/>
        <v>600</v>
      </c>
      <c r="M117" s="96">
        <f t="shared" si="23"/>
        <v>75.599999999999994</v>
      </c>
      <c r="N117" s="75"/>
      <c r="O117" s="67">
        <f t="shared" si="15"/>
        <v>0</v>
      </c>
      <c r="P117" s="68">
        <f t="shared" si="16"/>
        <v>0</v>
      </c>
      <c r="Q117" s="69"/>
      <c r="R117" s="70"/>
      <c r="S117" s="71"/>
    </row>
    <row r="118" spans="1:19" x14ac:dyDescent="0.35">
      <c r="A118" s="93"/>
      <c r="B118" s="62" t="s">
        <v>55</v>
      </c>
      <c r="C118" s="62"/>
      <c r="D118" s="61" t="s">
        <v>32</v>
      </c>
      <c r="E118" s="62"/>
      <c r="F118" s="52"/>
      <c r="G118" s="111">
        <f>+RESIDENTIAL!$G$58</f>
        <v>0.14599999999999999</v>
      </c>
      <c r="H118" s="95">
        <f>+H58</f>
        <v>150</v>
      </c>
      <c r="I118" s="65">
        <f t="shared" si="22"/>
        <v>21.9</v>
      </c>
      <c r="J118" s="75"/>
      <c r="K118" s="111">
        <f>+RESIDENTIAL!$G$58</f>
        <v>0.14599999999999999</v>
      </c>
      <c r="L118" s="95">
        <f t="shared" si="24"/>
        <v>150</v>
      </c>
      <c r="M118" s="96">
        <f t="shared" si="23"/>
        <v>21.9</v>
      </c>
      <c r="N118" s="75"/>
      <c r="O118" s="67">
        <f t="shared" si="15"/>
        <v>0</v>
      </c>
      <c r="P118" s="68">
        <f t="shared" si="16"/>
        <v>0</v>
      </c>
      <c r="Q118" s="69"/>
      <c r="R118" s="70"/>
      <c r="S118" s="71"/>
    </row>
    <row r="119" spans="1:19" x14ac:dyDescent="0.35">
      <c r="A119" s="93"/>
      <c r="B119" s="62" t="s">
        <v>56</v>
      </c>
      <c r="C119" s="62"/>
      <c r="D119" s="61" t="s">
        <v>32</v>
      </c>
      <c r="E119" s="62"/>
      <c r="F119" s="52"/>
      <c r="G119" s="111">
        <f>+RESIDENTIAL!$G$59</f>
        <v>0.1368</v>
      </c>
      <c r="H119" s="95">
        <v>0</v>
      </c>
      <c r="I119" s="65">
        <f t="shared" si="22"/>
        <v>0</v>
      </c>
      <c r="J119" s="75"/>
      <c r="K119" s="111">
        <f>+$G$60</f>
        <v>0.1368</v>
      </c>
      <c r="L119" s="95">
        <f t="shared" si="24"/>
        <v>0</v>
      </c>
      <c r="M119" s="96">
        <f t="shared" si="23"/>
        <v>0</v>
      </c>
      <c r="N119" s="75"/>
      <c r="O119" s="67">
        <f t="shared" si="15"/>
        <v>0</v>
      </c>
      <c r="P119" s="68" t="str">
        <f t="shared" si="16"/>
        <v/>
      </c>
      <c r="Q119" s="69"/>
      <c r="R119" s="70"/>
      <c r="S119" s="71"/>
    </row>
    <row r="120" spans="1:19" ht="15" thickBot="1" x14ac:dyDescent="0.4">
      <c r="A120" s="93"/>
      <c r="B120" s="62" t="s">
        <v>57</v>
      </c>
      <c r="C120" s="62"/>
      <c r="D120" s="61" t="s">
        <v>32</v>
      </c>
      <c r="E120" s="62"/>
      <c r="F120" s="52"/>
      <c r="G120" s="111">
        <f>+RESIDENTIAL!$G$60</f>
        <v>0.1368</v>
      </c>
      <c r="H120" s="95">
        <v>0</v>
      </c>
      <c r="I120" s="65">
        <f t="shared" si="22"/>
        <v>0</v>
      </c>
      <c r="J120" s="75"/>
      <c r="K120" s="111">
        <f>+$G$60</f>
        <v>0.1368</v>
      </c>
      <c r="L120" s="95">
        <f t="shared" si="24"/>
        <v>0</v>
      </c>
      <c r="M120" s="96">
        <f t="shared" si="23"/>
        <v>0</v>
      </c>
      <c r="N120" s="75"/>
      <c r="O120" s="67">
        <f t="shared" si="15"/>
        <v>0</v>
      </c>
      <c r="P120" s="68" t="str">
        <f t="shared" si="16"/>
        <v/>
      </c>
      <c r="Q120" s="69"/>
      <c r="R120" s="70"/>
      <c r="S120" s="71"/>
    </row>
    <row r="121" spans="1:19" ht="15" thickBot="1" x14ac:dyDescent="0.4">
      <c r="A121" s="20"/>
      <c r="B121" s="114"/>
      <c r="C121" s="115"/>
      <c r="D121" s="116"/>
      <c r="E121" s="115"/>
      <c r="F121" s="117"/>
      <c r="G121" s="118"/>
      <c r="H121" s="119"/>
      <c r="I121" s="120"/>
      <c r="J121" s="121"/>
      <c r="K121" s="118"/>
      <c r="L121" s="119"/>
      <c r="M121" s="120"/>
      <c r="N121" s="121"/>
      <c r="O121" s="122"/>
      <c r="P121" s="123"/>
      <c r="Q121" s="69"/>
      <c r="R121" s="70"/>
      <c r="S121" s="71"/>
    </row>
    <row r="122" spans="1:19" x14ac:dyDescent="0.35">
      <c r="A122" s="20"/>
      <c r="B122" s="124" t="s">
        <v>58</v>
      </c>
      <c r="C122" s="60"/>
      <c r="D122" s="21"/>
      <c r="E122" s="60"/>
      <c r="F122" s="125"/>
      <c r="G122" s="126"/>
      <c r="H122" s="126"/>
      <c r="I122" s="127">
        <f>SUM(I110:I116,I109)</f>
        <v>140.44008825</v>
      </c>
      <c r="J122" s="128"/>
      <c r="K122" s="126"/>
      <c r="L122" s="126"/>
      <c r="M122" s="127">
        <f>SUM(M110:M116,M109)</f>
        <v>141.19990824999999</v>
      </c>
      <c r="N122" s="128"/>
      <c r="O122" s="129">
        <f>M122-I122</f>
        <v>0.75981999999999061</v>
      </c>
      <c r="P122" s="130">
        <f>IF(OR(I122=0,M122=0),"",(O122/I122))</f>
        <v>5.410278571225482E-3</v>
      </c>
      <c r="Q122" s="69"/>
      <c r="R122" s="70"/>
      <c r="S122" s="71"/>
    </row>
    <row r="123" spans="1:19" x14ac:dyDescent="0.35">
      <c r="A123" s="20"/>
      <c r="B123" s="124" t="s">
        <v>59</v>
      </c>
      <c r="C123" s="60"/>
      <c r="D123" s="21"/>
      <c r="E123" s="60"/>
      <c r="F123" s="125"/>
      <c r="G123" s="131">
        <v>-0.33200000000000002</v>
      </c>
      <c r="H123" s="132"/>
      <c r="I123" s="133">
        <f>+I122*G123</f>
        <v>-46.626109299000007</v>
      </c>
      <c r="J123" s="128"/>
      <c r="K123" s="131">
        <f>$G$123</f>
        <v>-0.33200000000000002</v>
      </c>
      <c r="L123" s="132"/>
      <c r="M123" s="133">
        <f>+M122*K123</f>
        <v>-46.878369538999998</v>
      </c>
      <c r="N123" s="128"/>
      <c r="O123" s="67">
        <f>M123-I123</f>
        <v>-0.25226023999999114</v>
      </c>
      <c r="P123" s="68">
        <f>IF(OR(I123=0,M123=0),"",(O123/I123))</f>
        <v>5.4102785712253579E-3</v>
      </c>
      <c r="Q123" s="69"/>
      <c r="R123" s="70"/>
      <c r="S123" s="71"/>
    </row>
    <row r="124" spans="1:19" x14ac:dyDescent="0.35">
      <c r="A124" s="20"/>
      <c r="B124" s="134" t="s">
        <v>60</v>
      </c>
      <c r="C124" s="60"/>
      <c r="D124" s="21"/>
      <c r="E124" s="60"/>
      <c r="F124" s="135"/>
      <c r="G124" s="136">
        <v>0.13</v>
      </c>
      <c r="H124" s="73"/>
      <c r="I124" s="133">
        <f>I122*G124</f>
        <v>18.2572114725</v>
      </c>
      <c r="J124" s="137"/>
      <c r="K124" s="136">
        <v>0.13</v>
      </c>
      <c r="L124" s="73"/>
      <c r="M124" s="133">
        <f>M122*K124</f>
        <v>18.355988072500001</v>
      </c>
      <c r="N124" s="137"/>
      <c r="O124" s="67">
        <f>M124-I124</f>
        <v>9.8776600000000769E-2</v>
      </c>
      <c r="P124" s="68">
        <f>IF(OR(I124=0,M124=0),"",(O124/I124))</f>
        <v>5.4102785712255913E-3</v>
      </c>
      <c r="Q124" s="69"/>
      <c r="R124" s="70"/>
      <c r="S124" s="71"/>
    </row>
    <row r="125" spans="1:19" ht="15" thickBot="1" x14ac:dyDescent="0.4">
      <c r="A125" s="20"/>
      <c r="B125" s="551" t="s">
        <v>61</v>
      </c>
      <c r="C125" s="551"/>
      <c r="D125" s="551"/>
      <c r="E125" s="168"/>
      <c r="F125" s="140"/>
      <c r="G125" s="141"/>
      <c r="H125" s="141"/>
      <c r="I125" s="142">
        <f>SUM(I122:I124)</f>
        <v>112.0711904235</v>
      </c>
      <c r="J125" s="143"/>
      <c r="K125" s="141"/>
      <c r="L125" s="141"/>
      <c r="M125" s="142">
        <f>SUM(M122:M124)</f>
        <v>112.67752678349999</v>
      </c>
      <c r="N125" s="143"/>
      <c r="O125" s="169">
        <f>M125-I125</f>
        <v>0.60633635999998603</v>
      </c>
      <c r="P125" s="170">
        <f>IF(OR(I125=0,M125=0),"",(O125/I125))</f>
        <v>5.4102785712254239E-3</v>
      </c>
      <c r="Q125" s="69"/>
      <c r="R125" s="70"/>
      <c r="S125" s="71"/>
    </row>
    <row r="126" spans="1:19" ht="15" thickBot="1" x14ac:dyDescent="0.4">
      <c r="A126" s="147"/>
      <c r="B126" s="148" t="s">
        <v>62</v>
      </c>
      <c r="C126" s="149"/>
      <c r="D126" s="150"/>
      <c r="E126" s="149"/>
      <c r="F126" s="151"/>
      <c r="G126" s="118"/>
      <c r="H126" s="171"/>
      <c r="I126" s="120"/>
      <c r="J126" s="172"/>
      <c r="K126" s="118"/>
      <c r="L126" s="171"/>
      <c r="M126" s="120"/>
      <c r="N126" s="172"/>
      <c r="O126" s="173"/>
      <c r="P126" s="174"/>
      <c r="Q126" s="69"/>
      <c r="R126" s="70"/>
      <c r="S126" s="71"/>
    </row>
    <row r="127" spans="1:19" x14ac:dyDescent="0.35">
      <c r="A127" s="20"/>
      <c r="B127" s="20"/>
      <c r="C127" s="20"/>
      <c r="D127" s="21"/>
      <c r="E127" s="20"/>
      <c r="F127" s="20"/>
      <c r="G127" s="22"/>
      <c r="H127" s="22"/>
      <c r="I127" s="50"/>
      <c r="J127" s="22"/>
      <c r="K127" s="22"/>
      <c r="L127" s="22"/>
      <c r="M127" s="50"/>
      <c r="N127" s="22"/>
      <c r="O127" s="22"/>
      <c r="P127" s="22"/>
      <c r="Q127" s="36"/>
      <c r="S127" s="71"/>
    </row>
    <row r="128" spans="1:19" x14ac:dyDescent="0.35">
      <c r="A128" s="20"/>
      <c r="B128" s="46" t="s">
        <v>63</v>
      </c>
      <c r="C128" s="20"/>
      <c r="D128" s="21"/>
      <c r="E128" s="20"/>
      <c r="F128" s="20"/>
      <c r="G128" s="158">
        <v>2.9499999999999998E-2</v>
      </c>
      <c r="H128" s="22"/>
      <c r="I128" s="22"/>
      <c r="J128" s="22"/>
      <c r="K128" s="158">
        <v>2.9499999999999998E-2</v>
      </c>
      <c r="L128" s="22"/>
      <c r="M128" s="22"/>
      <c r="N128" s="22"/>
      <c r="O128" s="22"/>
      <c r="P128" s="22"/>
      <c r="Q128" s="36"/>
      <c r="S128" s="71"/>
    </row>
    <row r="129" spans="4:19" x14ac:dyDescent="0.35">
      <c r="G129" s="49"/>
      <c r="H129" s="49"/>
      <c r="I129" s="49"/>
      <c r="J129" s="49"/>
      <c r="S129" s="71"/>
    </row>
    <row r="130" spans="4:19" x14ac:dyDescent="0.35">
      <c r="D130" s="176">
        <v>0.64</v>
      </c>
      <c r="E130" s="177" t="s">
        <v>51</v>
      </c>
      <c r="F130" s="178"/>
      <c r="G130" s="179"/>
      <c r="H130" s="49"/>
      <c r="I130" s="49"/>
      <c r="J130" s="49"/>
      <c r="S130" s="71"/>
    </row>
    <row r="131" spans="4:19" x14ac:dyDescent="0.35">
      <c r="D131" s="180">
        <v>0.18</v>
      </c>
      <c r="E131" s="181" t="s">
        <v>52</v>
      </c>
      <c r="F131" s="182"/>
      <c r="G131" s="183"/>
      <c r="H131" s="49"/>
      <c r="I131" s="49"/>
      <c r="J131" s="49"/>
      <c r="S131" s="71"/>
    </row>
    <row r="132" spans="4:19" x14ac:dyDescent="0.35">
      <c r="D132" s="184">
        <v>0.18</v>
      </c>
      <c r="E132" s="185" t="s">
        <v>53</v>
      </c>
      <c r="F132" s="186"/>
      <c r="G132" s="187"/>
      <c r="H132" s="49"/>
      <c r="I132" s="49"/>
      <c r="J132" s="49"/>
      <c r="S132" s="71"/>
    </row>
    <row r="133" spans="4:19" x14ac:dyDescent="0.35">
      <c r="D133" s="24"/>
      <c r="E133" s="24"/>
      <c r="F133" s="6"/>
      <c r="G133" s="49"/>
      <c r="H133" s="49"/>
      <c r="I133" s="49"/>
      <c r="J133" s="49"/>
      <c r="S133" s="71"/>
    </row>
    <row r="134" spans="4:19" x14ac:dyDescent="0.35">
      <c r="G134" s="49"/>
      <c r="H134" s="49"/>
      <c r="I134" s="49"/>
      <c r="J134" s="49"/>
      <c r="S134" s="71"/>
    </row>
    <row r="135" spans="4:19" x14ac:dyDescent="0.35">
      <c r="G135" s="49"/>
      <c r="H135" s="49"/>
      <c r="I135" s="49"/>
      <c r="J135" s="49"/>
      <c r="S135" s="71"/>
    </row>
    <row r="136" spans="4:19" x14ac:dyDescent="0.35">
      <c r="G136" s="49"/>
      <c r="H136" s="49"/>
      <c r="I136" s="49"/>
      <c r="J136" s="49"/>
      <c r="S136" s="71"/>
    </row>
    <row r="137" spans="4:19" x14ac:dyDescent="0.35">
      <c r="G137" s="49"/>
      <c r="H137" s="49"/>
      <c r="I137" s="49"/>
      <c r="J137" s="49"/>
      <c r="S137" s="71"/>
    </row>
    <row r="138" spans="4:19" x14ac:dyDescent="0.35">
      <c r="G138" s="49"/>
      <c r="H138" s="49"/>
      <c r="I138" s="49"/>
      <c r="J138" s="49"/>
      <c r="S138" s="71"/>
    </row>
    <row r="139" spans="4:19" x14ac:dyDescent="0.35">
      <c r="D139" s="10"/>
      <c r="G139" s="49"/>
      <c r="H139" s="49"/>
      <c r="I139" s="49"/>
      <c r="J139" s="49"/>
      <c r="K139" s="10"/>
      <c r="L139" s="10"/>
      <c r="M139" s="10"/>
      <c r="N139" s="10"/>
      <c r="O139" s="10"/>
      <c r="P139" s="10"/>
      <c r="Q139" s="9"/>
      <c r="S139" s="71"/>
    </row>
    <row r="140" spans="4:19" x14ac:dyDescent="0.35">
      <c r="D140" s="10"/>
      <c r="G140" s="49"/>
      <c r="H140" s="49"/>
      <c r="I140" s="49"/>
      <c r="J140" s="49"/>
      <c r="K140" s="10"/>
      <c r="L140" s="10"/>
      <c r="M140" s="10"/>
      <c r="N140" s="10"/>
      <c r="O140" s="10"/>
      <c r="P140" s="10"/>
      <c r="Q140" s="9"/>
      <c r="S140" s="71"/>
    </row>
    <row r="141" spans="4:19" x14ac:dyDescent="0.35">
      <c r="D141" s="10"/>
      <c r="G141" s="49"/>
      <c r="H141" s="49"/>
      <c r="I141" s="49"/>
      <c r="J141" s="49"/>
      <c r="K141" s="10"/>
      <c r="L141" s="10"/>
      <c r="M141" s="10"/>
      <c r="N141" s="10"/>
      <c r="O141" s="10"/>
      <c r="P141" s="10"/>
      <c r="Q141" s="9"/>
      <c r="S141" s="71"/>
    </row>
    <row r="142" spans="4:19" x14ac:dyDescent="0.35">
      <c r="D142" s="10"/>
      <c r="G142" s="49"/>
      <c r="H142" s="49"/>
      <c r="I142" s="49"/>
      <c r="J142" s="49"/>
      <c r="K142" s="10"/>
      <c r="L142" s="10"/>
      <c r="M142" s="10"/>
      <c r="N142" s="10"/>
      <c r="O142" s="10"/>
      <c r="P142" s="10"/>
      <c r="Q142" s="9"/>
      <c r="S142" s="71"/>
    </row>
    <row r="143" spans="4:19" x14ac:dyDescent="0.35">
      <c r="D143" s="10"/>
      <c r="G143" s="49"/>
      <c r="H143" s="49"/>
      <c r="I143" s="49"/>
      <c r="J143" s="49"/>
      <c r="K143" s="10"/>
      <c r="L143" s="10"/>
      <c r="M143" s="10"/>
      <c r="N143" s="10"/>
      <c r="O143" s="10"/>
      <c r="P143" s="10"/>
      <c r="Q143" s="9"/>
      <c r="S143" s="71"/>
    </row>
    <row r="144" spans="4:19" x14ac:dyDescent="0.35">
      <c r="D144" s="10"/>
      <c r="G144" s="49"/>
      <c r="H144" s="49"/>
      <c r="I144" s="49"/>
      <c r="J144" s="49"/>
      <c r="K144" s="10"/>
      <c r="L144" s="10"/>
      <c r="M144" s="10"/>
      <c r="N144" s="10"/>
      <c r="O144" s="10"/>
      <c r="P144" s="10"/>
      <c r="Q144" s="9"/>
      <c r="S144" s="71"/>
    </row>
    <row r="145" spans="4:19" x14ac:dyDescent="0.35">
      <c r="D145" s="10"/>
      <c r="G145" s="49"/>
      <c r="H145" s="49"/>
      <c r="I145" s="49"/>
      <c r="J145" s="49"/>
      <c r="K145" s="10"/>
      <c r="L145" s="10"/>
      <c r="M145" s="10"/>
      <c r="N145" s="10"/>
      <c r="O145" s="10"/>
      <c r="P145" s="10"/>
      <c r="Q145" s="9"/>
      <c r="S145" s="71"/>
    </row>
    <row r="146" spans="4:19" x14ac:dyDescent="0.35">
      <c r="D146" s="10"/>
      <c r="G146" s="49"/>
      <c r="H146" s="49"/>
      <c r="I146" s="49"/>
      <c r="J146" s="49"/>
      <c r="K146" s="10"/>
      <c r="L146" s="10"/>
      <c r="M146" s="10"/>
      <c r="N146" s="10"/>
      <c r="O146" s="10"/>
      <c r="P146" s="10"/>
      <c r="Q146" s="9"/>
      <c r="S146" s="71"/>
    </row>
    <row r="147" spans="4:19" x14ac:dyDescent="0.35">
      <c r="D147" s="10"/>
      <c r="G147" s="49"/>
      <c r="H147" s="49"/>
      <c r="I147" s="49"/>
      <c r="J147" s="49"/>
      <c r="K147" s="10"/>
      <c r="L147" s="10"/>
      <c r="M147" s="10"/>
      <c r="N147" s="10"/>
      <c r="O147" s="10"/>
      <c r="P147" s="10"/>
      <c r="Q147" s="9"/>
      <c r="S147" s="71"/>
    </row>
    <row r="148" spans="4:19" x14ac:dyDescent="0.35">
      <c r="D148" s="10"/>
      <c r="G148" s="49"/>
      <c r="H148" s="49"/>
      <c r="I148" s="49"/>
      <c r="J148" s="49"/>
      <c r="K148" s="10"/>
      <c r="L148" s="10"/>
      <c r="M148" s="10"/>
      <c r="N148" s="10"/>
      <c r="O148" s="10"/>
      <c r="P148" s="10"/>
      <c r="Q148" s="9"/>
      <c r="S148" s="71"/>
    </row>
    <row r="149" spans="4:19" x14ac:dyDescent="0.35">
      <c r="D149" s="10"/>
      <c r="G149" s="49"/>
      <c r="H149" s="49"/>
      <c r="I149" s="49"/>
      <c r="J149" s="49"/>
      <c r="K149" s="10"/>
      <c r="L149" s="10"/>
      <c r="M149" s="10"/>
      <c r="N149" s="10"/>
      <c r="O149" s="10"/>
      <c r="P149" s="10"/>
      <c r="Q149" s="9"/>
      <c r="S149" s="71"/>
    </row>
    <row r="150" spans="4:19" x14ac:dyDescent="0.35">
      <c r="D150" s="10"/>
      <c r="G150" s="49"/>
      <c r="H150" s="49"/>
      <c r="I150" s="49"/>
      <c r="J150" s="49"/>
      <c r="K150" s="10"/>
      <c r="L150" s="10"/>
      <c r="M150" s="10"/>
      <c r="N150" s="10"/>
      <c r="O150" s="10"/>
      <c r="P150" s="10"/>
      <c r="Q150" s="9"/>
      <c r="S150" s="71"/>
    </row>
    <row r="151" spans="4:19" x14ac:dyDescent="0.35">
      <c r="D151" s="10"/>
      <c r="G151" s="49"/>
      <c r="H151" s="49"/>
      <c r="I151" s="49"/>
      <c r="J151" s="49"/>
      <c r="K151" s="10"/>
      <c r="L151" s="10"/>
      <c r="M151" s="10"/>
      <c r="N151" s="10"/>
      <c r="O151" s="10"/>
      <c r="P151" s="10"/>
      <c r="Q151" s="9"/>
      <c r="S151" s="71"/>
    </row>
    <row r="152" spans="4:19" x14ac:dyDescent="0.35">
      <c r="D152" s="10"/>
      <c r="G152" s="49"/>
      <c r="H152" s="49"/>
      <c r="I152" s="49"/>
      <c r="J152" s="49"/>
      <c r="K152" s="10"/>
      <c r="L152" s="10"/>
      <c r="M152" s="10"/>
      <c r="N152" s="10"/>
      <c r="O152" s="10"/>
      <c r="P152" s="10"/>
      <c r="Q152" s="9"/>
      <c r="S152" s="71"/>
    </row>
    <row r="153" spans="4:19" x14ac:dyDescent="0.35">
      <c r="D153" s="10"/>
      <c r="G153" s="49"/>
      <c r="H153" s="49"/>
      <c r="I153" s="49"/>
      <c r="J153" s="49"/>
      <c r="K153" s="10"/>
      <c r="L153" s="10"/>
      <c r="M153" s="10"/>
      <c r="N153" s="10"/>
      <c r="O153" s="10"/>
      <c r="P153" s="10"/>
      <c r="Q153" s="9"/>
      <c r="S153" s="71"/>
    </row>
    <row r="154" spans="4:19" x14ac:dyDescent="0.35">
      <c r="D154" s="10"/>
      <c r="G154" s="49"/>
      <c r="H154" s="49"/>
      <c r="I154" s="49"/>
      <c r="J154" s="49"/>
      <c r="K154" s="10"/>
      <c r="L154" s="10"/>
      <c r="M154" s="10"/>
      <c r="N154" s="10"/>
      <c r="O154" s="10"/>
      <c r="P154" s="10"/>
      <c r="Q154" s="9"/>
      <c r="S154" s="71"/>
    </row>
    <row r="155" spans="4:19" x14ac:dyDescent="0.35">
      <c r="D155" s="10"/>
      <c r="G155" s="49"/>
      <c r="H155" s="49"/>
      <c r="I155" s="49"/>
      <c r="J155" s="49"/>
      <c r="K155" s="10"/>
      <c r="L155" s="10"/>
      <c r="M155" s="10"/>
      <c r="N155" s="10"/>
      <c r="O155" s="10"/>
      <c r="P155" s="10"/>
      <c r="Q155" s="9"/>
      <c r="S155" s="71"/>
    </row>
    <row r="156" spans="4:19" x14ac:dyDescent="0.35">
      <c r="D156" s="10"/>
      <c r="G156" s="49"/>
      <c r="H156" s="49"/>
      <c r="I156" s="49"/>
      <c r="J156" s="49"/>
      <c r="K156" s="10"/>
      <c r="L156" s="10"/>
      <c r="M156" s="10"/>
      <c r="N156" s="10"/>
      <c r="O156" s="10"/>
      <c r="P156" s="10"/>
      <c r="Q156" s="9"/>
      <c r="S156" s="71"/>
    </row>
    <row r="157" spans="4:19" x14ac:dyDescent="0.35">
      <c r="D157" s="10"/>
      <c r="G157" s="49"/>
      <c r="H157" s="49"/>
      <c r="I157" s="49"/>
      <c r="J157" s="49"/>
      <c r="K157" s="10"/>
      <c r="L157" s="10"/>
      <c r="M157" s="10"/>
      <c r="N157" s="10"/>
      <c r="O157" s="10"/>
      <c r="P157" s="10"/>
      <c r="Q157" s="9"/>
      <c r="S157" s="71"/>
    </row>
    <row r="158" spans="4:19" x14ac:dyDescent="0.35">
      <c r="D158" s="10"/>
      <c r="G158" s="49"/>
      <c r="H158" s="49"/>
      <c r="I158" s="49"/>
      <c r="J158" s="49"/>
      <c r="K158" s="10"/>
      <c r="L158" s="10"/>
      <c r="M158" s="10"/>
      <c r="N158" s="10"/>
      <c r="O158" s="10"/>
      <c r="P158" s="10"/>
      <c r="Q158" s="9"/>
      <c r="S158" s="71"/>
    </row>
    <row r="159" spans="4:19" x14ac:dyDescent="0.35">
      <c r="D159" s="10"/>
      <c r="G159" s="49"/>
      <c r="H159" s="49"/>
      <c r="I159" s="49"/>
      <c r="J159" s="49"/>
      <c r="K159" s="10"/>
      <c r="L159" s="10"/>
      <c r="M159" s="10"/>
      <c r="N159" s="10"/>
      <c r="O159" s="10"/>
      <c r="P159" s="10"/>
      <c r="Q159" s="9"/>
      <c r="S159" s="71"/>
    </row>
    <row r="160" spans="4:19" x14ac:dyDescent="0.35">
      <c r="D160" s="10"/>
      <c r="G160" s="49"/>
      <c r="H160" s="49"/>
      <c r="I160" s="49"/>
      <c r="J160" s="49"/>
      <c r="K160" s="10"/>
      <c r="L160" s="10"/>
      <c r="M160" s="10"/>
      <c r="N160" s="10"/>
      <c r="O160" s="10"/>
      <c r="P160" s="10"/>
      <c r="Q160" s="9"/>
      <c r="S160" s="71"/>
    </row>
    <row r="161" spans="4:19" x14ac:dyDescent="0.35">
      <c r="D161" s="10"/>
      <c r="G161" s="49"/>
      <c r="H161" s="49"/>
      <c r="I161" s="49"/>
      <c r="J161" s="49"/>
      <c r="K161" s="10"/>
      <c r="L161" s="10"/>
      <c r="M161" s="10"/>
      <c r="N161" s="10"/>
      <c r="O161" s="10"/>
      <c r="P161" s="10"/>
      <c r="Q161" s="9"/>
      <c r="S161" s="71"/>
    </row>
    <row r="162" spans="4:19" x14ac:dyDescent="0.35">
      <c r="D162" s="10"/>
      <c r="G162" s="49"/>
      <c r="H162" s="49"/>
      <c r="I162" s="49"/>
      <c r="J162" s="49"/>
      <c r="K162" s="10"/>
      <c r="L162" s="10"/>
      <c r="M162" s="10"/>
      <c r="N162" s="10"/>
      <c r="O162" s="10"/>
      <c r="P162" s="10"/>
      <c r="Q162" s="9"/>
      <c r="S162" s="71"/>
    </row>
    <row r="163" spans="4:19" x14ac:dyDescent="0.35">
      <c r="D163" s="10"/>
      <c r="G163" s="49"/>
      <c r="H163" s="49"/>
      <c r="I163" s="49"/>
      <c r="J163" s="49"/>
      <c r="K163" s="10"/>
      <c r="L163" s="10"/>
      <c r="M163" s="10"/>
      <c r="N163" s="10"/>
      <c r="O163" s="10"/>
      <c r="P163" s="10"/>
      <c r="Q163" s="9"/>
      <c r="S163" s="71"/>
    </row>
    <row r="164" spans="4:19" x14ac:dyDescent="0.35">
      <c r="D164" s="10"/>
      <c r="G164" s="49"/>
      <c r="H164" s="49"/>
      <c r="I164" s="49"/>
      <c r="J164" s="49"/>
      <c r="K164" s="10"/>
      <c r="L164" s="10"/>
      <c r="M164" s="10"/>
      <c r="N164" s="10"/>
      <c r="O164" s="10"/>
      <c r="P164" s="10"/>
      <c r="Q164" s="9"/>
      <c r="S164" s="71"/>
    </row>
    <row r="165" spans="4:19" x14ac:dyDescent="0.35">
      <c r="D165" s="10"/>
      <c r="G165" s="49"/>
      <c r="H165" s="49"/>
      <c r="I165" s="49"/>
      <c r="J165" s="49"/>
      <c r="K165" s="10"/>
      <c r="L165" s="10"/>
      <c r="M165" s="10"/>
      <c r="N165" s="10"/>
      <c r="O165" s="10"/>
      <c r="P165" s="10"/>
      <c r="Q165" s="9"/>
      <c r="S165" s="71"/>
    </row>
    <row r="166" spans="4:19" x14ac:dyDescent="0.35">
      <c r="D166" s="10"/>
      <c r="G166" s="49"/>
      <c r="H166" s="49"/>
      <c r="I166" s="49"/>
      <c r="J166" s="49"/>
      <c r="K166" s="10"/>
      <c r="L166" s="10"/>
      <c r="M166" s="10"/>
      <c r="N166" s="10"/>
      <c r="O166" s="10"/>
      <c r="P166" s="10"/>
      <c r="Q166" s="9"/>
      <c r="S166" s="71"/>
    </row>
    <row r="167" spans="4:19" x14ac:dyDescent="0.35">
      <c r="D167" s="10"/>
      <c r="G167" s="49"/>
      <c r="H167" s="49"/>
      <c r="I167" s="49"/>
      <c r="J167" s="49"/>
      <c r="K167" s="10"/>
      <c r="L167" s="10"/>
      <c r="M167" s="10"/>
      <c r="N167" s="10"/>
      <c r="O167" s="10"/>
      <c r="P167" s="10"/>
      <c r="Q167" s="9"/>
      <c r="S167" s="71"/>
    </row>
    <row r="168" spans="4:19" x14ac:dyDescent="0.35">
      <c r="D168" s="10"/>
      <c r="G168" s="49"/>
      <c r="H168" s="49"/>
      <c r="I168" s="49"/>
      <c r="J168" s="49"/>
      <c r="K168" s="10"/>
      <c r="L168" s="10"/>
      <c r="M168" s="10"/>
      <c r="N168" s="10"/>
      <c r="O168" s="10"/>
      <c r="P168" s="10"/>
      <c r="Q168" s="9"/>
      <c r="S168" s="71"/>
    </row>
    <row r="169" spans="4:19" x14ac:dyDescent="0.35">
      <c r="D169" s="10"/>
      <c r="G169" s="49"/>
      <c r="H169" s="49"/>
      <c r="I169" s="49"/>
      <c r="J169" s="49"/>
      <c r="K169" s="10"/>
      <c r="L169" s="10"/>
      <c r="M169" s="10"/>
      <c r="N169" s="10"/>
      <c r="O169" s="10"/>
      <c r="P169" s="10"/>
      <c r="Q169" s="9"/>
      <c r="S169" s="71"/>
    </row>
    <row r="170" spans="4:19" x14ac:dyDescent="0.35">
      <c r="D170" s="10"/>
      <c r="G170" s="49"/>
      <c r="H170" s="49"/>
      <c r="I170" s="49"/>
      <c r="J170" s="49"/>
      <c r="K170" s="10"/>
      <c r="L170" s="10"/>
      <c r="M170" s="10"/>
      <c r="N170" s="10"/>
      <c r="O170" s="10"/>
      <c r="P170" s="10"/>
      <c r="Q170" s="9"/>
      <c r="S170" s="71"/>
    </row>
    <row r="171" spans="4:19" x14ac:dyDescent="0.35">
      <c r="D171" s="10"/>
      <c r="G171" s="49"/>
      <c r="H171" s="49"/>
      <c r="I171" s="49"/>
      <c r="J171" s="49"/>
      <c r="K171" s="10"/>
      <c r="L171" s="10"/>
      <c r="M171" s="10"/>
      <c r="N171" s="10"/>
      <c r="O171" s="10"/>
      <c r="P171" s="10"/>
      <c r="Q171" s="9"/>
      <c r="S171" s="71"/>
    </row>
    <row r="172" spans="4:19" x14ac:dyDescent="0.35">
      <c r="D172" s="10"/>
      <c r="G172" s="49"/>
      <c r="H172" s="49"/>
      <c r="I172" s="49"/>
      <c r="J172" s="49"/>
      <c r="K172" s="10"/>
      <c r="L172" s="10"/>
      <c r="M172" s="10"/>
      <c r="N172" s="10"/>
      <c r="O172" s="10"/>
      <c r="P172" s="10"/>
      <c r="Q172" s="9"/>
      <c r="S172" s="71"/>
    </row>
    <row r="173" spans="4:19" x14ac:dyDescent="0.35">
      <c r="D173" s="10"/>
      <c r="G173" s="49"/>
      <c r="H173" s="49"/>
      <c r="I173" s="49"/>
      <c r="J173" s="49"/>
      <c r="K173" s="10"/>
      <c r="L173" s="10"/>
      <c r="M173" s="10"/>
      <c r="N173" s="10"/>
      <c r="O173" s="10"/>
      <c r="P173" s="10"/>
      <c r="Q173" s="9"/>
      <c r="S173" s="71"/>
    </row>
    <row r="174" spans="4:19" x14ac:dyDescent="0.35">
      <c r="D174" s="10"/>
      <c r="G174" s="49"/>
      <c r="H174" s="49"/>
      <c r="I174" s="49"/>
      <c r="J174" s="49"/>
      <c r="K174" s="10"/>
      <c r="L174" s="10"/>
      <c r="M174" s="10"/>
      <c r="N174" s="10"/>
      <c r="O174" s="10"/>
      <c r="P174" s="10"/>
      <c r="Q174" s="9"/>
      <c r="S174" s="71"/>
    </row>
    <row r="175" spans="4:19" x14ac:dyDescent="0.35">
      <c r="D175" s="10"/>
      <c r="G175" s="49"/>
      <c r="H175" s="49"/>
      <c r="I175" s="49"/>
      <c r="J175" s="49"/>
      <c r="K175" s="10"/>
      <c r="L175" s="10"/>
      <c r="M175" s="10"/>
      <c r="N175" s="10"/>
      <c r="O175" s="10"/>
      <c r="P175" s="10"/>
      <c r="Q175" s="9"/>
      <c r="S175" s="71"/>
    </row>
    <row r="176" spans="4:19" x14ac:dyDescent="0.35">
      <c r="D176" s="10"/>
      <c r="G176" s="49"/>
      <c r="H176" s="49"/>
      <c r="I176" s="49"/>
      <c r="J176" s="49"/>
      <c r="K176" s="10"/>
      <c r="L176" s="10"/>
      <c r="M176" s="10"/>
      <c r="N176" s="10"/>
      <c r="O176" s="10"/>
      <c r="P176" s="10"/>
      <c r="Q176" s="9"/>
      <c r="S176" s="71"/>
    </row>
    <row r="177" spans="4:19" x14ac:dyDescent="0.35">
      <c r="D177" s="10"/>
      <c r="G177" s="49"/>
      <c r="H177" s="49"/>
      <c r="I177" s="49"/>
      <c r="J177" s="49"/>
      <c r="K177" s="10"/>
      <c r="L177" s="10"/>
      <c r="M177" s="10"/>
      <c r="N177" s="10"/>
      <c r="O177" s="10"/>
      <c r="P177" s="10"/>
      <c r="Q177" s="9"/>
      <c r="S177" s="71"/>
    </row>
    <row r="178" spans="4:19" x14ac:dyDescent="0.35">
      <c r="D178" s="10"/>
      <c r="G178" s="49"/>
      <c r="H178" s="49"/>
      <c r="I178" s="49"/>
      <c r="J178" s="49"/>
      <c r="K178" s="10"/>
      <c r="L178" s="10"/>
      <c r="M178" s="10"/>
      <c r="N178" s="10"/>
      <c r="O178" s="10"/>
      <c r="P178" s="10"/>
      <c r="Q178" s="9"/>
      <c r="S178" s="71"/>
    </row>
    <row r="179" spans="4:19" x14ac:dyDescent="0.35">
      <c r="D179" s="10"/>
      <c r="G179" s="49"/>
      <c r="H179" s="49"/>
      <c r="I179" s="49"/>
      <c r="J179" s="49"/>
      <c r="K179" s="10"/>
      <c r="L179" s="10"/>
      <c r="M179" s="10"/>
      <c r="N179" s="10"/>
      <c r="O179" s="10"/>
      <c r="P179" s="10"/>
      <c r="Q179" s="9"/>
      <c r="S179" s="71"/>
    </row>
    <row r="180" spans="4:19" x14ac:dyDescent="0.35">
      <c r="D180" s="10"/>
      <c r="G180" s="49"/>
      <c r="H180" s="49"/>
      <c r="I180" s="49"/>
      <c r="J180" s="49"/>
      <c r="K180" s="10"/>
      <c r="L180" s="10"/>
      <c r="M180" s="10"/>
      <c r="N180" s="10"/>
      <c r="O180" s="10"/>
      <c r="P180" s="10"/>
      <c r="Q180" s="9"/>
      <c r="S180" s="71"/>
    </row>
    <row r="181" spans="4:19" x14ac:dyDescent="0.35">
      <c r="D181" s="10"/>
      <c r="G181" s="49"/>
      <c r="H181" s="49"/>
      <c r="I181" s="49"/>
      <c r="J181" s="49"/>
      <c r="K181" s="10"/>
      <c r="L181" s="10"/>
      <c r="M181" s="10"/>
      <c r="N181" s="10"/>
      <c r="O181" s="10"/>
      <c r="P181" s="10"/>
      <c r="Q181" s="9"/>
      <c r="S181" s="71"/>
    </row>
    <row r="182" spans="4:19" x14ac:dyDescent="0.35">
      <c r="D182" s="10"/>
      <c r="G182" s="49"/>
      <c r="H182" s="49"/>
      <c r="I182" s="49"/>
      <c r="J182" s="49"/>
      <c r="K182" s="10"/>
      <c r="L182" s="10"/>
      <c r="M182" s="10"/>
      <c r="N182" s="10"/>
      <c r="O182" s="10"/>
      <c r="P182" s="10"/>
      <c r="Q182" s="9"/>
      <c r="S182" s="71"/>
    </row>
    <row r="183" spans="4:19" x14ac:dyDescent="0.35">
      <c r="D183" s="10"/>
      <c r="G183" s="49"/>
      <c r="H183" s="49"/>
      <c r="I183" s="49"/>
      <c r="J183" s="49"/>
      <c r="K183" s="10"/>
      <c r="L183" s="10"/>
      <c r="M183" s="10"/>
      <c r="N183" s="10"/>
      <c r="O183" s="10"/>
      <c r="P183" s="10"/>
      <c r="Q183" s="9"/>
      <c r="S183" s="71"/>
    </row>
    <row r="184" spans="4:19" x14ac:dyDescent="0.35">
      <c r="D184" s="10"/>
      <c r="G184" s="49"/>
      <c r="H184" s="49"/>
      <c r="I184" s="49"/>
      <c r="J184" s="49"/>
      <c r="K184" s="10"/>
      <c r="L184" s="10"/>
      <c r="M184" s="10"/>
      <c r="N184" s="10"/>
      <c r="O184" s="10"/>
      <c r="P184" s="10"/>
      <c r="Q184" s="9"/>
      <c r="S184" s="71"/>
    </row>
    <row r="185" spans="4:19" x14ac:dyDescent="0.35">
      <c r="D185" s="10"/>
      <c r="G185" s="49"/>
      <c r="H185" s="49"/>
      <c r="I185" s="49"/>
      <c r="J185" s="49"/>
      <c r="K185" s="10"/>
      <c r="L185" s="10"/>
      <c r="M185" s="10"/>
      <c r="N185" s="10"/>
      <c r="O185" s="10"/>
      <c r="P185" s="10"/>
      <c r="Q185" s="9"/>
      <c r="S185" s="71"/>
    </row>
    <row r="186" spans="4:19" x14ac:dyDescent="0.35">
      <c r="D186" s="10"/>
      <c r="G186" s="49"/>
      <c r="H186" s="49"/>
      <c r="I186" s="49"/>
      <c r="J186" s="49"/>
      <c r="K186" s="10"/>
      <c r="L186" s="10"/>
      <c r="M186" s="10"/>
      <c r="N186" s="10"/>
      <c r="O186" s="10"/>
      <c r="P186" s="10"/>
      <c r="Q186" s="9"/>
      <c r="S186" s="71"/>
    </row>
    <row r="187" spans="4:19" x14ac:dyDescent="0.35">
      <c r="D187" s="10"/>
      <c r="G187" s="49"/>
      <c r="H187" s="49"/>
      <c r="I187" s="49"/>
      <c r="J187" s="49"/>
      <c r="K187" s="10"/>
      <c r="L187" s="10"/>
      <c r="M187" s="10"/>
      <c r="N187" s="10"/>
      <c r="O187" s="10"/>
      <c r="P187" s="10"/>
      <c r="Q187" s="9"/>
      <c r="S187" s="71"/>
    </row>
    <row r="188" spans="4:19" x14ac:dyDescent="0.35">
      <c r="D188" s="10"/>
      <c r="G188" s="49"/>
      <c r="H188" s="49"/>
      <c r="I188" s="49"/>
      <c r="J188" s="49"/>
      <c r="K188" s="10"/>
      <c r="L188" s="10"/>
      <c r="M188" s="10"/>
      <c r="N188" s="10"/>
      <c r="O188" s="10"/>
      <c r="P188" s="10"/>
      <c r="Q188" s="9"/>
      <c r="S188" s="71"/>
    </row>
    <row r="189" spans="4:19" x14ac:dyDescent="0.35">
      <c r="D189" s="10"/>
      <c r="G189" s="49"/>
      <c r="H189" s="49"/>
      <c r="I189" s="49"/>
      <c r="J189" s="49"/>
      <c r="K189" s="10"/>
      <c r="L189" s="10"/>
      <c r="M189" s="10"/>
      <c r="N189" s="10"/>
      <c r="O189" s="10"/>
      <c r="P189" s="10"/>
      <c r="Q189" s="9"/>
      <c r="S189" s="71"/>
    </row>
    <row r="190" spans="4:19" x14ac:dyDescent="0.35">
      <c r="D190" s="10"/>
      <c r="G190" s="49"/>
      <c r="H190" s="49"/>
      <c r="I190" s="49"/>
      <c r="J190" s="49"/>
      <c r="K190" s="10"/>
      <c r="L190" s="10"/>
      <c r="M190" s="10"/>
      <c r="N190" s="10"/>
      <c r="O190" s="10"/>
      <c r="P190" s="10"/>
      <c r="Q190" s="9"/>
      <c r="S190" s="71"/>
    </row>
    <row r="191" spans="4:19" x14ac:dyDescent="0.35">
      <c r="D191" s="10"/>
      <c r="G191" s="49"/>
      <c r="H191" s="49"/>
      <c r="I191" s="49"/>
      <c r="J191" s="49"/>
      <c r="K191" s="10"/>
      <c r="L191" s="10"/>
      <c r="M191" s="10"/>
      <c r="N191" s="10"/>
      <c r="O191" s="10"/>
      <c r="P191" s="10"/>
      <c r="Q191" s="9"/>
      <c r="S191" s="71"/>
    </row>
    <row r="192" spans="4:19" x14ac:dyDescent="0.35">
      <c r="D192" s="10"/>
      <c r="G192" s="49"/>
      <c r="H192" s="49"/>
      <c r="I192" s="49"/>
      <c r="J192" s="49"/>
      <c r="K192" s="10"/>
      <c r="L192" s="10"/>
      <c r="M192" s="10"/>
      <c r="N192" s="10"/>
      <c r="O192" s="10"/>
      <c r="P192" s="10"/>
      <c r="Q192" s="9"/>
      <c r="S192" s="71"/>
    </row>
    <row r="193" spans="4:19" x14ac:dyDescent="0.35">
      <c r="D193" s="10"/>
      <c r="G193" s="49"/>
      <c r="H193" s="49"/>
      <c r="I193" s="49"/>
      <c r="J193" s="49"/>
      <c r="K193" s="10"/>
      <c r="L193" s="10"/>
      <c r="M193" s="10"/>
      <c r="N193" s="10"/>
      <c r="O193" s="10"/>
      <c r="P193" s="10"/>
      <c r="Q193" s="9"/>
      <c r="S193" s="71"/>
    </row>
    <row r="194" spans="4:19" x14ac:dyDescent="0.35">
      <c r="D194" s="10"/>
      <c r="G194" s="49"/>
      <c r="H194" s="49"/>
      <c r="I194" s="49"/>
      <c r="J194" s="49"/>
      <c r="K194" s="10"/>
      <c r="L194" s="10"/>
      <c r="M194" s="10"/>
      <c r="N194" s="10"/>
      <c r="O194" s="10"/>
      <c r="P194" s="10"/>
      <c r="Q194" s="9"/>
      <c r="S194" s="71"/>
    </row>
    <row r="195" spans="4:19" x14ac:dyDescent="0.35">
      <c r="D195" s="10"/>
      <c r="G195" s="49"/>
      <c r="H195" s="49"/>
      <c r="I195" s="49"/>
      <c r="J195" s="49"/>
      <c r="K195" s="10"/>
      <c r="L195" s="10"/>
      <c r="M195" s="10"/>
      <c r="N195" s="10"/>
      <c r="O195" s="10"/>
      <c r="P195" s="10"/>
      <c r="Q195" s="9"/>
      <c r="S195" s="71"/>
    </row>
    <row r="196" spans="4:19" x14ac:dyDescent="0.35">
      <c r="D196" s="10"/>
      <c r="G196" s="49"/>
      <c r="H196" s="49"/>
      <c r="I196" s="49"/>
      <c r="J196" s="49"/>
      <c r="K196" s="10"/>
      <c r="L196" s="10"/>
      <c r="M196" s="10"/>
      <c r="N196" s="10"/>
      <c r="O196" s="10"/>
      <c r="P196" s="10"/>
      <c r="Q196" s="9"/>
      <c r="S196" s="71"/>
    </row>
    <row r="197" spans="4:19" x14ac:dyDescent="0.35">
      <c r="D197" s="10"/>
      <c r="G197" s="49"/>
      <c r="H197" s="49"/>
      <c r="I197" s="49"/>
      <c r="J197" s="49"/>
      <c r="K197" s="10"/>
      <c r="L197" s="10"/>
      <c r="M197" s="10"/>
      <c r="N197" s="10"/>
      <c r="O197" s="10"/>
      <c r="P197" s="10"/>
      <c r="Q197" s="9"/>
      <c r="S197" s="71"/>
    </row>
    <row r="198" spans="4:19" x14ac:dyDescent="0.35">
      <c r="D198" s="10"/>
      <c r="G198" s="49"/>
      <c r="H198" s="49"/>
      <c r="I198" s="49"/>
      <c r="J198" s="49"/>
      <c r="K198" s="10"/>
      <c r="L198" s="10"/>
      <c r="M198" s="10"/>
      <c r="N198" s="10"/>
      <c r="O198" s="10"/>
      <c r="P198" s="10"/>
      <c r="Q198" s="9"/>
      <c r="S198" s="71"/>
    </row>
    <row r="199" spans="4:19" x14ac:dyDescent="0.35">
      <c r="D199" s="10"/>
      <c r="G199" s="49"/>
      <c r="H199" s="49"/>
      <c r="I199" s="49"/>
      <c r="J199" s="49"/>
      <c r="K199" s="10"/>
      <c r="L199" s="10"/>
      <c r="M199" s="10"/>
      <c r="N199" s="10"/>
      <c r="O199" s="10"/>
      <c r="P199" s="10"/>
      <c r="Q199" s="9"/>
      <c r="S199" s="71"/>
    </row>
    <row r="200" spans="4:19" x14ac:dyDescent="0.35">
      <c r="D200" s="10"/>
      <c r="G200" s="49"/>
      <c r="H200" s="49"/>
      <c r="I200" s="49"/>
      <c r="J200" s="49"/>
      <c r="K200" s="10"/>
      <c r="L200" s="10"/>
      <c r="M200" s="10"/>
      <c r="N200" s="10"/>
      <c r="O200" s="10"/>
      <c r="P200" s="10"/>
      <c r="Q200" s="9"/>
      <c r="S200" s="71"/>
    </row>
    <row r="201" spans="4:19" x14ac:dyDescent="0.35">
      <c r="D201" s="10"/>
      <c r="G201" s="49"/>
      <c r="H201" s="49"/>
      <c r="I201" s="49"/>
      <c r="J201" s="49"/>
      <c r="K201" s="10"/>
      <c r="L201" s="10"/>
      <c r="M201" s="10"/>
      <c r="N201" s="10"/>
      <c r="O201" s="10"/>
      <c r="P201" s="10"/>
      <c r="Q201" s="9"/>
      <c r="S201" s="71"/>
    </row>
    <row r="202" spans="4:19" x14ac:dyDescent="0.35">
      <c r="D202" s="10"/>
      <c r="G202" s="49"/>
      <c r="H202" s="49"/>
      <c r="I202" s="49"/>
      <c r="J202" s="49"/>
      <c r="K202" s="10"/>
      <c r="L202" s="10"/>
      <c r="M202" s="10"/>
      <c r="N202" s="10"/>
      <c r="O202" s="10"/>
      <c r="P202" s="10"/>
      <c r="Q202" s="9"/>
      <c r="S202" s="71"/>
    </row>
    <row r="203" spans="4:19" x14ac:dyDescent="0.35">
      <c r="D203" s="10"/>
      <c r="G203" s="49"/>
      <c r="H203" s="49"/>
      <c r="I203" s="49"/>
      <c r="J203" s="49"/>
      <c r="K203" s="10"/>
      <c r="L203" s="10"/>
      <c r="M203" s="10"/>
      <c r="N203" s="10"/>
      <c r="O203" s="10"/>
      <c r="P203" s="10"/>
      <c r="Q203" s="9"/>
      <c r="S203" s="71"/>
    </row>
    <row r="204" spans="4:19" x14ac:dyDescent="0.35">
      <c r="D204" s="10"/>
      <c r="G204" s="49"/>
      <c r="H204" s="49"/>
      <c r="I204" s="49"/>
      <c r="J204" s="49"/>
      <c r="K204" s="10"/>
      <c r="L204" s="10"/>
      <c r="M204" s="10"/>
      <c r="N204" s="10"/>
      <c r="O204" s="10"/>
      <c r="P204" s="10"/>
      <c r="Q204" s="9"/>
      <c r="S204" s="71"/>
    </row>
    <row r="205" spans="4:19" x14ac:dyDescent="0.35">
      <c r="D205" s="10"/>
      <c r="G205" s="49"/>
      <c r="H205" s="49"/>
      <c r="I205" s="49"/>
      <c r="J205" s="49"/>
      <c r="K205" s="10"/>
      <c r="L205" s="10"/>
      <c r="M205" s="10"/>
      <c r="N205" s="10"/>
      <c r="O205" s="10"/>
      <c r="P205" s="10"/>
      <c r="Q205" s="9"/>
      <c r="S205" s="71"/>
    </row>
    <row r="206" spans="4:19" x14ac:dyDescent="0.35">
      <c r="D206" s="10"/>
      <c r="G206" s="49"/>
      <c r="H206" s="49"/>
      <c r="I206" s="49"/>
      <c r="J206" s="49"/>
      <c r="K206" s="10"/>
      <c r="L206" s="10"/>
      <c r="M206" s="10"/>
      <c r="N206" s="10"/>
      <c r="O206" s="10"/>
      <c r="P206" s="10"/>
      <c r="Q206" s="9"/>
    </row>
    <row r="207" spans="4:19" x14ac:dyDescent="0.35">
      <c r="D207" s="10"/>
      <c r="G207" s="49"/>
      <c r="H207" s="49"/>
      <c r="I207" s="49"/>
      <c r="J207" s="49"/>
      <c r="K207" s="10"/>
      <c r="L207" s="10"/>
      <c r="M207" s="10"/>
      <c r="N207" s="10"/>
      <c r="O207" s="10"/>
      <c r="P207" s="10"/>
      <c r="Q207" s="9"/>
    </row>
    <row r="208" spans="4:19" x14ac:dyDescent="0.35">
      <c r="D208" s="10"/>
      <c r="G208" s="49"/>
      <c r="H208" s="49"/>
      <c r="I208" s="49"/>
      <c r="J208" s="49"/>
      <c r="K208" s="10"/>
      <c r="L208" s="10"/>
      <c r="M208" s="10"/>
      <c r="N208" s="10"/>
      <c r="O208" s="10"/>
      <c r="P208" s="10"/>
      <c r="Q208" s="9"/>
    </row>
    <row r="209" spans="4:17" x14ac:dyDescent="0.35">
      <c r="D209" s="10"/>
      <c r="G209" s="49"/>
      <c r="H209" s="49"/>
      <c r="I209" s="49"/>
      <c r="J209" s="49"/>
      <c r="K209" s="10"/>
      <c r="L209" s="10"/>
      <c r="M209" s="10"/>
      <c r="N209" s="10"/>
      <c r="O209" s="10"/>
      <c r="P209" s="10"/>
      <c r="Q209" s="9"/>
    </row>
    <row r="210" spans="4:17" x14ac:dyDescent="0.35">
      <c r="D210" s="10"/>
      <c r="G210" s="49"/>
      <c r="H210" s="49"/>
      <c r="I210" s="49"/>
      <c r="J210" s="49"/>
      <c r="K210" s="10"/>
      <c r="L210" s="10"/>
      <c r="M210" s="10"/>
      <c r="N210" s="10"/>
      <c r="O210" s="10"/>
      <c r="P210" s="10"/>
      <c r="Q210" s="9"/>
    </row>
    <row r="211" spans="4:17" x14ac:dyDescent="0.35">
      <c r="D211" s="10"/>
      <c r="G211" s="49"/>
      <c r="H211" s="49"/>
      <c r="I211" s="49"/>
      <c r="J211" s="49"/>
      <c r="K211" s="10"/>
      <c r="L211" s="10"/>
      <c r="M211" s="10"/>
      <c r="N211" s="10"/>
      <c r="O211" s="10"/>
      <c r="P211" s="10"/>
      <c r="Q211" s="9"/>
    </row>
    <row r="212" spans="4:17" x14ac:dyDescent="0.35">
      <c r="D212" s="10"/>
      <c r="G212" s="49"/>
      <c r="H212" s="49"/>
      <c r="I212" s="49"/>
      <c r="J212" s="49"/>
      <c r="K212" s="10"/>
      <c r="L212" s="10"/>
      <c r="M212" s="10"/>
      <c r="N212" s="10"/>
      <c r="O212" s="10"/>
      <c r="P212" s="10"/>
      <c r="Q212" s="9"/>
    </row>
    <row r="213" spans="4:17" x14ac:dyDescent="0.35">
      <c r="D213" s="10"/>
      <c r="G213" s="49"/>
      <c r="H213" s="49"/>
      <c r="I213" s="49"/>
      <c r="J213" s="49"/>
      <c r="K213" s="10"/>
      <c r="L213" s="10"/>
      <c r="M213" s="10"/>
      <c r="N213" s="10"/>
      <c r="O213" s="10"/>
      <c r="P213" s="10"/>
      <c r="Q213" s="9"/>
    </row>
    <row r="214" spans="4:17" x14ac:dyDescent="0.35">
      <c r="D214" s="10"/>
      <c r="G214" s="49"/>
      <c r="H214" s="49"/>
      <c r="I214" s="49"/>
      <c r="J214" s="49"/>
      <c r="K214" s="10"/>
      <c r="L214" s="10"/>
      <c r="M214" s="10"/>
      <c r="N214" s="10"/>
      <c r="O214" s="10"/>
      <c r="P214" s="10"/>
      <c r="Q214" s="9"/>
    </row>
    <row r="215" spans="4:17" x14ac:dyDescent="0.35">
      <c r="D215" s="10"/>
      <c r="G215" s="49"/>
      <c r="H215" s="49"/>
      <c r="I215" s="49"/>
      <c r="J215" s="49"/>
      <c r="K215" s="10"/>
      <c r="L215" s="10"/>
      <c r="M215" s="10"/>
      <c r="N215" s="10"/>
      <c r="O215" s="10"/>
      <c r="P215" s="10"/>
      <c r="Q215" s="9"/>
    </row>
    <row r="216" spans="4:17" x14ac:dyDescent="0.35">
      <c r="D216" s="10"/>
      <c r="G216" s="49"/>
      <c r="H216" s="49"/>
      <c r="I216" s="49"/>
      <c r="J216" s="49"/>
      <c r="K216" s="10"/>
      <c r="L216" s="10"/>
      <c r="M216" s="10"/>
      <c r="N216" s="10"/>
      <c r="O216" s="10"/>
      <c r="P216" s="10"/>
      <c r="Q216" s="9"/>
    </row>
    <row r="217" spans="4:17" x14ac:dyDescent="0.35">
      <c r="D217" s="10"/>
      <c r="G217" s="49"/>
      <c r="H217" s="49"/>
      <c r="I217" s="49"/>
      <c r="J217" s="49"/>
      <c r="K217" s="10"/>
      <c r="L217" s="10"/>
      <c r="M217" s="10"/>
      <c r="N217" s="10"/>
      <c r="O217" s="10"/>
      <c r="P217" s="10"/>
      <c r="Q217" s="9"/>
    </row>
    <row r="218" spans="4:17" x14ac:dyDescent="0.35">
      <c r="D218" s="10"/>
      <c r="G218" s="49"/>
      <c r="H218" s="49"/>
      <c r="I218" s="49"/>
      <c r="J218" s="49"/>
      <c r="K218" s="10"/>
      <c r="L218" s="10"/>
      <c r="M218" s="10"/>
      <c r="N218" s="10"/>
      <c r="O218" s="10"/>
      <c r="P218" s="10"/>
      <c r="Q218" s="9"/>
    </row>
    <row r="219" spans="4:17" x14ac:dyDescent="0.35">
      <c r="D219" s="10"/>
      <c r="G219" s="49"/>
      <c r="H219" s="49"/>
      <c r="I219" s="49"/>
      <c r="J219" s="49"/>
      <c r="K219" s="10"/>
      <c r="L219" s="10"/>
      <c r="M219" s="10"/>
      <c r="N219" s="10"/>
      <c r="O219" s="10"/>
      <c r="P219" s="10"/>
      <c r="Q219" s="9"/>
    </row>
    <row r="220" spans="4:17" x14ac:dyDescent="0.35">
      <c r="D220" s="10"/>
      <c r="G220" s="49"/>
      <c r="H220" s="49"/>
      <c r="I220" s="49"/>
      <c r="J220" s="49"/>
      <c r="K220" s="10"/>
      <c r="L220" s="10"/>
      <c r="M220" s="10"/>
      <c r="N220" s="10"/>
      <c r="O220" s="10"/>
      <c r="P220" s="10"/>
      <c r="Q220" s="9"/>
    </row>
    <row r="221" spans="4:17" x14ac:dyDescent="0.35">
      <c r="D221" s="10"/>
      <c r="G221" s="49"/>
      <c r="H221" s="49"/>
      <c r="I221" s="49"/>
      <c r="J221" s="49"/>
      <c r="K221" s="10"/>
      <c r="L221" s="10"/>
      <c r="M221" s="10"/>
      <c r="N221" s="10"/>
      <c r="O221" s="10"/>
      <c r="P221" s="10"/>
      <c r="Q221" s="9"/>
    </row>
    <row r="222" spans="4:17" x14ac:dyDescent="0.35">
      <c r="D222" s="10"/>
      <c r="G222" s="49"/>
      <c r="H222" s="49"/>
      <c r="I222" s="49"/>
      <c r="J222" s="49"/>
      <c r="K222" s="10"/>
      <c r="L222" s="10"/>
      <c r="M222" s="10"/>
      <c r="N222" s="10"/>
      <c r="O222" s="10"/>
      <c r="P222" s="10"/>
      <c r="Q222" s="9"/>
    </row>
    <row r="223" spans="4:17" x14ac:dyDescent="0.35">
      <c r="D223" s="10"/>
      <c r="G223" s="49"/>
      <c r="H223" s="49"/>
      <c r="I223" s="49"/>
      <c r="J223" s="49"/>
      <c r="K223" s="10"/>
      <c r="L223" s="10"/>
      <c r="M223" s="10"/>
      <c r="N223" s="10"/>
      <c r="O223" s="10"/>
      <c r="P223" s="10"/>
      <c r="Q223" s="9"/>
    </row>
    <row r="224" spans="4:17" x14ac:dyDescent="0.35">
      <c r="D224" s="10"/>
      <c r="G224" s="49"/>
      <c r="H224" s="49"/>
      <c r="I224" s="49"/>
      <c r="J224" s="49"/>
      <c r="K224" s="10"/>
      <c r="L224" s="10"/>
      <c r="M224" s="10"/>
      <c r="N224" s="10"/>
      <c r="O224" s="10"/>
      <c r="P224" s="10"/>
      <c r="Q224" s="9"/>
    </row>
    <row r="225" spans="4:17" x14ac:dyDescent="0.35">
      <c r="D225" s="10"/>
      <c r="G225" s="49"/>
      <c r="H225" s="49"/>
      <c r="I225" s="49"/>
      <c r="J225" s="49"/>
      <c r="K225" s="10"/>
      <c r="L225" s="10"/>
      <c r="M225" s="10"/>
      <c r="N225" s="10"/>
      <c r="O225" s="10"/>
      <c r="P225" s="10"/>
      <c r="Q225" s="9"/>
    </row>
    <row r="226" spans="4:17" x14ac:dyDescent="0.35">
      <c r="D226" s="10"/>
      <c r="G226" s="49"/>
      <c r="H226" s="49"/>
      <c r="I226" s="49"/>
      <c r="J226" s="49"/>
      <c r="K226" s="10"/>
      <c r="L226" s="10"/>
      <c r="M226" s="10"/>
      <c r="N226" s="10"/>
      <c r="O226" s="10"/>
      <c r="P226" s="10"/>
      <c r="Q226" s="9"/>
    </row>
    <row r="227" spans="4:17" x14ac:dyDescent="0.35">
      <c r="D227" s="10"/>
      <c r="G227" s="49"/>
      <c r="H227" s="49"/>
      <c r="I227" s="49"/>
      <c r="J227" s="49"/>
      <c r="K227" s="10"/>
      <c r="L227" s="10"/>
      <c r="M227" s="10"/>
      <c r="N227" s="10"/>
      <c r="O227" s="10"/>
      <c r="P227" s="10"/>
      <c r="Q227" s="9"/>
    </row>
    <row r="228" spans="4:17" x14ac:dyDescent="0.35">
      <c r="D228" s="10"/>
      <c r="G228" s="49"/>
      <c r="H228" s="49"/>
      <c r="I228" s="49"/>
      <c r="J228" s="49"/>
      <c r="K228" s="10"/>
      <c r="L228" s="10"/>
      <c r="M228" s="10"/>
      <c r="N228" s="10"/>
      <c r="O228" s="10"/>
      <c r="P228" s="10"/>
      <c r="Q228" s="9"/>
    </row>
    <row r="229" spans="4:17" x14ac:dyDescent="0.35">
      <c r="D229" s="10"/>
      <c r="G229" s="49"/>
      <c r="H229" s="49"/>
      <c r="I229" s="49"/>
      <c r="J229" s="49"/>
      <c r="K229" s="10"/>
      <c r="L229" s="10"/>
      <c r="M229" s="10"/>
      <c r="N229" s="10"/>
      <c r="O229" s="10"/>
      <c r="P229" s="10"/>
      <c r="Q229" s="9"/>
    </row>
    <row r="230" spans="4:17" x14ac:dyDescent="0.35">
      <c r="D230" s="10"/>
      <c r="G230" s="49"/>
      <c r="H230" s="49"/>
      <c r="I230" s="49"/>
      <c r="J230" s="49"/>
      <c r="K230" s="10"/>
      <c r="L230" s="10"/>
      <c r="M230" s="10"/>
      <c r="N230" s="10"/>
      <c r="O230" s="10"/>
      <c r="P230" s="10"/>
      <c r="Q230" s="9"/>
    </row>
    <row r="231" spans="4:17" x14ac:dyDescent="0.35">
      <c r="D231" s="10"/>
      <c r="G231" s="49"/>
      <c r="H231" s="49"/>
      <c r="I231" s="49"/>
      <c r="J231" s="49"/>
      <c r="K231" s="10"/>
      <c r="L231" s="10"/>
      <c r="M231" s="10"/>
      <c r="N231" s="10"/>
      <c r="O231" s="10"/>
      <c r="P231" s="10"/>
      <c r="Q231" s="9"/>
    </row>
    <row r="232" spans="4:17" x14ac:dyDescent="0.35">
      <c r="D232" s="10"/>
      <c r="G232" s="49"/>
      <c r="H232" s="49"/>
      <c r="I232" s="49"/>
      <c r="J232" s="49"/>
      <c r="K232" s="10"/>
      <c r="L232" s="10"/>
      <c r="M232" s="10"/>
      <c r="N232" s="10"/>
      <c r="O232" s="10"/>
      <c r="P232" s="10"/>
      <c r="Q232" s="9"/>
    </row>
    <row r="233" spans="4:17" x14ac:dyDescent="0.35">
      <c r="D233" s="10"/>
      <c r="G233" s="49"/>
      <c r="H233" s="49"/>
      <c r="I233" s="49"/>
      <c r="J233" s="49"/>
      <c r="K233" s="10"/>
      <c r="L233" s="10"/>
      <c r="M233" s="10"/>
      <c r="N233" s="10"/>
      <c r="O233" s="10"/>
      <c r="P233" s="10"/>
      <c r="Q233" s="9"/>
    </row>
    <row r="234" spans="4:17" x14ac:dyDescent="0.35">
      <c r="D234" s="10"/>
      <c r="G234" s="49"/>
      <c r="H234" s="49"/>
      <c r="I234" s="49"/>
      <c r="J234" s="49"/>
      <c r="K234" s="10"/>
      <c r="L234" s="10"/>
      <c r="M234" s="10"/>
      <c r="N234" s="10"/>
      <c r="O234" s="10"/>
      <c r="P234" s="10"/>
      <c r="Q234" s="9"/>
    </row>
    <row r="235" spans="4:17" x14ac:dyDescent="0.35">
      <c r="D235" s="10"/>
      <c r="G235" s="49"/>
      <c r="H235" s="49"/>
      <c r="I235" s="49"/>
      <c r="J235" s="49"/>
      <c r="K235" s="10"/>
      <c r="L235" s="10"/>
      <c r="M235" s="10"/>
      <c r="N235" s="10"/>
      <c r="O235" s="10"/>
      <c r="P235" s="10"/>
      <c r="Q235" s="9"/>
    </row>
    <row r="236" spans="4:17" x14ac:dyDescent="0.35">
      <c r="D236" s="10"/>
      <c r="G236" s="49"/>
      <c r="H236" s="49"/>
      <c r="I236" s="49"/>
      <c r="J236" s="49"/>
      <c r="K236" s="10"/>
      <c r="L236" s="10"/>
      <c r="M236" s="10"/>
      <c r="N236" s="10"/>
      <c r="O236" s="10"/>
      <c r="P236" s="10"/>
      <c r="Q236" s="9"/>
    </row>
    <row r="237" spans="4:17" x14ac:dyDescent="0.35">
      <c r="D237" s="10"/>
      <c r="G237" s="49"/>
      <c r="H237" s="49"/>
      <c r="I237" s="49"/>
      <c r="J237" s="49"/>
      <c r="K237" s="10"/>
      <c r="L237" s="10"/>
      <c r="M237" s="10"/>
      <c r="N237" s="10"/>
      <c r="O237" s="10"/>
      <c r="P237" s="10"/>
      <c r="Q237" s="9"/>
    </row>
    <row r="238" spans="4:17" x14ac:dyDescent="0.35">
      <c r="D238" s="10"/>
      <c r="G238" s="49"/>
      <c r="H238" s="49"/>
      <c r="I238" s="49"/>
      <c r="J238" s="49"/>
      <c r="K238" s="10"/>
      <c r="L238" s="10"/>
      <c r="M238" s="10"/>
      <c r="N238" s="10"/>
      <c r="O238" s="10"/>
      <c r="P238" s="10"/>
      <c r="Q238" s="9"/>
    </row>
    <row r="239" spans="4:17" x14ac:dyDescent="0.35">
      <c r="D239" s="10"/>
      <c r="G239" s="49"/>
      <c r="H239" s="49"/>
      <c r="I239" s="49"/>
      <c r="J239" s="49"/>
      <c r="K239" s="10"/>
      <c r="L239" s="10"/>
      <c r="M239" s="10"/>
      <c r="N239" s="10"/>
      <c r="O239" s="10"/>
      <c r="P239" s="10"/>
      <c r="Q239" s="9"/>
    </row>
    <row r="240" spans="4:17" x14ac:dyDescent="0.35">
      <c r="D240" s="10"/>
      <c r="G240" s="49"/>
      <c r="H240" s="49"/>
      <c r="I240" s="49"/>
      <c r="J240" s="49"/>
      <c r="K240" s="10"/>
      <c r="L240" s="10"/>
      <c r="M240" s="10"/>
      <c r="N240" s="10"/>
      <c r="O240" s="10"/>
      <c r="P240" s="10"/>
      <c r="Q240" s="9"/>
    </row>
    <row r="241" spans="4:17" x14ac:dyDescent="0.35">
      <c r="D241" s="10"/>
      <c r="G241" s="49"/>
      <c r="H241" s="49"/>
      <c r="I241" s="49"/>
      <c r="J241" s="49"/>
      <c r="K241" s="10"/>
      <c r="L241" s="10"/>
      <c r="M241" s="10"/>
      <c r="N241" s="10"/>
      <c r="O241" s="10"/>
      <c r="P241" s="10"/>
      <c r="Q241" s="9"/>
    </row>
    <row r="242" spans="4:17" x14ac:dyDescent="0.35">
      <c r="D242" s="10"/>
      <c r="G242" s="49"/>
      <c r="H242" s="49"/>
      <c r="I242" s="49"/>
      <c r="J242" s="49"/>
      <c r="K242" s="10"/>
      <c r="L242" s="10"/>
      <c r="M242" s="10"/>
      <c r="N242" s="10"/>
      <c r="O242" s="10"/>
      <c r="P242" s="10"/>
      <c r="Q242" s="9"/>
    </row>
    <row r="243" spans="4:17" x14ac:dyDescent="0.35">
      <c r="D243" s="10"/>
      <c r="G243" s="49"/>
      <c r="H243" s="49"/>
      <c r="I243" s="49"/>
      <c r="J243" s="49"/>
      <c r="K243" s="10"/>
      <c r="L243" s="10"/>
      <c r="M243" s="10"/>
      <c r="N243" s="10"/>
      <c r="O243" s="10"/>
      <c r="P243" s="10"/>
      <c r="Q243" s="9"/>
    </row>
    <row r="244" spans="4:17" x14ac:dyDescent="0.35">
      <c r="D244" s="10"/>
      <c r="G244" s="49"/>
      <c r="H244" s="49"/>
      <c r="I244" s="49"/>
      <c r="J244" s="49"/>
      <c r="K244" s="10"/>
      <c r="L244" s="10"/>
      <c r="M244" s="10"/>
      <c r="N244" s="10"/>
      <c r="O244" s="10"/>
      <c r="P244" s="10"/>
      <c r="Q244" s="9"/>
    </row>
    <row r="245" spans="4:17" x14ac:dyDescent="0.35">
      <c r="D245" s="10"/>
      <c r="G245" s="49"/>
      <c r="H245" s="49"/>
      <c r="I245" s="49"/>
      <c r="J245" s="49"/>
      <c r="K245" s="10"/>
      <c r="L245" s="10"/>
      <c r="M245" s="10"/>
      <c r="N245" s="10"/>
      <c r="O245" s="10"/>
      <c r="P245" s="10"/>
      <c r="Q245" s="9"/>
    </row>
    <row r="246" spans="4:17" x14ac:dyDescent="0.35">
      <c r="D246" s="10"/>
      <c r="G246" s="49"/>
      <c r="H246" s="49"/>
      <c r="I246" s="49"/>
      <c r="J246" s="49"/>
      <c r="K246" s="10"/>
      <c r="L246" s="10"/>
      <c r="M246" s="10"/>
      <c r="N246" s="10"/>
      <c r="O246" s="10"/>
      <c r="P246" s="10"/>
      <c r="Q246" s="9"/>
    </row>
    <row r="247" spans="4:17" x14ac:dyDescent="0.35">
      <c r="D247" s="10"/>
      <c r="G247" s="49"/>
      <c r="H247" s="49"/>
      <c r="I247" s="49"/>
      <c r="J247" s="49"/>
      <c r="K247" s="10"/>
      <c r="L247" s="10"/>
      <c r="M247" s="10"/>
      <c r="N247" s="10"/>
      <c r="O247" s="10"/>
      <c r="P247" s="10"/>
      <c r="Q247" s="9"/>
    </row>
    <row r="248" spans="4:17" x14ac:dyDescent="0.35">
      <c r="D248" s="10"/>
      <c r="G248" s="49"/>
      <c r="H248" s="49"/>
      <c r="I248" s="49"/>
      <c r="J248" s="49"/>
      <c r="K248" s="10"/>
      <c r="L248" s="10"/>
      <c r="M248" s="10"/>
      <c r="N248" s="10"/>
      <c r="O248" s="10"/>
      <c r="P248" s="10"/>
      <c r="Q248" s="9"/>
    </row>
    <row r="249" spans="4:17" x14ac:dyDescent="0.35">
      <c r="D249" s="10"/>
      <c r="G249" s="49"/>
      <c r="H249" s="49"/>
      <c r="I249" s="49"/>
      <c r="J249" s="49"/>
      <c r="K249" s="10"/>
      <c r="L249" s="10"/>
      <c r="M249" s="10"/>
      <c r="N249" s="10"/>
      <c r="O249" s="10"/>
      <c r="P249" s="10"/>
      <c r="Q249" s="9"/>
    </row>
    <row r="250" spans="4:17" x14ac:dyDescent="0.35">
      <c r="D250" s="10"/>
      <c r="G250" s="49"/>
      <c r="H250" s="49"/>
      <c r="I250" s="49"/>
      <c r="J250" s="49"/>
      <c r="K250" s="10"/>
      <c r="L250" s="10"/>
      <c r="M250" s="10"/>
      <c r="N250" s="10"/>
      <c r="O250" s="10"/>
      <c r="P250" s="10"/>
      <c r="Q250" s="9"/>
    </row>
    <row r="251" spans="4:17" x14ac:dyDescent="0.35">
      <c r="D251" s="10"/>
      <c r="G251" s="49"/>
      <c r="H251" s="49"/>
      <c r="I251" s="49"/>
      <c r="J251" s="49"/>
      <c r="K251" s="10"/>
      <c r="L251" s="10"/>
      <c r="M251" s="10"/>
      <c r="N251" s="10"/>
      <c r="O251" s="10"/>
      <c r="P251" s="10"/>
      <c r="Q251" s="9"/>
    </row>
    <row r="252" spans="4:17" x14ac:dyDescent="0.35">
      <c r="D252" s="10"/>
      <c r="G252" s="49"/>
      <c r="H252" s="49"/>
      <c r="I252" s="49"/>
      <c r="J252" s="49"/>
      <c r="K252" s="10"/>
      <c r="L252" s="10"/>
      <c r="M252" s="10"/>
      <c r="N252" s="10"/>
      <c r="O252" s="10"/>
      <c r="P252" s="10"/>
      <c r="Q252" s="9"/>
    </row>
    <row r="253" spans="4:17" x14ac:dyDescent="0.35">
      <c r="D253" s="10"/>
      <c r="G253" s="49"/>
      <c r="H253" s="49"/>
      <c r="I253" s="49"/>
      <c r="J253" s="49"/>
      <c r="K253" s="10"/>
      <c r="L253" s="10"/>
      <c r="M253" s="10"/>
      <c r="N253" s="10"/>
      <c r="O253" s="10"/>
      <c r="P253" s="10"/>
      <c r="Q253" s="9"/>
    </row>
    <row r="254" spans="4:17" x14ac:dyDescent="0.35">
      <c r="D254" s="10"/>
      <c r="G254" s="49"/>
      <c r="H254" s="49"/>
      <c r="I254" s="49"/>
      <c r="J254" s="49"/>
      <c r="K254" s="10"/>
      <c r="L254" s="10"/>
      <c r="M254" s="10"/>
      <c r="N254" s="10"/>
      <c r="O254" s="10"/>
      <c r="P254" s="10"/>
      <c r="Q254" s="9"/>
    </row>
    <row r="255" spans="4:17" x14ac:dyDescent="0.35">
      <c r="D255" s="10"/>
      <c r="G255" s="49"/>
      <c r="H255" s="49"/>
      <c r="I255" s="49"/>
      <c r="J255" s="49"/>
      <c r="K255" s="10"/>
      <c r="L255" s="10"/>
      <c r="M255" s="10"/>
      <c r="N255" s="10"/>
      <c r="O255" s="10"/>
      <c r="P255" s="10"/>
      <c r="Q255" s="9"/>
    </row>
    <row r="256" spans="4:17" x14ac:dyDescent="0.35">
      <c r="D256" s="10"/>
      <c r="G256" s="49"/>
      <c r="H256" s="49"/>
      <c r="I256" s="49"/>
      <c r="J256" s="49"/>
      <c r="K256" s="10"/>
      <c r="L256" s="10"/>
      <c r="M256" s="10"/>
      <c r="N256" s="10"/>
      <c r="O256" s="10"/>
      <c r="P256" s="10"/>
      <c r="Q256" s="9"/>
    </row>
    <row r="257" spans="4:17" x14ac:dyDescent="0.35">
      <c r="D257" s="10"/>
      <c r="G257" s="49"/>
      <c r="H257" s="49"/>
      <c r="I257" s="49"/>
      <c r="J257" s="49"/>
      <c r="K257" s="10"/>
      <c r="L257" s="10"/>
      <c r="M257" s="10"/>
      <c r="N257" s="10"/>
      <c r="O257" s="10"/>
      <c r="P257" s="10"/>
      <c r="Q257" s="9"/>
    </row>
    <row r="258" spans="4:17" x14ac:dyDescent="0.35">
      <c r="D258" s="10"/>
      <c r="G258" s="49"/>
      <c r="H258" s="49"/>
      <c r="I258" s="49"/>
      <c r="J258" s="49"/>
      <c r="K258" s="10"/>
      <c r="L258" s="10"/>
      <c r="M258" s="10"/>
      <c r="N258" s="10"/>
      <c r="O258" s="10"/>
      <c r="P258" s="10"/>
      <c r="Q258" s="9"/>
    </row>
    <row r="259" spans="4:17" x14ac:dyDescent="0.35">
      <c r="D259" s="10"/>
      <c r="G259" s="49"/>
      <c r="H259" s="49"/>
      <c r="I259" s="49"/>
      <c r="J259" s="49"/>
      <c r="K259" s="10"/>
      <c r="L259" s="10"/>
      <c r="M259" s="10"/>
      <c r="N259" s="10"/>
      <c r="O259" s="10"/>
      <c r="P259" s="10"/>
      <c r="Q259" s="9"/>
    </row>
    <row r="260" spans="4:17" x14ac:dyDescent="0.35">
      <c r="D260" s="10"/>
      <c r="G260" s="49"/>
      <c r="H260" s="49"/>
      <c r="I260" s="49"/>
      <c r="J260" s="49"/>
      <c r="K260" s="10"/>
      <c r="L260" s="10"/>
      <c r="M260" s="10"/>
      <c r="N260" s="10"/>
      <c r="O260" s="10"/>
      <c r="P260" s="10"/>
      <c r="Q260" s="9"/>
    </row>
    <row r="261" spans="4:17" x14ac:dyDescent="0.35">
      <c r="D261" s="10"/>
      <c r="G261" s="49"/>
      <c r="H261" s="49"/>
      <c r="I261" s="49"/>
      <c r="J261" s="49"/>
      <c r="K261" s="10"/>
      <c r="L261" s="10"/>
      <c r="M261" s="10"/>
      <c r="N261" s="10"/>
      <c r="O261" s="10"/>
      <c r="P261" s="10"/>
      <c r="Q261" s="9"/>
    </row>
    <row r="262" spans="4:17" x14ac:dyDescent="0.35">
      <c r="D262" s="10"/>
      <c r="G262" s="49"/>
      <c r="H262" s="49"/>
      <c r="I262" s="49"/>
      <c r="J262" s="49"/>
      <c r="K262" s="10"/>
      <c r="L262" s="10"/>
      <c r="M262" s="10"/>
      <c r="N262" s="10"/>
      <c r="O262" s="10"/>
      <c r="P262" s="10"/>
      <c r="Q262" s="9"/>
    </row>
    <row r="263" spans="4:17" x14ac:dyDescent="0.35">
      <c r="D263" s="10"/>
      <c r="G263" s="49"/>
      <c r="H263" s="49"/>
      <c r="I263" s="49"/>
      <c r="J263" s="49"/>
      <c r="K263" s="10"/>
      <c r="L263" s="10"/>
      <c r="M263" s="10"/>
      <c r="N263" s="10"/>
      <c r="O263" s="10"/>
      <c r="P263" s="10"/>
      <c r="Q263" s="9"/>
    </row>
  </sheetData>
  <mergeCells count="21">
    <mergeCell ref="B125:D125"/>
    <mergeCell ref="B71:J71"/>
    <mergeCell ref="D74:J74"/>
    <mergeCell ref="G80:I80"/>
    <mergeCell ref="K80:M80"/>
    <mergeCell ref="O80:P80"/>
    <mergeCell ref="D81:D82"/>
    <mergeCell ref="O81:O82"/>
    <mergeCell ref="P81:P82"/>
    <mergeCell ref="O20:P20"/>
    <mergeCell ref="D21:D22"/>
    <mergeCell ref="O21:O22"/>
    <mergeCell ref="P21:P22"/>
    <mergeCell ref="B65:D65"/>
    <mergeCell ref="B70:J70"/>
    <mergeCell ref="K20:M20"/>
    <mergeCell ref="A3:H3"/>
    <mergeCell ref="B10:J10"/>
    <mergeCell ref="B11:J11"/>
    <mergeCell ref="D14:J14"/>
    <mergeCell ref="G20:I20"/>
  </mergeCells>
  <conditionalFormatting sqref="G129:J263">
    <cfRule type="cellIs" dxfId="19" priority="1" operator="lessThan">
      <formula>0</formula>
    </cfRule>
    <cfRule type="cellIs" dxfId="18" priority="2" operator="greaterThan">
      <formula>0</formula>
    </cfRule>
  </conditionalFormatting>
  <dataValidations count="5">
    <dataValidation type="list" allowBlank="1" showInputMessage="1" showErrorMessage="1" sqref="D23 D83 D25 D27 D29 D85 D87 D89 D31 D91" xr:uid="{9641DFCD-DAF1-4E98-BF63-8012BEEB9C7D}">
      <formula1>"per 30 days, per kWh, per kW, per kVA"</formula1>
    </dataValidation>
    <dataValidation type="list" allowBlank="1" showInputMessage="1" showErrorMessage="1" sqref="D16 D76" xr:uid="{32911BE9-09B5-4E07-A73F-F7419FB2A0E3}">
      <formula1>"TOU, non-TOU"</formula1>
    </dataValidation>
    <dataValidation type="list" allowBlank="1" showInputMessage="1" showErrorMessage="1" prompt="Select Charge Unit - per 30 days, per kWh, per kW, per kVA." sqref="D47:D48 D50:D60 D107:D108 D110:D120 D24 D26 D28 D30 D84 D86 D88 D90 D32:D36 D92:D96 D38:D45 D98:D105" xr:uid="{66587FBA-8D24-4691-9E6B-195B78D47098}">
      <formula1>"per 30 days, per kWh, per kW, per kVA"</formula1>
    </dataValidation>
    <dataValidation type="list" allowBlank="1" showInputMessage="1" showErrorMessage="1" prompt="Select Charge Unit - monthly, per kWh, per kW" sqref="D61 D66 D121 D126" xr:uid="{F4338F3B-A2C6-4886-BB2E-C0FFD7F1B380}">
      <formula1>"Monthly, per kWh, per kW"</formula1>
    </dataValidation>
    <dataValidation type="list" allowBlank="1" showInputMessage="1" showErrorMessage="1" sqref="E66 E126 E47:E48 E50:E61 E107:E108 E110:E121 E38:E45 E98:E105 E23:E36 E83:E96" xr:uid="{86359268-B587-4E53-A044-68B75109781D}">
      <formula1>#REF!</formula1>
    </dataValidation>
  </dataValidations>
  <printOptions horizontalCentered="1"/>
  <pageMargins left="0.70866141732283472" right="0.70866141732283472" top="1.0236220472440944" bottom="0.51181102362204722" header="0.11811023622047245" footer="0.35433070866141736"/>
  <pageSetup scale="54" fitToHeight="0" orientation="landscape" r:id="rId1"/>
  <headerFooter scaleWithDoc="0">
    <oddHeader xml:space="preserve">&amp;R&amp;7Toronto Hydro-Electric System Limited 
EB-2020-0057
Tab 5
Schedule 1
UPDATED: December 2, 2020
Page &amp;P of &amp;N
</oddHeader>
    <oddFooter>&amp;C&amp;7&amp;A</oddFooter>
  </headerFooter>
  <rowBreaks count="1" manualBreakCount="1">
    <brk id="68" min="1" max="4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Option Button 1">
              <controlPr defaultSize="0" autoFill="0" autoLine="0" autoPict="0">
                <anchor moveWithCells="1">
                  <from>
                    <xdr:col>10</xdr:col>
                    <xdr:colOff>152400</xdr:colOff>
                    <xdr:row>76</xdr:row>
                    <xdr:rowOff>57150</xdr:rowOff>
                  </from>
                  <to>
                    <xdr:col>18</xdr:col>
                    <xdr:colOff>527050</xdr:colOff>
                    <xdr:row>78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Option Button 2">
              <controlPr defaultSize="0" autoFill="0" autoLine="0" autoPict="0">
                <anchor moveWithCells="1">
                  <from>
                    <xdr:col>7</xdr:col>
                    <xdr:colOff>495300</xdr:colOff>
                    <xdr:row>76</xdr:row>
                    <xdr:rowOff>184150</xdr:rowOff>
                  </from>
                  <to>
                    <xdr:col>11</xdr:col>
                    <xdr:colOff>0</xdr:colOff>
                    <xdr:row>78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Option Button 3">
              <controlPr defaultSize="0" autoFill="0" autoLine="0" autoPict="0">
                <anchor moveWithCells="1">
                  <from>
                    <xdr:col>7</xdr:col>
                    <xdr:colOff>450850</xdr:colOff>
                    <xdr:row>16</xdr:row>
                    <xdr:rowOff>165100</xdr:rowOff>
                  </from>
                  <to>
                    <xdr:col>10</xdr:col>
                    <xdr:colOff>679450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Option Button 4">
              <controlPr defaultSize="0" autoFill="0" autoLine="0" autoPict="0">
                <anchor moveWithCells="1">
                  <from>
                    <xdr:col>10</xdr:col>
                    <xdr:colOff>514350</xdr:colOff>
                    <xdr:row>17</xdr:row>
                    <xdr:rowOff>19050</xdr:rowOff>
                  </from>
                  <to>
                    <xdr:col>15</xdr:col>
                    <xdr:colOff>590550</xdr:colOff>
                    <xdr:row>18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3E454A-8C1E-49C3-8507-E7291A6F38AE}">
  <sheetPr>
    <pageSetUpPr fitToPage="1"/>
  </sheetPr>
  <dimension ref="A1:R76"/>
  <sheetViews>
    <sheetView showGridLines="0" topLeftCell="A7" zoomScale="80" zoomScaleNormal="80" workbookViewId="0">
      <selection activeCell="B25" sqref="B25"/>
    </sheetView>
  </sheetViews>
  <sheetFormatPr defaultColWidth="9.1796875" defaultRowHeight="14.5" x14ac:dyDescent="0.35"/>
  <cols>
    <col min="1" max="1" width="1.81640625" style="191" customWidth="1"/>
    <col min="2" max="2" width="138.453125" style="191" bestFit="1" customWidth="1"/>
    <col min="3" max="3" width="1.54296875" style="191" customWidth="1"/>
    <col min="4" max="4" width="12.81640625" style="328" customWidth="1"/>
    <col min="5" max="5" width="1.7265625" style="191" customWidth="1"/>
    <col min="6" max="6" width="1.26953125" style="191" customWidth="1"/>
    <col min="7" max="7" width="11" style="191" bestFit="1" customWidth="1"/>
    <col min="8" max="8" width="8.453125" style="191" bestFit="1" customWidth="1"/>
    <col min="9" max="9" width="11.453125" style="191" customWidth="1"/>
    <col min="10" max="10" width="0.81640625" style="191" customWidth="1"/>
    <col min="11" max="11" width="12.453125" style="191" customWidth="1"/>
    <col min="12" max="12" width="9.1796875" style="191"/>
    <col min="13" max="13" width="10.81640625" style="191" customWidth="1"/>
    <col min="14" max="14" width="1.26953125" style="191" customWidth="1"/>
    <col min="15" max="15" width="11.81640625" style="191" customWidth="1"/>
    <col min="16" max="16" width="10.453125" style="191" bestFit="1" customWidth="1"/>
    <col min="17" max="17" width="1.26953125" style="191" customWidth="1"/>
    <col min="18" max="18" width="9.1796875" style="191"/>
    <col min="19" max="16384" width="9.1796875" style="202"/>
  </cols>
  <sheetData>
    <row r="1" spans="1:17" ht="20" x14ac:dyDescent="0.35">
      <c r="A1" s="188"/>
      <c r="B1" s="189"/>
      <c r="C1" s="189"/>
      <c r="D1" s="190"/>
      <c r="E1" s="189"/>
      <c r="F1" s="189"/>
      <c r="G1" s="189"/>
      <c r="H1" s="189"/>
      <c r="I1" s="188"/>
      <c r="J1" s="188"/>
      <c r="M1" s="192"/>
      <c r="N1" s="192">
        <v>1</v>
      </c>
      <c r="O1" s="192">
        <v>2</v>
      </c>
      <c r="P1" s="192"/>
      <c r="Q1" s="192"/>
    </row>
    <row r="2" spans="1:17" ht="17.5" x14ac:dyDescent="0.35">
      <c r="A2" s="193"/>
      <c r="B2" s="193"/>
      <c r="C2" s="193"/>
      <c r="D2" s="194"/>
      <c r="E2" s="193"/>
      <c r="F2" s="193"/>
      <c r="G2" s="193"/>
      <c r="H2" s="193"/>
      <c r="I2" s="188"/>
      <c r="J2" s="188"/>
      <c r="M2" s="192"/>
      <c r="N2" s="192"/>
      <c r="O2" s="192"/>
      <c r="P2" s="192"/>
      <c r="Q2" s="192"/>
    </row>
    <row r="3" spans="1:17" ht="17.5" x14ac:dyDescent="0.35">
      <c r="A3" s="552"/>
      <c r="B3" s="552"/>
      <c r="C3" s="552"/>
      <c r="D3" s="552"/>
      <c r="E3" s="552"/>
      <c r="F3" s="552"/>
      <c r="G3" s="552"/>
      <c r="H3" s="552"/>
      <c r="I3" s="188"/>
      <c r="J3" s="188"/>
    </row>
    <row r="4" spans="1:17" ht="17.5" x14ac:dyDescent="0.35">
      <c r="A4" s="193"/>
      <c r="B4" s="193"/>
      <c r="C4" s="193"/>
      <c r="D4" s="194"/>
      <c r="E4" s="193"/>
      <c r="F4" s="195"/>
      <c r="G4" s="195"/>
      <c r="H4" s="195"/>
      <c r="I4" s="188"/>
      <c r="J4" s="188"/>
    </row>
    <row r="5" spans="1:17" ht="15.5" x14ac:dyDescent="0.35">
      <c r="A5" s="188"/>
      <c r="B5" s="188"/>
      <c r="C5" s="196"/>
      <c r="D5" s="197"/>
      <c r="E5" s="196"/>
      <c r="F5" s="188"/>
      <c r="G5" s="188"/>
      <c r="H5" s="188"/>
      <c r="I5" s="188"/>
      <c r="J5" s="188"/>
    </row>
    <row r="6" spans="1:17" x14ac:dyDescent="0.35">
      <c r="A6" s="188"/>
      <c r="B6" s="188"/>
      <c r="C6" s="188"/>
      <c r="D6" s="198"/>
      <c r="E6" s="188"/>
      <c r="F6" s="188"/>
      <c r="G6" s="188"/>
      <c r="H6" s="188"/>
      <c r="I6" s="188"/>
      <c r="J6" s="188"/>
    </row>
    <row r="7" spans="1:17" x14ac:dyDescent="0.35">
      <c r="A7" s="188"/>
      <c r="B7" s="188"/>
      <c r="C7" s="188"/>
      <c r="D7" s="198"/>
      <c r="E7" s="188"/>
      <c r="F7" s="188"/>
      <c r="G7" s="188"/>
      <c r="H7" s="188"/>
      <c r="I7" s="188"/>
      <c r="J7" s="188"/>
    </row>
    <row r="8" spans="1:17" x14ac:dyDescent="0.35">
      <c r="A8" s="199"/>
      <c r="B8" s="188"/>
      <c r="C8" s="188"/>
      <c r="D8" s="198"/>
      <c r="E8" s="188"/>
      <c r="F8" s="188"/>
      <c r="G8" s="188"/>
      <c r="H8" s="188"/>
      <c r="I8" s="188"/>
      <c r="J8" s="188"/>
    </row>
    <row r="9" spans="1:17" x14ac:dyDescent="0.35">
      <c r="A9" s="200"/>
      <c r="B9" s="200"/>
      <c r="C9" s="200"/>
      <c r="D9" s="201"/>
      <c r="E9" s="200"/>
      <c r="F9" s="200"/>
      <c r="G9" s="200"/>
      <c r="H9" s="200"/>
    </row>
    <row r="10" spans="1:17" ht="18" x14ac:dyDescent="0.4">
      <c r="A10" s="200"/>
      <c r="B10" s="553" t="s">
        <v>0</v>
      </c>
      <c r="C10" s="553"/>
      <c r="D10" s="553"/>
      <c r="E10" s="553"/>
      <c r="F10" s="553"/>
      <c r="G10" s="553"/>
      <c r="H10" s="553"/>
      <c r="I10" s="553"/>
      <c r="J10" s="553"/>
      <c r="Q10" s="10"/>
    </row>
    <row r="11" spans="1:17" ht="18" x14ac:dyDescent="0.4">
      <c r="A11" s="200"/>
      <c r="B11" s="553" t="s">
        <v>1</v>
      </c>
      <c r="C11" s="553"/>
      <c r="D11" s="553"/>
      <c r="E11" s="553"/>
      <c r="F11" s="553"/>
      <c r="G11" s="553"/>
      <c r="H11" s="553"/>
      <c r="I11" s="553"/>
      <c r="J11" s="553"/>
      <c r="N11" s="191">
        <v>2</v>
      </c>
      <c r="O11" s="202"/>
      <c r="P11" s="202"/>
      <c r="Q11" s="203"/>
    </row>
    <row r="12" spans="1:17" x14ac:dyDescent="0.35">
      <c r="A12" s="200"/>
      <c r="B12" s="200"/>
      <c r="C12" s="200"/>
      <c r="D12" s="201"/>
      <c r="E12" s="200"/>
      <c r="F12" s="200"/>
      <c r="G12" s="200"/>
      <c r="H12" s="200"/>
      <c r="O12" s="202"/>
      <c r="P12" s="202"/>
      <c r="Q12" s="203"/>
    </row>
    <row r="13" spans="1:17" x14ac:dyDescent="0.35">
      <c r="A13" s="200"/>
      <c r="B13" s="200"/>
      <c r="C13" s="200"/>
      <c r="D13" s="201"/>
      <c r="E13" s="200"/>
      <c r="F13" s="200"/>
      <c r="G13" s="200"/>
      <c r="H13" s="200"/>
      <c r="O13" s="202"/>
      <c r="P13" s="202"/>
      <c r="Q13" s="203"/>
    </row>
    <row r="14" spans="1:17" ht="15.5" x14ac:dyDescent="0.35">
      <c r="A14" s="200"/>
      <c r="B14" s="204" t="s">
        <v>2</v>
      </c>
      <c r="C14" s="200"/>
      <c r="D14" s="554" t="s">
        <v>65</v>
      </c>
      <c r="E14" s="554"/>
      <c r="F14" s="554"/>
      <c r="G14" s="554"/>
      <c r="H14" s="554"/>
      <c r="I14" s="554"/>
      <c r="J14" s="554"/>
      <c r="K14" s="554"/>
      <c r="L14" s="554"/>
      <c r="M14" s="554"/>
      <c r="O14" s="205"/>
      <c r="P14" s="206"/>
      <c r="Q14" s="203"/>
    </row>
    <row r="15" spans="1:17" ht="15.5" x14ac:dyDescent="0.35">
      <c r="A15" s="200"/>
      <c r="B15" s="207"/>
      <c r="C15" s="200"/>
      <c r="D15" s="208"/>
      <c r="E15" s="208"/>
      <c r="F15" s="209"/>
      <c r="G15" s="209"/>
      <c r="H15" s="209"/>
      <c r="I15" s="209"/>
      <c r="J15" s="209"/>
      <c r="K15" s="210"/>
      <c r="L15" s="210"/>
      <c r="M15" s="209"/>
      <c r="N15" s="210"/>
      <c r="O15" s="210"/>
      <c r="P15" s="210"/>
      <c r="Q15" s="210"/>
    </row>
    <row r="16" spans="1:17" ht="15.5" x14ac:dyDescent="0.35">
      <c r="A16" s="200"/>
      <c r="B16" s="204" t="s">
        <v>4</v>
      </c>
      <c r="C16" s="200"/>
      <c r="D16" s="211" t="s">
        <v>5</v>
      </c>
      <c r="E16" s="208"/>
      <c r="F16" s="209"/>
      <c r="G16" s="210"/>
      <c r="H16" s="209"/>
      <c r="I16" s="212"/>
      <c r="J16" s="209"/>
      <c r="K16" s="213"/>
      <c r="L16" s="210"/>
      <c r="M16" s="212"/>
      <c r="N16" s="210"/>
      <c r="O16" s="42"/>
      <c r="P16" s="43"/>
      <c r="Q16" s="210"/>
    </row>
    <row r="17" spans="1:18" ht="15.5" x14ac:dyDescent="0.35">
      <c r="A17" s="200"/>
      <c r="B17" s="207"/>
      <c r="C17" s="200"/>
      <c r="D17" s="208"/>
      <c r="E17" s="208"/>
      <c r="F17" s="208"/>
      <c r="G17" s="208"/>
      <c r="H17" s="208"/>
      <c r="I17" s="208"/>
      <c r="J17" s="208"/>
    </row>
    <row r="18" spans="1:18" x14ac:dyDescent="0.35">
      <c r="A18" s="200"/>
      <c r="B18" s="214"/>
      <c r="C18" s="200"/>
      <c r="D18" s="215" t="s">
        <v>6</v>
      </c>
      <c r="E18" s="216"/>
      <c r="F18" s="200"/>
      <c r="G18" s="217">
        <v>300</v>
      </c>
      <c r="H18" s="216" t="s">
        <v>7</v>
      </c>
      <c r="I18" s="200"/>
      <c r="J18" s="200"/>
    </row>
    <row r="19" spans="1:18" x14ac:dyDescent="0.35">
      <c r="A19" s="200"/>
      <c r="B19" s="214"/>
      <c r="C19" s="200"/>
      <c r="D19" s="201"/>
      <c r="E19" s="200"/>
      <c r="F19" s="200"/>
      <c r="G19" s="200"/>
      <c r="H19" s="200"/>
      <c r="I19" s="218"/>
      <c r="J19" s="200"/>
    </row>
    <row r="20" spans="1:18" s="9" customFormat="1" x14ac:dyDescent="0.35">
      <c r="A20" s="20"/>
      <c r="B20" s="44"/>
      <c r="C20" s="20"/>
      <c r="D20" s="53"/>
      <c r="E20" s="51"/>
      <c r="F20" s="20"/>
      <c r="G20" s="555" t="s">
        <v>8</v>
      </c>
      <c r="H20" s="556"/>
      <c r="I20" s="557"/>
      <c r="J20" s="20"/>
      <c r="K20" s="555" t="s">
        <v>9</v>
      </c>
      <c r="L20" s="556"/>
      <c r="M20" s="557"/>
      <c r="N20" s="93"/>
      <c r="O20" s="555" t="s">
        <v>10</v>
      </c>
      <c r="P20" s="557"/>
      <c r="Q20" s="38"/>
      <c r="R20" s="10"/>
    </row>
    <row r="21" spans="1:18" ht="15" customHeight="1" x14ac:dyDescent="0.35">
      <c r="A21" s="200"/>
      <c r="B21" s="219"/>
      <c r="C21" s="200"/>
      <c r="D21" s="558" t="s">
        <v>11</v>
      </c>
      <c r="E21" s="215"/>
      <c r="F21" s="200"/>
      <c r="G21" s="220" t="s">
        <v>12</v>
      </c>
      <c r="H21" s="221" t="s">
        <v>13</v>
      </c>
      <c r="I21" s="222" t="s">
        <v>14</v>
      </c>
      <c r="J21" s="200"/>
      <c r="K21" s="223" t="s">
        <v>12</v>
      </c>
      <c r="L21" s="221" t="s">
        <v>13</v>
      </c>
      <c r="M21" s="222" t="s">
        <v>14</v>
      </c>
      <c r="N21" s="200"/>
      <c r="O21" s="560" t="s">
        <v>15</v>
      </c>
      <c r="P21" s="562" t="s">
        <v>16</v>
      </c>
      <c r="Q21" s="224"/>
    </row>
    <row r="22" spans="1:18" x14ac:dyDescent="0.35">
      <c r="A22" s="200"/>
      <c r="B22" s="219"/>
      <c r="C22" s="200"/>
      <c r="D22" s="559"/>
      <c r="E22" s="215"/>
      <c r="F22" s="200"/>
      <c r="G22" s="225" t="s">
        <v>17</v>
      </c>
      <c r="H22" s="226"/>
      <c r="I22" s="226" t="s">
        <v>17</v>
      </c>
      <c r="J22" s="200"/>
      <c r="K22" s="227" t="s">
        <v>17</v>
      </c>
      <c r="L22" s="226"/>
      <c r="M22" s="226" t="s">
        <v>17</v>
      </c>
      <c r="N22" s="200"/>
      <c r="O22" s="561"/>
      <c r="P22" s="563"/>
      <c r="Q22" s="224"/>
    </row>
    <row r="23" spans="1:18" s="9" customFormat="1" x14ac:dyDescent="0.35">
      <c r="A23" s="20"/>
      <c r="B23" s="228" t="s">
        <v>18</v>
      </c>
      <c r="C23" s="60"/>
      <c r="D23" s="61" t="s">
        <v>19</v>
      </c>
      <c r="E23" s="62"/>
      <c r="F23" s="22"/>
      <c r="G23" s="63">
        <v>31.46</v>
      </c>
      <c r="H23" s="64">
        <v>1</v>
      </c>
      <c r="I23" s="65">
        <f t="shared" ref="I23:I33" si="0">H23*G23</f>
        <v>31.46</v>
      </c>
      <c r="J23" s="66"/>
      <c r="K23" s="63">
        <v>32.9</v>
      </c>
      <c r="L23" s="64">
        <v>1</v>
      </c>
      <c r="M23" s="65">
        <f t="shared" ref="M23:M33" si="1">L23*K23</f>
        <v>32.9</v>
      </c>
      <c r="N23" s="66"/>
      <c r="O23" s="67">
        <f t="shared" ref="O23:O57" si="2">M23-I23</f>
        <v>1.4399999999999977</v>
      </c>
      <c r="P23" s="68">
        <f t="shared" ref="P23:P57" si="3">IF(OR(I23=0,M23=0),"",(O23/I23))</f>
        <v>4.5772409408772974E-2</v>
      </c>
      <c r="Q23" s="69"/>
      <c r="R23" s="10"/>
    </row>
    <row r="24" spans="1:18" s="9" customFormat="1" x14ac:dyDescent="0.35">
      <c r="A24" s="20"/>
      <c r="B24" s="76" t="s">
        <v>20</v>
      </c>
      <c r="C24" s="62"/>
      <c r="D24" s="61" t="s">
        <v>19</v>
      </c>
      <c r="E24" s="62"/>
      <c r="F24" s="52"/>
      <c r="G24" s="72">
        <v>0.3</v>
      </c>
      <c r="H24" s="73">
        <v>1</v>
      </c>
      <c r="I24" s="74">
        <f t="shared" si="0"/>
        <v>0.3</v>
      </c>
      <c r="J24" s="75"/>
      <c r="K24" s="72">
        <v>0</v>
      </c>
      <c r="L24" s="73">
        <v>1</v>
      </c>
      <c r="M24" s="74">
        <f t="shared" si="1"/>
        <v>0</v>
      </c>
      <c r="N24" s="75"/>
      <c r="O24" s="67">
        <f t="shared" si="2"/>
        <v>-0.3</v>
      </c>
      <c r="P24" s="68" t="str">
        <f t="shared" si="3"/>
        <v/>
      </c>
      <c r="Q24" s="69"/>
      <c r="R24" s="10"/>
    </row>
    <row r="25" spans="1:18" x14ac:dyDescent="0.35">
      <c r="A25" s="200"/>
      <c r="B25" s="229" t="s">
        <v>21</v>
      </c>
      <c r="C25" s="230"/>
      <c r="D25" s="231" t="s">
        <v>19</v>
      </c>
      <c r="E25" s="230"/>
      <c r="F25" s="232"/>
      <c r="G25" s="233">
        <v>0.27</v>
      </c>
      <c r="H25" s="234">
        <v>1</v>
      </c>
      <c r="I25" s="235">
        <f t="shared" si="0"/>
        <v>0.27</v>
      </c>
      <c r="J25" s="232"/>
      <c r="K25" s="233">
        <v>0</v>
      </c>
      <c r="L25" s="236">
        <v>1</v>
      </c>
      <c r="M25" s="235">
        <f t="shared" si="1"/>
        <v>0</v>
      </c>
      <c r="N25" s="232"/>
      <c r="O25" s="237">
        <f t="shared" si="2"/>
        <v>-0.27</v>
      </c>
      <c r="P25" s="238" t="str">
        <f t="shared" si="3"/>
        <v/>
      </c>
      <c r="Q25" s="224"/>
      <c r="R25" s="10"/>
    </row>
    <row r="26" spans="1:18" x14ac:dyDescent="0.35">
      <c r="A26" s="200"/>
      <c r="B26" s="229" t="s">
        <v>24</v>
      </c>
      <c r="C26" s="230"/>
      <c r="D26" s="231" t="s">
        <v>19</v>
      </c>
      <c r="E26" s="230"/>
      <c r="F26" s="232"/>
      <c r="G26" s="233">
        <v>-1.43</v>
      </c>
      <c r="H26" s="234">
        <v>1</v>
      </c>
      <c r="I26" s="235">
        <f t="shared" si="0"/>
        <v>-1.43</v>
      </c>
      <c r="J26" s="232"/>
      <c r="K26" s="233">
        <v>-1.43</v>
      </c>
      <c r="L26" s="236">
        <v>1</v>
      </c>
      <c r="M26" s="235">
        <f t="shared" si="1"/>
        <v>-1.43</v>
      </c>
      <c r="N26" s="232"/>
      <c r="O26" s="237">
        <f t="shared" si="2"/>
        <v>0</v>
      </c>
      <c r="P26" s="238">
        <f t="shared" si="3"/>
        <v>0</v>
      </c>
      <c r="Q26" s="224"/>
      <c r="R26" s="10"/>
    </row>
    <row r="27" spans="1:18" x14ac:dyDescent="0.35">
      <c r="A27" s="200"/>
      <c r="B27" s="229" t="s">
        <v>25</v>
      </c>
      <c r="C27" s="230"/>
      <c r="D27" s="231" t="s">
        <v>19</v>
      </c>
      <c r="E27" s="230"/>
      <c r="F27" s="232"/>
      <c r="G27" s="233">
        <v>-0.23</v>
      </c>
      <c r="H27" s="234">
        <v>1</v>
      </c>
      <c r="I27" s="235">
        <f t="shared" si="0"/>
        <v>-0.23</v>
      </c>
      <c r="J27" s="232"/>
      <c r="K27" s="233">
        <v>-0.23</v>
      </c>
      <c r="L27" s="239">
        <v>1</v>
      </c>
      <c r="M27" s="235">
        <f t="shared" si="1"/>
        <v>-0.23</v>
      </c>
      <c r="N27" s="232"/>
      <c r="O27" s="237">
        <f t="shared" si="2"/>
        <v>0</v>
      </c>
      <c r="P27" s="238">
        <f t="shared" si="3"/>
        <v>0</v>
      </c>
      <c r="Q27" s="224"/>
      <c r="R27" s="10"/>
    </row>
    <row r="28" spans="1:18" x14ac:dyDescent="0.35">
      <c r="A28" s="240"/>
      <c r="B28" s="229" t="s">
        <v>26</v>
      </c>
      <c r="C28" s="230"/>
      <c r="D28" s="231" t="s">
        <v>19</v>
      </c>
      <c r="E28" s="230"/>
      <c r="F28" s="232"/>
      <c r="G28" s="233">
        <v>0</v>
      </c>
      <c r="H28" s="234">
        <v>1</v>
      </c>
      <c r="I28" s="241">
        <f t="shared" si="0"/>
        <v>0</v>
      </c>
      <c r="J28" s="232"/>
      <c r="K28" s="233">
        <v>-0.01</v>
      </c>
      <c r="L28" s="239">
        <v>1</v>
      </c>
      <c r="M28" s="241">
        <f t="shared" si="1"/>
        <v>-0.01</v>
      </c>
      <c r="N28" s="232"/>
      <c r="O28" s="242">
        <f t="shared" si="2"/>
        <v>-0.01</v>
      </c>
      <c r="P28" s="243" t="str">
        <f t="shared" si="3"/>
        <v/>
      </c>
      <c r="Q28" s="224"/>
      <c r="R28" s="10"/>
    </row>
    <row r="29" spans="1:18" x14ac:dyDescent="0.35">
      <c r="A29" s="200"/>
      <c r="B29" s="229" t="s">
        <v>27</v>
      </c>
      <c r="C29" s="230"/>
      <c r="D29" s="231" t="s">
        <v>19</v>
      </c>
      <c r="E29" s="230"/>
      <c r="F29" s="232"/>
      <c r="G29" s="233">
        <v>-7.0000000000000007E-2</v>
      </c>
      <c r="H29" s="234">
        <v>1</v>
      </c>
      <c r="I29" s="235">
        <f t="shared" si="0"/>
        <v>-7.0000000000000007E-2</v>
      </c>
      <c r="J29" s="232"/>
      <c r="K29" s="233">
        <v>0</v>
      </c>
      <c r="L29" s="239">
        <v>1</v>
      </c>
      <c r="M29" s="235">
        <f t="shared" si="1"/>
        <v>0</v>
      </c>
      <c r="N29" s="232"/>
      <c r="O29" s="237">
        <f t="shared" si="2"/>
        <v>7.0000000000000007E-2</v>
      </c>
      <c r="P29" s="238" t="str">
        <f t="shared" si="3"/>
        <v/>
      </c>
      <c r="Q29" s="224"/>
      <c r="R29" s="10"/>
    </row>
    <row r="30" spans="1:18" x14ac:dyDescent="0.35">
      <c r="A30" s="200"/>
      <c r="B30" s="229" t="s">
        <v>28</v>
      </c>
      <c r="C30" s="230"/>
      <c r="D30" s="231" t="s">
        <v>19</v>
      </c>
      <c r="E30" s="230"/>
      <c r="F30" s="232"/>
      <c r="G30" s="233">
        <v>-0.14000000000000001</v>
      </c>
      <c r="H30" s="234">
        <v>1</v>
      </c>
      <c r="I30" s="235">
        <f t="shared" si="0"/>
        <v>-0.14000000000000001</v>
      </c>
      <c r="J30" s="232"/>
      <c r="K30" s="233">
        <v>0</v>
      </c>
      <c r="L30" s="236">
        <v>1</v>
      </c>
      <c r="M30" s="235">
        <f t="shared" si="1"/>
        <v>0</v>
      </c>
      <c r="N30" s="232"/>
      <c r="O30" s="237">
        <f t="shared" si="2"/>
        <v>0.14000000000000001</v>
      </c>
      <c r="P30" s="238" t="str">
        <f t="shared" si="3"/>
        <v/>
      </c>
      <c r="Q30" s="224"/>
      <c r="R30" s="10"/>
    </row>
    <row r="31" spans="1:18" x14ac:dyDescent="0.35">
      <c r="A31" s="200"/>
      <c r="B31" s="229" t="s">
        <v>30</v>
      </c>
      <c r="C31" s="230"/>
      <c r="D31" s="231" t="s">
        <v>19</v>
      </c>
      <c r="E31" s="230"/>
      <c r="F31" s="232"/>
      <c r="G31" s="244">
        <v>-0.15</v>
      </c>
      <c r="H31" s="234">
        <v>1</v>
      </c>
      <c r="I31" s="235">
        <f t="shared" si="0"/>
        <v>-0.15</v>
      </c>
      <c r="J31" s="232"/>
      <c r="K31" s="233">
        <v>-0.15</v>
      </c>
      <c r="L31" s="236">
        <v>1</v>
      </c>
      <c r="M31" s="235">
        <f t="shared" si="1"/>
        <v>-0.15</v>
      </c>
      <c r="N31" s="232"/>
      <c r="O31" s="237">
        <f t="shared" si="2"/>
        <v>0</v>
      </c>
      <c r="P31" s="238">
        <f t="shared" si="3"/>
        <v>0</v>
      </c>
      <c r="Q31" s="224"/>
      <c r="R31" s="10"/>
    </row>
    <row r="32" spans="1:18" x14ac:dyDescent="0.35">
      <c r="A32" s="200"/>
      <c r="B32" s="229" t="s">
        <v>31</v>
      </c>
      <c r="C32" s="245"/>
      <c r="D32" s="231" t="s">
        <v>32</v>
      </c>
      <c r="E32" s="230"/>
      <c r="F32" s="246"/>
      <c r="G32" s="247"/>
      <c r="H32" s="248">
        <f>+$G$18</f>
        <v>300</v>
      </c>
      <c r="I32" s="249">
        <f t="shared" si="0"/>
        <v>0</v>
      </c>
      <c r="J32" s="246"/>
      <c r="K32" s="247"/>
      <c r="L32" s="248">
        <f>+$G$18</f>
        <v>300</v>
      </c>
      <c r="M32" s="249">
        <f t="shared" si="1"/>
        <v>0</v>
      </c>
      <c r="N32" s="246"/>
      <c r="O32" s="237">
        <f t="shared" si="2"/>
        <v>0</v>
      </c>
      <c r="P32" s="238" t="str">
        <f t="shared" si="3"/>
        <v/>
      </c>
      <c r="Q32" s="224"/>
      <c r="R32" s="10"/>
    </row>
    <row r="33" spans="1:18" s="9" customFormat="1" x14ac:dyDescent="0.35">
      <c r="A33" s="20"/>
      <c r="B33" s="79" t="str">
        <f>+RESIDENTIAL!$B$36</f>
        <v>Rate Rider for Disposition of Lost Revenue Adjustment Mechanism (LRAMVA) - effective until December 31, 2021</v>
      </c>
      <c r="C33" s="60"/>
      <c r="D33" s="61" t="s">
        <v>32</v>
      </c>
      <c r="E33" s="62"/>
      <c r="F33" s="22"/>
      <c r="G33" s="77"/>
      <c r="H33" s="78">
        <f>+$G$18</f>
        <v>300</v>
      </c>
      <c r="I33" s="65">
        <f t="shared" si="0"/>
        <v>0</v>
      </c>
      <c r="J33" s="66"/>
      <c r="K33" s="77">
        <v>1.2199999999999999E-3</v>
      </c>
      <c r="L33" s="78">
        <f>+$G$18</f>
        <v>300</v>
      </c>
      <c r="M33" s="65">
        <f t="shared" si="1"/>
        <v>0.36599999999999999</v>
      </c>
      <c r="N33" s="66"/>
      <c r="O33" s="67">
        <f t="shared" si="2"/>
        <v>0.36599999999999999</v>
      </c>
      <c r="P33" s="68" t="str">
        <f t="shared" si="3"/>
        <v/>
      </c>
      <c r="Q33" s="69"/>
      <c r="R33" s="10"/>
    </row>
    <row r="34" spans="1:18" x14ac:dyDescent="0.35">
      <c r="A34" s="250"/>
      <c r="B34" s="165" t="s">
        <v>34</v>
      </c>
      <c r="C34" s="251"/>
      <c r="D34" s="252"/>
      <c r="E34" s="251"/>
      <c r="F34" s="253"/>
      <c r="G34" s="254"/>
      <c r="H34" s="255"/>
      <c r="I34" s="256">
        <f>SUM(I23:I33)</f>
        <v>30.01</v>
      </c>
      <c r="J34" s="253"/>
      <c r="K34" s="254"/>
      <c r="L34" s="255"/>
      <c r="M34" s="256">
        <f>SUM(M23:M33)</f>
        <v>31.445999999999998</v>
      </c>
      <c r="N34" s="253"/>
      <c r="O34" s="257">
        <f t="shared" si="2"/>
        <v>1.4359999999999964</v>
      </c>
      <c r="P34" s="258">
        <f t="shared" si="3"/>
        <v>4.7850716427857258E-2</v>
      </c>
      <c r="Q34" s="259"/>
      <c r="R34" s="10"/>
    </row>
    <row r="35" spans="1:18" x14ac:dyDescent="0.35">
      <c r="A35" s="200"/>
      <c r="B35" s="76" t="s">
        <v>35</v>
      </c>
      <c r="C35" s="246"/>
      <c r="D35" s="231" t="s">
        <v>32</v>
      </c>
      <c r="E35" s="232"/>
      <c r="F35" s="246"/>
      <c r="G35" s="247">
        <f>+RESIDENTIAL!G38</f>
        <v>0.13325999999999999</v>
      </c>
      <c r="H35" s="260">
        <f>$G$18*(1+G65)-$G$18</f>
        <v>8.8500000000000227</v>
      </c>
      <c r="I35" s="249">
        <f>H35*G35</f>
        <v>1.1793510000000029</v>
      </c>
      <c r="J35" s="246"/>
      <c r="K35" s="247">
        <f>+$G$35</f>
        <v>0.13325999999999999</v>
      </c>
      <c r="L35" s="261">
        <f>$G$18*(1+K65)-$G$18</f>
        <v>8.8500000000000227</v>
      </c>
      <c r="M35" s="249">
        <f>L35*K35</f>
        <v>1.1793510000000029</v>
      </c>
      <c r="N35" s="246"/>
      <c r="O35" s="237">
        <f t="shared" si="2"/>
        <v>0</v>
      </c>
      <c r="P35" s="238">
        <f t="shared" si="3"/>
        <v>0</v>
      </c>
      <c r="Q35" s="224"/>
      <c r="R35" s="10"/>
    </row>
    <row r="36" spans="1:18" s="9" customFormat="1" x14ac:dyDescent="0.35">
      <c r="A36" s="93"/>
      <c r="B36" s="79" t="str">
        <f>+RESIDENTIAL!$B$39</f>
        <v>Rate Rider for Disposition of Deferral/Variance Accounts (2021) - effective until December 31, 2021</v>
      </c>
      <c r="C36" s="62"/>
      <c r="D36" s="61" t="s">
        <v>32</v>
      </c>
      <c r="E36" s="62"/>
      <c r="F36" s="52"/>
      <c r="G36" s="94"/>
      <c r="H36" s="95"/>
      <c r="I36" s="96">
        <f>H36*G36</f>
        <v>0</v>
      </c>
      <c r="J36" s="75"/>
      <c r="K36" s="94">
        <v>2.5000000000000001E-4</v>
      </c>
      <c r="L36" s="78">
        <f t="shared" ref="L36:L39" si="4">+$G$18</f>
        <v>300</v>
      </c>
      <c r="M36" s="74">
        <f>L36*K36</f>
        <v>7.4999999999999997E-2</v>
      </c>
      <c r="N36" s="75"/>
      <c r="O36" s="67">
        <f>M36-I36</f>
        <v>7.4999999999999997E-2</v>
      </c>
      <c r="P36" s="68" t="str">
        <f>IF(OR(I36=0,M36=0),"",(O36/I36))</f>
        <v/>
      </c>
      <c r="Q36" s="69"/>
      <c r="R36" s="10"/>
    </row>
    <row r="37" spans="1:18" s="9" customFormat="1" x14ac:dyDescent="0.35">
      <c r="A37" s="93"/>
      <c r="B37" s="79" t="str">
        <f>+RESIDENTIAL!$B$40</f>
        <v>Rate Rider for Disposition of Deferral/Variance Accounts (2020) - effective until December 31, 2021</v>
      </c>
      <c r="C37" s="62"/>
      <c r="D37" s="61" t="s">
        <v>32</v>
      </c>
      <c r="E37" s="62"/>
      <c r="F37" s="52"/>
      <c r="G37" s="94">
        <v>2.5000000000000001E-4</v>
      </c>
      <c r="H37" s="78">
        <f t="shared" ref="H37:H39" si="5">+$G$18</f>
        <v>300</v>
      </c>
      <c r="I37" s="96">
        <f t="shared" ref="I37:I41" si="6">H37*G37</f>
        <v>7.4999999999999997E-2</v>
      </c>
      <c r="J37" s="75"/>
      <c r="K37" s="94">
        <v>2.5000000000000001E-4</v>
      </c>
      <c r="L37" s="78">
        <f t="shared" si="4"/>
        <v>300</v>
      </c>
      <c r="M37" s="74">
        <f t="shared" ref="M37:M41" si="7">L37*K37</f>
        <v>7.4999999999999997E-2</v>
      </c>
      <c r="N37" s="75"/>
      <c r="O37" s="67">
        <f t="shared" ref="O37:O41" si="8">M37-I37</f>
        <v>0</v>
      </c>
      <c r="P37" s="68">
        <f t="shared" ref="P37:P41" si="9">IF(OR(I37=0,M37=0),"",(O37/I37))</f>
        <v>0</v>
      </c>
      <c r="Q37" s="69"/>
      <c r="R37" s="10"/>
    </row>
    <row r="38" spans="1:18" s="9" customFormat="1" x14ac:dyDescent="0.35">
      <c r="A38" s="93"/>
      <c r="B38" s="79" t="str">
        <f>+RESIDENTIAL!$B$41</f>
        <v>Rate Rider for Disposition of Capacity Based Recovery Account (2021) - Applicable only for Class B Customers - effective until December 31, 2021</v>
      </c>
      <c r="C38" s="62"/>
      <c r="D38" s="61" t="s">
        <v>32</v>
      </c>
      <c r="E38" s="62"/>
      <c r="F38" s="52"/>
      <c r="G38" s="94"/>
      <c r="H38" s="95"/>
      <c r="I38" s="96">
        <f>H38*G38</f>
        <v>0</v>
      </c>
      <c r="J38" s="75"/>
      <c r="K38" s="94">
        <v>-9.0000000000000006E-5</v>
      </c>
      <c r="L38" s="78">
        <f t="shared" si="4"/>
        <v>300</v>
      </c>
      <c r="M38" s="74">
        <f>L38*K38</f>
        <v>-2.7000000000000003E-2</v>
      </c>
      <c r="N38" s="75"/>
      <c r="O38" s="67">
        <f>M38-I38</f>
        <v>-2.7000000000000003E-2</v>
      </c>
      <c r="P38" s="68" t="str">
        <f>IF(OR(I38=0,M38=0),"",(O38/I38))</f>
        <v/>
      </c>
      <c r="Q38" s="69"/>
      <c r="R38" s="10"/>
    </row>
    <row r="39" spans="1:18" s="9" customFormat="1" x14ac:dyDescent="0.35">
      <c r="A39" s="93"/>
      <c r="B39" s="79" t="str">
        <f>+RESIDENTIAL!$B$42</f>
        <v>Rate Rider for Disposition of Capacity Based Recovery Account (2020) - Applicable only for Class B Customers - effective until December 31, 2021</v>
      </c>
      <c r="C39" s="62"/>
      <c r="D39" s="61" t="s">
        <v>32</v>
      </c>
      <c r="E39" s="62"/>
      <c r="F39" s="52"/>
      <c r="G39" s="94">
        <v>-2.0000000000000002E-5</v>
      </c>
      <c r="H39" s="78">
        <f t="shared" si="5"/>
        <v>300</v>
      </c>
      <c r="I39" s="96">
        <f t="shared" si="6"/>
        <v>-6.0000000000000001E-3</v>
      </c>
      <c r="J39" s="75"/>
      <c r="K39" s="94">
        <v>-2.0000000000000002E-5</v>
      </c>
      <c r="L39" s="78">
        <f t="shared" si="4"/>
        <v>300</v>
      </c>
      <c r="M39" s="74">
        <f t="shared" si="7"/>
        <v>-6.0000000000000001E-3</v>
      </c>
      <c r="N39" s="75"/>
      <c r="O39" s="67">
        <f t="shared" si="8"/>
        <v>0</v>
      </c>
      <c r="P39" s="68">
        <f t="shared" si="9"/>
        <v>0</v>
      </c>
      <c r="Q39" s="69"/>
      <c r="R39" s="10"/>
    </row>
    <row r="40" spans="1:18" s="9" customFormat="1" x14ac:dyDescent="0.35">
      <c r="A40" s="93"/>
      <c r="B40" s="79" t="str">
        <f>+RESIDENTIAL!$B$43</f>
        <v>Rate Rider for Disposition of Global Adjustment Account (2021) - Applicable only for Non-RPP Customers - effective until December 31, 2021</v>
      </c>
      <c r="C40" s="62"/>
      <c r="D40" s="61" t="s">
        <v>32</v>
      </c>
      <c r="E40" s="62"/>
      <c r="F40" s="52"/>
      <c r="G40" s="94"/>
      <c r="H40" s="95"/>
      <c r="I40" s="96">
        <f t="shared" si="6"/>
        <v>0</v>
      </c>
      <c r="J40" s="75"/>
      <c r="K40" s="94">
        <v>2.3900000000000002E-3</v>
      </c>
      <c r="L40" s="78"/>
      <c r="M40" s="74">
        <f t="shared" si="7"/>
        <v>0</v>
      </c>
      <c r="N40" s="75"/>
      <c r="O40" s="67">
        <f>M40-I40</f>
        <v>0</v>
      </c>
      <c r="P40" s="68" t="str">
        <f>IF(OR(I40=0,M40=0),"",(O40/I40))</f>
        <v/>
      </c>
      <c r="Q40" s="69"/>
      <c r="R40" s="10"/>
    </row>
    <row r="41" spans="1:18" s="9" customFormat="1" x14ac:dyDescent="0.35">
      <c r="A41" s="93"/>
      <c r="B41" s="79" t="str">
        <f>+RESIDENTIAL!$B$44</f>
        <v>Rate Rider for Disposition of Global Adjustment Account (2020) - Applicable only for Non-RPP Customers - effective until December 31, 2021</v>
      </c>
      <c r="C41" s="62"/>
      <c r="D41" s="61" t="s">
        <v>32</v>
      </c>
      <c r="E41" s="62"/>
      <c r="F41" s="52"/>
      <c r="G41" s="94">
        <v>-1.5900000000000001E-3</v>
      </c>
      <c r="H41" s="95"/>
      <c r="I41" s="96">
        <f t="shared" si="6"/>
        <v>0</v>
      </c>
      <c r="J41" s="75"/>
      <c r="K41" s="94">
        <v>-1.5900000000000001E-3</v>
      </c>
      <c r="L41" s="78"/>
      <c r="M41" s="74">
        <f t="shared" si="7"/>
        <v>0</v>
      </c>
      <c r="N41" s="75"/>
      <c r="O41" s="67">
        <f t="shared" si="8"/>
        <v>0</v>
      </c>
      <c r="P41" s="68" t="str">
        <f t="shared" si="9"/>
        <v/>
      </c>
      <c r="Q41" s="69"/>
      <c r="R41" s="10"/>
    </row>
    <row r="42" spans="1:18" x14ac:dyDescent="0.35">
      <c r="A42" s="200"/>
      <c r="B42" s="229" t="s">
        <v>42</v>
      </c>
      <c r="C42" s="245"/>
      <c r="D42" s="231" t="s">
        <v>19</v>
      </c>
      <c r="E42" s="230"/>
      <c r="F42" s="246"/>
      <c r="G42" s="244">
        <f>+RESIDENTIAL!$G$45</f>
        <v>0.56000000000000005</v>
      </c>
      <c r="H42" s="239">
        <v>1</v>
      </c>
      <c r="I42" s="241">
        <f>H42*G42</f>
        <v>0.56000000000000005</v>
      </c>
      <c r="J42" s="232"/>
      <c r="K42" s="262">
        <f>+$G$42</f>
        <v>0.56000000000000005</v>
      </c>
      <c r="L42" s="239">
        <v>1</v>
      </c>
      <c r="M42" s="241">
        <f>L42*K42</f>
        <v>0.56000000000000005</v>
      </c>
      <c r="N42" s="232"/>
      <c r="O42" s="242">
        <f t="shared" si="2"/>
        <v>0</v>
      </c>
      <c r="P42" s="243">
        <f t="shared" si="3"/>
        <v>0</v>
      </c>
      <c r="Q42" s="224"/>
      <c r="R42" s="10"/>
    </row>
    <row r="43" spans="1:18" x14ac:dyDescent="0.35">
      <c r="A43" s="250"/>
      <c r="B43" s="263" t="s">
        <v>43</v>
      </c>
      <c r="C43" s="264"/>
      <c r="D43" s="265"/>
      <c r="E43" s="264"/>
      <c r="F43" s="253"/>
      <c r="G43" s="266"/>
      <c r="H43" s="267"/>
      <c r="I43" s="268">
        <f>SUM(I35:I42)+I34</f>
        <v>31.818351000000003</v>
      </c>
      <c r="J43" s="253"/>
      <c r="K43" s="266"/>
      <c r="L43" s="267"/>
      <c r="M43" s="268">
        <f>SUM(M35:M42)+M34</f>
        <v>33.302351000000002</v>
      </c>
      <c r="N43" s="253"/>
      <c r="O43" s="257">
        <f t="shared" si="2"/>
        <v>1.4839999999999982</v>
      </c>
      <c r="P43" s="258">
        <f t="shared" si="3"/>
        <v>4.663975200977568E-2</v>
      </c>
      <c r="Q43" s="259"/>
      <c r="R43" s="10"/>
    </row>
    <row r="44" spans="1:18" x14ac:dyDescent="0.35">
      <c r="A44" s="200"/>
      <c r="B44" s="269" t="s">
        <v>44</v>
      </c>
      <c r="C44" s="246"/>
      <c r="D44" s="231" t="s">
        <v>32</v>
      </c>
      <c r="E44" s="232"/>
      <c r="F44" s="246"/>
      <c r="G44" s="247">
        <v>9.0600000000000003E-3</v>
      </c>
      <c r="H44" s="260">
        <f>$G$18*(1+G65)</f>
        <v>308.85000000000002</v>
      </c>
      <c r="I44" s="249">
        <f>H44*G44</f>
        <v>2.7981810000000005</v>
      </c>
      <c r="J44" s="246"/>
      <c r="K44" s="247">
        <v>8.2100000000000003E-3</v>
      </c>
      <c r="L44" s="260">
        <f>$G$18*(1+K65)</f>
        <v>308.85000000000002</v>
      </c>
      <c r="M44" s="249">
        <f>L44*K44</f>
        <v>2.5356585000000003</v>
      </c>
      <c r="N44" s="246"/>
      <c r="O44" s="237">
        <f t="shared" si="2"/>
        <v>-0.26252250000000021</v>
      </c>
      <c r="P44" s="238">
        <f t="shared" si="3"/>
        <v>-9.3818984547461431E-2</v>
      </c>
      <c r="Q44" s="224"/>
      <c r="R44" s="10"/>
    </row>
    <row r="45" spans="1:18" x14ac:dyDescent="0.35">
      <c r="A45" s="200"/>
      <c r="B45" s="270" t="s">
        <v>45</v>
      </c>
      <c r="C45" s="246"/>
      <c r="D45" s="231" t="s">
        <v>32</v>
      </c>
      <c r="E45" s="232"/>
      <c r="F45" s="246"/>
      <c r="G45" s="247">
        <v>7.3699999999999998E-3</v>
      </c>
      <c r="H45" s="260">
        <f>+H44</f>
        <v>308.85000000000002</v>
      </c>
      <c r="I45" s="249">
        <f>H45*G45</f>
        <v>2.2762245000000001</v>
      </c>
      <c r="J45" s="246"/>
      <c r="K45" s="247">
        <v>6.62E-3</v>
      </c>
      <c r="L45" s="261">
        <f>+L44</f>
        <v>308.85000000000002</v>
      </c>
      <c r="M45" s="249">
        <f>L45*K45</f>
        <v>2.0445870000000004</v>
      </c>
      <c r="N45" s="246"/>
      <c r="O45" s="237">
        <f t="shared" si="2"/>
        <v>-0.23163749999999972</v>
      </c>
      <c r="P45" s="238">
        <f t="shared" si="3"/>
        <v>-0.10176390773405686</v>
      </c>
      <c r="Q45" s="224"/>
      <c r="R45" s="10"/>
    </row>
    <row r="46" spans="1:18" x14ac:dyDescent="0.35">
      <c r="A46" s="250"/>
      <c r="B46" s="263" t="s">
        <v>46</v>
      </c>
      <c r="C46" s="251"/>
      <c r="D46" s="271"/>
      <c r="E46" s="251"/>
      <c r="F46" s="272"/>
      <c r="G46" s="273"/>
      <c r="H46" s="266"/>
      <c r="I46" s="268">
        <f>SUM(I43:I45)</f>
        <v>36.892756500000004</v>
      </c>
      <c r="J46" s="272"/>
      <c r="K46" s="273"/>
      <c r="L46" s="274"/>
      <c r="M46" s="268">
        <f>SUM(M43:M45)</f>
        <v>37.882596499999998</v>
      </c>
      <c r="N46" s="272"/>
      <c r="O46" s="257">
        <f t="shared" si="2"/>
        <v>0.98983999999999384</v>
      </c>
      <c r="P46" s="258">
        <f t="shared" si="3"/>
        <v>2.683019903920689E-2</v>
      </c>
      <c r="Q46" s="259"/>
      <c r="R46" s="10"/>
    </row>
    <row r="47" spans="1:18" x14ac:dyDescent="0.35">
      <c r="A47" s="200"/>
      <c r="B47" s="270" t="s">
        <v>47</v>
      </c>
      <c r="C47" s="246"/>
      <c r="D47" s="231" t="s">
        <v>32</v>
      </c>
      <c r="E47" s="232"/>
      <c r="F47" s="246"/>
      <c r="G47" s="275">
        <f>+RESIDENTIAL!$G$50</f>
        <v>3.0000000000000001E-3</v>
      </c>
      <c r="H47" s="260">
        <f>+H44</f>
        <v>308.85000000000002</v>
      </c>
      <c r="I47" s="249">
        <f t="shared" ref="I47:I57" si="10">H47*G47</f>
        <v>0.9265500000000001</v>
      </c>
      <c r="J47" s="246"/>
      <c r="K47" s="275">
        <f>$G$47</f>
        <v>3.0000000000000001E-3</v>
      </c>
      <c r="L47" s="261">
        <f>+L44</f>
        <v>308.85000000000002</v>
      </c>
      <c r="M47" s="249">
        <f t="shared" ref="M47:M57" si="11">L47*K47</f>
        <v>0.9265500000000001</v>
      </c>
      <c r="N47" s="246"/>
      <c r="O47" s="237">
        <f t="shared" si="2"/>
        <v>0</v>
      </c>
      <c r="P47" s="238">
        <f t="shared" si="3"/>
        <v>0</v>
      </c>
      <c r="Q47" s="224"/>
      <c r="R47" s="10"/>
    </row>
    <row r="48" spans="1:18" x14ac:dyDescent="0.35">
      <c r="A48" s="200"/>
      <c r="B48" s="270" t="s">
        <v>48</v>
      </c>
      <c r="C48" s="246"/>
      <c r="D48" s="231" t="s">
        <v>32</v>
      </c>
      <c r="E48" s="232"/>
      <c r="F48" s="246"/>
      <c r="G48" s="275">
        <f>+RESIDENTIAL!$G$51</f>
        <v>5.0000000000000001E-4</v>
      </c>
      <c r="H48" s="260">
        <f>+H44</f>
        <v>308.85000000000002</v>
      </c>
      <c r="I48" s="249">
        <f t="shared" si="10"/>
        <v>0.15442500000000001</v>
      </c>
      <c r="J48" s="246"/>
      <c r="K48" s="275">
        <f>$G$48</f>
        <v>5.0000000000000001E-4</v>
      </c>
      <c r="L48" s="261">
        <f>+L44</f>
        <v>308.85000000000002</v>
      </c>
      <c r="M48" s="249">
        <f t="shared" si="11"/>
        <v>0.15442500000000001</v>
      </c>
      <c r="N48" s="246"/>
      <c r="O48" s="237">
        <f t="shared" si="2"/>
        <v>0</v>
      </c>
      <c r="P48" s="238">
        <f t="shared" si="3"/>
        <v>0</v>
      </c>
      <c r="Q48" s="224"/>
      <c r="R48" s="10"/>
    </row>
    <row r="49" spans="1:18" x14ac:dyDescent="0.35">
      <c r="A49" s="200"/>
      <c r="B49" s="270" t="s">
        <v>49</v>
      </c>
      <c r="C49" s="246"/>
      <c r="D49" s="231" t="s">
        <v>32</v>
      </c>
      <c r="E49" s="232"/>
      <c r="F49" s="246"/>
      <c r="G49" s="275">
        <f>+RESIDENTIAL!$G$52</f>
        <v>4.0000000000000002E-4</v>
      </c>
      <c r="H49" s="260">
        <f>+H44</f>
        <v>308.85000000000002</v>
      </c>
      <c r="I49" s="249">
        <f t="shared" si="10"/>
        <v>0.12354000000000001</v>
      </c>
      <c r="J49" s="246"/>
      <c r="K49" s="275">
        <f>$G$49</f>
        <v>4.0000000000000002E-4</v>
      </c>
      <c r="L49" s="261">
        <f>+L44</f>
        <v>308.85000000000002</v>
      </c>
      <c r="M49" s="249">
        <f t="shared" si="11"/>
        <v>0.12354000000000001</v>
      </c>
      <c r="N49" s="246"/>
      <c r="O49" s="237">
        <f t="shared" si="2"/>
        <v>0</v>
      </c>
      <c r="P49" s="238">
        <f t="shared" si="3"/>
        <v>0</v>
      </c>
      <c r="Q49" s="224"/>
      <c r="R49" s="10"/>
    </row>
    <row r="50" spans="1:18" s="9" customFormat="1" x14ac:dyDescent="0.35">
      <c r="A50" s="93"/>
      <c r="B50" s="76" t="s">
        <v>50</v>
      </c>
      <c r="C50" s="62"/>
      <c r="D50" s="276" t="s">
        <v>19</v>
      </c>
      <c r="E50" s="62"/>
      <c r="F50" s="52"/>
      <c r="G50" s="277">
        <f>+RESIDENTIAL!$G$53</f>
        <v>0.25</v>
      </c>
      <c r="H50" s="64">
        <v>1</v>
      </c>
      <c r="I50" s="113">
        <f t="shared" si="10"/>
        <v>0.25</v>
      </c>
      <c r="J50" s="75"/>
      <c r="K50" s="277">
        <f>$G$50</f>
        <v>0.25</v>
      </c>
      <c r="L50" s="64">
        <v>1</v>
      </c>
      <c r="M50" s="113">
        <f t="shared" si="11"/>
        <v>0.25</v>
      </c>
      <c r="N50" s="75"/>
      <c r="O50" s="67">
        <f t="shared" si="2"/>
        <v>0</v>
      </c>
      <c r="P50" s="68">
        <f t="shared" si="3"/>
        <v>0</v>
      </c>
      <c r="Q50" s="278"/>
      <c r="R50" s="10"/>
    </row>
    <row r="51" spans="1:18" s="9" customFormat="1" x14ac:dyDescent="0.35">
      <c r="A51" s="93"/>
      <c r="B51" s="76" t="s">
        <v>51</v>
      </c>
      <c r="C51" s="62"/>
      <c r="D51" s="61" t="s">
        <v>32</v>
      </c>
      <c r="E51" s="62"/>
      <c r="F51" s="52"/>
      <c r="G51" s="111">
        <f>+RESIDENTIAL!$G$54</f>
        <v>0.105</v>
      </c>
      <c r="H51" s="95">
        <v>192</v>
      </c>
      <c r="I51" s="65">
        <f t="shared" si="10"/>
        <v>20.16</v>
      </c>
      <c r="J51" s="75"/>
      <c r="K51" s="111">
        <f>+RESIDENTIAL!$G$54</f>
        <v>0.105</v>
      </c>
      <c r="L51" s="95">
        <f>$H51</f>
        <v>192</v>
      </c>
      <c r="M51" s="96">
        <f t="shared" si="11"/>
        <v>20.16</v>
      </c>
      <c r="N51" s="75"/>
      <c r="O51" s="67">
        <f t="shared" si="2"/>
        <v>0</v>
      </c>
      <c r="P51" s="68">
        <f t="shared" si="3"/>
        <v>0</v>
      </c>
      <c r="Q51" s="69"/>
      <c r="R51" s="10"/>
    </row>
    <row r="52" spans="1:18" s="9" customFormat="1" x14ac:dyDescent="0.35">
      <c r="A52" s="93"/>
      <c r="B52" s="76" t="s">
        <v>52</v>
      </c>
      <c r="C52" s="62"/>
      <c r="D52" s="61" t="s">
        <v>32</v>
      </c>
      <c r="E52" s="62"/>
      <c r="F52" s="52"/>
      <c r="G52" s="111">
        <f>+RESIDENTIAL!$G$55</f>
        <v>0.15</v>
      </c>
      <c r="H52" s="95">
        <f>$D$68*$G18</f>
        <v>54</v>
      </c>
      <c r="I52" s="65">
        <f t="shared" si="10"/>
        <v>8.1</v>
      </c>
      <c r="J52" s="75"/>
      <c r="K52" s="111">
        <f>+RESIDENTIAL!$G$55</f>
        <v>0.15</v>
      </c>
      <c r="L52" s="95">
        <f>$H52</f>
        <v>54</v>
      </c>
      <c r="M52" s="96">
        <f t="shared" si="11"/>
        <v>8.1</v>
      </c>
      <c r="N52" s="75"/>
      <c r="O52" s="67">
        <f t="shared" si="2"/>
        <v>0</v>
      </c>
      <c r="P52" s="68">
        <f t="shared" si="3"/>
        <v>0</v>
      </c>
      <c r="Q52" s="69"/>
      <c r="R52" s="10"/>
    </row>
    <row r="53" spans="1:18" s="9" customFormat="1" x14ac:dyDescent="0.35">
      <c r="A53" s="93"/>
      <c r="B53" s="76" t="s">
        <v>53</v>
      </c>
      <c r="C53" s="62"/>
      <c r="D53" s="61" t="s">
        <v>32</v>
      </c>
      <c r="E53" s="62"/>
      <c r="F53" s="52"/>
      <c r="G53" s="111">
        <f>+RESIDENTIAL!$G$56</f>
        <v>0.217</v>
      </c>
      <c r="H53" s="95">
        <f>$D$68*$G18</f>
        <v>54</v>
      </c>
      <c r="I53" s="65">
        <f t="shared" si="10"/>
        <v>11.718</v>
      </c>
      <c r="J53" s="75"/>
      <c r="K53" s="111">
        <f>+RESIDENTIAL!$G$56</f>
        <v>0.217</v>
      </c>
      <c r="L53" s="95">
        <f>$H53</f>
        <v>54</v>
      </c>
      <c r="M53" s="96">
        <f t="shared" si="11"/>
        <v>11.718</v>
      </c>
      <c r="N53" s="75"/>
      <c r="O53" s="67">
        <f t="shared" si="2"/>
        <v>0</v>
      </c>
      <c r="P53" s="68">
        <f t="shared" si="3"/>
        <v>0</v>
      </c>
      <c r="Q53" s="69"/>
      <c r="R53" s="10"/>
    </row>
    <row r="54" spans="1:18" s="9" customFormat="1" x14ac:dyDescent="0.35">
      <c r="A54" s="93"/>
      <c r="B54" s="62" t="s">
        <v>54</v>
      </c>
      <c r="C54" s="62"/>
      <c r="D54" s="61" t="s">
        <v>32</v>
      </c>
      <c r="E54" s="62"/>
      <c r="F54" s="52"/>
      <c r="G54" s="111">
        <f>+RESIDENTIAL!$G$57</f>
        <v>0.126</v>
      </c>
      <c r="H54" s="95">
        <f>IF(AND($N$1=1, $G$18&gt;=600), 600, IF(AND($N$1=1, AND($G$18&lt;600, $G$18&gt;=0)), $G$18, IF(AND($N$1=2, $G$18&gt;=1000), 1000, IF(AND($N$1=2, AND($G$18&lt;1000, $G$18&gt;=0)), $G$18))))</f>
        <v>300</v>
      </c>
      <c r="I54" s="65">
        <f t="shared" si="10"/>
        <v>37.799999999999997</v>
      </c>
      <c r="J54" s="75"/>
      <c r="K54" s="111">
        <f>+RESIDENTIAL!$G$57</f>
        <v>0.126</v>
      </c>
      <c r="L54" s="95">
        <f>IF(AND($N$1=1, $G$18&gt;=600), 600, IF(AND($N$1=1, AND($G$18&lt;600, $G$18&gt;=0)), $G$18, IF(AND($N$1=2, $G$18&gt;=1000), 1000, IF(AND($N$1=2, AND($G$18&lt;1000, $G$18&gt;=0)), $G$18))))</f>
        <v>300</v>
      </c>
      <c r="M54" s="96">
        <f t="shared" si="11"/>
        <v>37.799999999999997</v>
      </c>
      <c r="N54" s="75"/>
      <c r="O54" s="67">
        <f t="shared" si="2"/>
        <v>0</v>
      </c>
      <c r="P54" s="68">
        <f t="shared" si="3"/>
        <v>0</v>
      </c>
      <c r="Q54" s="69"/>
      <c r="R54" s="10"/>
    </row>
    <row r="55" spans="1:18" s="9" customFormat="1" x14ac:dyDescent="0.35">
      <c r="A55" s="93"/>
      <c r="B55" s="62" t="s">
        <v>55</v>
      </c>
      <c r="C55" s="62"/>
      <c r="D55" s="61" t="s">
        <v>32</v>
      </c>
      <c r="E55" s="62"/>
      <c r="F55" s="52"/>
      <c r="G55" s="111">
        <f>+RESIDENTIAL!$G$58</f>
        <v>0.14599999999999999</v>
      </c>
      <c r="H55" s="95">
        <f>IF(AND($N$1=1, $G$18&gt;=600), $G$18-600, IF(AND($N$1=1, AND($G$18&lt;600, $G$18&gt;=0)), 0, IF(AND($N$1=2, $G$18&gt;=1000), $G$18-1000, IF(AND($N$1=2, AND($G$18&lt;1000, $G$18&gt;=0)), 0))))</f>
        <v>0</v>
      </c>
      <c r="I55" s="65">
        <f t="shared" si="10"/>
        <v>0</v>
      </c>
      <c r="J55" s="75"/>
      <c r="K55" s="111">
        <f>+RESIDENTIAL!$G$58</f>
        <v>0.14599999999999999</v>
      </c>
      <c r="L55" s="95">
        <f>IF(AND($N$1=1, $G$18&gt;=600), $G$18-600, IF(AND($N$1=1, AND($G$18&lt;600, $G$18&gt;=0)), 0, IF(AND($N$1=2, $G$18&gt;=1000), $G$18-1000, IF(AND($N$1=2, AND($G$18&lt;1000, $G$18&gt;=0)), 0))))</f>
        <v>0</v>
      </c>
      <c r="M55" s="96">
        <f t="shared" si="11"/>
        <v>0</v>
      </c>
      <c r="N55" s="75"/>
      <c r="O55" s="67">
        <f t="shared" si="2"/>
        <v>0</v>
      </c>
      <c r="P55" s="68" t="str">
        <f t="shared" si="3"/>
        <v/>
      </c>
      <c r="Q55" s="69"/>
      <c r="R55" s="10"/>
    </row>
    <row r="56" spans="1:18" s="9" customFormat="1" x14ac:dyDescent="0.35">
      <c r="A56" s="93"/>
      <c r="B56" s="62" t="s">
        <v>56</v>
      </c>
      <c r="C56" s="62"/>
      <c r="D56" s="61" t="s">
        <v>32</v>
      </c>
      <c r="E56" s="62"/>
      <c r="F56" s="52"/>
      <c r="G56" s="111">
        <f>+RESIDENTIAL!$G$59</f>
        <v>0.1368</v>
      </c>
      <c r="H56" s="95">
        <v>0</v>
      </c>
      <c r="I56" s="65">
        <f t="shared" si="10"/>
        <v>0</v>
      </c>
      <c r="J56" s="75"/>
      <c r="K56" s="111">
        <f>$G$56</f>
        <v>0.1368</v>
      </c>
      <c r="L56" s="95">
        <f>$H56</f>
        <v>0</v>
      </c>
      <c r="M56" s="96">
        <f t="shared" si="11"/>
        <v>0</v>
      </c>
      <c r="N56" s="75"/>
      <c r="O56" s="67">
        <f t="shared" si="2"/>
        <v>0</v>
      </c>
      <c r="P56" s="68" t="str">
        <f t="shared" si="3"/>
        <v/>
      </c>
      <c r="Q56" s="69"/>
      <c r="R56" s="10"/>
    </row>
    <row r="57" spans="1:18" s="9" customFormat="1" ht="15" thickBot="1" x14ac:dyDescent="0.4">
      <c r="A57" s="93"/>
      <c r="B57" s="62" t="s">
        <v>57</v>
      </c>
      <c r="C57" s="62"/>
      <c r="D57" s="61" t="s">
        <v>32</v>
      </c>
      <c r="E57" s="62"/>
      <c r="F57" s="52"/>
      <c r="G57" s="111">
        <f>+RESIDENTIAL!$G$60</f>
        <v>0.1368</v>
      </c>
      <c r="H57" s="95">
        <v>0</v>
      </c>
      <c r="I57" s="65">
        <f t="shared" si="10"/>
        <v>0</v>
      </c>
      <c r="J57" s="75"/>
      <c r="K57" s="111">
        <f>$G$57</f>
        <v>0.1368</v>
      </c>
      <c r="L57" s="95">
        <f>$H57</f>
        <v>0</v>
      </c>
      <c r="M57" s="96">
        <f t="shared" si="11"/>
        <v>0</v>
      </c>
      <c r="N57" s="75"/>
      <c r="O57" s="67">
        <f t="shared" si="2"/>
        <v>0</v>
      </c>
      <c r="P57" s="68" t="str">
        <f t="shared" si="3"/>
        <v/>
      </c>
      <c r="Q57" s="69"/>
      <c r="R57" s="10"/>
    </row>
    <row r="58" spans="1:18" ht="15" thickBot="1" x14ac:dyDescent="0.4">
      <c r="A58" s="200"/>
      <c r="B58" s="279"/>
      <c r="C58" s="280"/>
      <c r="D58" s="281"/>
      <c r="E58" s="280"/>
      <c r="F58" s="282"/>
      <c r="G58" s="283"/>
      <c r="H58" s="284"/>
      <c r="I58" s="285"/>
      <c r="J58" s="282"/>
      <c r="K58" s="283"/>
      <c r="L58" s="284"/>
      <c r="M58" s="285"/>
      <c r="N58" s="282"/>
      <c r="O58" s="286"/>
      <c r="P58" s="287"/>
      <c r="Q58" s="224"/>
      <c r="R58" s="10"/>
    </row>
    <row r="59" spans="1:18" x14ac:dyDescent="0.35">
      <c r="A59" s="200"/>
      <c r="B59" s="288" t="s">
        <v>58</v>
      </c>
      <c r="C59" s="245"/>
      <c r="D59" s="289"/>
      <c r="E59" s="245"/>
      <c r="F59" s="290"/>
      <c r="G59" s="291"/>
      <c r="H59" s="291"/>
      <c r="I59" s="292">
        <f>SUM(I47:I53,I46)</f>
        <v>78.325271499999999</v>
      </c>
      <c r="J59" s="293"/>
      <c r="K59" s="291"/>
      <c r="L59" s="291"/>
      <c r="M59" s="292">
        <f>SUM(M47:M53,M46)</f>
        <v>79.3151115</v>
      </c>
      <c r="N59" s="293"/>
      <c r="O59" s="294">
        <f>M59-I59</f>
        <v>0.98984000000000094</v>
      </c>
      <c r="P59" s="295">
        <f>IF(OR(I59=0,M59=0),"",(O59/I59))</f>
        <v>1.2637555938762382E-2</v>
      </c>
      <c r="Q59" s="224"/>
      <c r="R59" s="10"/>
    </row>
    <row r="60" spans="1:18" x14ac:dyDescent="0.35">
      <c r="A60" s="200"/>
      <c r="B60" s="288" t="s">
        <v>59</v>
      </c>
      <c r="C60" s="245"/>
      <c r="D60" s="289"/>
      <c r="E60" s="245"/>
      <c r="F60" s="290"/>
      <c r="G60" s="131">
        <f>+RESIDENTIAL!$G$123</f>
        <v>-0.33200000000000002</v>
      </c>
      <c r="H60" s="296"/>
      <c r="I60" s="242">
        <f>+I59*G60</f>
        <v>-26.003990138000002</v>
      </c>
      <c r="J60" s="293"/>
      <c r="K60" s="297">
        <f>$G$60</f>
        <v>-0.33200000000000002</v>
      </c>
      <c r="L60" s="296"/>
      <c r="M60" s="242">
        <f>+M59*K60</f>
        <v>-26.332617018000001</v>
      </c>
      <c r="N60" s="293"/>
      <c r="O60" s="237">
        <f>M60-I60</f>
        <v>-0.32862687999999807</v>
      </c>
      <c r="P60" s="238">
        <f>IF(OR(I60=0,M60=0),"",(O60/I60))</f>
        <v>1.2637555938762294E-2</v>
      </c>
      <c r="Q60" s="224"/>
      <c r="R60" s="10"/>
    </row>
    <row r="61" spans="1:18" x14ac:dyDescent="0.35">
      <c r="A61" s="200"/>
      <c r="B61" s="298" t="s">
        <v>60</v>
      </c>
      <c r="C61" s="245"/>
      <c r="D61" s="289"/>
      <c r="E61" s="245"/>
      <c r="F61" s="236"/>
      <c r="G61" s="299">
        <v>0.13</v>
      </c>
      <c r="H61" s="236"/>
      <c r="I61" s="242">
        <f>I59*G61</f>
        <v>10.182285295</v>
      </c>
      <c r="J61" s="300"/>
      <c r="K61" s="299">
        <v>0.13</v>
      </c>
      <c r="L61" s="236"/>
      <c r="M61" s="242">
        <f>M59*K61</f>
        <v>10.310964495</v>
      </c>
      <c r="N61" s="300"/>
      <c r="O61" s="237">
        <f>M61-I61</f>
        <v>0.12867920000000055</v>
      </c>
      <c r="P61" s="238">
        <f>IF(OR(I61=0,M61=0),"",(O61/I61))</f>
        <v>1.2637555938762424E-2</v>
      </c>
      <c r="Q61" s="224"/>
      <c r="R61" s="10"/>
    </row>
    <row r="62" spans="1:18" ht="15" thickBot="1" x14ac:dyDescent="0.4">
      <c r="A62" s="200"/>
      <c r="B62" s="564" t="s">
        <v>61</v>
      </c>
      <c r="C62" s="564"/>
      <c r="D62" s="564"/>
      <c r="E62" s="301"/>
      <c r="F62" s="302"/>
      <c r="G62" s="302"/>
      <c r="H62" s="302"/>
      <c r="I62" s="303">
        <f>SUM(I59:I61)</f>
        <v>62.503566656999993</v>
      </c>
      <c r="J62" s="304"/>
      <c r="K62" s="302"/>
      <c r="L62" s="302"/>
      <c r="M62" s="303">
        <f>SUM(M59:M61)</f>
        <v>63.293458977</v>
      </c>
      <c r="N62" s="304"/>
      <c r="O62" s="303">
        <f>M62-I62</f>
        <v>0.78989232000000698</v>
      </c>
      <c r="P62" s="305">
        <f>IF(OR(I62=0,M62=0),"",(O62/I62))</f>
        <v>1.2637555938762483E-2</v>
      </c>
      <c r="Q62" s="224"/>
      <c r="R62" s="10"/>
    </row>
    <row r="63" spans="1:18" ht="15" thickBot="1" x14ac:dyDescent="0.4">
      <c r="A63" s="306"/>
      <c r="B63" s="307"/>
      <c r="C63" s="308"/>
      <c r="D63" s="309"/>
      <c r="E63" s="308"/>
      <c r="F63" s="310"/>
      <c r="G63" s="311"/>
      <c r="H63" s="312"/>
      <c r="I63" s="313"/>
      <c r="J63" s="310"/>
      <c r="K63" s="311"/>
      <c r="L63" s="312"/>
      <c r="M63" s="313"/>
      <c r="N63" s="310"/>
      <c r="O63" s="314"/>
      <c r="P63" s="315"/>
      <c r="Q63" s="224"/>
      <c r="R63" s="10"/>
    </row>
    <row r="64" spans="1:18" x14ac:dyDescent="0.35">
      <c r="A64" s="200"/>
      <c r="B64" s="200"/>
      <c r="C64" s="200"/>
      <c r="D64" s="201"/>
      <c r="E64" s="200"/>
      <c r="F64" s="200"/>
      <c r="G64" s="200"/>
      <c r="H64" s="200"/>
      <c r="I64" s="218"/>
      <c r="J64" s="200"/>
      <c r="K64" s="200"/>
      <c r="L64" s="200"/>
      <c r="M64" s="218"/>
      <c r="N64" s="200"/>
      <c r="O64" s="200"/>
      <c r="P64" s="200"/>
      <c r="Q64" s="224"/>
      <c r="R64" s="10"/>
    </row>
    <row r="65" spans="1:18" x14ac:dyDescent="0.35">
      <c r="A65" s="200"/>
      <c r="B65" s="216" t="s">
        <v>63</v>
      </c>
      <c r="C65" s="200"/>
      <c r="D65" s="201"/>
      <c r="E65" s="200"/>
      <c r="F65" s="200"/>
      <c r="G65" s="316">
        <f>+RESIDENTIAL!$K$68</f>
        <v>2.9499999999999998E-2</v>
      </c>
      <c r="H65" s="200"/>
      <c r="I65" s="200"/>
      <c r="J65" s="200"/>
      <c r="K65" s="316">
        <f>+RESIDENTIAL!$K$68</f>
        <v>2.9499999999999998E-2</v>
      </c>
      <c r="L65" s="200"/>
      <c r="M65" s="200"/>
      <c r="N65" s="200"/>
      <c r="O65" s="200"/>
      <c r="P65" s="200"/>
      <c r="Q65" s="224"/>
      <c r="R65" s="10"/>
    </row>
    <row r="66" spans="1:18" x14ac:dyDescent="0.35">
      <c r="A66" s="200"/>
      <c r="B66" s="200"/>
      <c r="C66" s="200"/>
      <c r="D66" s="201"/>
      <c r="E66" s="200"/>
      <c r="F66" s="200"/>
      <c r="G66" s="200"/>
      <c r="H66" s="200"/>
      <c r="I66" s="200"/>
      <c r="J66" s="200"/>
      <c r="R66" s="10"/>
    </row>
    <row r="67" spans="1:18" x14ac:dyDescent="0.35">
      <c r="D67" s="317">
        <v>0.64</v>
      </c>
      <c r="E67" s="318" t="s">
        <v>51</v>
      </c>
      <c r="F67" s="319"/>
      <c r="G67" s="320"/>
      <c r="H67" s="10"/>
      <c r="I67" s="10"/>
      <c r="J67" s="71"/>
      <c r="K67" s="71"/>
      <c r="L67" s="71"/>
      <c r="M67" s="71"/>
      <c r="R67" s="10"/>
    </row>
    <row r="68" spans="1:18" x14ac:dyDescent="0.35">
      <c r="D68" s="321">
        <v>0.18</v>
      </c>
      <c r="E68" s="322" t="s">
        <v>52</v>
      </c>
      <c r="F68" s="210"/>
      <c r="G68" s="323"/>
      <c r="H68" s="10"/>
      <c r="I68" s="10"/>
      <c r="J68" s="71"/>
      <c r="K68" s="71"/>
      <c r="L68" s="71"/>
      <c r="M68" s="71"/>
    </row>
    <row r="69" spans="1:18" x14ac:dyDescent="0.35">
      <c r="D69" s="324">
        <v>0.18</v>
      </c>
      <c r="E69" s="325" t="s">
        <v>53</v>
      </c>
      <c r="F69" s="326"/>
      <c r="G69" s="327"/>
      <c r="H69" s="10"/>
      <c r="I69" s="10"/>
      <c r="J69" s="71"/>
      <c r="K69" s="71"/>
      <c r="L69" s="71"/>
      <c r="M69" s="71"/>
    </row>
    <row r="70" spans="1:18" x14ac:dyDescent="0.35">
      <c r="G70" s="10"/>
      <c r="H70" s="10"/>
      <c r="I70" s="10"/>
      <c r="J70" s="71"/>
      <c r="K70" s="71"/>
      <c r="L70" s="71"/>
      <c r="M70" s="71"/>
    </row>
    <row r="71" spans="1:18" x14ac:dyDescent="0.35">
      <c r="G71" s="10"/>
      <c r="H71" s="10"/>
      <c r="I71" s="10"/>
      <c r="J71" s="71"/>
      <c r="K71" s="71"/>
      <c r="L71" s="71"/>
      <c r="M71" s="71"/>
    </row>
    <row r="72" spans="1:18" x14ac:dyDescent="0.35">
      <c r="G72" s="10"/>
      <c r="H72" s="10"/>
      <c r="I72" s="10"/>
      <c r="J72" s="71"/>
      <c r="K72" s="71"/>
      <c r="L72" s="71"/>
      <c r="M72" s="71"/>
    </row>
    <row r="73" spans="1:18" x14ac:dyDescent="0.35">
      <c r="G73" s="10"/>
      <c r="H73" s="10"/>
      <c r="I73" s="10"/>
      <c r="J73" s="71"/>
      <c r="K73" s="71"/>
      <c r="L73" s="71"/>
      <c r="M73" s="71"/>
    </row>
    <row r="74" spans="1:18" x14ac:dyDescent="0.35">
      <c r="G74" s="10"/>
      <c r="H74" s="10"/>
      <c r="I74" s="10"/>
      <c r="J74" s="71"/>
      <c r="K74" s="71"/>
      <c r="L74" s="71"/>
      <c r="M74" s="71"/>
    </row>
    <row r="75" spans="1:18" x14ac:dyDescent="0.35">
      <c r="G75" s="10"/>
      <c r="H75" s="10"/>
      <c r="I75" s="10"/>
      <c r="J75" s="71"/>
      <c r="K75" s="71"/>
      <c r="L75" s="71"/>
      <c r="M75" s="71"/>
    </row>
    <row r="76" spans="1:18" x14ac:dyDescent="0.35">
      <c r="G76" s="10"/>
      <c r="H76" s="10"/>
      <c r="I76" s="10"/>
      <c r="J76" s="71"/>
      <c r="K76" s="71"/>
      <c r="L76" s="71"/>
      <c r="M76" s="71"/>
    </row>
  </sheetData>
  <mergeCells count="11">
    <mergeCell ref="O20:P20"/>
    <mergeCell ref="D21:D22"/>
    <mergeCell ref="O21:O22"/>
    <mergeCell ref="P21:P22"/>
    <mergeCell ref="B62:D62"/>
    <mergeCell ref="A3:H3"/>
    <mergeCell ref="B10:J10"/>
    <mergeCell ref="B11:J11"/>
    <mergeCell ref="D14:M14"/>
    <mergeCell ref="G20:I20"/>
    <mergeCell ref="K20:M20"/>
  </mergeCells>
  <conditionalFormatting sqref="J67:M76">
    <cfRule type="cellIs" dxfId="17" priority="1" operator="lessThan">
      <formula>0</formula>
    </cfRule>
    <cfRule type="cellIs" dxfId="16" priority="2" operator="greaterThan">
      <formula>0</formula>
    </cfRule>
  </conditionalFormatting>
  <dataValidations count="5">
    <dataValidation type="list" allowBlank="1" showInputMessage="1" showErrorMessage="1" sqref="D16" xr:uid="{D8D6CFFB-A94D-43C6-BBB2-B3F70D48CFD8}">
      <formula1>"TOU, non-TOU"</formula1>
    </dataValidation>
    <dataValidation type="list" allowBlank="1" showInputMessage="1" showErrorMessage="1" sqref="D23:D24 D26 D30" xr:uid="{589CB48B-6CA1-40CC-8FF0-376F9B8310AD}">
      <formula1>"per 30 days, per kWh, per kW, per kVA"</formula1>
    </dataValidation>
    <dataValidation type="list" allowBlank="1" showInputMessage="1" showErrorMessage="1" prompt="Select Charge Unit - monthly, per kWh, per kW" sqref="D58 D63" xr:uid="{F5C80CD0-3251-43B0-8151-68C61DFF4C40}">
      <formula1>"Monthly, per kWh, per kW"</formula1>
    </dataValidation>
    <dataValidation type="list" allowBlank="1" showInputMessage="1" showErrorMessage="1" sqref="E44:E45 E63 E47:E58 E23:E33 E35:E42" xr:uid="{E88DC6E4-3C4F-4B65-8BD3-5C4852BE79A4}">
      <formula1>#REF!</formula1>
    </dataValidation>
    <dataValidation type="list" allowBlank="1" showInputMessage="1" showErrorMessage="1" prompt="Select Charge Unit - per 30 days, per kWh, per kW, per kVA." sqref="D44:D45 D47:D57 D25 D27:D29 D35:D42 D31:D33" xr:uid="{EFFE6BB4-8E8A-4633-93EC-4BF872910528}">
      <formula1>"per 30 days, per kWh, per kW, per kVA"</formula1>
    </dataValidation>
  </dataValidations>
  <printOptions horizontalCentered="1"/>
  <pageMargins left="0.70866141732283472" right="0.70866141732283472" top="1.3385826771653544" bottom="0.70866141732283472" header="0.51181102362204722" footer="0.51181102362204722"/>
  <pageSetup scale="49" fitToHeight="0" orientation="landscape" r:id="rId1"/>
  <headerFooter scaleWithDoc="0">
    <oddHeader xml:space="preserve">&amp;R&amp;7Toronto Hydro-Electric System Limited 
EB-2020-0057
Tab 5
Schedule 1
UPDATED: December 2, 2020
Page &amp;P of &amp;N
</oddHeader>
    <oddFooter>&amp;C&amp;7&amp;A</oddFooter>
  </headerFooter>
  <colBreaks count="1" manualBreakCount="1">
    <brk id="1" min="9" max="131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Option Button 1">
              <controlPr defaultSize="0" autoFill="0" autoLine="0" autoPict="0">
                <anchor moveWithCells="1">
                  <from>
                    <xdr:col>10</xdr:col>
                    <xdr:colOff>184150</xdr:colOff>
                    <xdr:row>16</xdr:row>
                    <xdr:rowOff>57150</xdr:rowOff>
                  </from>
                  <to>
                    <xdr:col>17</xdr:col>
                    <xdr:colOff>361950</xdr:colOff>
                    <xdr:row>18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Option Button 2">
              <controlPr defaultSize="0" autoFill="0" autoLine="0" autoPict="0">
                <anchor moveWithCells="1">
                  <from>
                    <xdr:col>7</xdr:col>
                    <xdr:colOff>431800</xdr:colOff>
                    <xdr:row>16</xdr:row>
                    <xdr:rowOff>165100</xdr:rowOff>
                  </from>
                  <to>
                    <xdr:col>10</xdr:col>
                    <xdr:colOff>774700</xdr:colOff>
                    <xdr:row>18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0736CF-27D5-4E8A-AECD-38215A2D17D6}">
  <sheetPr>
    <pageSetUpPr fitToPage="1"/>
  </sheetPr>
  <dimension ref="A1:T276"/>
  <sheetViews>
    <sheetView showGridLines="0" zoomScale="85" zoomScaleNormal="85" zoomScaleSheetLayoutView="70" workbookViewId="0">
      <selection activeCell="B25" sqref="B25"/>
    </sheetView>
  </sheetViews>
  <sheetFormatPr defaultColWidth="9.1796875" defaultRowHeight="14.5" x14ac:dyDescent="0.35"/>
  <cols>
    <col min="1" max="1" width="1.81640625" style="191" customWidth="1"/>
    <col min="2" max="2" width="126.453125" style="417" customWidth="1"/>
    <col min="3" max="3" width="1.54296875" style="191" customWidth="1"/>
    <col min="4" max="4" width="13.54296875" style="328" customWidth="1"/>
    <col min="5" max="5" width="1.7265625" style="191" customWidth="1"/>
    <col min="6" max="6" width="1.26953125" style="191" customWidth="1"/>
    <col min="7" max="7" width="13.453125" style="191" customWidth="1"/>
    <col min="8" max="8" width="9.54296875" style="191" bestFit="1" customWidth="1"/>
    <col min="9" max="9" width="15.1796875" style="191" customWidth="1"/>
    <col min="10" max="10" width="0.81640625" style="191" customWidth="1"/>
    <col min="11" max="12" width="12.453125" style="191" customWidth="1"/>
    <col min="13" max="13" width="13.81640625" style="191" customWidth="1"/>
    <col min="14" max="14" width="2.453125" style="191" bestFit="1" customWidth="1"/>
    <col min="15" max="15" width="12" style="191" bestFit="1" customWidth="1"/>
    <col min="16" max="16" width="14.1796875" style="191" bestFit="1" customWidth="1"/>
    <col min="17" max="17" width="1.26953125" style="191" customWidth="1"/>
    <col min="18" max="16384" width="9.1796875" style="191"/>
  </cols>
  <sheetData>
    <row r="1" spans="1:20" ht="20" x14ac:dyDescent="0.35">
      <c r="A1" s="188"/>
      <c r="B1" s="189"/>
      <c r="C1" s="189"/>
      <c r="D1" s="190"/>
      <c r="E1" s="189"/>
      <c r="F1" s="189"/>
      <c r="G1" s="189"/>
      <c r="H1" s="189"/>
      <c r="I1" s="188"/>
      <c r="J1" s="188"/>
      <c r="M1" s="329"/>
      <c r="N1" s="329">
        <v>1</v>
      </c>
      <c r="O1" s="329">
        <v>1</v>
      </c>
      <c r="P1" s="329"/>
      <c r="Q1" s="329"/>
      <c r="T1" s="329">
        <v>1</v>
      </c>
    </row>
    <row r="2" spans="1:20" ht="17.5" x14ac:dyDescent="0.35">
      <c r="A2" s="193"/>
      <c r="B2" s="193"/>
      <c r="C2" s="193"/>
      <c r="D2" s="194"/>
      <c r="E2" s="193"/>
      <c r="F2" s="193"/>
      <c r="G2" s="193"/>
      <c r="H2" s="193"/>
      <c r="I2" s="188"/>
      <c r="J2" s="188"/>
    </row>
    <row r="3" spans="1:20" ht="17.5" x14ac:dyDescent="0.35">
      <c r="A3" s="552"/>
      <c r="B3" s="552"/>
      <c r="C3" s="552"/>
      <c r="D3" s="552"/>
      <c r="E3" s="552"/>
      <c r="F3" s="552"/>
      <c r="G3" s="552"/>
      <c r="H3" s="552"/>
      <c r="I3" s="188"/>
      <c r="J3" s="188"/>
    </row>
    <row r="4" spans="1:20" ht="17.5" x14ac:dyDescent="0.35">
      <c r="A4" s="193"/>
      <c r="B4" s="193"/>
      <c r="C4" s="193"/>
      <c r="D4" s="194"/>
      <c r="E4" s="193"/>
      <c r="F4" s="195"/>
      <c r="G4" s="195"/>
      <c r="H4" s="195"/>
      <c r="I4" s="188"/>
      <c r="J4" s="188"/>
    </row>
    <row r="5" spans="1:20" ht="15.5" x14ac:dyDescent="0.35">
      <c r="A5" s="188"/>
      <c r="B5" s="330"/>
      <c r="C5" s="196"/>
      <c r="D5" s="197"/>
      <c r="E5" s="196"/>
      <c r="F5" s="188"/>
      <c r="G5" s="188"/>
      <c r="H5" s="188"/>
      <c r="I5" s="188"/>
      <c r="J5" s="188"/>
    </row>
    <row r="6" spans="1:20" x14ac:dyDescent="0.35">
      <c r="A6" s="188"/>
      <c r="B6" s="330"/>
      <c r="C6" s="188"/>
      <c r="D6" s="198"/>
      <c r="E6" s="188"/>
      <c r="F6" s="188"/>
      <c r="G6" s="188"/>
      <c r="H6" s="188"/>
      <c r="I6" s="188"/>
      <c r="J6" s="188"/>
    </row>
    <row r="7" spans="1:20" x14ac:dyDescent="0.35">
      <c r="A7" s="188"/>
      <c r="B7" s="330"/>
      <c r="C7" s="188"/>
      <c r="D7" s="198"/>
      <c r="E7" s="188"/>
      <c r="F7" s="188"/>
      <c r="G7" s="188"/>
      <c r="H7" s="188"/>
      <c r="I7" s="188"/>
      <c r="J7" s="188"/>
    </row>
    <row r="8" spans="1:20" x14ac:dyDescent="0.35">
      <c r="A8" s="199"/>
      <c r="B8" s="330"/>
      <c r="C8" s="188"/>
      <c r="D8" s="198"/>
      <c r="E8" s="188"/>
      <c r="F8" s="188"/>
      <c r="G8" s="188"/>
      <c r="H8" s="188"/>
      <c r="I8" s="188"/>
      <c r="J8" s="188"/>
    </row>
    <row r="9" spans="1:20" x14ac:dyDescent="0.35">
      <c r="A9" s="200"/>
      <c r="B9" s="331"/>
      <c r="C9" s="200"/>
      <c r="D9" s="201"/>
      <c r="E9" s="200"/>
      <c r="F9" s="200"/>
      <c r="G9" s="200"/>
      <c r="H9" s="200"/>
    </row>
    <row r="10" spans="1:20" ht="18" x14ac:dyDescent="0.4">
      <c r="A10" s="200"/>
      <c r="B10" s="553" t="s">
        <v>0</v>
      </c>
      <c r="C10" s="553"/>
      <c r="D10" s="553"/>
      <c r="E10" s="553"/>
      <c r="F10" s="553"/>
      <c r="G10" s="553"/>
      <c r="H10" s="553"/>
      <c r="I10" s="553"/>
      <c r="J10" s="553"/>
      <c r="M10" s="224"/>
      <c r="N10" s="332"/>
      <c r="O10" s="333"/>
      <c r="P10" s="333"/>
      <c r="Q10" s="333"/>
    </row>
    <row r="11" spans="1:20" ht="18" x14ac:dyDescent="0.4">
      <c r="A11" s="200"/>
      <c r="B11" s="553" t="s">
        <v>1</v>
      </c>
      <c r="C11" s="553"/>
      <c r="D11" s="553"/>
      <c r="E11" s="553"/>
      <c r="F11" s="553"/>
      <c r="G11" s="553"/>
      <c r="H11" s="553"/>
      <c r="I11" s="553"/>
      <c r="J11" s="553"/>
      <c r="M11" s="224"/>
      <c r="N11" s="332"/>
      <c r="Q11" s="334"/>
    </row>
    <row r="12" spans="1:20" x14ac:dyDescent="0.35">
      <c r="A12" s="200"/>
      <c r="B12" s="331"/>
      <c r="C12" s="200"/>
      <c r="D12" s="201"/>
      <c r="E12" s="200"/>
      <c r="F12" s="200"/>
      <c r="G12" s="200"/>
      <c r="H12" s="200"/>
      <c r="M12" s="224"/>
      <c r="N12" s="332"/>
      <c r="Q12" s="334"/>
    </row>
    <row r="13" spans="1:20" x14ac:dyDescent="0.35">
      <c r="A13" s="200"/>
      <c r="B13" s="331"/>
      <c r="C13" s="200"/>
      <c r="D13" s="201"/>
      <c r="E13" s="200"/>
      <c r="F13" s="200"/>
      <c r="G13" s="200"/>
      <c r="H13" s="200"/>
      <c r="M13" s="224"/>
      <c r="N13" s="332"/>
      <c r="Q13" s="334"/>
    </row>
    <row r="14" spans="1:20" ht="15.5" x14ac:dyDescent="0.35">
      <c r="A14" s="200"/>
      <c r="B14" s="335" t="s">
        <v>2</v>
      </c>
      <c r="C14" s="200"/>
      <c r="D14" s="554" t="s">
        <v>66</v>
      </c>
      <c r="E14" s="554"/>
      <c r="F14" s="554"/>
      <c r="G14" s="554"/>
      <c r="H14" s="554"/>
      <c r="I14" s="554"/>
      <c r="J14" s="554"/>
      <c r="K14" s="554"/>
      <c r="L14" s="554"/>
      <c r="M14" s="224"/>
      <c r="N14" s="224"/>
      <c r="O14" s="224"/>
      <c r="P14" s="224"/>
      <c r="Q14" s="224"/>
    </row>
    <row r="15" spans="1:20" ht="15.5" x14ac:dyDescent="0.35">
      <c r="A15" s="200"/>
      <c r="B15" s="336"/>
      <c r="C15" s="200"/>
      <c r="D15" s="208"/>
      <c r="E15" s="208"/>
      <c r="F15" s="209"/>
      <c r="G15" s="209"/>
      <c r="H15" s="209"/>
      <c r="I15" s="209"/>
      <c r="J15" s="209"/>
      <c r="K15" s="210"/>
      <c r="L15" s="210"/>
      <c r="M15" s="337"/>
      <c r="N15" s="224"/>
      <c r="O15" s="224"/>
      <c r="P15" s="224"/>
      <c r="Q15" s="224"/>
    </row>
    <row r="16" spans="1:20" ht="15.5" x14ac:dyDescent="0.35">
      <c r="A16" s="200"/>
      <c r="B16" s="335" t="s">
        <v>4</v>
      </c>
      <c r="C16" s="200"/>
      <c r="D16" s="211" t="s">
        <v>5</v>
      </c>
      <c r="E16" s="208"/>
      <c r="F16" s="209"/>
      <c r="G16" s="210"/>
      <c r="H16" s="209"/>
      <c r="I16" s="212"/>
      <c r="J16" s="209"/>
      <c r="K16" s="213"/>
      <c r="L16" s="210"/>
      <c r="M16" s="212"/>
      <c r="N16" s="210"/>
      <c r="O16" s="42"/>
      <c r="P16" s="43"/>
      <c r="Q16" s="210"/>
    </row>
    <row r="17" spans="1:18" ht="15.5" x14ac:dyDescent="0.35">
      <c r="A17" s="200"/>
      <c r="B17" s="336"/>
      <c r="C17" s="200"/>
      <c r="D17" s="208"/>
      <c r="E17" s="208"/>
      <c r="F17" s="208"/>
      <c r="G17" s="208"/>
      <c r="H17" s="208"/>
      <c r="I17" s="208"/>
      <c r="J17" s="208"/>
    </row>
    <row r="18" spans="1:18" x14ac:dyDescent="0.35">
      <c r="A18" s="200"/>
      <c r="B18" s="336"/>
      <c r="C18" s="200"/>
      <c r="D18" s="215" t="s">
        <v>6</v>
      </c>
      <c r="E18" s="216"/>
      <c r="F18" s="200"/>
      <c r="G18" s="217">
        <v>2000</v>
      </c>
      <c r="H18" s="216" t="s">
        <v>7</v>
      </c>
      <c r="I18" s="200"/>
      <c r="J18" s="200"/>
    </row>
    <row r="19" spans="1:18" x14ac:dyDescent="0.35">
      <c r="A19" s="200"/>
      <c r="B19" s="336"/>
      <c r="C19" s="200"/>
      <c r="D19" s="201"/>
      <c r="E19" s="200"/>
      <c r="F19" s="200"/>
      <c r="G19" s="200"/>
      <c r="H19" s="200"/>
      <c r="I19" s="200"/>
      <c r="J19" s="200"/>
    </row>
    <row r="20" spans="1:18" s="10" customFormat="1" x14ac:dyDescent="0.35">
      <c r="A20" s="20"/>
      <c r="B20" s="338"/>
      <c r="C20" s="20"/>
      <c r="D20" s="53"/>
      <c r="E20" s="51"/>
      <c r="F20" s="20"/>
      <c r="G20" s="555" t="s">
        <v>8</v>
      </c>
      <c r="H20" s="556"/>
      <c r="I20" s="557"/>
      <c r="J20" s="20"/>
      <c r="K20" s="555" t="s">
        <v>9</v>
      </c>
      <c r="L20" s="556"/>
      <c r="M20" s="557"/>
      <c r="N20" s="93"/>
      <c r="O20" s="555" t="s">
        <v>10</v>
      </c>
      <c r="P20" s="557"/>
      <c r="Q20" s="38"/>
    </row>
    <row r="21" spans="1:18" ht="15" customHeight="1" x14ac:dyDescent="0.35">
      <c r="A21" s="200"/>
      <c r="B21" s="339"/>
      <c r="C21" s="200"/>
      <c r="D21" s="558" t="s">
        <v>11</v>
      </c>
      <c r="E21" s="215"/>
      <c r="F21" s="200"/>
      <c r="G21" s="223" t="s">
        <v>12</v>
      </c>
      <c r="H21" s="221" t="s">
        <v>13</v>
      </c>
      <c r="I21" s="222" t="s">
        <v>14</v>
      </c>
      <c r="J21" s="200"/>
      <c r="K21" s="223" t="s">
        <v>12</v>
      </c>
      <c r="L21" s="221" t="s">
        <v>13</v>
      </c>
      <c r="M21" s="222" t="s">
        <v>14</v>
      </c>
      <c r="N21" s="200"/>
      <c r="O21" s="560" t="s">
        <v>15</v>
      </c>
      <c r="P21" s="562" t="s">
        <v>16</v>
      </c>
      <c r="Q21" s="224"/>
    </row>
    <row r="22" spans="1:18" x14ac:dyDescent="0.35">
      <c r="A22" s="200"/>
      <c r="B22" s="339"/>
      <c r="C22" s="200"/>
      <c r="D22" s="559"/>
      <c r="E22" s="215"/>
      <c r="F22" s="200"/>
      <c r="G22" s="227" t="s">
        <v>17</v>
      </c>
      <c r="H22" s="226"/>
      <c r="I22" s="226" t="s">
        <v>17</v>
      </c>
      <c r="J22" s="200"/>
      <c r="K22" s="227" t="s">
        <v>17</v>
      </c>
      <c r="L22" s="226"/>
      <c r="M22" s="226" t="s">
        <v>17</v>
      </c>
      <c r="N22" s="200"/>
      <c r="O22" s="561"/>
      <c r="P22" s="563"/>
      <c r="Q22" s="224"/>
    </row>
    <row r="23" spans="1:18" s="10" customFormat="1" x14ac:dyDescent="0.35">
      <c r="A23" s="20"/>
      <c r="B23" s="228" t="s">
        <v>18</v>
      </c>
      <c r="C23" s="60"/>
      <c r="D23" s="61" t="s">
        <v>19</v>
      </c>
      <c r="E23" s="62"/>
      <c r="F23" s="22"/>
      <c r="G23" s="63">
        <v>36.979999999999997</v>
      </c>
      <c r="H23" s="64">
        <v>1</v>
      </c>
      <c r="I23" s="65">
        <f t="shared" ref="I23:I35" si="0">H23*G23</f>
        <v>36.979999999999997</v>
      </c>
      <c r="J23" s="66"/>
      <c r="K23" s="63">
        <v>38.68</v>
      </c>
      <c r="L23" s="64">
        <v>1</v>
      </c>
      <c r="M23" s="65">
        <f t="shared" ref="M23:M35" si="1">L23*K23</f>
        <v>38.68</v>
      </c>
      <c r="N23" s="66"/>
      <c r="O23" s="67">
        <f t="shared" ref="O23:O39" si="2">M23-I23</f>
        <v>1.7000000000000028</v>
      </c>
      <c r="P23" s="68">
        <f t="shared" ref="P23:P39" si="3">IF(OR(I23=0,M23=0),"",(O23/I23))</f>
        <v>4.5970795024337562E-2</v>
      </c>
      <c r="Q23" s="69"/>
      <c r="R23" s="71"/>
    </row>
    <row r="24" spans="1:18" x14ac:dyDescent="0.35">
      <c r="A24" s="200"/>
      <c r="B24" s="229" t="s">
        <v>20</v>
      </c>
      <c r="C24" s="230"/>
      <c r="D24" s="231" t="s">
        <v>32</v>
      </c>
      <c r="E24" s="230"/>
      <c r="F24" s="232"/>
      <c r="G24" s="340">
        <v>5.2999999999999998E-4</v>
      </c>
      <c r="H24" s="234">
        <f>$G$18</f>
        <v>2000</v>
      </c>
      <c r="I24" s="235">
        <f t="shared" si="0"/>
        <v>1.06</v>
      </c>
      <c r="J24" s="232"/>
      <c r="K24" s="340">
        <v>0</v>
      </c>
      <c r="L24" s="341">
        <f>$G$18</f>
        <v>2000</v>
      </c>
      <c r="M24" s="235">
        <f t="shared" si="1"/>
        <v>0</v>
      </c>
      <c r="N24" s="232"/>
      <c r="O24" s="237">
        <f t="shared" si="2"/>
        <v>-1.06</v>
      </c>
      <c r="P24" s="238" t="str">
        <f t="shared" si="3"/>
        <v/>
      </c>
      <c r="Q24" s="224"/>
      <c r="R24" s="71"/>
    </row>
    <row r="25" spans="1:18" x14ac:dyDescent="0.35">
      <c r="A25" s="200"/>
      <c r="B25" s="229" t="s">
        <v>21</v>
      </c>
      <c r="C25" s="230"/>
      <c r="D25" s="231" t="s">
        <v>32</v>
      </c>
      <c r="E25" s="230"/>
      <c r="F25" s="232"/>
      <c r="G25" s="340">
        <v>4.8000000000000001E-4</v>
      </c>
      <c r="H25" s="234">
        <f>$G$18</f>
        <v>2000</v>
      </c>
      <c r="I25" s="235">
        <f t="shared" si="0"/>
        <v>0.96000000000000008</v>
      </c>
      <c r="J25" s="232"/>
      <c r="K25" s="340">
        <v>0</v>
      </c>
      <c r="L25" s="341">
        <f>$G$18</f>
        <v>2000</v>
      </c>
      <c r="M25" s="235">
        <f t="shared" si="1"/>
        <v>0</v>
      </c>
      <c r="N25" s="232"/>
      <c r="O25" s="237">
        <f t="shared" si="2"/>
        <v>-0.96000000000000008</v>
      </c>
      <c r="P25" s="238" t="str">
        <f t="shared" si="3"/>
        <v/>
      </c>
      <c r="Q25" s="224"/>
      <c r="R25" s="71"/>
    </row>
    <row r="26" spans="1:18" x14ac:dyDescent="0.35">
      <c r="A26" s="200"/>
      <c r="B26" s="229" t="s">
        <v>22</v>
      </c>
      <c r="C26" s="230"/>
      <c r="D26" s="231" t="s">
        <v>32</v>
      </c>
      <c r="E26" s="230"/>
      <c r="F26" s="232"/>
      <c r="G26" s="340">
        <v>1.8000000000000001E-4</v>
      </c>
      <c r="H26" s="234">
        <f>$G$18</f>
        <v>2000</v>
      </c>
      <c r="I26" s="235">
        <f t="shared" si="0"/>
        <v>0.36000000000000004</v>
      </c>
      <c r="J26" s="232"/>
      <c r="K26" s="340">
        <v>1.8000000000000001E-4</v>
      </c>
      <c r="L26" s="341">
        <f>$G$18</f>
        <v>2000</v>
      </c>
      <c r="M26" s="235">
        <f t="shared" si="1"/>
        <v>0.36000000000000004</v>
      </c>
      <c r="N26" s="232"/>
      <c r="O26" s="237">
        <f t="shared" si="2"/>
        <v>0</v>
      </c>
      <c r="P26" s="238">
        <f t="shared" si="3"/>
        <v>0</v>
      </c>
      <c r="Q26" s="224"/>
      <c r="R26" s="10"/>
    </row>
    <row r="27" spans="1:18" x14ac:dyDescent="0.35">
      <c r="A27" s="200"/>
      <c r="B27" s="229" t="s">
        <v>23</v>
      </c>
      <c r="C27" s="230"/>
      <c r="D27" s="231" t="s">
        <v>19</v>
      </c>
      <c r="E27" s="230"/>
      <c r="F27" s="232"/>
      <c r="G27" s="233">
        <v>0</v>
      </c>
      <c r="H27" s="234">
        <v>1</v>
      </c>
      <c r="I27" s="235">
        <f t="shared" si="0"/>
        <v>0</v>
      </c>
      <c r="J27" s="232"/>
      <c r="K27" s="277">
        <v>-0.13</v>
      </c>
      <c r="L27" s="341">
        <v>1</v>
      </c>
      <c r="M27" s="235">
        <f t="shared" si="1"/>
        <v>-0.13</v>
      </c>
      <c r="N27" s="232"/>
      <c r="O27" s="237">
        <f t="shared" si="2"/>
        <v>-0.13</v>
      </c>
      <c r="P27" s="238" t="str">
        <f t="shared" si="3"/>
        <v/>
      </c>
      <c r="Q27" s="224"/>
      <c r="R27" s="10"/>
    </row>
    <row r="28" spans="1:18" x14ac:dyDescent="0.35">
      <c r="A28" s="200"/>
      <c r="B28" s="229" t="s">
        <v>24</v>
      </c>
      <c r="C28" s="230"/>
      <c r="D28" s="231" t="s">
        <v>32</v>
      </c>
      <c r="E28" s="230"/>
      <c r="F28" s="232"/>
      <c r="G28" s="340">
        <v>-2.48E-3</v>
      </c>
      <c r="H28" s="234">
        <f t="shared" ref="H28:H37" si="4">$G$18</f>
        <v>2000</v>
      </c>
      <c r="I28" s="235">
        <f t="shared" si="0"/>
        <v>-4.96</v>
      </c>
      <c r="J28" s="232"/>
      <c r="K28" s="340">
        <v>-2.48E-3</v>
      </c>
      <c r="L28" s="341">
        <f t="shared" ref="L28:L33" si="5">$G$18</f>
        <v>2000</v>
      </c>
      <c r="M28" s="235">
        <f t="shared" si="1"/>
        <v>-4.96</v>
      </c>
      <c r="N28" s="232"/>
      <c r="O28" s="237">
        <f t="shared" si="2"/>
        <v>0</v>
      </c>
      <c r="P28" s="238">
        <f t="shared" si="3"/>
        <v>0</v>
      </c>
      <c r="Q28" s="224"/>
      <c r="R28" s="10"/>
    </row>
    <row r="29" spans="1:18" x14ac:dyDescent="0.35">
      <c r="A29" s="200"/>
      <c r="B29" s="229" t="s">
        <v>25</v>
      </c>
      <c r="C29" s="230"/>
      <c r="D29" s="231" t="s">
        <v>32</v>
      </c>
      <c r="E29" s="230"/>
      <c r="F29" s="232"/>
      <c r="G29" s="340">
        <v>-4.0000000000000002E-4</v>
      </c>
      <c r="H29" s="234">
        <f t="shared" si="4"/>
        <v>2000</v>
      </c>
      <c r="I29" s="235">
        <f t="shared" si="0"/>
        <v>-0.8</v>
      </c>
      <c r="J29" s="232"/>
      <c r="K29" s="340">
        <v>-4.0000000000000002E-4</v>
      </c>
      <c r="L29" s="341">
        <f t="shared" si="5"/>
        <v>2000</v>
      </c>
      <c r="M29" s="235">
        <f t="shared" si="1"/>
        <v>-0.8</v>
      </c>
      <c r="N29" s="232"/>
      <c r="O29" s="237">
        <f t="shared" si="2"/>
        <v>0</v>
      </c>
      <c r="P29" s="238">
        <f t="shared" si="3"/>
        <v>0</v>
      </c>
      <c r="Q29" s="224"/>
      <c r="R29" s="10"/>
    </row>
    <row r="30" spans="1:18" x14ac:dyDescent="0.35">
      <c r="A30" s="200"/>
      <c r="B30" s="229" t="s">
        <v>26</v>
      </c>
      <c r="C30" s="230"/>
      <c r="D30" s="231" t="s">
        <v>32</v>
      </c>
      <c r="E30" s="230"/>
      <c r="F30" s="232"/>
      <c r="G30" s="340">
        <v>0</v>
      </c>
      <c r="H30" s="234">
        <f t="shared" si="4"/>
        <v>2000</v>
      </c>
      <c r="I30" s="235">
        <f t="shared" si="0"/>
        <v>0</v>
      </c>
      <c r="J30" s="232"/>
      <c r="K30" s="340">
        <v>-2.0000000000000002E-5</v>
      </c>
      <c r="L30" s="341">
        <f t="shared" si="5"/>
        <v>2000</v>
      </c>
      <c r="M30" s="235">
        <f t="shared" si="1"/>
        <v>-0.04</v>
      </c>
      <c r="N30" s="232"/>
      <c r="O30" s="237">
        <f t="shared" si="2"/>
        <v>-0.04</v>
      </c>
      <c r="P30" s="238" t="str">
        <f t="shared" si="3"/>
        <v/>
      </c>
      <c r="Q30" s="224"/>
      <c r="R30" s="10"/>
    </row>
    <row r="31" spans="1:18" x14ac:dyDescent="0.35">
      <c r="A31" s="200"/>
      <c r="B31" s="229" t="s">
        <v>27</v>
      </c>
      <c r="C31" s="230"/>
      <c r="D31" s="231" t="s">
        <v>32</v>
      </c>
      <c r="E31" s="230"/>
      <c r="F31" s="232"/>
      <c r="G31" s="340">
        <v>-1.2E-4</v>
      </c>
      <c r="H31" s="234">
        <f t="shared" si="4"/>
        <v>2000</v>
      </c>
      <c r="I31" s="235">
        <f t="shared" si="0"/>
        <v>-0.24000000000000002</v>
      </c>
      <c r="J31" s="232"/>
      <c r="K31" s="340">
        <v>0</v>
      </c>
      <c r="L31" s="341">
        <f t="shared" si="5"/>
        <v>2000</v>
      </c>
      <c r="M31" s="235">
        <f t="shared" si="1"/>
        <v>0</v>
      </c>
      <c r="N31" s="232"/>
      <c r="O31" s="237">
        <f t="shared" si="2"/>
        <v>0.24000000000000002</v>
      </c>
      <c r="P31" s="238" t="str">
        <f t="shared" si="3"/>
        <v/>
      </c>
      <c r="Q31" s="224"/>
      <c r="R31" s="10"/>
    </row>
    <row r="32" spans="1:18" x14ac:dyDescent="0.35">
      <c r="A32" s="200"/>
      <c r="B32" s="229" t="s">
        <v>28</v>
      </c>
      <c r="C32" s="230"/>
      <c r="D32" s="231" t="s">
        <v>32</v>
      </c>
      <c r="E32" s="230"/>
      <c r="F32" s="232"/>
      <c r="G32" s="340">
        <v>-2.3000000000000001E-4</v>
      </c>
      <c r="H32" s="234">
        <f t="shared" si="4"/>
        <v>2000</v>
      </c>
      <c r="I32" s="235">
        <f t="shared" si="0"/>
        <v>-0.46</v>
      </c>
      <c r="J32" s="232"/>
      <c r="K32" s="340">
        <v>0</v>
      </c>
      <c r="L32" s="341">
        <f t="shared" si="5"/>
        <v>2000</v>
      </c>
      <c r="M32" s="235">
        <f t="shared" si="1"/>
        <v>0</v>
      </c>
      <c r="N32" s="232"/>
      <c r="O32" s="237">
        <f t="shared" si="2"/>
        <v>0.46</v>
      </c>
      <c r="P32" s="238" t="str">
        <f t="shared" si="3"/>
        <v/>
      </c>
      <c r="Q32" s="224"/>
      <c r="R32" s="10"/>
    </row>
    <row r="33" spans="1:20" x14ac:dyDescent="0.35">
      <c r="A33" s="200"/>
      <c r="B33" s="229" t="s">
        <v>29</v>
      </c>
      <c r="C33" s="230"/>
      <c r="D33" s="231" t="s">
        <v>32</v>
      </c>
      <c r="E33" s="230"/>
      <c r="F33" s="232"/>
      <c r="G33" s="340">
        <v>0</v>
      </c>
      <c r="H33" s="234">
        <f t="shared" si="4"/>
        <v>2000</v>
      </c>
      <c r="I33" s="235">
        <f t="shared" si="0"/>
        <v>0</v>
      </c>
      <c r="J33" s="232"/>
      <c r="K33" s="340">
        <v>-6.0000000000000002E-5</v>
      </c>
      <c r="L33" s="341">
        <f t="shared" si="5"/>
        <v>2000</v>
      </c>
      <c r="M33" s="235">
        <f t="shared" si="1"/>
        <v>-0.12000000000000001</v>
      </c>
      <c r="N33" s="232"/>
      <c r="O33" s="237">
        <f t="shared" si="2"/>
        <v>-0.12000000000000001</v>
      </c>
      <c r="P33" s="238" t="str">
        <f t="shared" si="3"/>
        <v/>
      </c>
      <c r="Q33" s="224"/>
      <c r="R33" s="10"/>
    </row>
    <row r="34" spans="1:20" x14ac:dyDescent="0.35">
      <c r="A34" s="200"/>
      <c r="B34" s="229" t="s">
        <v>30</v>
      </c>
      <c r="C34" s="230"/>
      <c r="D34" s="231" t="s">
        <v>19</v>
      </c>
      <c r="E34" s="230"/>
      <c r="F34" s="232"/>
      <c r="G34" s="233">
        <v>0.11</v>
      </c>
      <c r="H34" s="234">
        <v>1</v>
      </c>
      <c r="I34" s="235">
        <f t="shared" si="0"/>
        <v>0.11</v>
      </c>
      <c r="J34" s="232"/>
      <c r="K34" s="233">
        <v>0.11</v>
      </c>
      <c r="L34" s="236">
        <v>1</v>
      </c>
      <c r="M34" s="235">
        <f t="shared" si="1"/>
        <v>0.11</v>
      </c>
      <c r="N34" s="232"/>
      <c r="O34" s="237">
        <f t="shared" si="2"/>
        <v>0</v>
      </c>
      <c r="P34" s="238">
        <f t="shared" si="3"/>
        <v>0</v>
      </c>
      <c r="Q34" s="224"/>
      <c r="R34" s="10"/>
      <c r="T34" s="342"/>
    </row>
    <row r="35" spans="1:20" x14ac:dyDescent="0.35">
      <c r="A35" s="200"/>
      <c r="B35" s="229" t="s">
        <v>30</v>
      </c>
      <c r="C35" s="230"/>
      <c r="D35" s="231" t="s">
        <v>32</v>
      </c>
      <c r="E35" s="230"/>
      <c r="F35" s="232"/>
      <c r="G35" s="340">
        <v>1E-4</v>
      </c>
      <c r="H35" s="234">
        <f t="shared" si="4"/>
        <v>2000</v>
      </c>
      <c r="I35" s="235">
        <f t="shared" si="0"/>
        <v>0.2</v>
      </c>
      <c r="J35" s="232"/>
      <c r="K35" s="340">
        <v>1E-4</v>
      </c>
      <c r="L35" s="341">
        <f t="shared" ref="L35:L37" si="6">$G$18</f>
        <v>2000</v>
      </c>
      <c r="M35" s="235">
        <f t="shared" si="1"/>
        <v>0.2</v>
      </c>
      <c r="N35" s="232"/>
      <c r="O35" s="237">
        <f t="shared" si="2"/>
        <v>0</v>
      </c>
      <c r="P35" s="238">
        <f t="shared" si="3"/>
        <v>0</v>
      </c>
      <c r="Q35" s="224"/>
      <c r="R35" s="10"/>
    </row>
    <row r="36" spans="1:20" x14ac:dyDescent="0.35">
      <c r="A36" s="200"/>
      <c r="B36" s="229" t="s">
        <v>31</v>
      </c>
      <c r="C36" s="245"/>
      <c r="D36" s="231" t="s">
        <v>32</v>
      </c>
      <c r="E36" s="230"/>
      <c r="F36" s="246"/>
      <c r="G36" s="247">
        <v>3.4209999999999997E-2</v>
      </c>
      <c r="H36" s="341">
        <f t="shared" si="4"/>
        <v>2000</v>
      </c>
      <c r="I36" s="249">
        <f>H36*G36</f>
        <v>68.42</v>
      </c>
      <c r="J36" s="246"/>
      <c r="K36" s="247">
        <v>3.5779999999999999E-2</v>
      </c>
      <c r="L36" s="341">
        <f t="shared" si="6"/>
        <v>2000</v>
      </c>
      <c r="M36" s="249">
        <f>L36*K36</f>
        <v>71.56</v>
      </c>
      <c r="N36" s="246"/>
      <c r="O36" s="237">
        <f t="shared" si="2"/>
        <v>3.1400000000000006</v>
      </c>
      <c r="P36" s="238">
        <f t="shared" si="3"/>
        <v>4.5893013738672911E-2</v>
      </c>
      <c r="Q36" s="224"/>
      <c r="R36" s="10"/>
    </row>
    <row r="37" spans="1:20" s="10" customFormat="1" x14ac:dyDescent="0.35">
      <c r="A37" s="20"/>
      <c r="B37" s="76" t="str">
        <f>+RESIDENTIAL!$B$36</f>
        <v>Rate Rider for Disposition of Lost Revenue Adjustment Mechanism (LRAMVA) - effective until December 31, 2021</v>
      </c>
      <c r="C37" s="60"/>
      <c r="D37" s="61" t="s">
        <v>32</v>
      </c>
      <c r="E37" s="62"/>
      <c r="F37" s="22"/>
      <c r="G37" s="77"/>
      <c r="H37" s="78">
        <f t="shared" si="4"/>
        <v>2000</v>
      </c>
      <c r="I37" s="65">
        <f t="shared" ref="I37" si="7">H37*G37</f>
        <v>0</v>
      </c>
      <c r="J37" s="66"/>
      <c r="K37" s="77">
        <v>1.8500000000000001E-3</v>
      </c>
      <c r="L37" s="78">
        <f t="shared" si="6"/>
        <v>2000</v>
      </c>
      <c r="M37" s="65">
        <f t="shared" ref="M37" si="8">L37*K37</f>
        <v>3.7</v>
      </c>
      <c r="N37" s="66"/>
      <c r="O37" s="67">
        <f t="shared" si="2"/>
        <v>3.7</v>
      </c>
      <c r="P37" s="68" t="str">
        <f t="shared" si="3"/>
        <v/>
      </c>
      <c r="Q37" s="69"/>
    </row>
    <row r="38" spans="1:20" s="10" customFormat="1" x14ac:dyDescent="0.35">
      <c r="A38" s="93"/>
      <c r="B38" s="343" t="s">
        <v>34</v>
      </c>
      <c r="C38" s="344"/>
      <c r="D38" s="345"/>
      <c r="E38" s="344"/>
      <c r="F38" s="346"/>
      <c r="G38" s="85"/>
      <c r="H38" s="347"/>
      <c r="I38" s="348">
        <f>SUM(I23:I37)</f>
        <v>101.63</v>
      </c>
      <c r="J38" s="349"/>
      <c r="K38" s="85"/>
      <c r="L38" s="347"/>
      <c r="M38" s="348">
        <f>SUM(M23:M37)</f>
        <v>108.56000000000002</v>
      </c>
      <c r="N38" s="349"/>
      <c r="O38" s="350">
        <f t="shared" si="2"/>
        <v>6.930000000000021</v>
      </c>
      <c r="P38" s="351">
        <f>IF(OR(I38=0,M38=0),"",(O38/I38))</f>
        <v>6.8188527009741429E-2</v>
      </c>
      <c r="Q38" s="69"/>
    </row>
    <row r="39" spans="1:20" s="10" customFormat="1" x14ac:dyDescent="0.35">
      <c r="A39" s="20"/>
      <c r="B39" s="76" t="s">
        <v>35</v>
      </c>
      <c r="C39" s="60"/>
      <c r="D39" s="61" t="s">
        <v>32</v>
      </c>
      <c r="E39" s="62"/>
      <c r="F39" s="22"/>
      <c r="G39" s="92">
        <f>+RESIDENTIAL!$G$38</f>
        <v>0.13325999999999999</v>
      </c>
      <c r="H39" s="78">
        <f>$G$18*(1+G74)-$G$18</f>
        <v>59</v>
      </c>
      <c r="I39" s="65">
        <f>H39*G39</f>
        <v>7.8623399999999997</v>
      </c>
      <c r="J39" s="66"/>
      <c r="K39" s="92">
        <f>+RESIDENTIAL!$G$38</f>
        <v>0.13325999999999999</v>
      </c>
      <c r="L39" s="166">
        <f>$G$18*(1+K74)-$G$18</f>
        <v>59</v>
      </c>
      <c r="M39" s="74">
        <f>L39*K39</f>
        <v>7.8623399999999997</v>
      </c>
      <c r="N39" s="66"/>
      <c r="O39" s="67">
        <f t="shared" si="2"/>
        <v>0</v>
      </c>
      <c r="P39" s="68">
        <f t="shared" si="3"/>
        <v>0</v>
      </c>
      <c r="Q39" s="69"/>
    </row>
    <row r="40" spans="1:20" s="9" customFormat="1" x14ac:dyDescent="0.35">
      <c r="A40" s="93"/>
      <c r="B40" s="76" t="str">
        <f>+RESIDENTIAL!$B$39</f>
        <v>Rate Rider for Disposition of Deferral/Variance Accounts (2021) - effective until December 31, 2021</v>
      </c>
      <c r="C40" s="62"/>
      <c r="D40" s="61" t="s">
        <v>32</v>
      </c>
      <c r="E40" s="62"/>
      <c r="F40" s="52"/>
      <c r="G40" s="94"/>
      <c r="H40" s="95"/>
      <c r="I40" s="96">
        <f>H40*G40</f>
        <v>0</v>
      </c>
      <c r="J40" s="75"/>
      <c r="K40" s="94">
        <v>2.9E-4</v>
      </c>
      <c r="L40" s="95">
        <f t="shared" ref="L40:L43" si="9">$G$18</f>
        <v>2000</v>
      </c>
      <c r="M40" s="96">
        <f>L40*K40</f>
        <v>0.57999999999999996</v>
      </c>
      <c r="N40" s="75"/>
      <c r="O40" s="67">
        <f>M40-I40</f>
        <v>0.57999999999999996</v>
      </c>
      <c r="P40" s="68" t="str">
        <f>IF(OR(I40=0,M40=0),"",(O40/I40))</f>
        <v/>
      </c>
      <c r="Q40" s="69"/>
      <c r="R40" s="10"/>
    </row>
    <row r="41" spans="1:20" s="9" customFormat="1" x14ac:dyDescent="0.35">
      <c r="A41" s="93"/>
      <c r="B41" s="76" t="str">
        <f>+RESIDENTIAL!$B$40</f>
        <v>Rate Rider for Disposition of Deferral/Variance Accounts (2020) - effective until December 31, 2021</v>
      </c>
      <c r="C41" s="62"/>
      <c r="D41" s="61" t="s">
        <v>32</v>
      </c>
      <c r="E41" s="62"/>
      <c r="F41" s="52"/>
      <c r="G41" s="94">
        <v>3.8000000000000002E-4</v>
      </c>
      <c r="H41" s="95">
        <f t="shared" ref="H41:H43" si="10">$G$18</f>
        <v>2000</v>
      </c>
      <c r="I41" s="96">
        <f t="shared" ref="I41:I45" si="11">H41*G41</f>
        <v>0.76</v>
      </c>
      <c r="J41" s="75"/>
      <c r="K41" s="94">
        <v>3.8000000000000002E-4</v>
      </c>
      <c r="L41" s="95">
        <f t="shared" si="9"/>
        <v>2000</v>
      </c>
      <c r="M41" s="96">
        <f t="shared" ref="M41:M45" si="12">L41*K41</f>
        <v>0.76</v>
      </c>
      <c r="N41" s="75"/>
      <c r="O41" s="67">
        <f t="shared" ref="O41:O61" si="13">M41-I41</f>
        <v>0</v>
      </c>
      <c r="P41" s="68">
        <f t="shared" ref="P41:P61" si="14">IF(OR(I41=0,M41=0),"",(O41/I41))</f>
        <v>0</v>
      </c>
      <c r="Q41" s="69"/>
      <c r="R41" s="10"/>
    </row>
    <row r="42" spans="1:20" s="9" customFormat="1" x14ac:dyDescent="0.35">
      <c r="A42" s="93"/>
      <c r="B42" s="76" t="str">
        <f>+RESIDENTIAL!$B$41</f>
        <v>Rate Rider for Disposition of Capacity Based Recovery Account (2021) - Applicable only for Class B Customers - effective until December 31, 2021</v>
      </c>
      <c r="C42" s="62"/>
      <c r="D42" s="61" t="s">
        <v>32</v>
      </c>
      <c r="E42" s="62"/>
      <c r="F42" s="52"/>
      <c r="G42" s="94"/>
      <c r="H42" s="95"/>
      <c r="I42" s="96">
        <f>H42*G42</f>
        <v>0</v>
      </c>
      <c r="J42" s="75"/>
      <c r="K42" s="94">
        <v>-9.0000000000000006E-5</v>
      </c>
      <c r="L42" s="95">
        <f t="shared" si="9"/>
        <v>2000</v>
      </c>
      <c r="M42" s="96">
        <f>L42*K42</f>
        <v>-0.18000000000000002</v>
      </c>
      <c r="N42" s="75"/>
      <c r="O42" s="67">
        <f>M42-I42</f>
        <v>-0.18000000000000002</v>
      </c>
      <c r="P42" s="68" t="str">
        <f>IF(OR(I42=0,M42=0),"",(O42/I42))</f>
        <v/>
      </c>
      <c r="Q42" s="69"/>
      <c r="R42" s="10"/>
    </row>
    <row r="43" spans="1:20" s="9" customFormat="1" x14ac:dyDescent="0.35">
      <c r="A43" s="93"/>
      <c r="B43" s="76" t="str">
        <f>+RESIDENTIAL!$B$42</f>
        <v>Rate Rider for Disposition of Capacity Based Recovery Account (2020) - Applicable only for Class B Customers - effective until December 31, 2021</v>
      </c>
      <c r="C43" s="62"/>
      <c r="D43" s="61" t="s">
        <v>32</v>
      </c>
      <c r="E43" s="62"/>
      <c r="F43" s="52"/>
      <c r="G43" s="94">
        <v>-2.0000000000000002E-5</v>
      </c>
      <c r="H43" s="95">
        <f t="shared" si="10"/>
        <v>2000</v>
      </c>
      <c r="I43" s="96">
        <f t="shared" si="11"/>
        <v>-0.04</v>
      </c>
      <c r="J43" s="75"/>
      <c r="K43" s="94">
        <v>-2.0000000000000002E-5</v>
      </c>
      <c r="L43" s="95">
        <f t="shared" si="9"/>
        <v>2000</v>
      </c>
      <c r="M43" s="96">
        <f t="shared" si="12"/>
        <v>-0.04</v>
      </c>
      <c r="N43" s="75"/>
      <c r="O43" s="67">
        <f t="shared" si="13"/>
        <v>0</v>
      </c>
      <c r="P43" s="68">
        <f t="shared" si="14"/>
        <v>0</v>
      </c>
      <c r="Q43" s="69"/>
      <c r="R43" s="10"/>
    </row>
    <row r="44" spans="1:20" s="9" customFormat="1" x14ac:dyDescent="0.35">
      <c r="A44" s="93"/>
      <c r="B44" s="76" t="str">
        <f>+RESIDENTIAL!$B$43</f>
        <v>Rate Rider for Disposition of Global Adjustment Account (2021) - Applicable only for Non-RPP Customers - effective until December 31, 2021</v>
      </c>
      <c r="C44" s="62"/>
      <c r="D44" s="61" t="s">
        <v>32</v>
      </c>
      <c r="E44" s="62"/>
      <c r="F44" s="52"/>
      <c r="G44" s="94"/>
      <c r="H44" s="95"/>
      <c r="I44" s="96">
        <f t="shared" si="11"/>
        <v>0</v>
      </c>
      <c r="J44" s="75"/>
      <c r="K44" s="94">
        <v>2.3900000000000002E-3</v>
      </c>
      <c r="L44" s="95"/>
      <c r="M44" s="96">
        <f t="shared" si="12"/>
        <v>0</v>
      </c>
      <c r="N44" s="75"/>
      <c r="O44" s="67">
        <f>M44-I44</f>
        <v>0</v>
      </c>
      <c r="P44" s="68" t="str">
        <f>IF(OR(I44=0,M44=0),"",(O44/I44))</f>
        <v/>
      </c>
      <c r="Q44" s="69"/>
      <c r="R44" s="10"/>
    </row>
    <row r="45" spans="1:20" s="9" customFormat="1" x14ac:dyDescent="0.35">
      <c r="A45" s="93"/>
      <c r="B45" s="76" t="str">
        <f>+RESIDENTIAL!$B$44</f>
        <v>Rate Rider for Disposition of Global Adjustment Account (2020) - Applicable only for Non-RPP Customers - effective until December 31, 2021</v>
      </c>
      <c r="C45" s="62"/>
      <c r="D45" s="61" t="s">
        <v>32</v>
      </c>
      <c r="E45" s="62"/>
      <c r="F45" s="52"/>
      <c r="G45" s="94">
        <v>-1.5900000000000001E-3</v>
      </c>
      <c r="H45" s="95"/>
      <c r="I45" s="96">
        <f t="shared" si="11"/>
        <v>0</v>
      </c>
      <c r="J45" s="75"/>
      <c r="K45" s="94">
        <v>-1.5900000000000001E-3</v>
      </c>
      <c r="L45" s="95"/>
      <c r="M45" s="96">
        <f t="shared" si="12"/>
        <v>0</v>
      </c>
      <c r="N45" s="75"/>
      <c r="O45" s="67">
        <f t="shared" si="13"/>
        <v>0</v>
      </c>
      <c r="P45" s="68" t="str">
        <f t="shared" si="14"/>
        <v/>
      </c>
      <c r="Q45" s="69"/>
      <c r="R45" s="10"/>
    </row>
    <row r="46" spans="1:20" s="10" customFormat="1" x14ac:dyDescent="0.35">
      <c r="A46" s="20"/>
      <c r="B46" s="76" t="s">
        <v>64</v>
      </c>
      <c r="C46" s="60"/>
      <c r="D46" s="61" t="s">
        <v>19</v>
      </c>
      <c r="E46" s="62"/>
      <c r="F46" s="22"/>
      <c r="G46" s="97">
        <f>+RESIDENTIAL!$G$45</f>
        <v>0.56000000000000005</v>
      </c>
      <c r="H46" s="64">
        <v>1</v>
      </c>
      <c r="I46" s="65">
        <f>H46*G46</f>
        <v>0.56000000000000005</v>
      </c>
      <c r="J46" s="66"/>
      <c r="K46" s="97">
        <f>+$G$46</f>
        <v>0.56000000000000005</v>
      </c>
      <c r="L46" s="64">
        <v>1</v>
      </c>
      <c r="M46" s="74">
        <f>L46*K46</f>
        <v>0.56000000000000005</v>
      </c>
      <c r="N46" s="66"/>
      <c r="O46" s="67">
        <f t="shared" si="13"/>
        <v>0</v>
      </c>
      <c r="P46" s="68">
        <f t="shared" si="14"/>
        <v>0</v>
      </c>
      <c r="Q46" s="69"/>
    </row>
    <row r="47" spans="1:20" s="10" customFormat="1" x14ac:dyDescent="0.35">
      <c r="A47" s="20"/>
      <c r="B47" s="352" t="s">
        <v>43</v>
      </c>
      <c r="C47" s="353"/>
      <c r="D47" s="354"/>
      <c r="E47" s="353"/>
      <c r="F47" s="346"/>
      <c r="G47" s="102"/>
      <c r="H47" s="355"/>
      <c r="I47" s="356">
        <f>SUM(I39:I46)+I38</f>
        <v>110.77234</v>
      </c>
      <c r="J47" s="349"/>
      <c r="K47" s="102"/>
      <c r="L47" s="355"/>
      <c r="M47" s="356">
        <f>SUM(M39:M46)+M38</f>
        <v>118.10234000000001</v>
      </c>
      <c r="N47" s="349"/>
      <c r="O47" s="350">
        <f t="shared" si="13"/>
        <v>7.3300000000000125</v>
      </c>
      <c r="P47" s="351">
        <f t="shared" si="14"/>
        <v>6.6171753706746758E-2</v>
      </c>
      <c r="Q47" s="69"/>
    </row>
    <row r="48" spans="1:20" s="10" customFormat="1" x14ac:dyDescent="0.35">
      <c r="A48" s="20"/>
      <c r="B48" s="167" t="s">
        <v>44</v>
      </c>
      <c r="C48" s="22"/>
      <c r="D48" s="61" t="s">
        <v>32</v>
      </c>
      <c r="E48" s="52"/>
      <c r="F48" s="22"/>
      <c r="G48" s="77">
        <v>8.8199999999999997E-3</v>
      </c>
      <c r="H48" s="105">
        <f>$G$18*(1+G74)</f>
        <v>2059</v>
      </c>
      <c r="I48" s="65">
        <f>H48*G48</f>
        <v>18.16038</v>
      </c>
      <c r="J48" s="66"/>
      <c r="K48" s="77">
        <v>7.9900000000000006E-3</v>
      </c>
      <c r="L48" s="105">
        <f>$G$18*(1+K74)</f>
        <v>2059</v>
      </c>
      <c r="M48" s="65">
        <f>L48*K48</f>
        <v>16.451410000000003</v>
      </c>
      <c r="N48" s="66"/>
      <c r="O48" s="67">
        <f t="shared" si="13"/>
        <v>-1.7089699999999972</v>
      </c>
      <c r="P48" s="68">
        <f t="shared" si="14"/>
        <v>-9.4104308390022526E-2</v>
      </c>
      <c r="Q48" s="69"/>
    </row>
    <row r="49" spans="1:18" s="10" customFormat="1" x14ac:dyDescent="0.35">
      <c r="A49" s="20"/>
      <c r="B49" s="167" t="s">
        <v>45</v>
      </c>
      <c r="C49" s="22"/>
      <c r="D49" s="61" t="s">
        <v>32</v>
      </c>
      <c r="E49" s="52"/>
      <c r="F49" s="22"/>
      <c r="G49" s="77">
        <v>6.5900000000000004E-3</v>
      </c>
      <c r="H49" s="105">
        <f>H48</f>
        <v>2059</v>
      </c>
      <c r="I49" s="65">
        <f>H49*G49</f>
        <v>13.568810000000001</v>
      </c>
      <c r="J49" s="66"/>
      <c r="K49" s="77">
        <v>5.9199999999999999E-3</v>
      </c>
      <c r="L49" s="106">
        <f>L48</f>
        <v>2059</v>
      </c>
      <c r="M49" s="65">
        <f>L49*K49</f>
        <v>12.18928</v>
      </c>
      <c r="N49" s="66"/>
      <c r="O49" s="67">
        <f t="shared" si="13"/>
        <v>-1.3795300000000008</v>
      </c>
      <c r="P49" s="68">
        <f t="shared" si="14"/>
        <v>-0.10166919575113814</v>
      </c>
      <c r="Q49" s="69"/>
    </row>
    <row r="50" spans="1:18" s="10" customFormat="1" x14ac:dyDescent="0.35">
      <c r="A50" s="20"/>
      <c r="B50" s="352" t="s">
        <v>46</v>
      </c>
      <c r="C50" s="344"/>
      <c r="D50" s="354"/>
      <c r="E50" s="344"/>
      <c r="F50" s="357"/>
      <c r="G50" s="108"/>
      <c r="H50" s="358"/>
      <c r="I50" s="356">
        <f>SUM(I47:I49)</f>
        <v>142.50153</v>
      </c>
      <c r="J50" s="359"/>
      <c r="K50" s="360"/>
      <c r="L50" s="358"/>
      <c r="M50" s="356">
        <f>SUM(M47:M49)</f>
        <v>146.74303</v>
      </c>
      <c r="N50" s="359"/>
      <c r="O50" s="350">
        <f t="shared" si="13"/>
        <v>4.241500000000002</v>
      </c>
      <c r="P50" s="351">
        <f t="shared" si="14"/>
        <v>2.9764592702969588E-2</v>
      </c>
      <c r="Q50" s="69"/>
    </row>
    <row r="51" spans="1:18" s="9" customFormat="1" x14ac:dyDescent="0.35">
      <c r="A51" s="93"/>
      <c r="B51" s="76" t="s">
        <v>67</v>
      </c>
      <c r="C51" s="62"/>
      <c r="D51" s="61" t="s">
        <v>32</v>
      </c>
      <c r="E51" s="62"/>
      <c r="F51" s="52"/>
      <c r="G51" s="111">
        <f>+RESIDENTIAL!$G$50</f>
        <v>3.0000000000000001E-3</v>
      </c>
      <c r="H51" s="95">
        <f>H48</f>
        <v>2059</v>
      </c>
      <c r="I51" s="65">
        <f t="shared" ref="I51:I61" si="15">H51*G51</f>
        <v>6.1770000000000005</v>
      </c>
      <c r="J51" s="75"/>
      <c r="K51" s="111">
        <f>+RESIDENTIAL!$G$50</f>
        <v>3.0000000000000001E-3</v>
      </c>
      <c r="L51" s="95">
        <f>L48</f>
        <v>2059</v>
      </c>
      <c r="M51" s="96">
        <f t="shared" ref="M51:M61" si="16">L51*K51</f>
        <v>6.1770000000000005</v>
      </c>
      <c r="N51" s="75"/>
      <c r="O51" s="67">
        <f t="shared" si="13"/>
        <v>0</v>
      </c>
      <c r="P51" s="68">
        <f t="shared" si="14"/>
        <v>0</v>
      </c>
      <c r="Q51" s="69"/>
      <c r="R51" s="10"/>
    </row>
    <row r="52" spans="1:18" s="9" customFormat="1" x14ac:dyDescent="0.35">
      <c r="A52" s="93"/>
      <c r="B52" s="76" t="s">
        <v>68</v>
      </c>
      <c r="C52" s="62"/>
      <c r="D52" s="61" t="s">
        <v>32</v>
      </c>
      <c r="E52" s="62"/>
      <c r="F52" s="52"/>
      <c r="G52" s="111">
        <f>+RESIDENTIAL!$G$51</f>
        <v>5.0000000000000001E-4</v>
      </c>
      <c r="H52" s="95">
        <f>H48</f>
        <v>2059</v>
      </c>
      <c r="I52" s="65">
        <f t="shared" si="15"/>
        <v>1.0295000000000001</v>
      </c>
      <c r="J52" s="75"/>
      <c r="K52" s="111">
        <f>+RESIDENTIAL!$G$51</f>
        <v>5.0000000000000001E-4</v>
      </c>
      <c r="L52" s="95">
        <f>L48</f>
        <v>2059</v>
      </c>
      <c r="M52" s="96">
        <f t="shared" si="16"/>
        <v>1.0295000000000001</v>
      </c>
      <c r="N52" s="75"/>
      <c r="O52" s="67">
        <f t="shared" si="13"/>
        <v>0</v>
      </c>
      <c r="P52" s="68">
        <f t="shared" si="14"/>
        <v>0</v>
      </c>
      <c r="Q52" s="69"/>
      <c r="R52" s="10"/>
    </row>
    <row r="53" spans="1:18" s="9" customFormat="1" x14ac:dyDescent="0.35">
      <c r="A53" s="93"/>
      <c r="B53" s="76" t="s">
        <v>49</v>
      </c>
      <c r="C53" s="62"/>
      <c r="D53" s="61" t="s">
        <v>32</v>
      </c>
      <c r="E53" s="62"/>
      <c r="F53" s="52"/>
      <c r="G53" s="111">
        <f>+RESIDENTIAL!$G$52</f>
        <v>4.0000000000000002E-4</v>
      </c>
      <c r="H53" s="95">
        <f>+H48</f>
        <v>2059</v>
      </c>
      <c r="I53" s="65">
        <f t="shared" si="15"/>
        <v>0.8236</v>
      </c>
      <c r="J53" s="75"/>
      <c r="K53" s="111">
        <f>+RESIDENTIAL!$G$52</f>
        <v>4.0000000000000002E-4</v>
      </c>
      <c r="L53" s="95">
        <f>+L48</f>
        <v>2059</v>
      </c>
      <c r="M53" s="96">
        <f t="shared" si="16"/>
        <v>0.8236</v>
      </c>
      <c r="N53" s="75"/>
      <c r="O53" s="67">
        <f t="shared" si="13"/>
        <v>0</v>
      </c>
      <c r="P53" s="68">
        <f t="shared" si="14"/>
        <v>0</v>
      </c>
      <c r="Q53" s="69"/>
      <c r="R53" s="10"/>
    </row>
    <row r="54" spans="1:18" s="9" customFormat="1" x14ac:dyDescent="0.35">
      <c r="A54" s="93"/>
      <c r="B54" s="62" t="s">
        <v>69</v>
      </c>
      <c r="C54" s="62"/>
      <c r="D54" s="61" t="s">
        <v>19</v>
      </c>
      <c r="E54" s="62"/>
      <c r="F54" s="52"/>
      <c r="G54" s="112">
        <f>+RESIDENTIAL!$G$53</f>
        <v>0.25</v>
      </c>
      <c r="H54" s="64">
        <v>1</v>
      </c>
      <c r="I54" s="113">
        <f t="shared" si="15"/>
        <v>0.25</v>
      </c>
      <c r="J54" s="75"/>
      <c r="K54" s="112">
        <f>+RESIDENTIAL!$G$53</f>
        <v>0.25</v>
      </c>
      <c r="L54" s="64">
        <v>1</v>
      </c>
      <c r="M54" s="113">
        <f t="shared" si="16"/>
        <v>0.25</v>
      </c>
      <c r="N54" s="75"/>
      <c r="O54" s="67">
        <f t="shared" si="13"/>
        <v>0</v>
      </c>
      <c r="P54" s="68">
        <f t="shared" si="14"/>
        <v>0</v>
      </c>
      <c r="Q54" s="69"/>
      <c r="R54" s="10"/>
    </row>
    <row r="55" spans="1:18" s="9" customFormat="1" x14ac:dyDescent="0.35">
      <c r="A55" s="93"/>
      <c r="B55" s="62" t="s">
        <v>51</v>
      </c>
      <c r="C55" s="62"/>
      <c r="D55" s="61" t="s">
        <v>32</v>
      </c>
      <c r="E55" s="62"/>
      <c r="F55" s="52"/>
      <c r="G55" s="111">
        <f>+RESIDENTIAL!$G$54</f>
        <v>0.105</v>
      </c>
      <c r="H55" s="95">
        <f>$D$142*$G$18</f>
        <v>1280</v>
      </c>
      <c r="I55" s="65">
        <f t="shared" si="15"/>
        <v>134.4</v>
      </c>
      <c r="J55" s="75"/>
      <c r="K55" s="111">
        <f>+RESIDENTIAL!$G$54</f>
        <v>0.105</v>
      </c>
      <c r="L55" s="95">
        <f>$D$142*$G$18</f>
        <v>1280</v>
      </c>
      <c r="M55" s="96">
        <f t="shared" si="16"/>
        <v>134.4</v>
      </c>
      <c r="N55" s="75"/>
      <c r="O55" s="67">
        <f t="shared" si="13"/>
        <v>0</v>
      </c>
      <c r="P55" s="68">
        <f t="shared" si="14"/>
        <v>0</v>
      </c>
      <c r="Q55" s="69"/>
      <c r="R55" s="10"/>
    </row>
    <row r="56" spans="1:18" s="9" customFormat="1" x14ac:dyDescent="0.35">
      <c r="A56" s="93"/>
      <c r="B56" s="62" t="s">
        <v>52</v>
      </c>
      <c r="C56" s="62"/>
      <c r="D56" s="61" t="s">
        <v>32</v>
      </c>
      <c r="E56" s="62"/>
      <c r="F56" s="52"/>
      <c r="G56" s="111">
        <f>+RESIDENTIAL!$G$55</f>
        <v>0.15</v>
      </c>
      <c r="H56" s="95">
        <f>$D$143*$G$18</f>
        <v>360</v>
      </c>
      <c r="I56" s="65">
        <f t="shared" si="15"/>
        <v>54</v>
      </c>
      <c r="J56" s="75"/>
      <c r="K56" s="111">
        <f>+RESIDENTIAL!$G$55</f>
        <v>0.15</v>
      </c>
      <c r="L56" s="95">
        <f>$D$143*$G$18</f>
        <v>360</v>
      </c>
      <c r="M56" s="96">
        <f t="shared" si="16"/>
        <v>54</v>
      </c>
      <c r="N56" s="75"/>
      <c r="O56" s="67">
        <f t="shared" si="13"/>
        <v>0</v>
      </c>
      <c r="P56" s="68">
        <f t="shared" si="14"/>
        <v>0</v>
      </c>
      <c r="Q56" s="69"/>
      <c r="R56" s="10"/>
    </row>
    <row r="57" spans="1:18" s="9" customFormat="1" x14ac:dyDescent="0.35">
      <c r="A57" s="93"/>
      <c r="B57" s="62" t="s">
        <v>53</v>
      </c>
      <c r="C57" s="62"/>
      <c r="D57" s="61" t="s">
        <v>32</v>
      </c>
      <c r="E57" s="62"/>
      <c r="F57" s="52"/>
      <c r="G57" s="111">
        <f>+RESIDENTIAL!$G$56</f>
        <v>0.217</v>
      </c>
      <c r="H57" s="95">
        <f>$D$144*$G$18</f>
        <v>360</v>
      </c>
      <c r="I57" s="65">
        <f t="shared" si="15"/>
        <v>78.12</v>
      </c>
      <c r="J57" s="75"/>
      <c r="K57" s="111">
        <f>+RESIDENTIAL!$G$56</f>
        <v>0.217</v>
      </c>
      <c r="L57" s="95">
        <f>$D$144*$G$18</f>
        <v>360</v>
      </c>
      <c r="M57" s="96">
        <f t="shared" si="16"/>
        <v>78.12</v>
      </c>
      <c r="N57" s="75"/>
      <c r="O57" s="67">
        <f t="shared" si="13"/>
        <v>0</v>
      </c>
      <c r="P57" s="68">
        <f t="shared" si="14"/>
        <v>0</v>
      </c>
      <c r="Q57" s="69"/>
      <c r="R57" s="10"/>
    </row>
    <row r="58" spans="1:18" s="9" customFormat="1" x14ac:dyDescent="0.35">
      <c r="A58" s="93"/>
      <c r="B58" s="62" t="s">
        <v>54</v>
      </c>
      <c r="C58" s="62"/>
      <c r="D58" s="61" t="s">
        <v>32</v>
      </c>
      <c r="E58" s="62"/>
      <c r="F58" s="52"/>
      <c r="G58" s="111">
        <f>+RESIDENTIAL!$G$57</f>
        <v>0.126</v>
      </c>
      <c r="H58" s="95">
        <f>IF(AND($T$1=1, $G$18&gt;=600), 600, IF(AND($T$1=1, AND($G$18&lt;600, $G$18&gt;=0)), $G$18, IF(AND($T$1=2, $G$18&gt;=1000), 1000, IF(AND($T$1=2, AND($G$18&lt;1000, $G$18&gt;=0)), $G$18))))</f>
        <v>600</v>
      </c>
      <c r="I58" s="65">
        <f t="shared" si="15"/>
        <v>75.599999999999994</v>
      </c>
      <c r="J58" s="75"/>
      <c r="K58" s="111">
        <f>+RESIDENTIAL!$G$57</f>
        <v>0.126</v>
      </c>
      <c r="L58" s="95">
        <f>IF(AND($T$1=1, $G$18&gt;=600), 600, IF(AND($T$1=1, AND($G$18&lt;600, $G$18&gt;=0)), $G$18, IF(AND($T$1=2, $G$18&gt;=1000), 1000, IF(AND($T$1=2, AND($G$18&lt;1000, $G$18&gt;=0)), $G$18))))</f>
        <v>600</v>
      </c>
      <c r="M58" s="96">
        <f t="shared" si="16"/>
        <v>75.599999999999994</v>
      </c>
      <c r="N58" s="75"/>
      <c r="O58" s="67">
        <f t="shared" si="13"/>
        <v>0</v>
      </c>
      <c r="P58" s="68">
        <f t="shared" si="14"/>
        <v>0</v>
      </c>
      <c r="Q58" s="69"/>
      <c r="R58" s="10"/>
    </row>
    <row r="59" spans="1:18" s="9" customFormat="1" x14ac:dyDescent="0.35">
      <c r="A59" s="93"/>
      <c r="B59" s="62" t="s">
        <v>55</v>
      </c>
      <c r="C59" s="62"/>
      <c r="D59" s="61" t="s">
        <v>32</v>
      </c>
      <c r="E59" s="62"/>
      <c r="F59" s="52"/>
      <c r="G59" s="111">
        <f>+RESIDENTIAL!$G$58</f>
        <v>0.14599999999999999</v>
      </c>
      <c r="H59" s="95">
        <f>IF(AND($T$1=1, $G$18&gt;=600), $G$18-600, IF(AND($T$1=1, AND($G$18&lt;600, $G$18&gt;=0)), 0, IF(AND($T$1=2, $G$18&gt;=1000), $G$18-1000, IF(AND($T$1=2, AND($G$18&lt;1000, $G$18&gt;=0)), 0))))</f>
        <v>1400</v>
      </c>
      <c r="I59" s="65">
        <f t="shared" si="15"/>
        <v>204.39999999999998</v>
      </c>
      <c r="J59" s="75"/>
      <c r="K59" s="111">
        <f>+RESIDENTIAL!$G$58</f>
        <v>0.14599999999999999</v>
      </c>
      <c r="L59" s="95">
        <f>IF(AND($T$1=1, $G$18&gt;=600), $G$18-600, IF(AND($T$1=1, AND($G$18&lt;600, $G$18&gt;=0)), 0, IF(AND($T$1=2, $G$18&gt;=1000), $G$18-1000, IF(AND($T$1=2, AND($G$18&lt;1000, $G$18&gt;=0)), 0))))</f>
        <v>1400</v>
      </c>
      <c r="M59" s="96">
        <f t="shared" si="16"/>
        <v>204.39999999999998</v>
      </c>
      <c r="N59" s="75"/>
      <c r="O59" s="67">
        <f t="shared" si="13"/>
        <v>0</v>
      </c>
      <c r="P59" s="68">
        <f t="shared" si="14"/>
        <v>0</v>
      </c>
      <c r="Q59" s="69"/>
      <c r="R59" s="10"/>
    </row>
    <row r="60" spans="1:18" s="9" customFormat="1" x14ac:dyDescent="0.35">
      <c r="A60" s="93"/>
      <c r="B60" s="62" t="s">
        <v>56</v>
      </c>
      <c r="C60" s="62"/>
      <c r="D60" s="61" t="s">
        <v>32</v>
      </c>
      <c r="E60" s="62"/>
      <c r="F60" s="52"/>
      <c r="G60" s="111">
        <f>+RESIDENTIAL!$G$59</f>
        <v>0.1368</v>
      </c>
      <c r="H60" s="95"/>
      <c r="I60" s="65">
        <f t="shared" si="15"/>
        <v>0</v>
      </c>
      <c r="J60" s="75"/>
      <c r="K60" s="111">
        <f>+RESIDENTIAL!$G$59</f>
        <v>0.1368</v>
      </c>
      <c r="L60" s="95"/>
      <c r="M60" s="96">
        <f t="shared" si="16"/>
        <v>0</v>
      </c>
      <c r="N60" s="75"/>
      <c r="O60" s="67">
        <f t="shared" si="13"/>
        <v>0</v>
      </c>
      <c r="P60" s="68" t="str">
        <f t="shared" si="14"/>
        <v/>
      </c>
      <c r="Q60" s="69"/>
      <c r="R60" s="10"/>
    </row>
    <row r="61" spans="1:18" s="9" customFormat="1" ht="15" thickBot="1" x14ac:dyDescent="0.4">
      <c r="A61" s="93"/>
      <c r="B61" s="62" t="s">
        <v>57</v>
      </c>
      <c r="C61" s="62"/>
      <c r="D61" s="61" t="s">
        <v>32</v>
      </c>
      <c r="E61" s="62"/>
      <c r="F61" s="52"/>
      <c r="G61" s="111">
        <f>+RESIDENTIAL!$G$60</f>
        <v>0.1368</v>
      </c>
      <c r="H61" s="95"/>
      <c r="I61" s="65">
        <f t="shared" si="15"/>
        <v>0</v>
      </c>
      <c r="J61" s="75"/>
      <c r="K61" s="111">
        <f>+RESIDENTIAL!$G$60</f>
        <v>0.1368</v>
      </c>
      <c r="L61" s="95"/>
      <c r="M61" s="96">
        <f t="shared" si="16"/>
        <v>0</v>
      </c>
      <c r="N61" s="75"/>
      <c r="O61" s="67">
        <f t="shared" si="13"/>
        <v>0</v>
      </c>
      <c r="P61" s="68" t="str">
        <f t="shared" si="14"/>
        <v/>
      </c>
      <c r="Q61" s="69"/>
      <c r="R61" s="10"/>
    </row>
    <row r="62" spans="1:18" ht="15" thickBot="1" x14ac:dyDescent="0.4">
      <c r="A62" s="200"/>
      <c r="B62" s="361"/>
      <c r="C62" s="280"/>
      <c r="D62" s="281"/>
      <c r="E62" s="280"/>
      <c r="F62" s="282"/>
      <c r="G62" s="283"/>
      <c r="H62" s="284"/>
      <c r="I62" s="285"/>
      <c r="J62" s="282"/>
      <c r="K62" s="283"/>
      <c r="L62" s="284"/>
      <c r="M62" s="285"/>
      <c r="N62" s="282"/>
      <c r="O62" s="286"/>
      <c r="P62" s="287"/>
      <c r="Q62" s="224"/>
      <c r="R62" s="10"/>
    </row>
    <row r="63" spans="1:18" x14ac:dyDescent="0.35">
      <c r="A63" s="200"/>
      <c r="B63" s="288" t="s">
        <v>58</v>
      </c>
      <c r="C63" s="245"/>
      <c r="D63" s="289"/>
      <c r="E63" s="245"/>
      <c r="F63" s="290"/>
      <c r="G63" s="291"/>
      <c r="H63" s="291"/>
      <c r="I63" s="292">
        <f>SUM(I51:I57,I50)</f>
        <v>417.30163000000005</v>
      </c>
      <c r="J63" s="293"/>
      <c r="K63" s="291"/>
      <c r="L63" s="291"/>
      <c r="M63" s="292">
        <f>SUM(M51:M57,M50)</f>
        <v>421.54313000000002</v>
      </c>
      <c r="N63" s="293"/>
      <c r="O63" s="294">
        <f>M63-I63</f>
        <v>4.2414999999999736</v>
      </c>
      <c r="P63" s="295">
        <f>IF(OR(I63=0,M63=0),"",(O63/I63))</f>
        <v>1.0164110789598337E-2</v>
      </c>
      <c r="Q63" s="224"/>
      <c r="R63" s="10"/>
    </row>
    <row r="64" spans="1:18" x14ac:dyDescent="0.35">
      <c r="A64" s="200"/>
      <c r="B64" s="288" t="s">
        <v>59</v>
      </c>
      <c r="C64" s="230"/>
      <c r="D64" s="362"/>
      <c r="E64" s="230"/>
      <c r="F64" s="290"/>
      <c r="G64" s="131">
        <f>+RESIDENTIAL!$G$123</f>
        <v>-0.33200000000000002</v>
      </c>
      <c r="H64" s="296"/>
      <c r="I64" s="242">
        <f>+I63*G64</f>
        <v>-138.54414116000001</v>
      </c>
      <c r="J64" s="293"/>
      <c r="K64" s="297">
        <f>$G64</f>
        <v>-0.33200000000000002</v>
      </c>
      <c r="L64" s="296"/>
      <c r="M64" s="242">
        <f>+M63*K64</f>
        <v>-139.95231916</v>
      </c>
      <c r="N64" s="293"/>
      <c r="O64" s="237">
        <f>M64-I64</f>
        <v>-1.4081779999999924</v>
      </c>
      <c r="P64" s="238">
        <f>IF(OR(I64=0,M64=0),"",(O64/I64))</f>
        <v>1.0164110789598346E-2</v>
      </c>
      <c r="Q64" s="224"/>
      <c r="R64" s="10"/>
    </row>
    <row r="65" spans="1:18" x14ac:dyDescent="0.35">
      <c r="A65" s="200"/>
      <c r="B65" s="230" t="s">
        <v>60</v>
      </c>
      <c r="C65" s="230"/>
      <c r="D65" s="362"/>
      <c r="E65" s="230"/>
      <c r="F65" s="236"/>
      <c r="G65" s="299">
        <v>0.13</v>
      </c>
      <c r="H65" s="236"/>
      <c r="I65" s="242">
        <f>I63*G65</f>
        <v>54.249211900000006</v>
      </c>
      <c r="J65" s="300"/>
      <c r="K65" s="299">
        <v>0.13</v>
      </c>
      <c r="L65" s="236"/>
      <c r="M65" s="242">
        <f>M63*K65</f>
        <v>54.800606900000005</v>
      </c>
      <c r="N65" s="300"/>
      <c r="O65" s="237">
        <f>M65-I65</f>
        <v>0.55139499999999941</v>
      </c>
      <c r="P65" s="238">
        <f>IF(OR(I65=0,M65=0),"",(O65/I65))</f>
        <v>1.0164110789598389E-2</v>
      </c>
      <c r="Q65" s="224"/>
      <c r="R65" s="10"/>
    </row>
    <row r="66" spans="1:18" ht="15" thickBot="1" x14ac:dyDescent="0.4">
      <c r="A66" s="200"/>
      <c r="B66" s="564" t="s">
        <v>61</v>
      </c>
      <c r="C66" s="564"/>
      <c r="D66" s="564"/>
      <c r="E66" s="301"/>
      <c r="F66" s="302"/>
      <c r="G66" s="302"/>
      <c r="H66" s="302"/>
      <c r="I66" s="303">
        <f>SUM(I63:I65)</f>
        <v>333.00670074000004</v>
      </c>
      <c r="J66" s="304"/>
      <c r="K66" s="302"/>
      <c r="L66" s="302"/>
      <c r="M66" s="303">
        <f>SUM(M63:M65)</f>
        <v>336.39141774000001</v>
      </c>
      <c r="N66" s="304"/>
      <c r="O66" s="363">
        <f>M66-I66</f>
        <v>3.3847169999999664</v>
      </c>
      <c r="P66" s="364">
        <f>IF(OR(I66=0,M66=0),"",(O66/I66))</f>
        <v>1.0164110789598299E-2</v>
      </c>
      <c r="Q66" s="224"/>
      <c r="R66" s="10"/>
    </row>
    <row r="67" spans="1:18" ht="15" thickBot="1" x14ac:dyDescent="0.4">
      <c r="A67" s="306"/>
      <c r="B67" s="365"/>
      <c r="C67" s="366"/>
      <c r="D67" s="367"/>
      <c r="E67" s="366"/>
      <c r="F67" s="368"/>
      <c r="G67" s="283"/>
      <c r="H67" s="369"/>
      <c r="I67" s="285"/>
      <c r="J67" s="368"/>
      <c r="K67" s="283"/>
      <c r="L67" s="369"/>
      <c r="M67" s="285"/>
      <c r="N67" s="368"/>
      <c r="O67" s="370"/>
      <c r="P67" s="287"/>
      <c r="Q67" s="224"/>
      <c r="R67" s="10"/>
    </row>
    <row r="68" spans="1:18" x14ac:dyDescent="0.35">
      <c r="A68" s="306"/>
      <c r="B68" s="371" t="s">
        <v>70</v>
      </c>
      <c r="C68" s="372"/>
      <c r="D68" s="373"/>
      <c r="E68" s="372"/>
      <c r="F68" s="374"/>
      <c r="G68" s="375"/>
      <c r="H68" s="375"/>
      <c r="I68" s="376">
        <f>SUM(I58:I59,I50,I51:I54)</f>
        <v>430.78163000000001</v>
      </c>
      <c r="J68" s="377"/>
      <c r="K68" s="375"/>
      <c r="L68" s="375"/>
      <c r="M68" s="376">
        <f>SUM(M58:M59,M50,M51:M54)</f>
        <v>435.02312999999998</v>
      </c>
      <c r="N68" s="377"/>
      <c r="O68" s="294">
        <f>M68-I68</f>
        <v>4.2414999999999736</v>
      </c>
      <c r="P68" s="295">
        <f>IF(OR(I68=0,M68=0),"",(O68/I68))</f>
        <v>9.8460558775451349E-3</v>
      </c>
      <c r="Q68" s="224"/>
      <c r="R68" s="10"/>
    </row>
    <row r="69" spans="1:18" x14ac:dyDescent="0.35">
      <c r="A69" s="306"/>
      <c r="B69" s="288" t="s">
        <v>59</v>
      </c>
      <c r="C69" s="230"/>
      <c r="D69" s="362"/>
      <c r="E69" s="230"/>
      <c r="F69" s="290"/>
      <c r="G69" s="131">
        <f>+RESIDENTIAL!$G$123</f>
        <v>-0.33200000000000002</v>
      </c>
      <c r="H69" s="296"/>
      <c r="I69" s="242">
        <f>+I68*G69</f>
        <v>-143.01950116</v>
      </c>
      <c r="J69" s="293"/>
      <c r="K69" s="297">
        <f>$G69</f>
        <v>-0.33200000000000002</v>
      </c>
      <c r="L69" s="296"/>
      <c r="M69" s="242">
        <f>+M68*K69</f>
        <v>-144.42767916</v>
      </c>
      <c r="N69" s="293"/>
      <c r="O69" s="237">
        <f>M69-I69</f>
        <v>-1.4081779999999924</v>
      </c>
      <c r="P69" s="238">
        <f>IF(OR(I69=0,M69=0),"",(O69/I69))</f>
        <v>9.8460558775451418E-3</v>
      </c>
      <c r="Q69" s="224"/>
      <c r="R69" s="10"/>
    </row>
    <row r="70" spans="1:18" x14ac:dyDescent="0.35">
      <c r="A70" s="306"/>
      <c r="B70" s="378" t="s">
        <v>60</v>
      </c>
      <c r="C70" s="372"/>
      <c r="D70" s="373"/>
      <c r="E70" s="372"/>
      <c r="F70" s="379"/>
      <c r="G70" s="380">
        <v>0.13</v>
      </c>
      <c r="H70" s="381"/>
      <c r="I70" s="382">
        <f>I68*G70</f>
        <v>56.0016119</v>
      </c>
      <c r="J70" s="383"/>
      <c r="K70" s="380">
        <v>0.13</v>
      </c>
      <c r="L70" s="381"/>
      <c r="M70" s="382">
        <f>M68*K70</f>
        <v>56.5530069</v>
      </c>
      <c r="N70" s="383"/>
      <c r="O70" s="237">
        <f>M70-I70</f>
        <v>0.55139499999999941</v>
      </c>
      <c r="P70" s="238">
        <f>IF(OR(I70=0,M70=0),"",(O70/I70))</f>
        <v>9.8460558775451852E-3</v>
      </c>
      <c r="Q70" s="224"/>
      <c r="R70" s="10"/>
    </row>
    <row r="71" spans="1:18" ht="15" thickBot="1" x14ac:dyDescent="0.4">
      <c r="A71" s="306"/>
      <c r="B71" s="565" t="s">
        <v>71</v>
      </c>
      <c r="C71" s="565"/>
      <c r="D71" s="565"/>
      <c r="E71" s="378"/>
      <c r="F71" s="290"/>
      <c r="G71" s="290"/>
      <c r="H71" s="290"/>
      <c r="I71" s="292">
        <f>SUM(I68:I70)</f>
        <v>343.76374074</v>
      </c>
      <c r="J71" s="293"/>
      <c r="K71" s="290"/>
      <c r="L71" s="290"/>
      <c r="M71" s="292">
        <f>SUM(M68:M70)</f>
        <v>347.14845774000003</v>
      </c>
      <c r="N71" s="293"/>
      <c r="O71" s="242">
        <f>M71-I71</f>
        <v>3.3847170000000233</v>
      </c>
      <c r="P71" s="243">
        <f>IF(OR(I71=0,M71=0),"",(O71/I71))</f>
        <v>9.8460558775452633E-3</v>
      </c>
      <c r="Q71" s="224"/>
      <c r="R71" s="10"/>
    </row>
    <row r="72" spans="1:18" ht="15" thickBot="1" x14ac:dyDescent="0.4">
      <c r="A72" s="306"/>
      <c r="B72" s="365"/>
      <c r="C72" s="366"/>
      <c r="D72" s="367"/>
      <c r="E72" s="366"/>
      <c r="F72" s="368"/>
      <c r="G72" s="283"/>
      <c r="H72" s="369"/>
      <c r="I72" s="285"/>
      <c r="J72" s="368"/>
      <c r="K72" s="283"/>
      <c r="L72" s="369"/>
      <c r="M72" s="285"/>
      <c r="N72" s="368"/>
      <c r="O72" s="370"/>
      <c r="P72" s="384"/>
      <c r="Q72" s="224"/>
      <c r="R72" s="10"/>
    </row>
    <row r="73" spans="1:18" x14ac:dyDescent="0.35">
      <c r="A73" s="200"/>
      <c r="B73" s="331"/>
      <c r="C73" s="200"/>
      <c r="D73" s="201"/>
      <c r="E73" s="200"/>
      <c r="F73" s="200"/>
      <c r="G73" s="200"/>
      <c r="H73" s="200"/>
      <c r="I73" s="218"/>
      <c r="J73" s="200"/>
      <c r="K73" s="200"/>
      <c r="L73" s="200"/>
      <c r="M73" s="218"/>
      <c r="N73" s="200"/>
      <c r="O73" s="200"/>
      <c r="P73" s="200"/>
      <c r="Q73" s="224"/>
      <c r="R73" s="10"/>
    </row>
    <row r="74" spans="1:18" x14ac:dyDescent="0.35">
      <c r="A74" s="200"/>
      <c r="B74" s="335" t="s">
        <v>63</v>
      </c>
      <c r="C74" s="200"/>
      <c r="D74" s="201"/>
      <c r="E74" s="200"/>
      <c r="F74" s="200"/>
      <c r="G74" s="316">
        <f>+RESIDENTIAL!$K$68</f>
        <v>2.9499999999999998E-2</v>
      </c>
      <c r="H74" s="200"/>
      <c r="I74" s="200"/>
      <c r="J74" s="200"/>
      <c r="K74" s="316">
        <f>+RESIDENTIAL!$K$68</f>
        <v>2.9499999999999998E-2</v>
      </c>
      <c r="L74" s="200"/>
      <c r="M74" s="200"/>
      <c r="N74" s="200"/>
      <c r="O74" s="200"/>
      <c r="P74" s="200"/>
      <c r="Q74" s="224"/>
      <c r="R74" s="10"/>
    </row>
    <row r="75" spans="1:18" x14ac:dyDescent="0.35">
      <c r="A75" s="200"/>
      <c r="B75" s="331"/>
      <c r="C75" s="200"/>
      <c r="D75" s="201"/>
      <c r="E75" s="200"/>
      <c r="F75" s="200"/>
      <c r="G75" s="200"/>
      <c r="H75" s="200"/>
      <c r="I75" s="200"/>
      <c r="J75" s="200"/>
      <c r="R75" s="10"/>
    </row>
    <row r="76" spans="1:18" ht="18" x14ac:dyDescent="0.4">
      <c r="A76" s="200"/>
      <c r="B76" s="553" t="s">
        <v>0</v>
      </c>
      <c r="C76" s="553"/>
      <c r="D76" s="553"/>
      <c r="E76" s="553"/>
      <c r="F76" s="553"/>
      <c r="G76" s="553"/>
      <c r="H76" s="553"/>
      <c r="I76" s="553"/>
      <c r="J76" s="553"/>
      <c r="R76" s="10"/>
    </row>
    <row r="77" spans="1:18" ht="18" x14ac:dyDescent="0.4">
      <c r="A77" s="200"/>
      <c r="B77" s="553" t="s">
        <v>1</v>
      </c>
      <c r="C77" s="553"/>
      <c r="D77" s="553"/>
      <c r="E77" s="553"/>
      <c r="F77" s="553"/>
      <c r="G77" s="553"/>
      <c r="H77" s="553"/>
      <c r="I77" s="553"/>
      <c r="J77" s="553"/>
      <c r="R77" s="10"/>
    </row>
    <row r="78" spans="1:18" x14ac:dyDescent="0.35">
      <c r="A78" s="200"/>
      <c r="B78" s="331"/>
      <c r="C78" s="200"/>
      <c r="D78" s="201"/>
      <c r="E78" s="200"/>
      <c r="F78" s="200"/>
      <c r="G78" s="200"/>
      <c r="H78" s="200"/>
      <c r="R78" s="10"/>
    </row>
    <row r="79" spans="1:18" x14ac:dyDescent="0.35">
      <c r="A79" s="200"/>
      <c r="B79" s="331"/>
      <c r="C79" s="200"/>
      <c r="D79" s="201"/>
      <c r="E79" s="200"/>
      <c r="F79" s="200"/>
      <c r="G79" s="200"/>
      <c r="H79" s="200"/>
      <c r="R79" s="10"/>
    </row>
    <row r="80" spans="1:18" ht="15.5" x14ac:dyDescent="0.35">
      <c r="A80" s="200"/>
      <c r="B80" s="335" t="s">
        <v>2</v>
      </c>
      <c r="C80" s="200"/>
      <c r="D80" s="385" t="s">
        <v>66</v>
      </c>
      <c r="E80" s="386"/>
      <c r="F80" s="386"/>
      <c r="G80" s="386"/>
      <c r="H80" s="386"/>
      <c r="I80" s="386"/>
      <c r="J80" s="386"/>
      <c r="K80" s="387"/>
      <c r="L80" s="387"/>
      <c r="M80" s="387"/>
      <c r="R80" s="10"/>
    </row>
    <row r="81" spans="1:18" ht="15.5" x14ac:dyDescent="0.35">
      <c r="A81" s="200"/>
      <c r="B81" s="336"/>
      <c r="C81" s="200"/>
      <c r="D81" s="208"/>
      <c r="E81" s="208"/>
      <c r="F81" s="209"/>
      <c r="G81" s="209"/>
      <c r="H81" s="209"/>
      <c r="I81" s="209"/>
      <c r="J81" s="209"/>
      <c r="K81" s="210"/>
      <c r="L81" s="210"/>
      <c r="M81" s="209"/>
      <c r="N81" s="210"/>
      <c r="O81" s="210"/>
      <c r="P81" s="210"/>
      <c r="Q81" s="210"/>
      <c r="R81" s="10"/>
    </row>
    <row r="82" spans="1:18" ht="15.5" x14ac:dyDescent="0.35">
      <c r="A82" s="200"/>
      <c r="B82" s="335" t="s">
        <v>4</v>
      </c>
      <c r="C82" s="200"/>
      <c r="D82" s="211" t="s">
        <v>5</v>
      </c>
      <c r="E82" s="208"/>
      <c r="F82" s="209"/>
      <c r="G82" s="210"/>
      <c r="H82" s="209"/>
      <c r="I82" s="212"/>
      <c r="J82" s="209"/>
      <c r="K82" s="213"/>
      <c r="L82" s="210"/>
      <c r="M82" s="212"/>
      <c r="N82" s="210"/>
      <c r="O82" s="42"/>
      <c r="P82" s="43"/>
      <c r="Q82" s="210"/>
      <c r="R82" s="10"/>
    </row>
    <row r="83" spans="1:18" ht="15.5" x14ac:dyDescent="0.35">
      <c r="A83" s="200"/>
      <c r="B83" s="336"/>
      <c r="C83" s="200"/>
      <c r="D83" s="208"/>
      <c r="E83" s="208"/>
      <c r="F83" s="208"/>
      <c r="G83" s="208"/>
      <c r="H83" s="208"/>
      <c r="I83" s="208"/>
      <c r="J83" s="208"/>
      <c r="R83" s="10"/>
    </row>
    <row r="84" spans="1:18" x14ac:dyDescent="0.35">
      <c r="A84" s="200"/>
      <c r="B84" s="336"/>
      <c r="C84" s="200"/>
      <c r="D84" s="215" t="s">
        <v>6</v>
      </c>
      <c r="E84" s="216"/>
      <c r="F84" s="200"/>
      <c r="G84" s="217">
        <v>2800</v>
      </c>
      <c r="H84" s="216" t="s">
        <v>7</v>
      </c>
      <c r="I84" s="200"/>
      <c r="J84" s="200"/>
      <c r="R84" s="10"/>
    </row>
    <row r="85" spans="1:18" x14ac:dyDescent="0.35">
      <c r="A85" s="200"/>
      <c r="B85" s="336"/>
      <c r="C85" s="200"/>
      <c r="D85" s="201"/>
      <c r="E85" s="200"/>
      <c r="F85" s="200"/>
      <c r="G85" s="200"/>
      <c r="H85" s="200"/>
      <c r="I85" s="200"/>
      <c r="J85" s="200"/>
      <c r="R85" s="10"/>
    </row>
    <row r="86" spans="1:18" s="10" customFormat="1" x14ac:dyDescent="0.35">
      <c r="A86" s="20"/>
      <c r="B86" s="388"/>
      <c r="C86" s="20"/>
      <c r="D86" s="53"/>
      <c r="E86" s="51"/>
      <c r="F86" s="20"/>
      <c r="G86" s="555" t="s">
        <v>8</v>
      </c>
      <c r="H86" s="556"/>
      <c r="I86" s="557"/>
      <c r="J86" s="20"/>
      <c r="K86" s="555" t="s">
        <v>9</v>
      </c>
      <c r="L86" s="556"/>
      <c r="M86" s="557"/>
      <c r="N86" s="93"/>
      <c r="O86" s="555" t="s">
        <v>10</v>
      </c>
      <c r="P86" s="557"/>
      <c r="Q86" s="38"/>
    </row>
    <row r="87" spans="1:18" x14ac:dyDescent="0.35">
      <c r="A87" s="200"/>
      <c r="B87" s="389"/>
      <c r="C87" s="200"/>
      <c r="D87" s="566" t="s">
        <v>11</v>
      </c>
      <c r="E87" s="390"/>
      <c r="F87" s="200"/>
      <c r="G87" s="391" t="s">
        <v>12</v>
      </c>
      <c r="H87" s="392" t="s">
        <v>13</v>
      </c>
      <c r="I87" s="393" t="s">
        <v>14</v>
      </c>
      <c r="J87" s="200"/>
      <c r="K87" s="391" t="s">
        <v>12</v>
      </c>
      <c r="L87" s="392" t="s">
        <v>13</v>
      </c>
      <c r="M87" s="393" t="s">
        <v>14</v>
      </c>
      <c r="N87" s="200"/>
      <c r="O87" s="567" t="s">
        <v>15</v>
      </c>
      <c r="P87" s="568" t="s">
        <v>16</v>
      </c>
      <c r="Q87" s="224"/>
      <c r="R87" s="10"/>
    </row>
    <row r="88" spans="1:18" x14ac:dyDescent="0.35">
      <c r="A88" s="200"/>
      <c r="B88" s="389"/>
      <c r="C88" s="200"/>
      <c r="D88" s="559"/>
      <c r="E88" s="390"/>
      <c r="F88" s="200"/>
      <c r="G88" s="394" t="s">
        <v>17</v>
      </c>
      <c r="H88" s="395"/>
      <c r="I88" s="395" t="s">
        <v>17</v>
      </c>
      <c r="J88" s="200"/>
      <c r="K88" s="394" t="s">
        <v>17</v>
      </c>
      <c r="L88" s="395"/>
      <c r="M88" s="395" t="s">
        <v>17</v>
      </c>
      <c r="N88" s="200"/>
      <c r="O88" s="561"/>
      <c r="P88" s="563"/>
      <c r="Q88" s="224"/>
      <c r="R88" s="10"/>
    </row>
    <row r="89" spans="1:18" s="10" customFormat="1" x14ac:dyDescent="0.35">
      <c r="A89" s="20"/>
      <c r="B89" s="228" t="s">
        <v>18</v>
      </c>
      <c r="C89" s="60"/>
      <c r="D89" s="61" t="s">
        <v>19</v>
      </c>
      <c r="E89" s="62"/>
      <c r="F89" s="22"/>
      <c r="G89" s="63">
        <v>36.979999999999997</v>
      </c>
      <c r="H89" s="64">
        <v>1</v>
      </c>
      <c r="I89" s="65">
        <f t="shared" ref="I89:I101" si="17">H89*G89</f>
        <v>36.979999999999997</v>
      </c>
      <c r="J89" s="66"/>
      <c r="K89" s="63">
        <v>38.68</v>
      </c>
      <c r="L89" s="64">
        <v>1</v>
      </c>
      <c r="M89" s="65">
        <f t="shared" ref="M89:M101" si="18">L89*K89</f>
        <v>38.68</v>
      </c>
      <c r="N89" s="66"/>
      <c r="O89" s="67">
        <f t="shared" ref="O89:O105" si="19">M89-I89</f>
        <v>1.7000000000000028</v>
      </c>
      <c r="P89" s="68">
        <f t="shared" ref="P89:P105" si="20">IF(OR(I89=0,M89=0),"",(O89/I89))</f>
        <v>4.5970795024337562E-2</v>
      </c>
      <c r="Q89" s="69"/>
    </row>
    <row r="90" spans="1:18" x14ac:dyDescent="0.35">
      <c r="A90" s="200"/>
      <c r="B90" s="229" t="s">
        <v>20</v>
      </c>
      <c r="C90" s="230"/>
      <c r="D90" s="231" t="s">
        <v>32</v>
      </c>
      <c r="E90" s="230"/>
      <c r="F90" s="232"/>
      <c r="G90" s="340">
        <v>5.2999999999999998E-4</v>
      </c>
      <c r="H90" s="234">
        <f>$G$84</f>
        <v>2800</v>
      </c>
      <c r="I90" s="235">
        <f t="shared" si="17"/>
        <v>1.484</v>
      </c>
      <c r="J90" s="232"/>
      <c r="K90" s="340">
        <v>0</v>
      </c>
      <c r="L90" s="341">
        <f>$G$84</f>
        <v>2800</v>
      </c>
      <c r="M90" s="235">
        <f t="shared" si="18"/>
        <v>0</v>
      </c>
      <c r="N90" s="232"/>
      <c r="O90" s="237">
        <f t="shared" si="19"/>
        <v>-1.484</v>
      </c>
      <c r="P90" s="238" t="str">
        <f t="shared" si="20"/>
        <v/>
      </c>
      <c r="Q90" s="224"/>
      <c r="R90" s="10"/>
    </row>
    <row r="91" spans="1:18" x14ac:dyDescent="0.35">
      <c r="A91" s="200"/>
      <c r="B91" s="229" t="s">
        <v>21</v>
      </c>
      <c r="C91" s="230"/>
      <c r="D91" s="231" t="s">
        <v>32</v>
      </c>
      <c r="E91" s="230"/>
      <c r="F91" s="232"/>
      <c r="G91" s="340">
        <v>4.8000000000000001E-4</v>
      </c>
      <c r="H91" s="234">
        <f>$G$84</f>
        <v>2800</v>
      </c>
      <c r="I91" s="235">
        <f t="shared" si="17"/>
        <v>1.3440000000000001</v>
      </c>
      <c r="J91" s="232"/>
      <c r="K91" s="340">
        <v>0</v>
      </c>
      <c r="L91" s="341">
        <f>$G$84</f>
        <v>2800</v>
      </c>
      <c r="M91" s="235">
        <f t="shared" si="18"/>
        <v>0</v>
      </c>
      <c r="N91" s="232"/>
      <c r="O91" s="237">
        <f t="shared" si="19"/>
        <v>-1.3440000000000001</v>
      </c>
      <c r="P91" s="238" t="str">
        <f t="shared" si="20"/>
        <v/>
      </c>
      <c r="Q91" s="224"/>
      <c r="R91" s="10"/>
    </row>
    <row r="92" spans="1:18" x14ac:dyDescent="0.35">
      <c r="A92" s="200"/>
      <c r="B92" s="229" t="s">
        <v>22</v>
      </c>
      <c r="C92" s="230"/>
      <c r="D92" s="231" t="s">
        <v>32</v>
      </c>
      <c r="E92" s="230"/>
      <c r="F92" s="232"/>
      <c r="G92" s="340">
        <v>1.8000000000000001E-4</v>
      </c>
      <c r="H92" s="234">
        <f>$G$84</f>
        <v>2800</v>
      </c>
      <c r="I92" s="235">
        <f t="shared" si="17"/>
        <v>0.504</v>
      </c>
      <c r="J92" s="232"/>
      <c r="K92" s="340">
        <v>1.8000000000000001E-4</v>
      </c>
      <c r="L92" s="341">
        <f>$G$84</f>
        <v>2800</v>
      </c>
      <c r="M92" s="235">
        <f t="shared" si="18"/>
        <v>0.504</v>
      </c>
      <c r="N92" s="232"/>
      <c r="O92" s="237">
        <f t="shared" si="19"/>
        <v>0</v>
      </c>
      <c r="P92" s="238">
        <f t="shared" si="20"/>
        <v>0</v>
      </c>
      <c r="Q92" s="224"/>
      <c r="R92" s="10"/>
    </row>
    <row r="93" spans="1:18" x14ac:dyDescent="0.35">
      <c r="A93" s="200"/>
      <c r="B93" s="229" t="s">
        <v>23</v>
      </c>
      <c r="C93" s="230"/>
      <c r="D93" s="231" t="s">
        <v>19</v>
      </c>
      <c r="E93" s="230"/>
      <c r="F93" s="232"/>
      <c r="G93" s="233">
        <v>0</v>
      </c>
      <c r="H93" s="234">
        <v>1</v>
      </c>
      <c r="I93" s="235">
        <f t="shared" si="17"/>
        <v>0</v>
      </c>
      <c r="J93" s="232"/>
      <c r="K93" s="277">
        <v>-0.13</v>
      </c>
      <c r="L93" s="341">
        <v>1</v>
      </c>
      <c r="M93" s="235">
        <f t="shared" si="18"/>
        <v>-0.13</v>
      </c>
      <c r="N93" s="232"/>
      <c r="O93" s="237">
        <f t="shared" si="19"/>
        <v>-0.13</v>
      </c>
      <c r="P93" s="238" t="str">
        <f t="shared" si="20"/>
        <v/>
      </c>
      <c r="Q93" s="224"/>
      <c r="R93" s="10"/>
    </row>
    <row r="94" spans="1:18" x14ac:dyDescent="0.35">
      <c r="A94" s="200"/>
      <c r="B94" s="229" t="s">
        <v>24</v>
      </c>
      <c r="C94" s="230"/>
      <c r="D94" s="231" t="s">
        <v>32</v>
      </c>
      <c r="E94" s="230"/>
      <c r="F94" s="232"/>
      <c r="G94" s="340">
        <v>-2.48E-3</v>
      </c>
      <c r="H94" s="234">
        <f t="shared" ref="H94:H99" si="21">$G$84</f>
        <v>2800</v>
      </c>
      <c r="I94" s="235">
        <f t="shared" si="17"/>
        <v>-6.944</v>
      </c>
      <c r="J94" s="232"/>
      <c r="K94" s="340">
        <v>-2.48E-3</v>
      </c>
      <c r="L94" s="341">
        <f t="shared" ref="L94:L99" si="22">$G$84</f>
        <v>2800</v>
      </c>
      <c r="M94" s="235">
        <f t="shared" si="18"/>
        <v>-6.944</v>
      </c>
      <c r="N94" s="232"/>
      <c r="O94" s="237">
        <f t="shared" si="19"/>
        <v>0</v>
      </c>
      <c r="P94" s="238">
        <f t="shared" si="20"/>
        <v>0</v>
      </c>
      <c r="Q94" s="224"/>
      <c r="R94" s="10"/>
    </row>
    <row r="95" spans="1:18" x14ac:dyDescent="0.35">
      <c r="A95" s="200"/>
      <c r="B95" s="229" t="s">
        <v>25</v>
      </c>
      <c r="C95" s="230"/>
      <c r="D95" s="231" t="s">
        <v>32</v>
      </c>
      <c r="E95" s="230"/>
      <c r="F95" s="232"/>
      <c r="G95" s="340">
        <v>-4.0000000000000002E-4</v>
      </c>
      <c r="H95" s="234">
        <f t="shared" si="21"/>
        <v>2800</v>
      </c>
      <c r="I95" s="235">
        <f t="shared" si="17"/>
        <v>-1.1200000000000001</v>
      </c>
      <c r="J95" s="232"/>
      <c r="K95" s="340">
        <v>-4.0000000000000002E-4</v>
      </c>
      <c r="L95" s="341">
        <f t="shared" si="22"/>
        <v>2800</v>
      </c>
      <c r="M95" s="235">
        <f t="shared" si="18"/>
        <v>-1.1200000000000001</v>
      </c>
      <c r="N95" s="232"/>
      <c r="O95" s="237">
        <f t="shared" si="19"/>
        <v>0</v>
      </c>
      <c r="P95" s="238">
        <f t="shared" si="20"/>
        <v>0</v>
      </c>
      <c r="Q95" s="224"/>
      <c r="R95" s="10"/>
    </row>
    <row r="96" spans="1:18" x14ac:dyDescent="0.35">
      <c r="A96" s="200"/>
      <c r="B96" s="229" t="s">
        <v>26</v>
      </c>
      <c r="C96" s="230"/>
      <c r="D96" s="231" t="s">
        <v>32</v>
      </c>
      <c r="E96" s="230"/>
      <c r="F96" s="232"/>
      <c r="G96" s="340">
        <v>0</v>
      </c>
      <c r="H96" s="234">
        <f t="shared" si="21"/>
        <v>2800</v>
      </c>
      <c r="I96" s="235">
        <f t="shared" si="17"/>
        <v>0</v>
      </c>
      <c r="J96" s="232"/>
      <c r="K96" s="340">
        <v>-2.0000000000000002E-5</v>
      </c>
      <c r="L96" s="341">
        <f t="shared" si="22"/>
        <v>2800</v>
      </c>
      <c r="M96" s="235">
        <f t="shared" si="18"/>
        <v>-5.6000000000000001E-2</v>
      </c>
      <c r="N96" s="232"/>
      <c r="O96" s="237">
        <f t="shared" si="19"/>
        <v>-5.6000000000000001E-2</v>
      </c>
      <c r="P96" s="238" t="str">
        <f t="shared" si="20"/>
        <v/>
      </c>
      <c r="Q96" s="224"/>
      <c r="R96" s="10"/>
    </row>
    <row r="97" spans="1:20" x14ac:dyDescent="0.35">
      <c r="A97" s="200"/>
      <c r="B97" s="229" t="s">
        <v>27</v>
      </c>
      <c r="C97" s="230"/>
      <c r="D97" s="231" t="s">
        <v>32</v>
      </c>
      <c r="E97" s="230"/>
      <c r="F97" s="232"/>
      <c r="G97" s="340">
        <v>-1.2E-4</v>
      </c>
      <c r="H97" s="234">
        <f t="shared" si="21"/>
        <v>2800</v>
      </c>
      <c r="I97" s="235">
        <f t="shared" si="17"/>
        <v>-0.33600000000000002</v>
      </c>
      <c r="J97" s="232"/>
      <c r="K97" s="340">
        <v>0</v>
      </c>
      <c r="L97" s="341">
        <f t="shared" si="22"/>
        <v>2800</v>
      </c>
      <c r="M97" s="235">
        <f t="shared" si="18"/>
        <v>0</v>
      </c>
      <c r="N97" s="232"/>
      <c r="O97" s="237">
        <f t="shared" si="19"/>
        <v>0.33600000000000002</v>
      </c>
      <c r="P97" s="238" t="str">
        <f t="shared" si="20"/>
        <v/>
      </c>
      <c r="Q97" s="224"/>
      <c r="R97" s="10"/>
    </row>
    <row r="98" spans="1:20" x14ac:dyDescent="0.35">
      <c r="A98" s="200"/>
      <c r="B98" s="229" t="s">
        <v>28</v>
      </c>
      <c r="C98" s="230"/>
      <c r="D98" s="231" t="s">
        <v>32</v>
      </c>
      <c r="E98" s="230"/>
      <c r="F98" s="232"/>
      <c r="G98" s="340">
        <v>-2.3000000000000001E-4</v>
      </c>
      <c r="H98" s="234">
        <f t="shared" si="21"/>
        <v>2800</v>
      </c>
      <c r="I98" s="235">
        <f t="shared" si="17"/>
        <v>-0.64400000000000002</v>
      </c>
      <c r="J98" s="232"/>
      <c r="K98" s="340">
        <v>0</v>
      </c>
      <c r="L98" s="341">
        <f t="shared" si="22"/>
        <v>2800</v>
      </c>
      <c r="M98" s="235">
        <f t="shared" si="18"/>
        <v>0</v>
      </c>
      <c r="N98" s="232"/>
      <c r="O98" s="237">
        <f t="shared" si="19"/>
        <v>0.64400000000000002</v>
      </c>
      <c r="P98" s="238" t="str">
        <f t="shared" si="20"/>
        <v/>
      </c>
      <c r="Q98" s="224"/>
      <c r="R98" s="10"/>
    </row>
    <row r="99" spans="1:20" x14ac:dyDescent="0.35">
      <c r="A99" s="200"/>
      <c r="B99" s="229" t="s">
        <v>29</v>
      </c>
      <c r="C99" s="230"/>
      <c r="D99" s="231" t="s">
        <v>32</v>
      </c>
      <c r="E99" s="230"/>
      <c r="F99" s="232"/>
      <c r="G99" s="340">
        <v>0</v>
      </c>
      <c r="H99" s="234">
        <f t="shared" si="21"/>
        <v>2800</v>
      </c>
      <c r="I99" s="235">
        <f t="shared" si="17"/>
        <v>0</v>
      </c>
      <c r="J99" s="232"/>
      <c r="K99" s="340">
        <v>-6.0000000000000002E-5</v>
      </c>
      <c r="L99" s="341">
        <f t="shared" si="22"/>
        <v>2800</v>
      </c>
      <c r="M99" s="235">
        <f t="shared" si="18"/>
        <v>-0.16800000000000001</v>
      </c>
      <c r="N99" s="232"/>
      <c r="O99" s="237">
        <f t="shared" si="19"/>
        <v>-0.16800000000000001</v>
      </c>
      <c r="P99" s="238" t="str">
        <f t="shared" si="20"/>
        <v/>
      </c>
      <c r="Q99" s="224"/>
      <c r="R99" s="10"/>
    </row>
    <row r="100" spans="1:20" x14ac:dyDescent="0.35">
      <c r="A100" s="200"/>
      <c r="B100" s="229" t="s">
        <v>30</v>
      </c>
      <c r="C100" s="230"/>
      <c r="D100" s="231" t="s">
        <v>19</v>
      </c>
      <c r="E100" s="230"/>
      <c r="F100" s="232"/>
      <c r="G100" s="233">
        <v>0.11</v>
      </c>
      <c r="H100" s="234">
        <v>1</v>
      </c>
      <c r="I100" s="235">
        <f t="shared" si="17"/>
        <v>0.11</v>
      </c>
      <c r="J100" s="232"/>
      <c r="K100" s="233">
        <v>0.11</v>
      </c>
      <c r="L100" s="236">
        <v>1</v>
      </c>
      <c r="M100" s="235">
        <f t="shared" si="18"/>
        <v>0.11</v>
      </c>
      <c r="N100" s="232"/>
      <c r="O100" s="237">
        <f t="shared" si="19"/>
        <v>0</v>
      </c>
      <c r="P100" s="238">
        <f t="shared" si="20"/>
        <v>0</v>
      </c>
      <c r="Q100" s="224"/>
      <c r="R100" s="10"/>
      <c r="T100" s="342"/>
    </row>
    <row r="101" spans="1:20" x14ac:dyDescent="0.35">
      <c r="A101" s="200"/>
      <c r="B101" s="229" t="s">
        <v>30</v>
      </c>
      <c r="C101" s="230"/>
      <c r="D101" s="231" t="s">
        <v>32</v>
      </c>
      <c r="E101" s="230"/>
      <c r="F101" s="232"/>
      <c r="G101" s="340">
        <v>1E-4</v>
      </c>
      <c r="H101" s="234">
        <f>$G$84</f>
        <v>2800</v>
      </c>
      <c r="I101" s="235">
        <f t="shared" si="17"/>
        <v>0.28000000000000003</v>
      </c>
      <c r="J101" s="232"/>
      <c r="K101" s="340">
        <v>1E-4</v>
      </c>
      <c r="L101" s="341">
        <f>$G$84</f>
        <v>2800</v>
      </c>
      <c r="M101" s="235">
        <f t="shared" si="18"/>
        <v>0.28000000000000003</v>
      </c>
      <c r="N101" s="232"/>
      <c r="O101" s="237">
        <f t="shared" si="19"/>
        <v>0</v>
      </c>
      <c r="P101" s="238">
        <f t="shared" si="20"/>
        <v>0</v>
      </c>
      <c r="Q101" s="224"/>
      <c r="R101" s="10"/>
    </row>
    <row r="102" spans="1:20" x14ac:dyDescent="0.35">
      <c r="A102" s="200"/>
      <c r="B102" s="229" t="s">
        <v>31</v>
      </c>
      <c r="C102" s="245"/>
      <c r="D102" s="231" t="s">
        <v>32</v>
      </c>
      <c r="E102" s="230"/>
      <c r="F102" s="246"/>
      <c r="G102" s="247">
        <v>3.4209999999999997E-2</v>
      </c>
      <c r="H102" s="341">
        <f>+$G$84</f>
        <v>2800</v>
      </c>
      <c r="I102" s="249">
        <f>H102*G102</f>
        <v>95.787999999999997</v>
      </c>
      <c r="J102" s="246"/>
      <c r="K102" s="247">
        <v>3.5779999999999999E-2</v>
      </c>
      <c r="L102" s="341">
        <f>+$G$84</f>
        <v>2800</v>
      </c>
      <c r="M102" s="249">
        <f>L102*K102</f>
        <v>100.184</v>
      </c>
      <c r="N102" s="246"/>
      <c r="O102" s="237">
        <f t="shared" si="19"/>
        <v>4.3960000000000008</v>
      </c>
      <c r="P102" s="238">
        <f t="shared" si="20"/>
        <v>4.5893013738672911E-2</v>
      </c>
      <c r="Q102" s="224"/>
      <c r="R102" s="10"/>
    </row>
    <row r="103" spans="1:20" s="10" customFormat="1" x14ac:dyDescent="0.35">
      <c r="A103" s="20"/>
      <c r="B103" s="79" t="str">
        <f>+RESIDENTIAL!$B$36</f>
        <v>Rate Rider for Disposition of Lost Revenue Adjustment Mechanism (LRAMVA) - effective until December 31, 2021</v>
      </c>
      <c r="C103" s="60"/>
      <c r="D103" s="61" t="s">
        <v>32</v>
      </c>
      <c r="E103" s="62"/>
      <c r="F103" s="22"/>
      <c r="G103" s="77"/>
      <c r="H103" s="78">
        <f>+$G$84</f>
        <v>2800</v>
      </c>
      <c r="I103" s="65">
        <f t="shared" ref="I103" si="23">H103*G103</f>
        <v>0</v>
      </c>
      <c r="J103" s="66"/>
      <c r="K103" s="77">
        <v>1.8500000000000001E-3</v>
      </c>
      <c r="L103" s="78">
        <f>+$G$84</f>
        <v>2800</v>
      </c>
      <c r="M103" s="65">
        <f t="shared" ref="M103" si="24">L103*K103</f>
        <v>5.1800000000000006</v>
      </c>
      <c r="N103" s="66"/>
      <c r="O103" s="67">
        <f t="shared" si="19"/>
        <v>5.1800000000000006</v>
      </c>
      <c r="P103" s="68" t="str">
        <f t="shared" si="20"/>
        <v/>
      </c>
      <c r="Q103" s="69"/>
    </row>
    <row r="104" spans="1:20" x14ac:dyDescent="0.35">
      <c r="A104" s="240"/>
      <c r="B104" s="343" t="s">
        <v>34</v>
      </c>
      <c r="C104" s="396"/>
      <c r="D104" s="397"/>
      <c r="E104" s="396"/>
      <c r="F104" s="398"/>
      <c r="G104" s="399"/>
      <c r="H104" s="400"/>
      <c r="I104" s="401">
        <f>SUM(I89:I103)</f>
        <v>127.446</v>
      </c>
      <c r="J104" s="398"/>
      <c r="K104" s="399"/>
      <c r="L104" s="400"/>
      <c r="M104" s="401">
        <f>SUM(M89:M103)</f>
        <v>136.51999999999998</v>
      </c>
      <c r="N104" s="398"/>
      <c r="O104" s="402">
        <f t="shared" si="19"/>
        <v>9.0739999999999839</v>
      </c>
      <c r="P104" s="403">
        <f t="shared" si="20"/>
        <v>7.1198782229336219E-2</v>
      </c>
      <c r="Q104" s="224"/>
      <c r="R104" s="10"/>
    </row>
    <row r="105" spans="1:20" x14ac:dyDescent="0.35">
      <c r="A105" s="200"/>
      <c r="B105" s="76" t="s">
        <v>35</v>
      </c>
      <c r="C105" s="246"/>
      <c r="D105" s="231" t="s">
        <v>32</v>
      </c>
      <c r="E105" s="232"/>
      <c r="F105" s="246"/>
      <c r="G105" s="247">
        <f>+$G$39</f>
        <v>0.13325999999999999</v>
      </c>
      <c r="H105" s="260">
        <f>$G$84*(1+G140)-$G$84</f>
        <v>82.600000000000364</v>
      </c>
      <c r="I105" s="249">
        <f>H105*G105</f>
        <v>11.007276000000047</v>
      </c>
      <c r="J105" s="246"/>
      <c r="K105" s="247">
        <f>+$G$39</f>
        <v>0.13325999999999999</v>
      </c>
      <c r="L105" s="261">
        <f>$G$84*(1+K140)-$G$84</f>
        <v>82.600000000000364</v>
      </c>
      <c r="M105" s="249">
        <f>L105*K105</f>
        <v>11.007276000000047</v>
      </c>
      <c r="N105" s="246"/>
      <c r="O105" s="237">
        <f t="shared" si="19"/>
        <v>0</v>
      </c>
      <c r="P105" s="238">
        <f t="shared" si="20"/>
        <v>0</v>
      </c>
      <c r="Q105" s="224"/>
      <c r="R105" s="10"/>
    </row>
    <row r="106" spans="1:20" s="9" customFormat="1" x14ac:dyDescent="0.35">
      <c r="A106" s="93"/>
      <c r="B106" s="79" t="str">
        <f>+RESIDENTIAL!$B$39</f>
        <v>Rate Rider for Disposition of Deferral/Variance Accounts (2021) - effective until December 31, 2021</v>
      </c>
      <c r="C106" s="62"/>
      <c r="D106" s="61" t="s">
        <v>32</v>
      </c>
      <c r="E106" s="62"/>
      <c r="F106" s="52"/>
      <c r="G106" s="94"/>
      <c r="H106" s="95"/>
      <c r="I106" s="96"/>
      <c r="J106" s="75"/>
      <c r="K106" s="94">
        <v>2.9E-4</v>
      </c>
      <c r="L106" s="78">
        <f>+$G$84</f>
        <v>2800</v>
      </c>
      <c r="M106" s="74">
        <f>L106*K106</f>
        <v>0.81200000000000006</v>
      </c>
      <c r="N106" s="75"/>
      <c r="O106" s="67">
        <f>M106-I106</f>
        <v>0.81200000000000006</v>
      </c>
      <c r="P106" s="68" t="str">
        <f>IF(OR(I106=0,M106=0),"",(O106/I106))</f>
        <v/>
      </c>
      <c r="Q106" s="69"/>
      <c r="R106" s="10"/>
    </row>
    <row r="107" spans="1:20" s="9" customFormat="1" x14ac:dyDescent="0.35">
      <c r="A107" s="93"/>
      <c r="B107" s="79" t="str">
        <f>+RESIDENTIAL!$B$40</f>
        <v>Rate Rider for Disposition of Deferral/Variance Accounts (2020) - effective until December 31, 2021</v>
      </c>
      <c r="C107" s="62"/>
      <c r="D107" s="61" t="s">
        <v>32</v>
      </c>
      <c r="E107" s="62"/>
      <c r="F107" s="52"/>
      <c r="G107" s="94">
        <v>3.8000000000000002E-4</v>
      </c>
      <c r="H107" s="78">
        <f>+$G$84</f>
        <v>2800</v>
      </c>
      <c r="I107" s="96">
        <f t="shared" ref="I107:I111" si="25">H107*G107</f>
        <v>1.0640000000000001</v>
      </c>
      <c r="J107" s="75"/>
      <c r="K107" s="94">
        <v>3.8000000000000002E-4</v>
      </c>
      <c r="L107" s="78">
        <f>+$G$84</f>
        <v>2800</v>
      </c>
      <c r="M107" s="74">
        <f t="shared" ref="M107:M111" si="26">L107*K107</f>
        <v>1.0640000000000001</v>
      </c>
      <c r="N107" s="75"/>
      <c r="O107" s="67">
        <f t="shared" ref="O107:O127" si="27">M107-I107</f>
        <v>0</v>
      </c>
      <c r="P107" s="68">
        <f t="shared" ref="P107:P127" si="28">IF(OR(I107=0,M107=0),"",(O107/I107))</f>
        <v>0</v>
      </c>
      <c r="Q107" s="69"/>
      <c r="R107" s="10"/>
    </row>
    <row r="108" spans="1:20" s="9" customFormat="1" x14ac:dyDescent="0.35">
      <c r="A108" s="93"/>
      <c r="B108" s="79" t="str">
        <f>+RESIDENTIAL!$B$41</f>
        <v>Rate Rider for Disposition of Capacity Based Recovery Account (2021) - Applicable only for Class B Customers - effective until December 31, 2021</v>
      </c>
      <c r="C108" s="62"/>
      <c r="D108" s="61" t="s">
        <v>32</v>
      </c>
      <c r="E108" s="62"/>
      <c r="F108" s="52"/>
      <c r="G108" s="94"/>
      <c r="H108" s="95"/>
      <c r="I108" s="96"/>
      <c r="J108" s="75"/>
      <c r="K108" s="94">
        <v>-9.0000000000000006E-5</v>
      </c>
      <c r="L108" s="78">
        <f>+$G$84</f>
        <v>2800</v>
      </c>
      <c r="M108" s="74">
        <f>L108*K108</f>
        <v>-0.252</v>
      </c>
      <c r="N108" s="75"/>
      <c r="O108" s="67">
        <f>M108-I108</f>
        <v>-0.252</v>
      </c>
      <c r="P108" s="68" t="str">
        <f>IF(OR(I108=0,M108=0),"",(O108/I108))</f>
        <v/>
      </c>
      <c r="Q108" s="69"/>
      <c r="R108" s="10"/>
    </row>
    <row r="109" spans="1:20" s="9" customFormat="1" x14ac:dyDescent="0.35">
      <c r="A109" s="93"/>
      <c r="B109" s="79" t="str">
        <f>+RESIDENTIAL!$B$42</f>
        <v>Rate Rider for Disposition of Capacity Based Recovery Account (2020) - Applicable only for Class B Customers - effective until December 31, 2021</v>
      </c>
      <c r="C109" s="62"/>
      <c r="D109" s="61" t="s">
        <v>32</v>
      </c>
      <c r="E109" s="62"/>
      <c r="F109" s="52"/>
      <c r="G109" s="94">
        <v>-2.0000000000000002E-5</v>
      </c>
      <c r="H109" s="78">
        <f>+$G$84</f>
        <v>2800</v>
      </c>
      <c r="I109" s="96">
        <f t="shared" si="25"/>
        <v>-5.6000000000000001E-2</v>
      </c>
      <c r="J109" s="75"/>
      <c r="K109" s="94">
        <v>-2.0000000000000002E-5</v>
      </c>
      <c r="L109" s="78">
        <f>+$G$84</f>
        <v>2800</v>
      </c>
      <c r="M109" s="74">
        <f t="shared" si="26"/>
        <v>-5.6000000000000001E-2</v>
      </c>
      <c r="N109" s="75"/>
      <c r="O109" s="67">
        <f t="shared" si="27"/>
        <v>0</v>
      </c>
      <c r="P109" s="68">
        <f t="shared" si="28"/>
        <v>0</v>
      </c>
      <c r="Q109" s="69"/>
      <c r="R109" s="10"/>
    </row>
    <row r="110" spans="1:20" s="9" customFormat="1" x14ac:dyDescent="0.35">
      <c r="A110" s="93"/>
      <c r="B110" s="79" t="str">
        <f>+RESIDENTIAL!$B$43</f>
        <v>Rate Rider for Disposition of Global Adjustment Account (2021) - Applicable only for Non-RPP Customers - effective until December 31, 2021</v>
      </c>
      <c r="C110" s="62"/>
      <c r="D110" s="61" t="s">
        <v>32</v>
      </c>
      <c r="E110" s="62"/>
      <c r="F110" s="52"/>
      <c r="G110" s="94"/>
      <c r="H110" s="95"/>
      <c r="I110" s="96"/>
      <c r="J110" s="75"/>
      <c r="K110" s="94">
        <v>2.3900000000000002E-3</v>
      </c>
      <c r="L110" s="78"/>
      <c r="M110" s="74">
        <f t="shared" si="26"/>
        <v>0</v>
      </c>
      <c r="N110" s="75"/>
      <c r="O110" s="67">
        <f>M110-I110</f>
        <v>0</v>
      </c>
      <c r="P110" s="68" t="str">
        <f>IF(OR(I110=0,M110=0),"",(O110/I110))</f>
        <v/>
      </c>
      <c r="Q110" s="69"/>
      <c r="R110" s="10"/>
    </row>
    <row r="111" spans="1:20" s="9" customFormat="1" x14ac:dyDescent="0.35">
      <c r="A111" s="93"/>
      <c r="B111" s="79" t="str">
        <f>+RESIDENTIAL!$B$44</f>
        <v>Rate Rider for Disposition of Global Adjustment Account (2020) - Applicable only for Non-RPP Customers - effective until December 31, 2021</v>
      </c>
      <c r="C111" s="62"/>
      <c r="D111" s="61" t="s">
        <v>32</v>
      </c>
      <c r="E111" s="62"/>
      <c r="F111" s="52"/>
      <c r="G111" s="94">
        <v>-1.5900000000000001E-3</v>
      </c>
      <c r="H111" s="95"/>
      <c r="I111" s="96">
        <f t="shared" si="25"/>
        <v>0</v>
      </c>
      <c r="J111" s="75"/>
      <c r="K111" s="94">
        <v>-1.5900000000000001E-3</v>
      </c>
      <c r="L111" s="78"/>
      <c r="M111" s="74">
        <f t="shared" si="26"/>
        <v>0</v>
      </c>
      <c r="N111" s="75"/>
      <c r="O111" s="67">
        <f t="shared" si="27"/>
        <v>0</v>
      </c>
      <c r="P111" s="68" t="str">
        <f t="shared" si="28"/>
        <v/>
      </c>
      <c r="Q111" s="69"/>
      <c r="R111" s="10"/>
    </row>
    <row r="112" spans="1:20" x14ac:dyDescent="0.35">
      <c r="A112" s="200"/>
      <c r="B112" s="229" t="s">
        <v>42</v>
      </c>
      <c r="C112" s="245"/>
      <c r="D112" s="231" t="s">
        <v>19</v>
      </c>
      <c r="E112" s="230"/>
      <c r="F112" s="246"/>
      <c r="G112" s="244">
        <f>+RESIDENTIAL!$G$45</f>
        <v>0.56000000000000005</v>
      </c>
      <c r="H112" s="341">
        <v>1</v>
      </c>
      <c r="I112" s="235">
        <f>H112*G112</f>
        <v>0.56000000000000005</v>
      </c>
      <c r="J112" s="246"/>
      <c r="K112" s="244">
        <f>+$G$112</f>
        <v>0.56000000000000005</v>
      </c>
      <c r="L112" s="341">
        <v>1</v>
      </c>
      <c r="M112" s="235">
        <f>L112*K112</f>
        <v>0.56000000000000005</v>
      </c>
      <c r="N112" s="246"/>
      <c r="O112" s="237">
        <f t="shared" si="27"/>
        <v>0</v>
      </c>
      <c r="P112" s="238">
        <f t="shared" si="28"/>
        <v>0</v>
      </c>
      <c r="Q112" s="224"/>
      <c r="R112" s="10"/>
    </row>
    <row r="113" spans="1:18" x14ac:dyDescent="0.35">
      <c r="A113" s="200"/>
      <c r="B113" s="404" t="s">
        <v>43</v>
      </c>
      <c r="C113" s="405"/>
      <c r="D113" s="406"/>
      <c r="E113" s="405"/>
      <c r="F113" s="398"/>
      <c r="G113" s="407"/>
      <c r="H113" s="408"/>
      <c r="I113" s="409">
        <f>SUM(I105:I112)+I104</f>
        <v>140.02127600000006</v>
      </c>
      <c r="J113" s="398"/>
      <c r="K113" s="407"/>
      <c r="L113" s="408"/>
      <c r="M113" s="409">
        <f>SUM(M105:M112)+M104</f>
        <v>149.65527600000001</v>
      </c>
      <c r="N113" s="398"/>
      <c r="O113" s="402">
        <f t="shared" si="27"/>
        <v>9.6339999999999577</v>
      </c>
      <c r="P113" s="403">
        <f t="shared" si="28"/>
        <v>6.8803829498025382E-2</v>
      </c>
      <c r="Q113" s="224"/>
      <c r="R113" s="10"/>
    </row>
    <row r="114" spans="1:18" x14ac:dyDescent="0.35">
      <c r="A114" s="200"/>
      <c r="B114" s="269" t="s">
        <v>44</v>
      </c>
      <c r="C114" s="246"/>
      <c r="D114" s="231" t="s">
        <v>32</v>
      </c>
      <c r="E114" s="232"/>
      <c r="F114" s="246"/>
      <c r="G114" s="247">
        <v>8.8199999999999997E-3</v>
      </c>
      <c r="H114" s="341">
        <f>$G$84*(1+G140)</f>
        <v>2882.6000000000004</v>
      </c>
      <c r="I114" s="249">
        <f>H114*G114</f>
        <v>25.424532000000003</v>
      </c>
      <c r="J114" s="246"/>
      <c r="K114" s="247">
        <v>7.9900000000000006E-3</v>
      </c>
      <c r="L114" s="341">
        <f>$G$84*(1+K140)</f>
        <v>2882.6000000000004</v>
      </c>
      <c r="M114" s="249">
        <f>L114*K114</f>
        <v>23.031974000000005</v>
      </c>
      <c r="N114" s="246"/>
      <c r="O114" s="237">
        <f t="shared" si="27"/>
        <v>-2.3925579999999975</v>
      </c>
      <c r="P114" s="238">
        <f t="shared" si="28"/>
        <v>-9.4104308390022567E-2</v>
      </c>
      <c r="Q114" s="224"/>
      <c r="R114" s="10"/>
    </row>
    <row r="115" spans="1:18" x14ac:dyDescent="0.35">
      <c r="A115" s="200"/>
      <c r="B115" s="270" t="s">
        <v>45</v>
      </c>
      <c r="C115" s="246"/>
      <c r="D115" s="231" t="s">
        <v>32</v>
      </c>
      <c r="E115" s="232"/>
      <c r="F115" s="246"/>
      <c r="G115" s="247">
        <v>6.5900000000000004E-3</v>
      </c>
      <c r="H115" s="341">
        <f>H114</f>
        <v>2882.6000000000004</v>
      </c>
      <c r="I115" s="249">
        <f>H115*G115</f>
        <v>18.996334000000004</v>
      </c>
      <c r="J115" s="246"/>
      <c r="K115" s="247">
        <v>5.9199999999999999E-3</v>
      </c>
      <c r="L115" s="341">
        <f>L114</f>
        <v>2882.6000000000004</v>
      </c>
      <c r="M115" s="249">
        <f>L115*K115</f>
        <v>17.064992</v>
      </c>
      <c r="N115" s="246"/>
      <c r="O115" s="237">
        <f t="shared" si="27"/>
        <v>-1.9313420000000043</v>
      </c>
      <c r="P115" s="238">
        <f t="shared" si="28"/>
        <v>-0.10166919575113829</v>
      </c>
      <c r="Q115" s="224"/>
      <c r="R115" s="10"/>
    </row>
    <row r="116" spans="1:18" x14ac:dyDescent="0.35">
      <c r="A116" s="200"/>
      <c r="B116" s="404" t="s">
        <v>46</v>
      </c>
      <c r="C116" s="396"/>
      <c r="D116" s="410"/>
      <c r="E116" s="396"/>
      <c r="F116" s="411"/>
      <c r="G116" s="412"/>
      <c r="H116" s="413"/>
      <c r="I116" s="409">
        <f>SUM(I113:I115)</f>
        <v>184.44214200000005</v>
      </c>
      <c r="J116" s="411"/>
      <c r="K116" s="412"/>
      <c r="L116" s="413"/>
      <c r="M116" s="409">
        <f>SUM(M113:M115)</f>
        <v>189.752242</v>
      </c>
      <c r="N116" s="411"/>
      <c r="O116" s="402">
        <f t="shared" si="27"/>
        <v>5.3100999999999487</v>
      </c>
      <c r="P116" s="403">
        <f t="shared" si="28"/>
        <v>2.8790058185292313E-2</v>
      </c>
      <c r="Q116" s="224"/>
      <c r="R116" s="10"/>
    </row>
    <row r="117" spans="1:18" x14ac:dyDescent="0.35">
      <c r="A117" s="200"/>
      <c r="B117" s="414" t="s">
        <v>67</v>
      </c>
      <c r="C117" s="245"/>
      <c r="D117" s="231" t="s">
        <v>32</v>
      </c>
      <c r="E117" s="230"/>
      <c r="F117" s="246"/>
      <c r="G117" s="275">
        <f>+RESIDENTIAL!$G$50</f>
        <v>3.0000000000000001E-3</v>
      </c>
      <c r="H117" s="341">
        <f>H114</f>
        <v>2882.6000000000004</v>
      </c>
      <c r="I117" s="249">
        <f t="shared" ref="I117:I127" si="29">H117*G117</f>
        <v>8.6478000000000019</v>
      </c>
      <c r="J117" s="246"/>
      <c r="K117" s="275">
        <f>+RESIDENTIAL!$G$50</f>
        <v>3.0000000000000001E-3</v>
      </c>
      <c r="L117" s="341">
        <f>L114</f>
        <v>2882.6000000000004</v>
      </c>
      <c r="M117" s="249">
        <f t="shared" ref="M117:M127" si="30">L117*K117</f>
        <v>8.6478000000000019</v>
      </c>
      <c r="N117" s="246"/>
      <c r="O117" s="237">
        <f t="shared" si="27"/>
        <v>0</v>
      </c>
      <c r="P117" s="238">
        <f t="shared" si="28"/>
        <v>0</v>
      </c>
      <c r="Q117" s="224"/>
      <c r="R117" s="10"/>
    </row>
    <row r="118" spans="1:18" x14ac:dyDescent="0.35">
      <c r="A118" s="200"/>
      <c r="B118" s="414" t="s">
        <v>68</v>
      </c>
      <c r="C118" s="245"/>
      <c r="D118" s="231" t="s">
        <v>32</v>
      </c>
      <c r="E118" s="230"/>
      <c r="F118" s="246"/>
      <c r="G118" s="275">
        <f>+RESIDENTIAL!$G$51</f>
        <v>5.0000000000000001E-4</v>
      </c>
      <c r="H118" s="341">
        <f>H114</f>
        <v>2882.6000000000004</v>
      </c>
      <c r="I118" s="249">
        <f t="shared" si="29"/>
        <v>1.4413000000000002</v>
      </c>
      <c r="J118" s="246"/>
      <c r="K118" s="275">
        <f>+RESIDENTIAL!$G$51</f>
        <v>5.0000000000000001E-4</v>
      </c>
      <c r="L118" s="341">
        <f>L114</f>
        <v>2882.6000000000004</v>
      </c>
      <c r="M118" s="249">
        <f t="shared" si="30"/>
        <v>1.4413000000000002</v>
      </c>
      <c r="N118" s="246"/>
      <c r="O118" s="237">
        <f t="shared" si="27"/>
        <v>0</v>
      </c>
      <c r="P118" s="238">
        <f t="shared" si="28"/>
        <v>0</v>
      </c>
      <c r="Q118" s="224"/>
      <c r="R118" s="10"/>
    </row>
    <row r="119" spans="1:18" x14ac:dyDescent="0.35">
      <c r="A119" s="200"/>
      <c r="B119" s="414" t="s">
        <v>49</v>
      </c>
      <c r="C119" s="245"/>
      <c r="D119" s="231" t="s">
        <v>32</v>
      </c>
      <c r="E119" s="230"/>
      <c r="F119" s="246"/>
      <c r="G119" s="275">
        <f>+RESIDENTIAL!$G$52</f>
        <v>4.0000000000000002E-4</v>
      </c>
      <c r="H119" s="341">
        <f>+H114</f>
        <v>2882.6000000000004</v>
      </c>
      <c r="I119" s="249">
        <f t="shared" si="29"/>
        <v>1.1530400000000003</v>
      </c>
      <c r="J119" s="246"/>
      <c r="K119" s="275">
        <f>+RESIDENTIAL!$G$52</f>
        <v>4.0000000000000002E-4</v>
      </c>
      <c r="L119" s="341">
        <f>+L114</f>
        <v>2882.6000000000004</v>
      </c>
      <c r="M119" s="249">
        <f t="shared" si="30"/>
        <v>1.1530400000000003</v>
      </c>
      <c r="N119" s="246"/>
      <c r="O119" s="237">
        <f t="shared" si="27"/>
        <v>0</v>
      </c>
      <c r="P119" s="238">
        <f t="shared" si="28"/>
        <v>0</v>
      </c>
      <c r="Q119" s="224"/>
      <c r="R119" s="10"/>
    </row>
    <row r="120" spans="1:18" x14ac:dyDescent="0.35">
      <c r="A120" s="200"/>
      <c r="B120" s="229" t="s">
        <v>69</v>
      </c>
      <c r="C120" s="245"/>
      <c r="D120" s="231" t="s">
        <v>19</v>
      </c>
      <c r="E120" s="230"/>
      <c r="F120" s="246"/>
      <c r="G120" s="277">
        <f>+RESIDENTIAL!$G$53</f>
        <v>0.25</v>
      </c>
      <c r="H120" s="341">
        <v>1</v>
      </c>
      <c r="I120" s="249">
        <f t="shared" si="29"/>
        <v>0.25</v>
      </c>
      <c r="J120" s="246"/>
      <c r="K120" s="277">
        <f>+RESIDENTIAL!$G$53</f>
        <v>0.25</v>
      </c>
      <c r="L120" s="341">
        <v>1</v>
      </c>
      <c r="M120" s="249">
        <f t="shared" si="30"/>
        <v>0.25</v>
      </c>
      <c r="N120" s="246"/>
      <c r="O120" s="237">
        <f t="shared" si="27"/>
        <v>0</v>
      </c>
      <c r="P120" s="238">
        <f t="shared" si="28"/>
        <v>0</v>
      </c>
      <c r="Q120" s="224"/>
      <c r="R120" s="10"/>
    </row>
    <row r="121" spans="1:18" s="9" customFormat="1" x14ac:dyDescent="0.35">
      <c r="A121" s="93"/>
      <c r="B121" s="76" t="s">
        <v>51</v>
      </c>
      <c r="C121" s="62"/>
      <c r="D121" s="61" t="s">
        <v>32</v>
      </c>
      <c r="E121" s="62"/>
      <c r="F121" s="52"/>
      <c r="G121" s="111">
        <f>+RESIDENTIAL!$G$54</f>
        <v>0.105</v>
      </c>
      <c r="H121" s="95">
        <f>$D$142*$G$84</f>
        <v>1792</v>
      </c>
      <c r="I121" s="65">
        <f t="shared" si="29"/>
        <v>188.16</v>
      </c>
      <c r="J121" s="75"/>
      <c r="K121" s="111">
        <f>+RESIDENTIAL!$G$54</f>
        <v>0.105</v>
      </c>
      <c r="L121" s="95">
        <f>$D$142*$G$84</f>
        <v>1792</v>
      </c>
      <c r="M121" s="96">
        <f t="shared" si="30"/>
        <v>188.16</v>
      </c>
      <c r="N121" s="75"/>
      <c r="O121" s="67">
        <f t="shared" si="27"/>
        <v>0</v>
      </c>
      <c r="P121" s="68">
        <f t="shared" si="28"/>
        <v>0</v>
      </c>
      <c r="Q121" s="69"/>
      <c r="R121" s="10"/>
    </row>
    <row r="122" spans="1:18" s="9" customFormat="1" x14ac:dyDescent="0.35">
      <c r="A122" s="93"/>
      <c r="B122" s="76" t="s">
        <v>52</v>
      </c>
      <c r="C122" s="62"/>
      <c r="D122" s="61" t="s">
        <v>32</v>
      </c>
      <c r="E122" s="62"/>
      <c r="F122" s="52"/>
      <c r="G122" s="111">
        <f>+RESIDENTIAL!$G$55</f>
        <v>0.15</v>
      </c>
      <c r="H122" s="95">
        <f>$D$143*$G$84</f>
        <v>504</v>
      </c>
      <c r="I122" s="65">
        <f t="shared" si="29"/>
        <v>75.599999999999994</v>
      </c>
      <c r="J122" s="75"/>
      <c r="K122" s="111">
        <f>+RESIDENTIAL!$G$55</f>
        <v>0.15</v>
      </c>
      <c r="L122" s="95">
        <f>$D$143*$G$84</f>
        <v>504</v>
      </c>
      <c r="M122" s="96">
        <f t="shared" si="30"/>
        <v>75.599999999999994</v>
      </c>
      <c r="N122" s="75"/>
      <c r="O122" s="67">
        <f t="shared" si="27"/>
        <v>0</v>
      </c>
      <c r="P122" s="68">
        <f t="shared" si="28"/>
        <v>0</v>
      </c>
      <c r="Q122" s="69"/>
      <c r="R122" s="10"/>
    </row>
    <row r="123" spans="1:18" s="9" customFormat="1" x14ac:dyDescent="0.35">
      <c r="A123" s="93"/>
      <c r="B123" s="76" t="s">
        <v>53</v>
      </c>
      <c r="C123" s="62"/>
      <c r="D123" s="61" t="s">
        <v>32</v>
      </c>
      <c r="E123" s="62"/>
      <c r="F123" s="52"/>
      <c r="G123" s="111">
        <f>+RESIDENTIAL!$G$56</f>
        <v>0.217</v>
      </c>
      <c r="H123" s="95">
        <f>$D$144*$G$84</f>
        <v>504</v>
      </c>
      <c r="I123" s="65">
        <f t="shared" si="29"/>
        <v>109.36799999999999</v>
      </c>
      <c r="J123" s="75"/>
      <c r="K123" s="111">
        <f>+RESIDENTIAL!$G$56</f>
        <v>0.217</v>
      </c>
      <c r="L123" s="95">
        <f>$D$144*$G$84</f>
        <v>504</v>
      </c>
      <c r="M123" s="96">
        <f t="shared" si="30"/>
        <v>109.36799999999999</v>
      </c>
      <c r="N123" s="75"/>
      <c r="O123" s="67">
        <f t="shared" si="27"/>
        <v>0</v>
      </c>
      <c r="P123" s="68">
        <f t="shared" si="28"/>
        <v>0</v>
      </c>
      <c r="Q123" s="69"/>
      <c r="R123" s="10"/>
    </row>
    <row r="124" spans="1:18" s="9" customFormat="1" x14ac:dyDescent="0.35">
      <c r="A124" s="93"/>
      <c r="B124" s="62" t="s">
        <v>54</v>
      </c>
      <c r="C124" s="62"/>
      <c r="D124" s="61" t="s">
        <v>32</v>
      </c>
      <c r="E124" s="62"/>
      <c r="F124" s="52"/>
      <c r="G124" s="111">
        <f>+RESIDENTIAL!$G$57</f>
        <v>0.126</v>
      </c>
      <c r="H124" s="95">
        <f>IF(AND($N$1=1, $G$84&gt;=600), 600, IF(AND($N$1=1, AND($G$84&lt;600, $G$84&gt;=0)), $G$84, IF(AND($N$1=2, $G$84&gt;=1000), 1000, IF(AND($N$1=2, AND($G$84&lt;1000, $G$84&gt;=0)), $G$84))))</f>
        <v>600</v>
      </c>
      <c r="I124" s="65">
        <f t="shared" si="29"/>
        <v>75.599999999999994</v>
      </c>
      <c r="J124" s="75"/>
      <c r="K124" s="111">
        <f>+RESIDENTIAL!$G$57</f>
        <v>0.126</v>
      </c>
      <c r="L124" s="95">
        <f>IF(AND($N$1=1, $G$84&gt;=600), 600, IF(AND($N$1=1, AND($G$84&lt;600, $G$84&gt;=0)), $G$84, IF(AND($N$1=2, $G$84&gt;=1000), 1000, IF(AND($N$1=2, AND($G$84&lt;1000, $G$84&gt;=0)), $G$84))))</f>
        <v>600</v>
      </c>
      <c r="M124" s="96">
        <f t="shared" si="30"/>
        <v>75.599999999999994</v>
      </c>
      <c r="N124" s="75"/>
      <c r="O124" s="67">
        <f t="shared" si="27"/>
        <v>0</v>
      </c>
      <c r="P124" s="68">
        <f t="shared" si="28"/>
        <v>0</v>
      </c>
      <c r="Q124" s="69"/>
      <c r="R124" s="10"/>
    </row>
    <row r="125" spans="1:18" s="9" customFormat="1" x14ac:dyDescent="0.35">
      <c r="A125" s="93"/>
      <c r="B125" s="62" t="s">
        <v>55</v>
      </c>
      <c r="C125" s="62"/>
      <c r="D125" s="61" t="s">
        <v>32</v>
      </c>
      <c r="E125" s="62"/>
      <c r="F125" s="52"/>
      <c r="G125" s="111">
        <f>+RESIDENTIAL!$G$58</f>
        <v>0.14599999999999999</v>
      </c>
      <c r="H125" s="95">
        <f>IF(AND($N$1=1, $G$84&gt;=600), $G$84-600, IF(AND($N$1=1, AND($G$84&lt;600, $G$84&gt;=0)), 0, IF(AND($N$1=2, $G$84&gt;=1000), $G$84-1000, IF(AND($N$1=2, AND($G$84&lt;1000, $G$84&gt;=0)), 0))))</f>
        <v>2200</v>
      </c>
      <c r="I125" s="65">
        <f t="shared" si="29"/>
        <v>321.2</v>
      </c>
      <c r="J125" s="75"/>
      <c r="K125" s="111">
        <f>+RESIDENTIAL!$G$58</f>
        <v>0.14599999999999999</v>
      </c>
      <c r="L125" s="95">
        <f>IF(AND($N$1=1, $G$84&gt;=600), $G$84-600, IF(AND($N$1=1, AND($G$84&lt;600, $G$84&gt;=0)), 0, IF(AND($N$1=2, $G$84&gt;=1000), $G$84-1000, IF(AND($N$1=2, AND($G$84&lt;1000, $G$84&gt;=0)), 0))))</f>
        <v>2200</v>
      </c>
      <c r="M125" s="96">
        <f t="shared" si="30"/>
        <v>321.2</v>
      </c>
      <c r="N125" s="75"/>
      <c r="O125" s="67">
        <f t="shared" si="27"/>
        <v>0</v>
      </c>
      <c r="P125" s="68">
        <f t="shared" si="28"/>
        <v>0</v>
      </c>
      <c r="Q125" s="69"/>
      <c r="R125" s="10"/>
    </row>
    <row r="126" spans="1:18" s="9" customFormat="1" x14ac:dyDescent="0.35">
      <c r="A126" s="93"/>
      <c r="B126" s="62" t="s">
        <v>56</v>
      </c>
      <c r="C126" s="62"/>
      <c r="D126" s="61" t="s">
        <v>32</v>
      </c>
      <c r="E126" s="62"/>
      <c r="F126" s="52"/>
      <c r="G126" s="111">
        <f>+RESIDENTIAL!$G$59</f>
        <v>0.1368</v>
      </c>
      <c r="H126" s="95"/>
      <c r="I126" s="65">
        <f t="shared" si="29"/>
        <v>0</v>
      </c>
      <c r="J126" s="75"/>
      <c r="K126" s="111">
        <f>+RESIDENTIAL!$G$59</f>
        <v>0.1368</v>
      </c>
      <c r="L126" s="95"/>
      <c r="M126" s="96">
        <f t="shared" si="30"/>
        <v>0</v>
      </c>
      <c r="N126" s="75"/>
      <c r="O126" s="67">
        <f t="shared" si="27"/>
        <v>0</v>
      </c>
      <c r="P126" s="68" t="str">
        <f t="shared" si="28"/>
        <v/>
      </c>
      <c r="Q126" s="69"/>
      <c r="R126" s="10"/>
    </row>
    <row r="127" spans="1:18" s="9" customFormat="1" ht="15" thickBot="1" x14ac:dyDescent="0.4">
      <c r="A127" s="93"/>
      <c r="B127" s="62" t="s">
        <v>57</v>
      </c>
      <c r="C127" s="62"/>
      <c r="D127" s="61" t="s">
        <v>32</v>
      </c>
      <c r="E127" s="62"/>
      <c r="F127" s="52"/>
      <c r="G127" s="111">
        <f>+RESIDENTIAL!$G$60</f>
        <v>0.1368</v>
      </c>
      <c r="H127" s="95"/>
      <c r="I127" s="65">
        <f t="shared" si="29"/>
        <v>0</v>
      </c>
      <c r="J127" s="75"/>
      <c r="K127" s="111">
        <f>+RESIDENTIAL!$G$60</f>
        <v>0.1368</v>
      </c>
      <c r="L127" s="95"/>
      <c r="M127" s="96">
        <f t="shared" si="30"/>
        <v>0</v>
      </c>
      <c r="N127" s="75"/>
      <c r="O127" s="67">
        <f t="shared" si="27"/>
        <v>0</v>
      </c>
      <c r="P127" s="68" t="str">
        <f t="shared" si="28"/>
        <v/>
      </c>
      <c r="Q127" s="69"/>
      <c r="R127" s="10"/>
    </row>
    <row r="128" spans="1:18" ht="15" thickBot="1" x14ac:dyDescent="0.4">
      <c r="A128" s="200"/>
      <c r="B128" s="361"/>
      <c r="C128" s="280"/>
      <c r="D128" s="281"/>
      <c r="E128" s="280"/>
      <c r="F128" s="282"/>
      <c r="G128" s="283"/>
      <c r="H128" s="284"/>
      <c r="I128" s="285"/>
      <c r="J128" s="282"/>
      <c r="K128" s="283"/>
      <c r="L128" s="284"/>
      <c r="M128" s="285"/>
      <c r="N128" s="282"/>
      <c r="O128" s="286"/>
      <c r="P128" s="287"/>
      <c r="Q128" s="224"/>
      <c r="R128" s="10"/>
    </row>
    <row r="129" spans="1:18" x14ac:dyDescent="0.35">
      <c r="A129" s="200"/>
      <c r="B129" s="288" t="s">
        <v>58</v>
      </c>
      <c r="C129" s="245"/>
      <c r="D129" s="289"/>
      <c r="E129" s="245"/>
      <c r="F129" s="290"/>
      <c r="G129" s="291"/>
      <c r="H129" s="291"/>
      <c r="I129" s="292">
        <f>SUM(I117:I123,I116)</f>
        <v>569.0622820000001</v>
      </c>
      <c r="J129" s="293"/>
      <c r="K129" s="291"/>
      <c r="L129" s="291"/>
      <c r="M129" s="292">
        <f>SUM(M117:M123,M116)</f>
        <v>574.37238200000002</v>
      </c>
      <c r="N129" s="293"/>
      <c r="O129" s="294">
        <f>M129-I129</f>
        <v>5.3100999999999203</v>
      </c>
      <c r="P129" s="295">
        <f>IF(OR(I129=0,M129=0),"",(O129/I129))</f>
        <v>9.3313160403766127E-3</v>
      </c>
      <c r="Q129" s="224"/>
      <c r="R129" s="10"/>
    </row>
    <row r="130" spans="1:18" x14ac:dyDescent="0.35">
      <c r="A130" s="200"/>
      <c r="B130" s="288" t="s">
        <v>59</v>
      </c>
      <c r="C130" s="245"/>
      <c r="D130" s="289"/>
      <c r="E130" s="245"/>
      <c r="F130" s="290"/>
      <c r="G130" s="131">
        <f>+RESIDENTIAL!$G$123</f>
        <v>-0.33200000000000002</v>
      </c>
      <c r="H130" s="296"/>
      <c r="I130" s="242">
        <f>+I129*G130</f>
        <v>-188.92867762400004</v>
      </c>
      <c r="J130" s="293"/>
      <c r="K130" s="297">
        <f>$G130</f>
        <v>-0.33200000000000002</v>
      </c>
      <c r="L130" s="296"/>
      <c r="M130" s="242">
        <f>+M129*K130</f>
        <v>-190.69163082400001</v>
      </c>
      <c r="N130" s="293"/>
      <c r="O130" s="237">
        <f>M130-I130</f>
        <v>-1.7629531999999699</v>
      </c>
      <c r="P130" s="238">
        <f>IF(OR(I130=0,M130=0),"",(O130/I130))</f>
        <v>9.3313160403765937E-3</v>
      </c>
      <c r="Q130" s="224"/>
      <c r="R130" s="10"/>
    </row>
    <row r="131" spans="1:18" x14ac:dyDescent="0.35">
      <c r="A131" s="200"/>
      <c r="B131" s="230" t="s">
        <v>60</v>
      </c>
      <c r="C131" s="245"/>
      <c r="D131" s="289"/>
      <c r="E131" s="245"/>
      <c r="F131" s="236"/>
      <c r="G131" s="299">
        <v>0.13</v>
      </c>
      <c r="H131" s="236"/>
      <c r="I131" s="242">
        <f>I129*G131</f>
        <v>73.97809666000002</v>
      </c>
      <c r="J131" s="300"/>
      <c r="K131" s="299">
        <v>0.13</v>
      </c>
      <c r="L131" s="236"/>
      <c r="M131" s="242">
        <f>M129*K131</f>
        <v>74.668409660000009</v>
      </c>
      <c r="N131" s="300"/>
      <c r="O131" s="237">
        <f>M131-I131</f>
        <v>0.69031299999998907</v>
      </c>
      <c r="P131" s="238">
        <f>IF(OR(I131=0,M131=0),"",(O131/I131))</f>
        <v>9.3313160403766041E-3</v>
      </c>
      <c r="Q131" s="224"/>
      <c r="R131" s="10"/>
    </row>
    <row r="132" spans="1:18" ht="15" thickBot="1" x14ac:dyDescent="0.4">
      <c r="A132" s="200"/>
      <c r="B132" s="564" t="s">
        <v>61</v>
      </c>
      <c r="C132" s="564"/>
      <c r="D132" s="564"/>
      <c r="E132" s="301"/>
      <c r="F132" s="302"/>
      <c r="G132" s="302"/>
      <c r="H132" s="302"/>
      <c r="I132" s="303">
        <f>SUM(I129:I131)</f>
        <v>454.11170103600006</v>
      </c>
      <c r="J132" s="304"/>
      <c r="K132" s="302"/>
      <c r="L132" s="302"/>
      <c r="M132" s="303">
        <f>SUM(M129:M131)</f>
        <v>458.34916083600001</v>
      </c>
      <c r="N132" s="304"/>
      <c r="O132" s="363">
        <f>M132-I132</f>
        <v>4.2374597999999537</v>
      </c>
      <c r="P132" s="364">
        <f>IF(OR(I132=0,M132=0),"",(O132/I132))</f>
        <v>9.3313160403766509E-3</v>
      </c>
      <c r="Q132" s="224"/>
      <c r="R132" s="10"/>
    </row>
    <row r="133" spans="1:18" ht="15" thickBot="1" x14ac:dyDescent="0.4">
      <c r="A133" s="306"/>
      <c r="B133" s="365"/>
      <c r="C133" s="366"/>
      <c r="D133" s="367"/>
      <c r="E133" s="366"/>
      <c r="F133" s="368"/>
      <c r="G133" s="283"/>
      <c r="H133" s="369"/>
      <c r="I133" s="285"/>
      <c r="J133" s="368"/>
      <c r="K133" s="283"/>
      <c r="L133" s="369"/>
      <c r="M133" s="285"/>
      <c r="N133" s="368"/>
      <c r="O133" s="370"/>
      <c r="P133" s="287"/>
      <c r="Q133" s="224"/>
      <c r="R133" s="10"/>
    </row>
    <row r="134" spans="1:18" s="202" customFormat="1" x14ac:dyDescent="0.35">
      <c r="A134" s="415"/>
      <c r="B134" s="378" t="s">
        <v>70</v>
      </c>
      <c r="C134" s="378"/>
      <c r="D134" s="416"/>
      <c r="E134" s="378"/>
      <c r="F134" s="379"/>
      <c r="G134" s="381"/>
      <c r="H134" s="381"/>
      <c r="I134" s="382">
        <f>SUM(I124:I125,I116,I117:I120)</f>
        <v>592.73428200000001</v>
      </c>
      <c r="J134" s="383"/>
      <c r="K134" s="381"/>
      <c r="L134" s="381"/>
      <c r="M134" s="382">
        <f>SUM(M124:M125,M116,M117:M120)</f>
        <v>598.04438199999993</v>
      </c>
      <c r="N134" s="383"/>
      <c r="O134" s="242">
        <f>M134-I134</f>
        <v>5.3100999999999203</v>
      </c>
      <c r="P134" s="243">
        <f>IF(OR(I134=0,M134=0),"",(O134/I134))</f>
        <v>8.958651728532753E-3</v>
      </c>
      <c r="Q134" s="224"/>
      <c r="R134" s="10"/>
    </row>
    <row r="135" spans="1:18" s="202" customFormat="1" x14ac:dyDescent="0.35">
      <c r="A135" s="415"/>
      <c r="B135" s="230" t="s">
        <v>59</v>
      </c>
      <c r="C135" s="230"/>
      <c r="D135" s="362"/>
      <c r="E135" s="230"/>
      <c r="F135" s="236"/>
      <c r="G135" s="131">
        <f>+RESIDENTIAL!$G$123</f>
        <v>-0.33200000000000002</v>
      </c>
      <c r="H135" s="296"/>
      <c r="I135" s="242">
        <f>+I134*G135</f>
        <v>-196.78778162400002</v>
      </c>
      <c r="J135" s="300"/>
      <c r="K135" s="297">
        <f>$G135</f>
        <v>-0.33200000000000002</v>
      </c>
      <c r="L135" s="296"/>
      <c r="M135" s="242">
        <f>+M134*K135</f>
        <v>-198.55073482399999</v>
      </c>
      <c r="N135" s="300"/>
      <c r="O135" s="242">
        <f>M135-I135</f>
        <v>-1.7629531999999699</v>
      </c>
      <c r="P135" s="243">
        <f>IF(OR(I135=0,M135=0),"",(O135/I135))</f>
        <v>8.9586517285327339E-3</v>
      </c>
      <c r="Q135" s="224"/>
      <c r="R135" s="10"/>
    </row>
    <row r="136" spans="1:18" s="202" customFormat="1" x14ac:dyDescent="0.35">
      <c r="A136" s="415"/>
      <c r="B136" s="378" t="s">
        <v>60</v>
      </c>
      <c r="C136" s="378"/>
      <c r="D136" s="416"/>
      <c r="E136" s="378"/>
      <c r="F136" s="379"/>
      <c r="G136" s="380">
        <v>0.13</v>
      </c>
      <c r="H136" s="381"/>
      <c r="I136" s="382">
        <f>I134*G136</f>
        <v>77.055456660000004</v>
      </c>
      <c r="J136" s="383"/>
      <c r="K136" s="380">
        <v>0.13</v>
      </c>
      <c r="L136" s="381"/>
      <c r="M136" s="382">
        <f>M134*K136</f>
        <v>77.745769659999993</v>
      </c>
      <c r="N136" s="383"/>
      <c r="O136" s="242">
        <f>M136-I136</f>
        <v>0.69031299999998907</v>
      </c>
      <c r="P136" s="243">
        <f>IF(OR(I136=0,M136=0),"",(O136/I136))</f>
        <v>8.9586517285327461E-3</v>
      </c>
      <c r="Q136" s="224"/>
      <c r="R136" s="10"/>
    </row>
    <row r="137" spans="1:18" s="202" customFormat="1" ht="15" thickBot="1" x14ac:dyDescent="0.4">
      <c r="A137" s="415"/>
      <c r="B137" s="569" t="s">
        <v>71</v>
      </c>
      <c r="C137" s="569"/>
      <c r="D137" s="569"/>
      <c r="E137" s="378"/>
      <c r="F137" s="236"/>
      <c r="G137" s="236"/>
      <c r="H137" s="236"/>
      <c r="I137" s="242">
        <f>SUM(I134:I136)</f>
        <v>473.00195703600002</v>
      </c>
      <c r="J137" s="300"/>
      <c r="K137" s="236"/>
      <c r="L137" s="236"/>
      <c r="M137" s="242">
        <f>SUM(M134:M136)</f>
        <v>477.23941683599998</v>
      </c>
      <c r="N137" s="300"/>
      <c r="O137" s="242">
        <f>M137-I137</f>
        <v>4.2374597999999537</v>
      </c>
      <c r="P137" s="243">
        <f>IF(OR(I137=0,M137=0),"",(O137/I137))</f>
        <v>8.9586517285327894E-3</v>
      </c>
      <c r="Q137" s="224"/>
      <c r="R137" s="10"/>
    </row>
    <row r="138" spans="1:18" ht="15" thickBot="1" x14ac:dyDescent="0.4">
      <c r="A138" s="306"/>
      <c r="B138" s="365"/>
      <c r="C138" s="366"/>
      <c r="D138" s="367"/>
      <c r="E138" s="366"/>
      <c r="F138" s="368"/>
      <c r="G138" s="283"/>
      <c r="H138" s="369"/>
      <c r="I138" s="285"/>
      <c r="J138" s="368"/>
      <c r="K138" s="283"/>
      <c r="L138" s="369"/>
      <c r="M138" s="285"/>
      <c r="N138" s="368"/>
      <c r="O138" s="370"/>
      <c r="P138" s="384"/>
      <c r="Q138" s="224"/>
      <c r="R138" s="10"/>
    </row>
    <row r="139" spans="1:18" x14ac:dyDescent="0.35">
      <c r="A139" s="200"/>
      <c r="B139" s="331"/>
      <c r="C139" s="200"/>
      <c r="D139" s="201"/>
      <c r="E139" s="200"/>
      <c r="F139" s="200"/>
      <c r="G139" s="200"/>
      <c r="H139" s="200"/>
      <c r="I139" s="218"/>
      <c r="J139" s="200"/>
      <c r="K139" s="200"/>
      <c r="L139" s="200"/>
      <c r="M139" s="218"/>
      <c r="N139" s="200"/>
      <c r="O139" s="200"/>
      <c r="P139" s="200"/>
      <c r="Q139" s="224"/>
      <c r="R139" s="10"/>
    </row>
    <row r="140" spans="1:18" x14ac:dyDescent="0.35">
      <c r="A140" s="200"/>
      <c r="B140" s="335" t="s">
        <v>63</v>
      </c>
      <c r="C140" s="200"/>
      <c r="D140" s="201"/>
      <c r="E140" s="200"/>
      <c r="F140" s="200"/>
      <c r="G140" s="316">
        <f>+RESIDENTIAL!$K$68</f>
        <v>2.9499999999999998E-2</v>
      </c>
      <c r="H140" s="200"/>
      <c r="I140" s="200"/>
      <c r="J140" s="200"/>
      <c r="K140" s="316">
        <f>+RESIDENTIAL!$K$68</f>
        <v>2.9499999999999998E-2</v>
      </c>
      <c r="L140" s="200"/>
      <c r="M140" s="200"/>
      <c r="N140" s="200"/>
      <c r="O140" s="200"/>
      <c r="P140" s="200"/>
      <c r="Q140" s="224"/>
      <c r="R140" s="10"/>
    </row>
    <row r="141" spans="1:18" x14ac:dyDescent="0.35">
      <c r="R141" s="10"/>
    </row>
    <row r="142" spans="1:18" x14ac:dyDescent="0.35">
      <c r="D142" s="418">
        <v>0.64</v>
      </c>
      <c r="E142" s="419" t="s">
        <v>51</v>
      </c>
      <c r="F142" s="319"/>
      <c r="G142" s="420"/>
      <c r="R142" s="10"/>
    </row>
    <row r="143" spans="1:18" x14ac:dyDescent="0.35">
      <c r="D143" s="421">
        <v>0.18</v>
      </c>
      <c r="E143" s="422" t="s">
        <v>52</v>
      </c>
      <c r="F143" s="210"/>
      <c r="G143" s="423"/>
      <c r="R143" s="10"/>
    </row>
    <row r="144" spans="1:18" x14ac:dyDescent="0.35">
      <c r="D144" s="424">
        <v>0.18</v>
      </c>
      <c r="E144" s="425" t="s">
        <v>53</v>
      </c>
      <c r="F144" s="326"/>
      <c r="G144" s="327"/>
      <c r="H144" s="10"/>
      <c r="I144" s="10"/>
      <c r="J144" s="10"/>
      <c r="K144" s="10"/>
      <c r="L144" s="10"/>
      <c r="R144" s="10"/>
    </row>
    <row r="145" spans="7:18" x14ac:dyDescent="0.35">
      <c r="G145" s="10"/>
      <c r="H145" s="10"/>
      <c r="I145" s="10"/>
      <c r="J145" s="71"/>
      <c r="K145" s="71"/>
      <c r="L145" s="71"/>
      <c r="M145" s="71"/>
      <c r="R145" s="10"/>
    </row>
    <row r="146" spans="7:18" x14ac:dyDescent="0.35">
      <c r="G146" s="10"/>
      <c r="H146" s="10"/>
      <c r="I146" s="10"/>
      <c r="J146" s="71"/>
      <c r="K146" s="71"/>
      <c r="L146" s="71"/>
      <c r="M146" s="71"/>
      <c r="R146" s="10"/>
    </row>
    <row r="147" spans="7:18" x14ac:dyDescent="0.35">
      <c r="G147" s="10"/>
      <c r="H147" s="10"/>
      <c r="I147" s="10"/>
      <c r="J147" s="71"/>
      <c r="K147" s="71"/>
      <c r="L147" s="71"/>
      <c r="M147" s="71"/>
      <c r="R147" s="10"/>
    </row>
    <row r="148" spans="7:18" x14ac:dyDescent="0.35">
      <c r="G148" s="10"/>
      <c r="H148" s="10"/>
      <c r="I148" s="10"/>
      <c r="J148" s="71"/>
      <c r="K148" s="71"/>
      <c r="L148" s="71"/>
      <c r="M148" s="71"/>
      <c r="R148" s="10"/>
    </row>
    <row r="149" spans="7:18" x14ac:dyDescent="0.35">
      <c r="G149" s="10"/>
      <c r="H149" s="10"/>
      <c r="I149" s="10"/>
      <c r="J149" s="71"/>
      <c r="K149" s="71"/>
      <c r="L149" s="71"/>
      <c r="M149" s="71"/>
      <c r="R149" s="10"/>
    </row>
    <row r="150" spans="7:18" x14ac:dyDescent="0.35">
      <c r="G150" s="10"/>
      <c r="H150" s="10"/>
      <c r="I150" s="10"/>
      <c r="J150" s="71"/>
      <c r="K150" s="71"/>
      <c r="L150" s="71"/>
      <c r="M150" s="71"/>
      <c r="R150" s="10"/>
    </row>
    <row r="151" spans="7:18" x14ac:dyDescent="0.35">
      <c r="G151" s="10"/>
      <c r="H151" s="10"/>
      <c r="I151" s="10"/>
      <c r="J151" s="71"/>
      <c r="K151" s="71"/>
      <c r="L151" s="71"/>
      <c r="M151" s="71"/>
      <c r="R151" s="10"/>
    </row>
    <row r="152" spans="7:18" x14ac:dyDescent="0.35">
      <c r="G152" s="10"/>
      <c r="H152" s="10"/>
      <c r="I152" s="10"/>
      <c r="J152" s="71"/>
      <c r="K152" s="71"/>
      <c r="L152" s="71"/>
      <c r="M152" s="71"/>
      <c r="R152" s="10"/>
    </row>
    <row r="153" spans="7:18" x14ac:dyDescent="0.35">
      <c r="G153" s="10"/>
      <c r="H153" s="10"/>
      <c r="I153" s="10"/>
      <c r="J153" s="71"/>
      <c r="K153" s="71"/>
      <c r="L153" s="71"/>
      <c r="M153" s="71"/>
      <c r="R153" s="10"/>
    </row>
    <row r="154" spans="7:18" x14ac:dyDescent="0.35">
      <c r="G154" s="10"/>
      <c r="H154" s="10"/>
      <c r="I154" s="10"/>
      <c r="J154" s="71"/>
      <c r="K154" s="71"/>
      <c r="L154" s="71"/>
      <c r="M154" s="71"/>
      <c r="R154" s="10"/>
    </row>
    <row r="155" spans="7:18" x14ac:dyDescent="0.35">
      <c r="G155" s="10"/>
      <c r="H155" s="10"/>
      <c r="I155" s="10"/>
      <c r="J155" s="71"/>
      <c r="K155" s="71"/>
      <c r="L155" s="71"/>
      <c r="M155" s="71"/>
      <c r="R155" s="10"/>
    </row>
    <row r="156" spans="7:18" x14ac:dyDescent="0.35">
      <c r="G156" s="10"/>
      <c r="H156" s="10"/>
      <c r="I156" s="10"/>
      <c r="J156" s="71"/>
      <c r="K156" s="71"/>
      <c r="L156" s="71"/>
      <c r="M156" s="71"/>
      <c r="R156" s="10"/>
    </row>
    <row r="157" spans="7:18" x14ac:dyDescent="0.35">
      <c r="G157" s="10"/>
      <c r="H157" s="10"/>
      <c r="I157" s="10"/>
      <c r="J157" s="71"/>
      <c r="K157" s="71"/>
      <c r="L157" s="71"/>
      <c r="M157" s="71"/>
      <c r="R157" s="10"/>
    </row>
    <row r="158" spans="7:18" x14ac:dyDescent="0.35">
      <c r="G158" s="10"/>
      <c r="H158" s="10"/>
      <c r="I158" s="10"/>
      <c r="J158" s="71"/>
      <c r="K158" s="71"/>
      <c r="L158" s="71"/>
      <c r="M158" s="71"/>
      <c r="R158" s="10"/>
    </row>
    <row r="159" spans="7:18" x14ac:dyDescent="0.35">
      <c r="G159" s="10"/>
      <c r="H159" s="10"/>
      <c r="I159" s="10"/>
      <c r="J159" s="71"/>
      <c r="K159" s="71"/>
      <c r="L159" s="71"/>
      <c r="M159" s="71"/>
      <c r="R159" s="10"/>
    </row>
    <row r="160" spans="7:18" x14ac:dyDescent="0.35">
      <c r="G160" s="10"/>
      <c r="H160" s="10"/>
      <c r="I160" s="10"/>
      <c r="J160" s="71"/>
      <c r="K160" s="71"/>
      <c r="L160" s="71"/>
      <c r="M160" s="71"/>
      <c r="R160" s="10"/>
    </row>
    <row r="161" spans="7:18" x14ac:dyDescent="0.35">
      <c r="G161" s="10"/>
      <c r="H161" s="10"/>
      <c r="I161" s="10"/>
      <c r="J161" s="71"/>
      <c r="K161" s="71"/>
      <c r="L161" s="71"/>
      <c r="M161" s="71"/>
      <c r="R161" s="10"/>
    </row>
    <row r="162" spans="7:18" x14ac:dyDescent="0.35">
      <c r="G162" s="10"/>
      <c r="H162" s="10"/>
      <c r="I162" s="10"/>
      <c r="J162" s="71"/>
      <c r="K162" s="71"/>
      <c r="L162" s="71"/>
      <c r="M162" s="71"/>
      <c r="R162" s="10"/>
    </row>
    <row r="163" spans="7:18" x14ac:dyDescent="0.35">
      <c r="G163" s="10"/>
      <c r="H163" s="10"/>
      <c r="I163" s="10"/>
      <c r="J163" s="71"/>
      <c r="K163" s="71"/>
      <c r="L163" s="71"/>
      <c r="M163" s="71"/>
      <c r="R163" s="10"/>
    </row>
    <row r="164" spans="7:18" x14ac:dyDescent="0.35">
      <c r="G164" s="10"/>
      <c r="H164" s="10"/>
      <c r="I164" s="10"/>
      <c r="J164" s="71"/>
      <c r="K164" s="71"/>
      <c r="L164" s="71"/>
      <c r="M164" s="71"/>
      <c r="R164" s="10"/>
    </row>
    <row r="165" spans="7:18" x14ac:dyDescent="0.35">
      <c r="G165" s="10"/>
      <c r="H165" s="10"/>
      <c r="I165" s="10"/>
      <c r="J165" s="71"/>
      <c r="K165" s="71"/>
      <c r="L165" s="71"/>
      <c r="M165" s="71"/>
      <c r="R165" s="10"/>
    </row>
    <row r="166" spans="7:18" x14ac:dyDescent="0.35">
      <c r="G166" s="10"/>
      <c r="H166" s="10"/>
      <c r="I166" s="10"/>
      <c r="J166" s="71"/>
      <c r="K166" s="71"/>
      <c r="L166" s="71"/>
      <c r="M166" s="71"/>
      <c r="R166" s="10"/>
    </row>
    <row r="167" spans="7:18" x14ac:dyDescent="0.35">
      <c r="G167" s="10"/>
      <c r="H167" s="10"/>
      <c r="I167" s="10"/>
      <c r="J167" s="71"/>
      <c r="K167" s="71"/>
      <c r="L167" s="71"/>
      <c r="M167" s="71"/>
      <c r="R167" s="10"/>
    </row>
    <row r="168" spans="7:18" x14ac:dyDescent="0.35">
      <c r="G168" s="10"/>
      <c r="H168" s="10"/>
      <c r="I168" s="10"/>
      <c r="J168" s="71"/>
      <c r="K168" s="71"/>
      <c r="L168" s="71"/>
      <c r="M168" s="71"/>
      <c r="R168" s="10"/>
    </row>
    <row r="169" spans="7:18" x14ac:dyDescent="0.35">
      <c r="G169" s="10"/>
      <c r="H169" s="10"/>
      <c r="I169" s="10"/>
      <c r="J169" s="71"/>
      <c r="K169" s="71"/>
      <c r="L169" s="71"/>
      <c r="M169" s="71"/>
      <c r="R169" s="10"/>
    </row>
    <row r="170" spans="7:18" x14ac:dyDescent="0.35">
      <c r="G170" s="10"/>
      <c r="H170" s="10"/>
      <c r="I170" s="10"/>
      <c r="J170" s="71"/>
      <c r="K170" s="71"/>
      <c r="L170" s="71"/>
      <c r="M170" s="71"/>
      <c r="R170" s="10"/>
    </row>
    <row r="171" spans="7:18" x14ac:dyDescent="0.35">
      <c r="G171" s="10"/>
      <c r="H171" s="10"/>
      <c r="I171" s="10"/>
      <c r="J171" s="71"/>
      <c r="K171" s="71"/>
      <c r="L171" s="71"/>
      <c r="M171" s="71"/>
      <c r="R171" s="10"/>
    </row>
    <row r="172" spans="7:18" x14ac:dyDescent="0.35">
      <c r="G172" s="10"/>
      <c r="H172" s="10"/>
      <c r="I172" s="10"/>
      <c r="J172" s="71"/>
      <c r="K172" s="71"/>
      <c r="L172" s="71"/>
      <c r="M172" s="71"/>
      <c r="R172" s="10"/>
    </row>
    <row r="173" spans="7:18" x14ac:dyDescent="0.35">
      <c r="G173" s="10"/>
      <c r="H173" s="10"/>
      <c r="I173" s="10"/>
      <c r="J173" s="71"/>
      <c r="K173" s="71"/>
      <c r="L173" s="71"/>
      <c r="M173" s="71"/>
      <c r="R173" s="10"/>
    </row>
    <row r="174" spans="7:18" x14ac:dyDescent="0.35">
      <c r="G174" s="10"/>
      <c r="H174" s="10"/>
      <c r="I174" s="10"/>
      <c r="J174" s="71"/>
      <c r="K174" s="71"/>
      <c r="L174" s="71"/>
      <c r="M174" s="71"/>
      <c r="R174" s="10"/>
    </row>
    <row r="175" spans="7:18" x14ac:dyDescent="0.35">
      <c r="G175" s="10"/>
      <c r="H175" s="10"/>
      <c r="I175" s="10"/>
      <c r="J175" s="71"/>
      <c r="K175" s="71"/>
      <c r="L175" s="71"/>
      <c r="M175" s="71"/>
      <c r="R175" s="10"/>
    </row>
    <row r="176" spans="7:18" x14ac:dyDescent="0.35">
      <c r="G176" s="10"/>
      <c r="H176" s="10"/>
      <c r="I176" s="10"/>
      <c r="J176" s="71"/>
      <c r="K176" s="71"/>
      <c r="L176" s="71"/>
      <c r="M176" s="71"/>
      <c r="R176" s="10"/>
    </row>
    <row r="177" spans="7:18" x14ac:dyDescent="0.35">
      <c r="G177" s="10"/>
      <c r="H177" s="10"/>
      <c r="I177" s="10"/>
      <c r="J177" s="71"/>
      <c r="K177" s="71"/>
      <c r="L177" s="71"/>
      <c r="M177" s="71"/>
      <c r="R177" s="10"/>
    </row>
    <row r="178" spans="7:18" x14ac:dyDescent="0.35">
      <c r="G178" s="10"/>
      <c r="H178" s="10"/>
      <c r="I178" s="10"/>
      <c r="J178" s="71"/>
      <c r="K178" s="71"/>
      <c r="L178" s="71"/>
      <c r="M178" s="71"/>
      <c r="R178" s="10"/>
    </row>
    <row r="179" spans="7:18" x14ac:dyDescent="0.35">
      <c r="G179" s="10"/>
      <c r="H179" s="10"/>
      <c r="I179" s="10"/>
      <c r="J179" s="71"/>
      <c r="K179" s="71"/>
      <c r="L179" s="71"/>
      <c r="M179" s="71"/>
      <c r="R179" s="10"/>
    </row>
    <row r="180" spans="7:18" x14ac:dyDescent="0.35">
      <c r="G180" s="10"/>
      <c r="H180" s="10"/>
      <c r="I180" s="10"/>
      <c r="J180" s="71"/>
      <c r="K180" s="71"/>
      <c r="L180" s="71"/>
      <c r="M180" s="71"/>
      <c r="R180" s="10"/>
    </row>
    <row r="181" spans="7:18" x14ac:dyDescent="0.35">
      <c r="G181" s="10"/>
      <c r="H181" s="10"/>
      <c r="I181" s="10"/>
      <c r="J181" s="71"/>
      <c r="K181" s="71"/>
      <c r="L181" s="71"/>
      <c r="M181" s="71"/>
      <c r="R181" s="10"/>
    </row>
    <row r="182" spans="7:18" x14ac:dyDescent="0.35">
      <c r="G182" s="10"/>
      <c r="H182" s="10"/>
      <c r="I182" s="10"/>
      <c r="J182" s="71"/>
      <c r="K182" s="71"/>
      <c r="L182" s="71"/>
      <c r="M182" s="71"/>
      <c r="R182" s="10"/>
    </row>
    <row r="183" spans="7:18" x14ac:dyDescent="0.35">
      <c r="G183" s="10"/>
      <c r="H183" s="10"/>
      <c r="I183" s="10"/>
      <c r="J183" s="71"/>
      <c r="K183" s="71"/>
      <c r="L183" s="71"/>
      <c r="M183" s="71"/>
      <c r="R183" s="10"/>
    </row>
    <row r="184" spans="7:18" x14ac:dyDescent="0.35">
      <c r="G184" s="10"/>
      <c r="H184" s="10"/>
      <c r="I184" s="10"/>
      <c r="J184" s="71"/>
      <c r="K184" s="71"/>
      <c r="L184" s="71"/>
      <c r="M184" s="71"/>
      <c r="R184" s="10"/>
    </row>
    <row r="185" spans="7:18" x14ac:dyDescent="0.35">
      <c r="G185" s="10"/>
      <c r="H185" s="10"/>
      <c r="I185" s="10"/>
      <c r="J185" s="71"/>
      <c r="K185" s="71"/>
      <c r="L185" s="71"/>
      <c r="M185" s="71"/>
      <c r="R185" s="10"/>
    </row>
    <row r="186" spans="7:18" x14ac:dyDescent="0.35">
      <c r="G186" s="10"/>
      <c r="H186" s="10"/>
      <c r="I186" s="10"/>
      <c r="J186" s="71"/>
      <c r="K186" s="71"/>
      <c r="L186" s="71"/>
      <c r="M186" s="71"/>
      <c r="R186" s="10"/>
    </row>
    <row r="187" spans="7:18" x14ac:dyDescent="0.35">
      <c r="G187" s="10"/>
      <c r="H187" s="10"/>
      <c r="I187" s="10"/>
      <c r="J187" s="71"/>
      <c r="K187" s="71"/>
      <c r="L187" s="71"/>
      <c r="M187" s="71"/>
      <c r="R187" s="10"/>
    </row>
    <row r="188" spans="7:18" x14ac:dyDescent="0.35">
      <c r="G188" s="10"/>
      <c r="H188" s="10"/>
      <c r="I188" s="10"/>
      <c r="J188" s="71"/>
      <c r="K188" s="71"/>
      <c r="L188" s="71"/>
      <c r="M188" s="71"/>
      <c r="R188" s="10"/>
    </row>
    <row r="189" spans="7:18" x14ac:dyDescent="0.35">
      <c r="G189" s="10"/>
      <c r="H189" s="10"/>
      <c r="I189" s="10"/>
      <c r="J189" s="71"/>
      <c r="K189" s="71"/>
      <c r="L189" s="71"/>
      <c r="M189" s="71"/>
      <c r="R189" s="10"/>
    </row>
    <row r="190" spans="7:18" x14ac:dyDescent="0.35">
      <c r="G190" s="10"/>
      <c r="H190" s="10"/>
      <c r="I190" s="10"/>
      <c r="J190" s="71"/>
      <c r="K190" s="71"/>
      <c r="L190" s="71"/>
      <c r="M190" s="71"/>
      <c r="R190" s="10"/>
    </row>
    <row r="191" spans="7:18" x14ac:dyDescent="0.35">
      <c r="G191" s="10"/>
      <c r="H191" s="10"/>
      <c r="I191" s="10"/>
      <c r="J191" s="71"/>
      <c r="K191" s="71"/>
      <c r="L191" s="71"/>
      <c r="M191" s="71"/>
      <c r="R191" s="10"/>
    </row>
    <row r="192" spans="7:18" x14ac:dyDescent="0.35">
      <c r="G192" s="10"/>
      <c r="H192" s="10"/>
      <c r="I192" s="10"/>
      <c r="J192" s="71"/>
      <c r="K192" s="71"/>
      <c r="L192" s="71"/>
      <c r="M192" s="71"/>
      <c r="R192" s="10"/>
    </row>
    <row r="193" spans="7:18" x14ac:dyDescent="0.35">
      <c r="G193" s="10"/>
      <c r="H193" s="10"/>
      <c r="I193" s="10"/>
      <c r="J193" s="71"/>
      <c r="K193" s="71"/>
      <c r="L193" s="71"/>
      <c r="M193" s="71"/>
      <c r="R193" s="10"/>
    </row>
    <row r="194" spans="7:18" x14ac:dyDescent="0.35">
      <c r="G194" s="10"/>
      <c r="H194" s="10"/>
      <c r="I194" s="10"/>
      <c r="J194" s="71"/>
      <c r="K194" s="71"/>
      <c r="L194" s="71"/>
      <c r="M194" s="71"/>
      <c r="R194" s="10"/>
    </row>
    <row r="195" spans="7:18" x14ac:dyDescent="0.35">
      <c r="G195" s="10"/>
      <c r="H195" s="10"/>
      <c r="I195" s="10"/>
      <c r="J195" s="71"/>
      <c r="K195" s="71"/>
      <c r="L195" s="71"/>
      <c r="M195" s="71"/>
      <c r="R195" s="10"/>
    </row>
    <row r="196" spans="7:18" x14ac:dyDescent="0.35">
      <c r="G196" s="10"/>
      <c r="H196" s="10"/>
      <c r="I196" s="10"/>
      <c r="J196" s="71"/>
      <c r="K196" s="71"/>
      <c r="L196" s="71"/>
      <c r="M196" s="71"/>
      <c r="R196" s="10"/>
    </row>
    <row r="197" spans="7:18" x14ac:dyDescent="0.35">
      <c r="G197" s="10"/>
      <c r="H197" s="10"/>
      <c r="I197" s="10"/>
      <c r="J197" s="71"/>
      <c r="K197" s="71"/>
      <c r="L197" s="71"/>
      <c r="M197" s="71"/>
      <c r="R197" s="10"/>
    </row>
    <row r="198" spans="7:18" x14ac:dyDescent="0.35">
      <c r="G198" s="10"/>
      <c r="H198" s="10"/>
      <c r="I198" s="10"/>
      <c r="J198" s="71"/>
      <c r="K198" s="71"/>
      <c r="L198" s="71"/>
      <c r="M198" s="71"/>
      <c r="R198" s="10"/>
    </row>
    <row r="199" spans="7:18" x14ac:dyDescent="0.35">
      <c r="G199" s="10"/>
      <c r="H199" s="10"/>
      <c r="I199" s="10"/>
      <c r="J199" s="71"/>
      <c r="K199" s="71"/>
      <c r="L199" s="71"/>
      <c r="M199" s="71"/>
      <c r="R199" s="10"/>
    </row>
    <row r="200" spans="7:18" x14ac:dyDescent="0.35">
      <c r="G200" s="10"/>
      <c r="H200" s="10"/>
      <c r="I200" s="10"/>
      <c r="J200" s="71"/>
      <c r="K200" s="71"/>
      <c r="L200" s="71"/>
      <c r="M200" s="71"/>
      <c r="R200" s="10"/>
    </row>
    <row r="201" spans="7:18" x14ac:dyDescent="0.35">
      <c r="G201" s="10"/>
      <c r="H201" s="10"/>
      <c r="I201" s="10"/>
      <c r="J201" s="71"/>
      <c r="K201" s="71"/>
      <c r="L201" s="71"/>
      <c r="M201" s="71"/>
      <c r="R201" s="10"/>
    </row>
    <row r="202" spans="7:18" x14ac:dyDescent="0.35">
      <c r="G202" s="10"/>
      <c r="H202" s="10"/>
      <c r="I202" s="10"/>
      <c r="J202" s="71"/>
      <c r="K202" s="71"/>
      <c r="L202" s="71"/>
      <c r="M202" s="71"/>
      <c r="R202" s="10"/>
    </row>
    <row r="203" spans="7:18" x14ac:dyDescent="0.35">
      <c r="G203" s="10"/>
      <c r="H203" s="10"/>
      <c r="I203" s="10"/>
      <c r="J203" s="71"/>
      <c r="K203" s="71"/>
      <c r="L203" s="71"/>
      <c r="M203" s="71"/>
      <c r="R203" s="10"/>
    </row>
    <row r="204" spans="7:18" x14ac:dyDescent="0.35">
      <c r="G204" s="10"/>
      <c r="H204" s="10"/>
      <c r="I204" s="10"/>
      <c r="J204" s="71"/>
      <c r="K204" s="71"/>
      <c r="L204" s="71"/>
      <c r="M204" s="71"/>
      <c r="R204" s="10"/>
    </row>
    <row r="205" spans="7:18" x14ac:dyDescent="0.35">
      <c r="G205" s="10"/>
      <c r="H205" s="10"/>
      <c r="I205" s="10"/>
      <c r="J205" s="71"/>
      <c r="K205" s="71"/>
      <c r="L205" s="71"/>
      <c r="M205" s="71"/>
      <c r="R205" s="10"/>
    </row>
    <row r="206" spans="7:18" x14ac:dyDescent="0.35">
      <c r="G206" s="10"/>
      <c r="H206" s="10"/>
      <c r="I206" s="10"/>
      <c r="J206" s="71"/>
      <c r="K206" s="71"/>
      <c r="L206" s="71"/>
      <c r="M206" s="71"/>
      <c r="R206" s="10"/>
    </row>
    <row r="207" spans="7:18" x14ac:dyDescent="0.35">
      <c r="G207" s="10"/>
      <c r="H207" s="10"/>
      <c r="I207" s="10"/>
      <c r="J207" s="71"/>
      <c r="K207" s="71"/>
      <c r="L207" s="71"/>
      <c r="M207" s="71"/>
      <c r="R207" s="10"/>
    </row>
    <row r="208" spans="7:18" x14ac:dyDescent="0.35">
      <c r="G208" s="10"/>
      <c r="H208" s="10"/>
      <c r="I208" s="10"/>
      <c r="J208" s="71"/>
      <c r="K208" s="71"/>
      <c r="L208" s="71"/>
      <c r="M208" s="71"/>
      <c r="R208" s="10"/>
    </row>
    <row r="209" spans="7:18" x14ac:dyDescent="0.35">
      <c r="G209" s="10"/>
      <c r="H209" s="10"/>
      <c r="I209" s="10"/>
      <c r="J209" s="71"/>
      <c r="K209" s="71"/>
      <c r="L209" s="71"/>
      <c r="M209" s="71"/>
      <c r="R209" s="10"/>
    </row>
    <row r="210" spans="7:18" x14ac:dyDescent="0.35">
      <c r="G210" s="10"/>
      <c r="H210" s="10"/>
      <c r="I210" s="10"/>
      <c r="J210" s="71"/>
      <c r="K210" s="71"/>
      <c r="L210" s="71"/>
      <c r="M210" s="71"/>
      <c r="R210" s="10"/>
    </row>
    <row r="211" spans="7:18" x14ac:dyDescent="0.35">
      <c r="G211" s="10"/>
      <c r="H211" s="10"/>
      <c r="I211" s="10"/>
      <c r="J211" s="71"/>
      <c r="K211" s="71"/>
      <c r="L211" s="71"/>
      <c r="M211" s="71"/>
      <c r="R211" s="10"/>
    </row>
    <row r="212" spans="7:18" x14ac:dyDescent="0.35">
      <c r="G212" s="10"/>
      <c r="H212" s="10"/>
      <c r="I212" s="10"/>
      <c r="J212" s="71"/>
      <c r="K212" s="71"/>
      <c r="L212" s="71"/>
      <c r="M212" s="71"/>
      <c r="R212" s="10"/>
    </row>
    <row r="213" spans="7:18" x14ac:dyDescent="0.35">
      <c r="G213" s="10"/>
      <c r="H213" s="10"/>
      <c r="I213" s="10"/>
      <c r="J213" s="71"/>
      <c r="K213" s="71"/>
      <c r="L213" s="71"/>
      <c r="M213" s="71"/>
      <c r="R213" s="10"/>
    </row>
    <row r="214" spans="7:18" x14ac:dyDescent="0.35">
      <c r="G214" s="10"/>
      <c r="H214" s="10"/>
      <c r="I214" s="10"/>
      <c r="J214" s="71"/>
      <c r="K214" s="71"/>
      <c r="L214" s="71"/>
      <c r="M214" s="71"/>
      <c r="R214" s="10"/>
    </row>
    <row r="215" spans="7:18" x14ac:dyDescent="0.35">
      <c r="G215" s="10"/>
      <c r="H215" s="10"/>
      <c r="I215" s="10"/>
      <c r="J215" s="71"/>
      <c r="K215" s="71"/>
      <c r="L215" s="71"/>
      <c r="M215" s="71"/>
      <c r="R215" s="10"/>
    </row>
    <row r="216" spans="7:18" x14ac:dyDescent="0.35">
      <c r="G216" s="10"/>
      <c r="H216" s="10"/>
      <c r="I216" s="10"/>
      <c r="J216" s="71"/>
      <c r="K216" s="71"/>
      <c r="L216" s="71"/>
      <c r="M216" s="71"/>
      <c r="R216" s="10"/>
    </row>
    <row r="217" spans="7:18" x14ac:dyDescent="0.35">
      <c r="G217" s="10"/>
      <c r="H217" s="10"/>
      <c r="I217" s="10"/>
      <c r="J217" s="71"/>
      <c r="K217" s="71"/>
      <c r="L217" s="71"/>
      <c r="M217" s="71"/>
      <c r="R217" s="10"/>
    </row>
    <row r="218" spans="7:18" x14ac:dyDescent="0.35">
      <c r="G218" s="10"/>
      <c r="H218" s="10"/>
      <c r="I218" s="10"/>
      <c r="J218" s="71"/>
      <c r="K218" s="71"/>
      <c r="L218" s="71"/>
      <c r="M218" s="71"/>
      <c r="R218" s="10"/>
    </row>
    <row r="219" spans="7:18" x14ac:dyDescent="0.35">
      <c r="G219" s="10"/>
      <c r="H219" s="10"/>
      <c r="I219" s="10"/>
      <c r="J219" s="71"/>
      <c r="K219" s="71"/>
      <c r="L219" s="71"/>
      <c r="M219" s="71"/>
      <c r="R219" s="10"/>
    </row>
    <row r="220" spans="7:18" x14ac:dyDescent="0.35">
      <c r="G220" s="10"/>
      <c r="H220" s="10"/>
      <c r="I220" s="10"/>
      <c r="J220" s="71"/>
      <c r="K220" s="71"/>
      <c r="L220" s="71"/>
      <c r="M220" s="71"/>
      <c r="R220" s="10"/>
    </row>
    <row r="221" spans="7:18" x14ac:dyDescent="0.35">
      <c r="G221" s="10"/>
      <c r="H221" s="10"/>
      <c r="I221" s="10"/>
      <c r="J221" s="71"/>
      <c r="K221" s="71"/>
      <c r="L221" s="71"/>
      <c r="M221" s="71"/>
      <c r="R221" s="10"/>
    </row>
    <row r="222" spans="7:18" x14ac:dyDescent="0.35">
      <c r="G222" s="10"/>
      <c r="H222" s="10"/>
      <c r="I222" s="10"/>
      <c r="J222" s="71"/>
      <c r="K222" s="71"/>
      <c r="L222" s="71"/>
      <c r="M222" s="71"/>
      <c r="R222" s="10"/>
    </row>
    <row r="223" spans="7:18" x14ac:dyDescent="0.35">
      <c r="G223" s="10"/>
      <c r="H223" s="10"/>
      <c r="I223" s="10"/>
      <c r="J223" s="71"/>
      <c r="K223" s="71"/>
      <c r="L223" s="71"/>
      <c r="M223" s="71"/>
      <c r="R223" s="10"/>
    </row>
    <row r="224" spans="7:18" x14ac:dyDescent="0.35">
      <c r="G224" s="10"/>
      <c r="H224" s="10"/>
      <c r="I224" s="10"/>
      <c r="J224" s="71"/>
      <c r="K224" s="71"/>
      <c r="L224" s="71"/>
      <c r="M224" s="71"/>
      <c r="R224" s="10"/>
    </row>
    <row r="225" spans="7:18" x14ac:dyDescent="0.35">
      <c r="G225" s="10"/>
      <c r="H225" s="10"/>
      <c r="I225" s="10"/>
      <c r="J225" s="71"/>
      <c r="K225" s="71"/>
      <c r="L225" s="71"/>
      <c r="M225" s="71"/>
      <c r="R225" s="10"/>
    </row>
    <row r="226" spans="7:18" x14ac:dyDescent="0.35">
      <c r="G226" s="10"/>
      <c r="H226" s="10"/>
      <c r="I226" s="10"/>
      <c r="J226" s="71"/>
      <c r="K226" s="71"/>
      <c r="L226" s="71"/>
      <c r="M226" s="71"/>
      <c r="R226" s="10"/>
    </row>
    <row r="227" spans="7:18" x14ac:dyDescent="0.35">
      <c r="G227" s="10"/>
      <c r="H227" s="10"/>
      <c r="I227" s="10"/>
      <c r="J227" s="71"/>
      <c r="K227" s="71"/>
      <c r="L227" s="71"/>
      <c r="M227" s="71"/>
      <c r="R227" s="10"/>
    </row>
    <row r="228" spans="7:18" x14ac:dyDescent="0.35">
      <c r="G228" s="10"/>
      <c r="H228" s="10"/>
      <c r="I228" s="10"/>
      <c r="J228" s="71"/>
      <c r="K228" s="71"/>
      <c r="L228" s="71"/>
      <c r="M228" s="71"/>
      <c r="R228" s="10"/>
    </row>
    <row r="229" spans="7:18" x14ac:dyDescent="0.35">
      <c r="G229" s="10"/>
      <c r="H229" s="10"/>
      <c r="I229" s="10"/>
      <c r="J229" s="71"/>
      <c r="K229" s="71"/>
      <c r="L229" s="71"/>
      <c r="M229" s="71"/>
      <c r="R229" s="10"/>
    </row>
    <row r="230" spans="7:18" x14ac:dyDescent="0.35">
      <c r="G230" s="10"/>
      <c r="H230" s="10"/>
      <c r="I230" s="10"/>
      <c r="J230" s="71"/>
      <c r="K230" s="71"/>
      <c r="L230" s="71"/>
      <c r="M230" s="71"/>
      <c r="R230" s="10"/>
    </row>
    <row r="231" spans="7:18" x14ac:dyDescent="0.35">
      <c r="G231" s="10"/>
      <c r="H231" s="10"/>
      <c r="I231" s="10"/>
      <c r="J231" s="71"/>
      <c r="K231" s="71"/>
      <c r="L231" s="71"/>
      <c r="M231" s="71"/>
      <c r="R231" s="10"/>
    </row>
    <row r="232" spans="7:18" x14ac:dyDescent="0.35">
      <c r="G232" s="10"/>
      <c r="H232" s="10"/>
      <c r="I232" s="10"/>
      <c r="J232" s="71"/>
      <c r="K232" s="71"/>
      <c r="L232" s="71"/>
      <c r="M232" s="71"/>
      <c r="R232" s="10"/>
    </row>
    <row r="233" spans="7:18" x14ac:dyDescent="0.35">
      <c r="G233" s="10"/>
      <c r="H233" s="10"/>
      <c r="I233" s="10"/>
      <c r="J233" s="71"/>
      <c r="K233" s="71"/>
      <c r="L233" s="71"/>
      <c r="M233" s="71"/>
      <c r="R233" s="10"/>
    </row>
    <row r="234" spans="7:18" x14ac:dyDescent="0.35">
      <c r="G234" s="10"/>
      <c r="H234" s="10"/>
      <c r="I234" s="10"/>
      <c r="J234" s="71"/>
      <c r="K234" s="71"/>
      <c r="L234" s="71"/>
      <c r="M234" s="71"/>
      <c r="R234" s="10"/>
    </row>
    <row r="235" spans="7:18" x14ac:dyDescent="0.35">
      <c r="G235" s="10"/>
      <c r="H235" s="10"/>
      <c r="I235" s="10"/>
      <c r="J235" s="71"/>
      <c r="K235" s="71"/>
      <c r="L235" s="71"/>
      <c r="M235" s="71"/>
      <c r="R235" s="10"/>
    </row>
    <row r="236" spans="7:18" x14ac:dyDescent="0.35">
      <c r="G236" s="10"/>
      <c r="H236" s="10"/>
      <c r="I236" s="10"/>
      <c r="J236" s="71"/>
      <c r="K236" s="71"/>
      <c r="L236" s="71"/>
      <c r="M236" s="71"/>
      <c r="R236" s="10"/>
    </row>
    <row r="237" spans="7:18" x14ac:dyDescent="0.35">
      <c r="G237" s="10"/>
      <c r="H237" s="10"/>
      <c r="I237" s="10"/>
      <c r="J237" s="71"/>
      <c r="K237" s="71"/>
      <c r="L237" s="71"/>
      <c r="M237" s="71"/>
      <c r="R237" s="10"/>
    </row>
    <row r="238" spans="7:18" x14ac:dyDescent="0.35">
      <c r="G238" s="10"/>
      <c r="H238" s="10"/>
      <c r="I238" s="10"/>
      <c r="J238" s="71"/>
      <c r="K238" s="71"/>
      <c r="L238" s="71"/>
      <c r="M238" s="71"/>
      <c r="R238" s="10"/>
    </row>
    <row r="239" spans="7:18" x14ac:dyDescent="0.35">
      <c r="G239" s="10"/>
      <c r="H239" s="10"/>
      <c r="I239" s="10"/>
      <c r="J239" s="71"/>
      <c r="K239" s="71"/>
      <c r="L239" s="71"/>
      <c r="M239" s="71"/>
      <c r="R239" s="10"/>
    </row>
    <row r="240" spans="7:18" x14ac:dyDescent="0.35">
      <c r="G240" s="10"/>
      <c r="H240" s="10"/>
      <c r="I240" s="10"/>
      <c r="J240" s="71"/>
      <c r="K240" s="71"/>
      <c r="L240" s="71"/>
      <c r="M240" s="71"/>
      <c r="R240" s="10"/>
    </row>
    <row r="241" spans="7:18" x14ac:dyDescent="0.35">
      <c r="G241" s="10"/>
      <c r="H241" s="10"/>
      <c r="I241" s="10"/>
      <c r="J241" s="71"/>
      <c r="K241" s="71"/>
      <c r="L241" s="71"/>
      <c r="M241" s="71"/>
      <c r="R241" s="10"/>
    </row>
    <row r="242" spans="7:18" x14ac:dyDescent="0.35">
      <c r="G242" s="10"/>
      <c r="H242" s="10"/>
      <c r="I242" s="10"/>
      <c r="J242" s="71"/>
      <c r="K242" s="71"/>
      <c r="L242" s="71"/>
      <c r="M242" s="71"/>
      <c r="R242" s="10"/>
    </row>
    <row r="243" spans="7:18" x14ac:dyDescent="0.35">
      <c r="G243" s="10"/>
      <c r="H243" s="10"/>
      <c r="I243" s="10"/>
      <c r="J243" s="71"/>
      <c r="K243" s="71"/>
      <c r="L243" s="71"/>
      <c r="M243" s="71"/>
      <c r="R243" s="10"/>
    </row>
    <row r="244" spans="7:18" x14ac:dyDescent="0.35">
      <c r="G244" s="10"/>
      <c r="H244" s="10"/>
      <c r="I244" s="10"/>
      <c r="J244" s="71"/>
      <c r="K244" s="71"/>
      <c r="L244" s="71"/>
      <c r="M244" s="71"/>
      <c r="R244" s="10"/>
    </row>
    <row r="245" spans="7:18" x14ac:dyDescent="0.35">
      <c r="G245" s="10"/>
      <c r="H245" s="10"/>
      <c r="I245" s="10"/>
      <c r="J245" s="71"/>
      <c r="K245" s="71"/>
      <c r="L245" s="71"/>
      <c r="M245" s="71"/>
    </row>
    <row r="246" spans="7:18" x14ac:dyDescent="0.35">
      <c r="G246" s="10"/>
      <c r="H246" s="10"/>
      <c r="I246" s="10"/>
      <c r="J246" s="71"/>
      <c r="K246" s="71"/>
      <c r="L246" s="71"/>
      <c r="M246" s="71"/>
    </row>
    <row r="247" spans="7:18" x14ac:dyDescent="0.35">
      <c r="G247" s="10"/>
      <c r="H247" s="10"/>
      <c r="I247" s="10"/>
      <c r="J247" s="71"/>
      <c r="K247" s="71"/>
      <c r="L247" s="71"/>
      <c r="M247" s="71"/>
    </row>
    <row r="248" spans="7:18" x14ac:dyDescent="0.35">
      <c r="G248" s="10"/>
      <c r="H248" s="10"/>
      <c r="I248" s="10"/>
      <c r="J248" s="71"/>
      <c r="K248" s="71"/>
      <c r="L248" s="71"/>
      <c r="M248" s="71"/>
    </row>
    <row r="249" spans="7:18" x14ac:dyDescent="0.35">
      <c r="G249" s="10"/>
      <c r="H249" s="10"/>
      <c r="I249" s="10"/>
      <c r="J249" s="71"/>
      <c r="K249" s="71"/>
      <c r="L249" s="71"/>
      <c r="M249" s="71"/>
    </row>
    <row r="250" spans="7:18" x14ac:dyDescent="0.35">
      <c r="G250" s="10"/>
      <c r="H250" s="10"/>
      <c r="I250" s="10"/>
      <c r="J250" s="71"/>
      <c r="K250" s="71"/>
      <c r="L250" s="71"/>
      <c r="M250" s="71"/>
    </row>
    <row r="251" spans="7:18" x14ac:dyDescent="0.35">
      <c r="G251" s="10"/>
      <c r="H251" s="10"/>
      <c r="I251" s="10"/>
      <c r="J251" s="71"/>
      <c r="K251" s="71"/>
      <c r="L251" s="71"/>
      <c r="M251" s="71"/>
    </row>
    <row r="252" spans="7:18" x14ac:dyDescent="0.35">
      <c r="G252" s="10"/>
      <c r="H252" s="10"/>
      <c r="I252" s="10"/>
      <c r="J252" s="71"/>
      <c r="K252" s="71"/>
      <c r="L252" s="71"/>
      <c r="M252" s="71"/>
    </row>
    <row r="253" spans="7:18" x14ac:dyDescent="0.35">
      <c r="G253" s="10"/>
      <c r="H253" s="10"/>
      <c r="I253" s="10"/>
      <c r="J253" s="71"/>
      <c r="K253" s="71"/>
      <c r="L253" s="71"/>
      <c r="M253" s="71"/>
    </row>
    <row r="254" spans="7:18" x14ac:dyDescent="0.35">
      <c r="G254" s="10"/>
      <c r="H254" s="10"/>
      <c r="I254" s="10"/>
      <c r="J254" s="71"/>
      <c r="K254" s="71"/>
      <c r="L254" s="71"/>
      <c r="M254" s="71"/>
    </row>
    <row r="255" spans="7:18" x14ac:dyDescent="0.35">
      <c r="G255" s="10"/>
      <c r="H255" s="10"/>
      <c r="I255" s="10"/>
      <c r="J255" s="71"/>
      <c r="K255" s="71"/>
      <c r="L255" s="71"/>
      <c r="M255" s="71"/>
    </row>
    <row r="256" spans="7:18" x14ac:dyDescent="0.35">
      <c r="G256" s="10"/>
      <c r="H256" s="10"/>
      <c r="I256" s="10"/>
      <c r="J256" s="71"/>
      <c r="K256" s="71"/>
      <c r="L256" s="71"/>
      <c r="M256" s="71"/>
    </row>
    <row r="257" spans="7:13" x14ac:dyDescent="0.35">
      <c r="G257" s="10"/>
      <c r="H257" s="10"/>
      <c r="I257" s="10"/>
      <c r="J257" s="71"/>
      <c r="K257" s="71"/>
      <c r="L257" s="71"/>
      <c r="M257" s="71"/>
    </row>
    <row r="258" spans="7:13" x14ac:dyDescent="0.35">
      <c r="G258" s="10"/>
      <c r="H258" s="10"/>
      <c r="I258" s="10"/>
      <c r="J258" s="71"/>
      <c r="K258" s="71"/>
      <c r="L258" s="71"/>
      <c r="M258" s="71"/>
    </row>
    <row r="259" spans="7:13" x14ac:dyDescent="0.35">
      <c r="G259" s="10"/>
      <c r="H259" s="10"/>
      <c r="I259" s="10"/>
      <c r="J259" s="71"/>
      <c r="K259" s="71"/>
      <c r="L259" s="71"/>
      <c r="M259" s="71"/>
    </row>
    <row r="260" spans="7:13" x14ac:dyDescent="0.35">
      <c r="G260" s="10"/>
      <c r="H260" s="10"/>
      <c r="I260" s="10"/>
      <c r="J260" s="71"/>
      <c r="K260" s="71"/>
      <c r="L260" s="71"/>
      <c r="M260" s="71"/>
    </row>
    <row r="261" spans="7:13" x14ac:dyDescent="0.35">
      <c r="G261" s="10"/>
      <c r="H261" s="10"/>
      <c r="I261" s="10"/>
      <c r="J261" s="71"/>
      <c r="K261" s="71"/>
      <c r="L261" s="71"/>
      <c r="M261" s="71"/>
    </row>
    <row r="262" spans="7:13" x14ac:dyDescent="0.35">
      <c r="G262" s="10"/>
      <c r="H262" s="10"/>
      <c r="I262" s="10"/>
      <c r="J262" s="71"/>
      <c r="K262" s="71"/>
      <c r="L262" s="71"/>
      <c r="M262" s="71"/>
    </row>
    <row r="263" spans="7:13" x14ac:dyDescent="0.35">
      <c r="G263" s="10"/>
      <c r="H263" s="10"/>
      <c r="I263" s="10"/>
      <c r="J263" s="71"/>
      <c r="K263" s="71"/>
      <c r="L263" s="71"/>
      <c r="M263" s="71"/>
    </row>
    <row r="264" spans="7:13" x14ac:dyDescent="0.35">
      <c r="G264" s="10"/>
      <c r="H264" s="10"/>
      <c r="I264" s="10"/>
      <c r="J264" s="71"/>
      <c r="K264" s="71"/>
      <c r="L264" s="71"/>
      <c r="M264" s="71"/>
    </row>
    <row r="265" spans="7:13" x14ac:dyDescent="0.35">
      <c r="G265" s="10"/>
      <c r="H265" s="10"/>
      <c r="I265" s="10"/>
      <c r="J265" s="71"/>
      <c r="K265" s="71"/>
      <c r="L265" s="71"/>
      <c r="M265" s="71"/>
    </row>
    <row r="266" spans="7:13" x14ac:dyDescent="0.35">
      <c r="G266" s="10"/>
      <c r="H266" s="10"/>
      <c r="I266" s="10"/>
      <c r="J266" s="71"/>
      <c r="K266" s="71"/>
      <c r="L266" s="71"/>
      <c r="M266" s="71"/>
    </row>
    <row r="267" spans="7:13" x14ac:dyDescent="0.35">
      <c r="G267" s="10"/>
      <c r="H267" s="10"/>
      <c r="I267" s="10"/>
      <c r="J267" s="71"/>
      <c r="K267" s="71"/>
      <c r="L267" s="71"/>
      <c r="M267" s="71"/>
    </row>
    <row r="268" spans="7:13" x14ac:dyDescent="0.35">
      <c r="G268" s="10"/>
      <c r="H268" s="10"/>
      <c r="I268" s="10"/>
      <c r="J268" s="71"/>
      <c r="K268" s="71"/>
      <c r="L268" s="71"/>
      <c r="M268" s="71"/>
    </row>
    <row r="269" spans="7:13" x14ac:dyDescent="0.35">
      <c r="G269" s="10"/>
      <c r="H269" s="10"/>
      <c r="I269" s="10"/>
      <c r="J269" s="71"/>
      <c r="K269" s="71"/>
      <c r="L269" s="71"/>
      <c r="M269" s="71"/>
    </row>
    <row r="270" spans="7:13" x14ac:dyDescent="0.35">
      <c r="G270" s="10"/>
      <c r="H270" s="10"/>
      <c r="I270" s="10"/>
      <c r="J270" s="71"/>
      <c r="K270" s="71"/>
      <c r="L270" s="71"/>
      <c r="M270" s="71"/>
    </row>
    <row r="271" spans="7:13" x14ac:dyDescent="0.35">
      <c r="G271" s="10"/>
      <c r="H271" s="10"/>
      <c r="I271" s="10"/>
      <c r="J271" s="71"/>
      <c r="K271" s="71"/>
      <c r="L271" s="71"/>
      <c r="M271" s="71"/>
    </row>
    <row r="272" spans="7:13" x14ac:dyDescent="0.35">
      <c r="G272" s="10"/>
      <c r="H272" s="10"/>
      <c r="I272" s="10"/>
      <c r="J272" s="71"/>
      <c r="K272" s="71"/>
      <c r="L272" s="71"/>
      <c r="M272" s="71"/>
    </row>
    <row r="273" spans="7:13" x14ac:dyDescent="0.35">
      <c r="G273" s="10"/>
      <c r="H273" s="10"/>
      <c r="I273" s="10"/>
      <c r="J273" s="71"/>
      <c r="K273" s="71"/>
      <c r="L273" s="71"/>
      <c r="M273" s="71"/>
    </row>
    <row r="274" spans="7:13" x14ac:dyDescent="0.35">
      <c r="G274" s="10"/>
      <c r="H274" s="10"/>
      <c r="I274" s="10"/>
      <c r="J274" s="71"/>
      <c r="K274" s="71"/>
      <c r="L274" s="71"/>
      <c r="M274" s="71"/>
    </row>
    <row r="275" spans="7:13" x14ac:dyDescent="0.35">
      <c r="G275" s="10"/>
      <c r="H275" s="10"/>
      <c r="I275" s="10"/>
      <c r="J275" s="71"/>
      <c r="K275" s="71"/>
      <c r="L275" s="71"/>
      <c r="M275" s="71"/>
    </row>
    <row r="276" spans="7:13" x14ac:dyDescent="0.35">
      <c r="G276" s="10"/>
      <c r="H276" s="10"/>
      <c r="I276" s="10"/>
      <c r="J276" s="71"/>
      <c r="K276" s="71"/>
      <c r="L276" s="71"/>
      <c r="M276" s="71"/>
    </row>
  </sheetData>
  <mergeCells count="22">
    <mergeCell ref="B132:D132"/>
    <mergeCell ref="B137:D137"/>
    <mergeCell ref="B76:J76"/>
    <mergeCell ref="B77:J77"/>
    <mergeCell ref="G86:I86"/>
    <mergeCell ref="K86:M86"/>
    <mergeCell ref="O86:P86"/>
    <mergeCell ref="D87:D88"/>
    <mergeCell ref="O87:O88"/>
    <mergeCell ref="P87:P88"/>
    <mergeCell ref="O20:P20"/>
    <mergeCell ref="D21:D22"/>
    <mergeCell ref="O21:O22"/>
    <mergeCell ref="P21:P22"/>
    <mergeCell ref="B66:D66"/>
    <mergeCell ref="B71:D71"/>
    <mergeCell ref="A3:H3"/>
    <mergeCell ref="B10:J10"/>
    <mergeCell ref="B11:J11"/>
    <mergeCell ref="D14:L14"/>
    <mergeCell ref="G20:I20"/>
    <mergeCell ref="K20:M20"/>
  </mergeCells>
  <conditionalFormatting sqref="K219:M275">
    <cfRule type="cellIs" dxfId="15" priority="1" operator="lessThan">
      <formula>0</formula>
    </cfRule>
    <cfRule type="cellIs" dxfId="14" priority="2" operator="greaterThan">
      <formula>0</formula>
    </cfRule>
  </conditionalFormatting>
  <conditionalFormatting sqref="J146:J276 J145:M145 K146:M214">
    <cfRule type="cellIs" dxfId="13" priority="5" operator="lessThan">
      <formula>0</formula>
    </cfRule>
    <cfRule type="cellIs" dxfId="12" priority="6" operator="greaterThan">
      <formula>0</formula>
    </cfRule>
  </conditionalFormatting>
  <conditionalFormatting sqref="K215:M218 K276:M276">
    <cfRule type="cellIs" dxfId="11" priority="3" operator="lessThan">
      <formula>0</formula>
    </cfRule>
    <cfRule type="cellIs" dxfId="10" priority="4" operator="greaterThan">
      <formula>0</formula>
    </cfRule>
  </conditionalFormatting>
  <dataValidations count="5">
    <dataValidation type="list" allowBlank="1" showInputMessage="1" showErrorMessage="1" sqref="D23 D89" xr:uid="{420F96B5-6C40-4EF3-B50E-4D1E110060E9}">
      <formula1>"per 30 days, per kWh, per kW, per kVA"</formula1>
    </dataValidation>
    <dataValidation type="list" allowBlank="1" showInputMessage="1" showErrorMessage="1" sqref="D16 D82" xr:uid="{950FDB2D-1745-4587-978A-84E5EED4AE1B}">
      <formula1>"TOU, non-TOU"</formula1>
    </dataValidation>
    <dataValidation type="list" allowBlank="1" showInputMessage="1" showErrorMessage="1" prompt="Select Charge Unit - per 30 days, per kWh, per kW, per kVA." sqref="D48:D49 D51:D61 D114:D115 D117:D127 D39:D46 D105:D112 D24:D37 D90:D103" xr:uid="{8C934FDD-D4D1-422D-A270-3525330D7EA0}">
      <formula1>"per 30 days, per kWh, per kW, per kVA"</formula1>
    </dataValidation>
    <dataValidation type="list" allowBlank="1" showInputMessage="1" showErrorMessage="1" sqref="E48:E49 E114:E115 E39:E46 E105:E112 E23:E37 E89:E103 E67 E72 E51:E62 E133 E138 E117:E128" xr:uid="{CD849450-70AF-48B1-AA77-D3943FCCEE0E}">
      <formula1>#REF!</formula1>
    </dataValidation>
    <dataValidation type="list" allowBlank="1" showInputMessage="1" showErrorMessage="1" prompt="Select Charge Unit - monthly, per kWh, per kW" sqref="D67 D62 D72 D133 D128 D138" xr:uid="{8B755D6E-15CC-457C-9708-3C6AB4B8CB64}">
      <formula1>"Monthly, per kWh, per kW"</formula1>
    </dataValidation>
  </dataValidations>
  <printOptions horizontalCentered="1"/>
  <pageMargins left="0.70866141732283461" right="0.70866141732283461" top="1.0236220472440944" bottom="0.51181102362204722" header="0.11811023622047244" footer="0.3543307086614173"/>
  <pageSetup scale="48" fitToHeight="0" orientation="landscape" r:id="rId1"/>
  <headerFooter scaleWithDoc="0">
    <oddHeader xml:space="preserve">&amp;R&amp;7Toronto Hydro-Electric System Limited 
EB-2020-0057
Tab 5
Schedule 1
UPDATED: December 2, 2020
Page &amp;P of &amp;N
</oddHeader>
    <oddFooter>&amp;C&amp;7&amp;A</oddFooter>
  </headerFooter>
  <rowBreaks count="1" manualBreakCount="1">
    <brk id="74" max="16" man="1"/>
  </rowBreaks>
  <colBreaks count="1" manualBreakCount="1">
    <brk id="1" min="9" max="139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Option Button 1">
              <controlPr defaultSize="0" autoFill="0" autoLine="0" autoPict="0">
                <anchor moveWithCells="1">
                  <from>
                    <xdr:col>10</xdr:col>
                    <xdr:colOff>533400</xdr:colOff>
                    <xdr:row>16</xdr:row>
                    <xdr:rowOff>88900</xdr:rowOff>
                  </from>
                  <to>
                    <xdr:col>15</xdr:col>
                    <xdr:colOff>869950</xdr:colOff>
                    <xdr:row>18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Option Button 2">
              <controlPr defaultSize="0" autoFill="0" autoLine="0" autoPict="0">
                <anchor moveWithCells="1">
                  <from>
                    <xdr:col>7</xdr:col>
                    <xdr:colOff>450850</xdr:colOff>
                    <xdr:row>16</xdr:row>
                    <xdr:rowOff>165100</xdr:rowOff>
                  </from>
                  <to>
                    <xdr:col>10</xdr:col>
                    <xdr:colOff>431800</xdr:colOff>
                    <xdr:row>18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Option Button 3">
              <controlPr defaultSize="0" autoFill="0" autoLine="0" autoPict="0">
                <anchor moveWithCells="1">
                  <from>
                    <xdr:col>10</xdr:col>
                    <xdr:colOff>361950</xdr:colOff>
                    <xdr:row>82</xdr:row>
                    <xdr:rowOff>114300</xdr:rowOff>
                  </from>
                  <to>
                    <xdr:col>15</xdr:col>
                    <xdr:colOff>698500</xdr:colOff>
                    <xdr:row>84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7" name="Option Button 4">
              <controlPr defaultSize="0" autoFill="0" autoLine="0" autoPict="0">
                <anchor moveWithCells="1">
                  <from>
                    <xdr:col>7</xdr:col>
                    <xdr:colOff>393700</xdr:colOff>
                    <xdr:row>82</xdr:row>
                    <xdr:rowOff>165100</xdr:rowOff>
                  </from>
                  <to>
                    <xdr:col>10</xdr:col>
                    <xdr:colOff>381000</xdr:colOff>
                    <xdr:row>84</xdr:row>
                    <xdr:rowOff>50800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4A8CC4-3780-40EF-B872-0A100DF107C2}">
  <sheetPr>
    <pageSetUpPr fitToPage="1"/>
  </sheetPr>
  <dimension ref="A1:R269"/>
  <sheetViews>
    <sheetView showGridLines="0" zoomScale="70" zoomScaleNormal="70" zoomScaleSheetLayoutView="84" workbookViewId="0">
      <selection activeCell="B25" sqref="B25"/>
    </sheetView>
  </sheetViews>
  <sheetFormatPr defaultColWidth="9.1796875" defaultRowHeight="14.5" x14ac:dyDescent="0.35"/>
  <cols>
    <col min="1" max="1" width="1.81640625" style="191" customWidth="1"/>
    <col min="2" max="2" width="130" style="191" customWidth="1"/>
    <col min="3" max="3" width="1.54296875" style="191" customWidth="1"/>
    <col min="4" max="4" width="13.453125" style="328" bestFit="1" customWidth="1"/>
    <col min="5" max="5" width="1.7265625" style="191" customWidth="1"/>
    <col min="6" max="6" width="1.26953125" style="191" customWidth="1"/>
    <col min="7" max="7" width="12.54296875" style="191" customWidth="1"/>
    <col min="8" max="8" width="9.453125" style="191" bestFit="1" customWidth="1"/>
    <col min="9" max="9" width="16.1796875" style="191" bestFit="1" customWidth="1"/>
    <col min="10" max="10" width="0.81640625" style="191" customWidth="1"/>
    <col min="11" max="11" width="12.26953125" style="191" customWidth="1"/>
    <col min="12" max="12" width="9.453125" style="191" bestFit="1" customWidth="1"/>
    <col min="13" max="13" width="16.1796875" style="191" bestFit="1" customWidth="1"/>
    <col min="14" max="14" width="2.1796875" style="191" bestFit="1" customWidth="1"/>
    <col min="15" max="15" width="12.81640625" style="191" bestFit="1" customWidth="1"/>
    <col min="16" max="16" width="14.7265625" style="191" bestFit="1" customWidth="1"/>
    <col min="17" max="17" width="1.26953125" style="191" customWidth="1"/>
    <col min="18" max="16384" width="9.1796875" style="191"/>
  </cols>
  <sheetData>
    <row r="1" spans="1:17" ht="20" x14ac:dyDescent="0.35">
      <c r="A1" s="188"/>
      <c r="B1" s="189"/>
      <c r="C1" s="189"/>
      <c r="D1" s="190"/>
      <c r="E1" s="189"/>
      <c r="F1" s="189"/>
      <c r="G1" s="189"/>
      <c r="H1" s="189"/>
      <c r="I1" s="426"/>
      <c r="J1" s="426"/>
      <c r="K1" s="192"/>
      <c r="L1" s="192"/>
      <c r="M1" s="192"/>
      <c r="N1" s="192">
        <v>1</v>
      </c>
      <c r="O1" s="329">
        <v>1</v>
      </c>
      <c r="P1" s="329"/>
      <c r="Q1" s="202"/>
    </row>
    <row r="2" spans="1:17" ht="17.5" x14ac:dyDescent="0.35">
      <c r="A2" s="193"/>
      <c r="B2" s="193"/>
      <c r="C2" s="193"/>
      <c r="D2" s="194"/>
      <c r="E2" s="193"/>
      <c r="F2" s="193"/>
      <c r="G2" s="193"/>
      <c r="H2" s="193"/>
      <c r="I2" s="188"/>
      <c r="J2" s="188"/>
      <c r="O2" s="202"/>
      <c r="P2" s="202"/>
      <c r="Q2" s="202"/>
    </row>
    <row r="3" spans="1:17" ht="17.5" x14ac:dyDescent="0.35">
      <c r="A3" s="552"/>
      <c r="B3" s="552"/>
      <c r="C3" s="552"/>
      <c r="D3" s="552"/>
      <c r="E3" s="552"/>
      <c r="F3" s="552"/>
      <c r="G3" s="552"/>
      <c r="H3" s="552"/>
      <c r="I3" s="188"/>
      <c r="J3" s="188"/>
    </row>
    <row r="4" spans="1:17" ht="17.5" x14ac:dyDescent="0.35">
      <c r="A4" s="193"/>
      <c r="B4" s="193"/>
      <c r="C4" s="193"/>
      <c r="D4" s="194"/>
      <c r="E4" s="193"/>
      <c r="F4" s="195"/>
      <c r="G4" s="195"/>
      <c r="H4" s="195"/>
      <c r="I4" s="188"/>
      <c r="J4" s="188"/>
    </row>
    <row r="5" spans="1:17" ht="15.5" x14ac:dyDescent="0.35">
      <c r="A5" s="188"/>
      <c r="B5" s="188"/>
      <c r="C5" s="196"/>
      <c r="D5" s="197"/>
      <c r="E5" s="196"/>
      <c r="F5" s="188"/>
      <c r="G5" s="188"/>
      <c r="H5" s="188"/>
      <c r="I5" s="188"/>
      <c r="J5" s="188"/>
    </row>
    <row r="6" spans="1:17" x14ac:dyDescent="0.35">
      <c r="A6" s="188"/>
      <c r="B6" s="188"/>
      <c r="C6" s="188"/>
      <c r="D6" s="198"/>
      <c r="E6" s="188"/>
      <c r="F6" s="188"/>
      <c r="G6" s="188"/>
      <c r="H6" s="188"/>
      <c r="I6" s="188"/>
      <c r="J6" s="188"/>
    </row>
    <row r="7" spans="1:17" x14ac:dyDescent="0.35">
      <c r="A7" s="188"/>
      <c r="B7" s="188"/>
      <c r="C7" s="188"/>
      <c r="D7" s="198"/>
      <c r="E7" s="188"/>
      <c r="F7" s="188"/>
      <c r="G7" s="188"/>
      <c r="H7" s="188"/>
      <c r="I7" s="188"/>
      <c r="J7" s="188"/>
    </row>
    <row r="8" spans="1:17" x14ac:dyDescent="0.35">
      <c r="A8" s="199"/>
      <c r="B8" s="188"/>
      <c r="C8" s="188"/>
      <c r="D8" s="198"/>
      <c r="E8" s="188"/>
      <c r="F8" s="188"/>
      <c r="G8" s="188"/>
      <c r="H8" s="188"/>
      <c r="I8" s="188"/>
      <c r="J8" s="188"/>
    </row>
    <row r="9" spans="1:17" x14ac:dyDescent="0.35">
      <c r="A9" s="200"/>
      <c r="B9" s="200"/>
      <c r="C9" s="200"/>
      <c r="D9" s="201"/>
      <c r="E9" s="200"/>
      <c r="F9" s="200"/>
      <c r="G9" s="200"/>
      <c r="H9" s="200"/>
      <c r="M9" s="192"/>
      <c r="N9" s="427"/>
      <c r="O9" s="427"/>
      <c r="P9" s="427"/>
      <c r="Q9" s="427"/>
    </row>
    <row r="10" spans="1:17" ht="18" x14ac:dyDescent="0.4">
      <c r="A10" s="200"/>
      <c r="B10" s="553" t="s">
        <v>0</v>
      </c>
      <c r="C10" s="553"/>
      <c r="D10" s="553"/>
      <c r="E10" s="553"/>
      <c r="F10" s="553"/>
      <c r="G10" s="553"/>
      <c r="H10" s="553"/>
      <c r="I10" s="553"/>
      <c r="J10" s="553"/>
      <c r="M10" s="192"/>
      <c r="N10" s="427"/>
      <c r="O10" s="224"/>
      <c r="P10" s="224"/>
      <c r="Q10" s="427"/>
    </row>
    <row r="11" spans="1:17" ht="18" x14ac:dyDescent="0.4">
      <c r="A11" s="200"/>
      <c r="B11" s="553" t="s">
        <v>1</v>
      </c>
      <c r="C11" s="553"/>
      <c r="D11" s="553"/>
      <c r="E11" s="553"/>
      <c r="F11" s="553"/>
      <c r="G11" s="553"/>
      <c r="H11" s="553"/>
      <c r="I11" s="553"/>
      <c r="J11" s="553"/>
      <c r="M11" s="192"/>
      <c r="N11" s="427"/>
      <c r="Q11" s="428"/>
    </row>
    <row r="12" spans="1:17" x14ac:dyDescent="0.35">
      <c r="A12" s="200"/>
      <c r="B12" s="200"/>
      <c r="C12" s="200"/>
      <c r="D12" s="201"/>
      <c r="E12" s="200"/>
      <c r="F12" s="200"/>
      <c r="G12" s="200"/>
      <c r="H12" s="200"/>
      <c r="M12" s="192"/>
      <c r="N12" s="427"/>
      <c r="Q12" s="428"/>
    </row>
    <row r="13" spans="1:17" x14ac:dyDescent="0.35">
      <c r="A13" s="200"/>
      <c r="B13" s="200"/>
      <c r="C13" s="200"/>
      <c r="D13" s="201"/>
      <c r="E13" s="200"/>
      <c r="F13" s="200"/>
      <c r="G13" s="200"/>
      <c r="H13" s="200"/>
      <c r="M13" s="192"/>
      <c r="N13" s="427"/>
      <c r="Q13" s="428"/>
    </row>
    <row r="14" spans="1:17" ht="15.5" x14ac:dyDescent="0.35">
      <c r="A14" s="200"/>
      <c r="B14" s="204" t="s">
        <v>2</v>
      </c>
      <c r="C14" s="200"/>
      <c r="D14" s="554" t="s">
        <v>72</v>
      </c>
      <c r="E14" s="554"/>
      <c r="F14" s="554"/>
      <c r="G14" s="554"/>
      <c r="H14" s="554"/>
      <c r="I14" s="554"/>
      <c r="J14" s="554"/>
      <c r="M14" s="192"/>
      <c r="N14" s="427"/>
      <c r="O14" s="224"/>
      <c r="P14" s="224"/>
      <c r="Q14" s="427"/>
    </row>
    <row r="15" spans="1:17" ht="15.5" x14ac:dyDescent="0.35">
      <c r="A15" s="200"/>
      <c r="B15" s="207"/>
      <c r="C15" s="200"/>
      <c r="D15" s="208"/>
      <c r="E15" s="208"/>
      <c r="F15" s="209"/>
      <c r="G15" s="209"/>
      <c r="H15" s="209"/>
      <c r="I15" s="209"/>
      <c r="J15" s="209"/>
      <c r="K15" s="210"/>
      <c r="L15" s="210"/>
      <c r="M15" s="209"/>
      <c r="N15" s="224"/>
      <c r="O15" s="224"/>
      <c r="P15" s="224"/>
      <c r="Q15" s="224"/>
    </row>
    <row r="16" spans="1:17" ht="15.5" x14ac:dyDescent="0.35">
      <c r="A16" s="200"/>
      <c r="B16" s="204" t="s">
        <v>4</v>
      </c>
      <c r="C16" s="200"/>
      <c r="D16" s="211" t="s">
        <v>73</v>
      </c>
      <c r="E16" s="208"/>
      <c r="F16" s="209"/>
      <c r="G16" s="429" t="s">
        <v>74</v>
      </c>
      <c r="H16" s="209"/>
      <c r="I16" s="212"/>
      <c r="J16" s="209"/>
      <c r="K16" s="213"/>
      <c r="L16" s="210"/>
      <c r="M16" s="212"/>
      <c r="N16" s="224"/>
      <c r="O16" s="430"/>
      <c r="P16" s="431"/>
      <c r="Q16" s="224"/>
    </row>
    <row r="17" spans="1:18" ht="15.5" x14ac:dyDescent="0.35">
      <c r="A17" s="200"/>
      <c r="B17" s="207"/>
      <c r="C17" s="200"/>
      <c r="D17" s="208"/>
      <c r="E17" s="208"/>
      <c r="F17" s="208"/>
      <c r="G17" s="432">
        <v>180</v>
      </c>
      <c r="H17" s="433" t="s">
        <v>75</v>
      </c>
      <c r="I17" s="208"/>
      <c r="J17" s="208"/>
    </row>
    <row r="18" spans="1:18" x14ac:dyDescent="0.35">
      <c r="A18" s="200"/>
      <c r="B18" s="214"/>
      <c r="C18" s="200"/>
      <c r="D18" s="215"/>
      <c r="E18" s="216"/>
      <c r="F18" s="200"/>
      <c r="G18" s="432">
        <v>200</v>
      </c>
      <c r="H18" s="216" t="s">
        <v>76</v>
      </c>
      <c r="I18" s="200"/>
      <c r="J18" s="200"/>
    </row>
    <row r="19" spans="1:18" x14ac:dyDescent="0.35">
      <c r="A19" s="200"/>
      <c r="B19" s="434"/>
      <c r="C19" s="200"/>
      <c r="D19" s="215" t="s">
        <v>6</v>
      </c>
      <c r="E19" s="200"/>
      <c r="F19" s="200"/>
      <c r="G19" s="435">
        <v>79000</v>
      </c>
      <c r="H19" s="433" t="s">
        <v>7</v>
      </c>
      <c r="I19" s="218"/>
      <c r="J19" s="200"/>
      <c r="M19" s="436"/>
    </row>
    <row r="20" spans="1:18" s="10" customFormat="1" x14ac:dyDescent="0.35">
      <c r="A20" s="20"/>
      <c r="B20" s="44"/>
      <c r="C20" s="20"/>
      <c r="D20" s="53"/>
      <c r="E20" s="51"/>
      <c r="F20" s="20"/>
      <c r="G20" s="555" t="s">
        <v>8</v>
      </c>
      <c r="H20" s="556"/>
      <c r="I20" s="557"/>
      <c r="J20" s="20"/>
      <c r="K20" s="555" t="s">
        <v>9</v>
      </c>
      <c r="L20" s="556"/>
      <c r="M20" s="557"/>
      <c r="N20" s="93"/>
      <c r="O20" s="555" t="s">
        <v>10</v>
      </c>
      <c r="P20" s="557"/>
      <c r="Q20" s="38"/>
    </row>
    <row r="21" spans="1:18" ht="15" customHeight="1" x14ac:dyDescent="0.35">
      <c r="A21" s="200"/>
      <c r="B21" s="219"/>
      <c r="C21" s="200"/>
      <c r="D21" s="558" t="s">
        <v>11</v>
      </c>
      <c r="E21" s="215"/>
      <c r="F21" s="200"/>
      <c r="G21" s="223" t="s">
        <v>12</v>
      </c>
      <c r="H21" s="221" t="s">
        <v>13</v>
      </c>
      <c r="I21" s="222" t="s">
        <v>14</v>
      </c>
      <c r="J21" s="200"/>
      <c r="K21" s="223" t="s">
        <v>12</v>
      </c>
      <c r="L21" s="221" t="s">
        <v>13</v>
      </c>
      <c r="M21" s="222" t="s">
        <v>14</v>
      </c>
      <c r="N21" s="200"/>
      <c r="O21" s="560" t="s">
        <v>15</v>
      </c>
      <c r="P21" s="562" t="s">
        <v>16</v>
      </c>
      <c r="Q21" s="224"/>
    </row>
    <row r="22" spans="1:18" x14ac:dyDescent="0.35">
      <c r="A22" s="200"/>
      <c r="B22" s="219"/>
      <c r="C22" s="200"/>
      <c r="D22" s="559"/>
      <c r="E22" s="215"/>
      <c r="F22" s="200"/>
      <c r="G22" s="227" t="s">
        <v>17</v>
      </c>
      <c r="H22" s="226"/>
      <c r="I22" s="226" t="s">
        <v>17</v>
      </c>
      <c r="J22" s="200"/>
      <c r="K22" s="227" t="s">
        <v>17</v>
      </c>
      <c r="L22" s="226"/>
      <c r="M22" s="226" t="s">
        <v>17</v>
      </c>
      <c r="N22" s="200"/>
      <c r="O22" s="561"/>
      <c r="P22" s="563"/>
      <c r="Q22" s="224"/>
    </row>
    <row r="23" spans="1:18" s="10" customFormat="1" x14ac:dyDescent="0.35">
      <c r="A23" s="20"/>
      <c r="B23" s="228" t="s">
        <v>18</v>
      </c>
      <c r="C23" s="60"/>
      <c r="D23" s="61" t="s">
        <v>19</v>
      </c>
      <c r="E23" s="62"/>
      <c r="F23" s="22"/>
      <c r="G23" s="63">
        <v>49.14</v>
      </c>
      <c r="H23" s="64">
        <v>1</v>
      </c>
      <c r="I23" s="65">
        <f t="shared" ref="I23:I35" si="0">H23*G23</f>
        <v>49.14</v>
      </c>
      <c r="J23" s="66"/>
      <c r="K23" s="63">
        <v>51.4</v>
      </c>
      <c r="L23" s="64">
        <v>1</v>
      </c>
      <c r="M23" s="65">
        <f t="shared" ref="M23:M35" si="1">L23*K23</f>
        <v>51.4</v>
      </c>
      <c r="N23" s="66"/>
      <c r="O23" s="67">
        <f t="shared" ref="O23:O39" si="2">M23-I23</f>
        <v>2.259999999999998</v>
      </c>
      <c r="P23" s="68">
        <f t="shared" ref="P23:P39" si="3">IF(OR(I23=0,M23=0),"",(O23/I23))</f>
        <v>4.5991045991045948E-2</v>
      </c>
      <c r="Q23" s="69"/>
    </row>
    <row r="24" spans="1:18" x14ac:dyDescent="0.35">
      <c r="A24" s="200"/>
      <c r="B24" s="229" t="s">
        <v>20</v>
      </c>
      <c r="C24" s="230"/>
      <c r="D24" s="231" t="s">
        <v>77</v>
      </c>
      <c r="E24" s="230"/>
      <c r="F24" s="232"/>
      <c r="G24" s="437">
        <v>9.1399999999999995E-2</v>
      </c>
      <c r="H24" s="341">
        <f>$G$18</f>
        <v>200</v>
      </c>
      <c r="I24" s="249">
        <f t="shared" si="0"/>
        <v>18.279999999999998</v>
      </c>
      <c r="J24" s="232"/>
      <c r="K24" s="275">
        <v>0</v>
      </c>
      <c r="L24" s="341">
        <f>$G$18</f>
        <v>200</v>
      </c>
      <c r="M24" s="235">
        <f t="shared" si="1"/>
        <v>0</v>
      </c>
      <c r="N24" s="232"/>
      <c r="O24" s="237">
        <f t="shared" si="2"/>
        <v>-18.279999999999998</v>
      </c>
      <c r="P24" s="238" t="str">
        <f t="shared" si="3"/>
        <v/>
      </c>
      <c r="Q24" s="224"/>
      <c r="R24" s="10"/>
    </row>
    <row r="25" spans="1:18" x14ac:dyDescent="0.35">
      <c r="A25" s="200"/>
      <c r="B25" s="229" t="s">
        <v>78</v>
      </c>
      <c r="C25" s="230"/>
      <c r="D25" s="231" t="s">
        <v>77</v>
      </c>
      <c r="E25" s="230"/>
      <c r="F25" s="232"/>
      <c r="G25" s="437">
        <v>8.2699999999999996E-2</v>
      </c>
      <c r="H25" s="341">
        <f>$G$18</f>
        <v>200</v>
      </c>
      <c r="I25" s="249">
        <f t="shared" si="0"/>
        <v>16.54</v>
      </c>
      <c r="J25" s="232"/>
      <c r="K25" s="275">
        <v>0</v>
      </c>
      <c r="L25" s="341">
        <f>$G$18</f>
        <v>200</v>
      </c>
      <c r="M25" s="235">
        <f t="shared" si="1"/>
        <v>0</v>
      </c>
      <c r="N25" s="232"/>
      <c r="O25" s="237">
        <f t="shared" si="2"/>
        <v>-16.54</v>
      </c>
      <c r="P25" s="238" t="str">
        <f t="shared" si="3"/>
        <v/>
      </c>
      <c r="Q25" s="224"/>
      <c r="R25" s="10"/>
    </row>
    <row r="26" spans="1:18" x14ac:dyDescent="0.35">
      <c r="A26" s="200"/>
      <c r="B26" s="229" t="s">
        <v>23</v>
      </c>
      <c r="C26" s="230"/>
      <c r="D26" s="231" t="s">
        <v>19</v>
      </c>
      <c r="E26" s="230"/>
      <c r="F26" s="232"/>
      <c r="G26" s="438">
        <v>0</v>
      </c>
      <c r="H26" s="341">
        <v>1</v>
      </c>
      <c r="I26" s="249">
        <f t="shared" si="0"/>
        <v>0</v>
      </c>
      <c r="J26" s="232"/>
      <c r="K26" s="233">
        <v>-0.47</v>
      </c>
      <c r="L26" s="341">
        <v>1</v>
      </c>
      <c r="M26" s="235">
        <f t="shared" si="1"/>
        <v>-0.47</v>
      </c>
      <c r="N26" s="232"/>
      <c r="O26" s="237">
        <f t="shared" si="2"/>
        <v>-0.47</v>
      </c>
      <c r="P26" s="238" t="str">
        <f t="shared" si="3"/>
        <v/>
      </c>
      <c r="Q26" s="224"/>
      <c r="R26" s="10"/>
    </row>
    <row r="27" spans="1:18" x14ac:dyDescent="0.35">
      <c r="A27" s="200"/>
      <c r="B27" s="229" t="s">
        <v>24</v>
      </c>
      <c r="C27" s="230"/>
      <c r="D27" s="231" t="s">
        <v>77</v>
      </c>
      <c r="E27" s="230"/>
      <c r="F27" s="232"/>
      <c r="G27" s="437">
        <v>-0.4304</v>
      </c>
      <c r="H27" s="341">
        <f t="shared" ref="H27:H33" si="4">$G$18</f>
        <v>200</v>
      </c>
      <c r="I27" s="249">
        <f t="shared" si="0"/>
        <v>-86.08</v>
      </c>
      <c r="J27" s="232"/>
      <c r="K27" s="275">
        <v>-0.4304</v>
      </c>
      <c r="L27" s="341">
        <f t="shared" ref="L27:L33" si="5">$G$18</f>
        <v>200</v>
      </c>
      <c r="M27" s="235">
        <f t="shared" si="1"/>
        <v>-86.08</v>
      </c>
      <c r="N27" s="232"/>
      <c r="O27" s="237">
        <f t="shared" si="2"/>
        <v>0</v>
      </c>
      <c r="P27" s="238">
        <f t="shared" si="3"/>
        <v>0</v>
      </c>
      <c r="Q27" s="224"/>
      <c r="R27" s="10"/>
    </row>
    <row r="28" spans="1:18" x14ac:dyDescent="0.35">
      <c r="A28" s="200"/>
      <c r="B28" s="229" t="s">
        <v>25</v>
      </c>
      <c r="C28" s="230"/>
      <c r="D28" s="231" t="s">
        <v>77</v>
      </c>
      <c r="E28" s="230"/>
      <c r="F28" s="232"/>
      <c r="G28" s="437">
        <v>-6.9000000000000006E-2</v>
      </c>
      <c r="H28" s="341">
        <f t="shared" si="4"/>
        <v>200</v>
      </c>
      <c r="I28" s="249">
        <f t="shared" si="0"/>
        <v>-13.8</v>
      </c>
      <c r="J28" s="232"/>
      <c r="K28" s="275">
        <v>-6.9000000000000006E-2</v>
      </c>
      <c r="L28" s="341">
        <f t="shared" si="5"/>
        <v>200</v>
      </c>
      <c r="M28" s="235">
        <f t="shared" si="1"/>
        <v>-13.8</v>
      </c>
      <c r="N28" s="232"/>
      <c r="O28" s="237">
        <f t="shared" si="2"/>
        <v>0</v>
      </c>
      <c r="P28" s="238">
        <f t="shared" si="3"/>
        <v>0</v>
      </c>
      <c r="Q28" s="224"/>
      <c r="R28" s="10"/>
    </row>
    <row r="29" spans="1:18" x14ac:dyDescent="0.35">
      <c r="A29" s="200"/>
      <c r="B29" s="229" t="s">
        <v>26</v>
      </c>
      <c r="C29" s="230"/>
      <c r="D29" s="231" t="s">
        <v>77</v>
      </c>
      <c r="E29" s="230"/>
      <c r="F29" s="232"/>
      <c r="G29" s="438">
        <v>0</v>
      </c>
      <c r="H29" s="341">
        <f t="shared" si="4"/>
        <v>200</v>
      </c>
      <c r="I29" s="249">
        <f t="shared" si="0"/>
        <v>0</v>
      </c>
      <c r="J29" s="232"/>
      <c r="K29" s="275">
        <v>-1.2999999999999999E-3</v>
      </c>
      <c r="L29" s="341">
        <f t="shared" si="5"/>
        <v>200</v>
      </c>
      <c r="M29" s="235">
        <f t="shared" si="1"/>
        <v>-0.26</v>
      </c>
      <c r="N29" s="232"/>
      <c r="O29" s="237">
        <f t="shared" si="2"/>
        <v>-0.26</v>
      </c>
      <c r="P29" s="238" t="str">
        <f t="shared" si="3"/>
        <v/>
      </c>
      <c r="Q29" s="224"/>
      <c r="R29" s="10"/>
    </row>
    <row r="30" spans="1:18" x14ac:dyDescent="0.35">
      <c r="A30" s="200"/>
      <c r="B30" s="229" t="s">
        <v>27</v>
      </c>
      <c r="C30" s="230"/>
      <c r="D30" s="231" t="s">
        <v>77</v>
      </c>
      <c r="E30" s="230"/>
      <c r="F30" s="232"/>
      <c r="G30" s="437">
        <v>-0.02</v>
      </c>
      <c r="H30" s="341">
        <f t="shared" si="4"/>
        <v>200</v>
      </c>
      <c r="I30" s="249">
        <f t="shared" si="0"/>
        <v>-4</v>
      </c>
      <c r="J30" s="232"/>
      <c r="K30" s="275">
        <v>0</v>
      </c>
      <c r="L30" s="341">
        <f t="shared" si="5"/>
        <v>200</v>
      </c>
      <c r="M30" s="235">
        <f t="shared" si="1"/>
        <v>0</v>
      </c>
      <c r="N30" s="232"/>
      <c r="O30" s="237">
        <f t="shared" si="2"/>
        <v>4</v>
      </c>
      <c r="P30" s="238" t="str">
        <f t="shared" si="3"/>
        <v/>
      </c>
      <c r="Q30" s="224"/>
      <c r="R30" s="10"/>
    </row>
    <row r="31" spans="1:18" x14ac:dyDescent="0.35">
      <c r="A31" s="200"/>
      <c r="B31" s="229" t="s">
        <v>28</v>
      </c>
      <c r="C31" s="230"/>
      <c r="D31" s="231" t="s">
        <v>77</v>
      </c>
      <c r="E31" s="230"/>
      <c r="F31" s="232"/>
      <c r="G31" s="437">
        <v>-4.07E-2</v>
      </c>
      <c r="H31" s="341">
        <f t="shared" si="4"/>
        <v>200</v>
      </c>
      <c r="I31" s="249">
        <f t="shared" si="0"/>
        <v>-8.14</v>
      </c>
      <c r="J31" s="232"/>
      <c r="K31" s="275">
        <v>0</v>
      </c>
      <c r="L31" s="341">
        <f t="shared" si="5"/>
        <v>200</v>
      </c>
      <c r="M31" s="235">
        <f t="shared" si="1"/>
        <v>0</v>
      </c>
      <c r="N31" s="232"/>
      <c r="O31" s="237">
        <f t="shared" si="2"/>
        <v>8.14</v>
      </c>
      <c r="P31" s="238" t="str">
        <f t="shared" si="3"/>
        <v/>
      </c>
      <c r="Q31" s="224"/>
      <c r="R31" s="10"/>
    </row>
    <row r="32" spans="1:18" x14ac:dyDescent="0.35">
      <c r="A32" s="200"/>
      <c r="B32" s="229" t="s">
        <v>79</v>
      </c>
      <c r="C32" s="230"/>
      <c r="D32" s="231" t="s">
        <v>77</v>
      </c>
      <c r="E32" s="230"/>
      <c r="F32" s="232"/>
      <c r="G32" s="438">
        <v>0</v>
      </c>
      <c r="H32" s="341">
        <f t="shared" si="4"/>
        <v>200</v>
      </c>
      <c r="I32" s="249">
        <f t="shared" si="0"/>
        <v>0</v>
      </c>
      <c r="J32" s="232"/>
      <c r="K32" s="275">
        <v>-6.9900000000000004E-2</v>
      </c>
      <c r="L32" s="341">
        <f t="shared" si="5"/>
        <v>200</v>
      </c>
      <c r="M32" s="235">
        <f t="shared" si="1"/>
        <v>-13.98</v>
      </c>
      <c r="N32" s="232"/>
      <c r="O32" s="237">
        <f t="shared" si="2"/>
        <v>-13.98</v>
      </c>
      <c r="P32" s="238" t="str">
        <f t="shared" si="3"/>
        <v/>
      </c>
      <c r="Q32" s="224"/>
      <c r="R32" s="10"/>
    </row>
    <row r="33" spans="1:18" x14ac:dyDescent="0.35">
      <c r="A33" s="200"/>
      <c r="B33" s="229" t="s">
        <v>29</v>
      </c>
      <c r="C33" s="230"/>
      <c r="D33" s="231" t="s">
        <v>77</v>
      </c>
      <c r="E33" s="230"/>
      <c r="F33" s="232"/>
      <c r="G33" s="438">
        <v>0</v>
      </c>
      <c r="H33" s="341">
        <f t="shared" si="4"/>
        <v>200</v>
      </c>
      <c r="I33" s="249">
        <f t="shared" si="0"/>
        <v>0</v>
      </c>
      <c r="J33" s="232"/>
      <c r="K33" s="275">
        <v>-5.0000000000000001E-4</v>
      </c>
      <c r="L33" s="341">
        <f t="shared" si="5"/>
        <v>200</v>
      </c>
      <c r="M33" s="235">
        <f t="shared" si="1"/>
        <v>-0.1</v>
      </c>
      <c r="N33" s="232"/>
      <c r="O33" s="237">
        <f t="shared" si="2"/>
        <v>-0.1</v>
      </c>
      <c r="P33" s="238" t="str">
        <f t="shared" si="3"/>
        <v/>
      </c>
      <c r="Q33" s="224"/>
      <c r="R33" s="10"/>
    </row>
    <row r="34" spans="1:18" x14ac:dyDescent="0.35">
      <c r="A34" s="200"/>
      <c r="B34" s="229" t="s">
        <v>30</v>
      </c>
      <c r="C34" s="230"/>
      <c r="D34" s="231" t="s">
        <v>19</v>
      </c>
      <c r="E34" s="230"/>
      <c r="F34" s="232"/>
      <c r="G34" s="244">
        <v>-0.21</v>
      </c>
      <c r="H34" s="236">
        <v>1</v>
      </c>
      <c r="I34" s="249">
        <f t="shared" si="0"/>
        <v>-0.21</v>
      </c>
      <c r="J34" s="232"/>
      <c r="K34" s="233">
        <v>-0.21</v>
      </c>
      <c r="L34" s="236">
        <v>1</v>
      </c>
      <c r="M34" s="235">
        <f t="shared" si="1"/>
        <v>-0.21</v>
      </c>
      <c r="N34" s="232"/>
      <c r="O34" s="237">
        <f t="shared" si="2"/>
        <v>0</v>
      </c>
      <c r="P34" s="238">
        <f t="shared" si="3"/>
        <v>0</v>
      </c>
      <c r="Q34" s="224"/>
      <c r="R34" s="10"/>
    </row>
    <row r="35" spans="1:18" x14ac:dyDescent="0.35">
      <c r="A35" s="200"/>
      <c r="B35" s="229" t="s">
        <v>30</v>
      </c>
      <c r="C35" s="230"/>
      <c r="D35" s="231" t="s">
        <v>77</v>
      </c>
      <c r="E35" s="230"/>
      <c r="F35" s="232"/>
      <c r="G35" s="437">
        <v>-1.89E-2</v>
      </c>
      <c r="H35" s="341">
        <f t="shared" ref="H35:H37" si="6">$G$18</f>
        <v>200</v>
      </c>
      <c r="I35" s="249">
        <f t="shared" si="0"/>
        <v>-3.7800000000000002</v>
      </c>
      <c r="J35" s="232"/>
      <c r="K35" s="275">
        <v>-1.89E-2</v>
      </c>
      <c r="L35" s="341">
        <f t="shared" ref="L35:L37" si="7">$G$18</f>
        <v>200</v>
      </c>
      <c r="M35" s="235">
        <f t="shared" si="1"/>
        <v>-3.7800000000000002</v>
      </c>
      <c r="N35" s="232"/>
      <c r="O35" s="237">
        <f t="shared" si="2"/>
        <v>0</v>
      </c>
      <c r="P35" s="238">
        <f t="shared" si="3"/>
        <v>0</v>
      </c>
      <c r="Q35" s="224"/>
      <c r="R35" s="10"/>
    </row>
    <row r="36" spans="1:18" x14ac:dyDescent="0.35">
      <c r="A36" s="200"/>
      <c r="B36" s="229" t="s">
        <v>31</v>
      </c>
      <c r="C36" s="245"/>
      <c r="D36" s="231" t="s">
        <v>77</v>
      </c>
      <c r="E36" s="230"/>
      <c r="F36" s="246"/>
      <c r="G36" s="111">
        <v>7.8921999999999999</v>
      </c>
      <c r="H36" s="341">
        <f t="shared" si="6"/>
        <v>200</v>
      </c>
      <c r="I36" s="249">
        <f>H36*G36</f>
        <v>1578.44</v>
      </c>
      <c r="J36" s="246"/>
      <c r="K36" s="111">
        <v>8.2545000000000002</v>
      </c>
      <c r="L36" s="341">
        <f t="shared" si="7"/>
        <v>200</v>
      </c>
      <c r="M36" s="249">
        <f>L36*K36</f>
        <v>1650.9</v>
      </c>
      <c r="N36" s="246"/>
      <c r="O36" s="237">
        <f t="shared" si="2"/>
        <v>72.460000000000036</v>
      </c>
      <c r="P36" s="238">
        <f t="shared" si="3"/>
        <v>4.5906084488482324E-2</v>
      </c>
      <c r="Q36" s="224"/>
      <c r="R36" s="10"/>
    </row>
    <row r="37" spans="1:18" s="10" customFormat="1" x14ac:dyDescent="0.35">
      <c r="A37" s="20"/>
      <c r="B37" s="79" t="str">
        <f>+RESIDENTIAL!$B$36</f>
        <v>Rate Rider for Disposition of Lost Revenue Adjustment Mechanism (LRAMVA) - effective until December 31, 2021</v>
      </c>
      <c r="C37" s="60"/>
      <c r="D37" s="61" t="s">
        <v>77</v>
      </c>
      <c r="E37" s="62"/>
      <c r="F37" s="22"/>
      <c r="G37" s="77"/>
      <c r="H37" s="78">
        <f t="shared" si="6"/>
        <v>200</v>
      </c>
      <c r="I37" s="65">
        <f t="shared" ref="I37" si="8">H37*G37</f>
        <v>0</v>
      </c>
      <c r="J37" s="66"/>
      <c r="K37" s="439">
        <v>0.65239999999999998</v>
      </c>
      <c r="L37" s="78">
        <f t="shared" si="7"/>
        <v>200</v>
      </c>
      <c r="M37" s="65">
        <f t="shared" ref="M37" si="9">L37*K37</f>
        <v>130.47999999999999</v>
      </c>
      <c r="N37" s="66"/>
      <c r="O37" s="67">
        <f t="shared" si="2"/>
        <v>130.47999999999999</v>
      </c>
      <c r="P37" s="68" t="str">
        <f t="shared" si="3"/>
        <v/>
      </c>
      <c r="Q37" s="69"/>
    </row>
    <row r="38" spans="1:18" x14ac:dyDescent="0.35">
      <c r="A38" s="240"/>
      <c r="B38" s="343" t="s">
        <v>34</v>
      </c>
      <c r="C38" s="396"/>
      <c r="D38" s="397"/>
      <c r="E38" s="396"/>
      <c r="F38" s="398"/>
      <c r="G38" s="399"/>
      <c r="H38" s="400"/>
      <c r="I38" s="401">
        <f>SUM(I23:I37)</f>
        <v>1546.39</v>
      </c>
      <c r="J38" s="398"/>
      <c r="K38" s="399"/>
      <c r="L38" s="400"/>
      <c r="M38" s="401">
        <f>SUM(M23:M37)</f>
        <v>1714.1000000000001</v>
      </c>
      <c r="N38" s="398"/>
      <c r="O38" s="402">
        <f t="shared" si="2"/>
        <v>167.71000000000004</v>
      </c>
      <c r="P38" s="403">
        <f t="shared" si="3"/>
        <v>0.10845258957960154</v>
      </c>
      <c r="Q38" s="224"/>
      <c r="R38" s="10"/>
    </row>
    <row r="39" spans="1:18" x14ac:dyDescent="0.35">
      <c r="A39" s="200"/>
      <c r="B39" s="76" t="s">
        <v>35</v>
      </c>
      <c r="C39" s="246"/>
      <c r="D39" s="231" t="s">
        <v>32</v>
      </c>
      <c r="E39" s="232"/>
      <c r="F39" s="246"/>
      <c r="G39" s="247">
        <f>$G$62</f>
        <v>0.1368</v>
      </c>
      <c r="H39" s="260">
        <f>$G$19*(1+G75)-$G$19</f>
        <v>2330.5</v>
      </c>
      <c r="I39" s="249">
        <f>H39*G39</f>
        <v>318.81240000000003</v>
      </c>
      <c r="J39" s="246"/>
      <c r="K39" s="247">
        <f>$G39</f>
        <v>0.1368</v>
      </c>
      <c r="L39" s="261">
        <f>$G$19*(1+K75)-$G$19</f>
        <v>2330.5</v>
      </c>
      <c r="M39" s="249">
        <f>L39*K39</f>
        <v>318.81240000000003</v>
      </c>
      <c r="N39" s="246"/>
      <c r="O39" s="237">
        <f t="shared" si="2"/>
        <v>0</v>
      </c>
      <c r="P39" s="238">
        <f t="shared" si="3"/>
        <v>0</v>
      </c>
      <c r="Q39" s="224"/>
      <c r="R39" s="10"/>
    </row>
    <row r="40" spans="1:18" s="9" customFormat="1" x14ac:dyDescent="0.35">
      <c r="A40" s="93"/>
      <c r="B40" s="79" t="str">
        <f>+RESIDENTIAL!$B$39</f>
        <v>Rate Rider for Disposition of Deferral/Variance Accounts (2021) - effective until December 31, 2021</v>
      </c>
      <c r="C40" s="62"/>
      <c r="D40" s="61" t="s">
        <v>77</v>
      </c>
      <c r="E40" s="62"/>
      <c r="F40" s="52"/>
      <c r="G40" s="94"/>
      <c r="H40" s="95"/>
      <c r="I40" s="96">
        <f>H40*G40</f>
        <v>0</v>
      </c>
      <c r="J40" s="75"/>
      <c r="K40" s="440">
        <v>5.8900000000000001E-2</v>
      </c>
      <c r="L40" s="78">
        <f t="shared" ref="L40:L45" si="10">$G$18</f>
        <v>200</v>
      </c>
      <c r="M40" s="74">
        <f>L40*K40</f>
        <v>11.78</v>
      </c>
      <c r="N40" s="75"/>
      <c r="O40" s="67">
        <f>M40-I40</f>
        <v>11.78</v>
      </c>
      <c r="P40" s="68" t="str">
        <f>IF(OR(I40=0,M40=0),"",(O40/I40))</f>
        <v/>
      </c>
      <c r="Q40" s="69"/>
      <c r="R40" s="10"/>
    </row>
    <row r="41" spans="1:18" s="9" customFormat="1" x14ac:dyDescent="0.35">
      <c r="A41" s="93"/>
      <c r="B41" s="79" t="str">
        <f>+RESIDENTIAL!$B$40</f>
        <v>Rate Rider for Disposition of Deferral/Variance Accounts (2020) - effective until December 31, 2021</v>
      </c>
      <c r="C41" s="62"/>
      <c r="D41" s="61" t="s">
        <v>77</v>
      </c>
      <c r="E41" s="62"/>
      <c r="F41" s="52"/>
      <c r="G41" s="440">
        <v>0.2422</v>
      </c>
      <c r="H41" s="78">
        <f>$G$18</f>
        <v>200</v>
      </c>
      <c r="I41" s="96">
        <f t="shared" ref="I41:I47" si="11">H41*G41</f>
        <v>48.44</v>
      </c>
      <c r="J41" s="75"/>
      <c r="K41" s="440">
        <v>0.2422</v>
      </c>
      <c r="L41" s="78">
        <f t="shared" si="10"/>
        <v>200</v>
      </c>
      <c r="M41" s="74">
        <f t="shared" ref="M41:M47" si="12">L41*K41</f>
        <v>48.44</v>
      </c>
      <c r="N41" s="75"/>
      <c r="O41" s="67">
        <f t="shared" ref="O41:O62" si="13">M41-I41</f>
        <v>0</v>
      </c>
      <c r="P41" s="68">
        <f t="shared" ref="P41:P62" si="14">IF(OR(I41=0,M41=0),"",(O41/I41))</f>
        <v>0</v>
      </c>
      <c r="Q41" s="69"/>
      <c r="R41" s="10"/>
    </row>
    <row r="42" spans="1:18" s="9" customFormat="1" x14ac:dyDescent="0.35">
      <c r="A42" s="93"/>
      <c r="B42" s="79" t="s">
        <v>80</v>
      </c>
      <c r="C42" s="62"/>
      <c r="D42" s="61" t="s">
        <v>77</v>
      </c>
      <c r="E42" s="62"/>
      <c r="F42" s="52"/>
      <c r="G42" s="94"/>
      <c r="H42" s="95"/>
      <c r="I42" s="96">
        <f>H42*G42</f>
        <v>0</v>
      </c>
      <c r="J42" s="75"/>
      <c r="K42" s="440">
        <v>6.6400000000000001E-2</v>
      </c>
      <c r="L42" s="78">
        <f t="shared" si="10"/>
        <v>200</v>
      </c>
      <c r="M42" s="74">
        <f>L42*K42</f>
        <v>13.28</v>
      </c>
      <c r="N42" s="75"/>
      <c r="O42" s="67">
        <f>M42-I42</f>
        <v>13.28</v>
      </c>
      <c r="P42" s="68" t="str">
        <f>IF(OR(I42=0,M42=0),"",(O42/I42))</f>
        <v/>
      </c>
      <c r="Q42" s="69"/>
      <c r="R42" s="10"/>
    </row>
    <row r="43" spans="1:18" s="9" customFormat="1" x14ac:dyDescent="0.35">
      <c r="A43" s="93"/>
      <c r="B43" s="79" t="s">
        <v>81</v>
      </c>
      <c r="C43" s="62"/>
      <c r="D43" s="61" t="s">
        <v>77</v>
      </c>
      <c r="E43" s="62"/>
      <c r="F43" s="52"/>
      <c r="G43" s="440">
        <v>-8.9399999999999993E-2</v>
      </c>
      <c r="H43" s="95">
        <f>$G$18</f>
        <v>200</v>
      </c>
      <c r="I43" s="96">
        <f>H43*G43</f>
        <v>-17.88</v>
      </c>
      <c r="J43" s="75"/>
      <c r="K43" s="440">
        <v>-8.9399999999999993E-2</v>
      </c>
      <c r="L43" s="78">
        <f t="shared" si="10"/>
        <v>200</v>
      </c>
      <c r="M43" s="74">
        <f>L43*K43</f>
        <v>-17.88</v>
      </c>
      <c r="N43" s="75"/>
      <c r="O43" s="67">
        <f>M43-I43</f>
        <v>0</v>
      </c>
      <c r="P43" s="68">
        <f>IF(OR(I43=0,M43=0),"",(O43/I43))</f>
        <v>0</v>
      </c>
      <c r="Q43" s="69"/>
      <c r="R43" s="10"/>
    </row>
    <row r="44" spans="1:18" s="9" customFormat="1" x14ac:dyDescent="0.35">
      <c r="A44" s="93"/>
      <c r="B44" s="79" t="str">
        <f>+RESIDENTIAL!$B$41</f>
        <v>Rate Rider for Disposition of Capacity Based Recovery Account (2021) - Applicable only for Class B Customers - effective until December 31, 2021</v>
      </c>
      <c r="C44" s="62"/>
      <c r="D44" s="61" t="s">
        <v>77</v>
      </c>
      <c r="E44" s="62"/>
      <c r="F44" s="52"/>
      <c r="G44" s="94"/>
      <c r="H44" s="95"/>
      <c r="I44" s="96">
        <f>H44*G44</f>
        <v>0</v>
      </c>
      <c r="J44" s="75"/>
      <c r="K44" s="440">
        <v>-3.4700000000000002E-2</v>
      </c>
      <c r="L44" s="78">
        <f t="shared" si="10"/>
        <v>200</v>
      </c>
      <c r="M44" s="74">
        <f>L44*K44</f>
        <v>-6.94</v>
      </c>
      <c r="N44" s="75"/>
      <c r="O44" s="67">
        <f>M44-I44</f>
        <v>-6.94</v>
      </c>
      <c r="P44" s="68" t="str">
        <f>IF(OR(I44=0,M44=0),"",(O44/I44))</f>
        <v/>
      </c>
      <c r="Q44" s="69"/>
      <c r="R44" s="10"/>
    </row>
    <row r="45" spans="1:18" s="9" customFormat="1" x14ac:dyDescent="0.35">
      <c r="A45" s="93"/>
      <c r="B45" s="79" t="str">
        <f>+RESIDENTIAL!$B$42</f>
        <v>Rate Rider for Disposition of Capacity Based Recovery Account (2020) - Applicable only for Class B Customers - effective until December 31, 2021</v>
      </c>
      <c r="C45" s="62"/>
      <c r="D45" s="61" t="s">
        <v>77</v>
      </c>
      <c r="E45" s="62"/>
      <c r="F45" s="52"/>
      <c r="G45" s="440">
        <v>-6.7000000000000002E-3</v>
      </c>
      <c r="H45" s="78">
        <f>$G$18</f>
        <v>200</v>
      </c>
      <c r="I45" s="96">
        <f t="shared" si="11"/>
        <v>-1.34</v>
      </c>
      <c r="J45" s="75"/>
      <c r="K45" s="440">
        <v>-6.7000000000000002E-3</v>
      </c>
      <c r="L45" s="78">
        <f t="shared" si="10"/>
        <v>200</v>
      </c>
      <c r="M45" s="74">
        <f t="shared" si="12"/>
        <v>-1.34</v>
      </c>
      <c r="N45" s="75"/>
      <c r="O45" s="67">
        <f t="shared" si="13"/>
        <v>0</v>
      </c>
      <c r="P45" s="68">
        <f t="shared" si="14"/>
        <v>0</v>
      </c>
      <c r="Q45" s="69"/>
      <c r="R45" s="10"/>
    </row>
    <row r="46" spans="1:18" s="9" customFormat="1" x14ac:dyDescent="0.35">
      <c r="A46" s="93"/>
      <c r="B46" s="79" t="str">
        <f>+RESIDENTIAL!$B$43</f>
        <v>Rate Rider for Disposition of Global Adjustment Account (2021) - Applicable only for Non-RPP Customers - effective until December 31, 2021</v>
      </c>
      <c r="C46" s="62"/>
      <c r="D46" s="61" t="s">
        <v>32</v>
      </c>
      <c r="E46" s="62"/>
      <c r="F46" s="52"/>
      <c r="G46" s="94"/>
      <c r="H46" s="95"/>
      <c r="I46" s="96">
        <f t="shared" si="11"/>
        <v>0</v>
      </c>
      <c r="J46" s="75"/>
      <c r="K46" s="94">
        <v>2.3900000000000002E-3</v>
      </c>
      <c r="L46" s="78">
        <f>+$G$19</f>
        <v>79000</v>
      </c>
      <c r="M46" s="74">
        <f t="shared" si="12"/>
        <v>188.81</v>
      </c>
      <c r="N46" s="75"/>
      <c r="O46" s="67">
        <f>M46-I46</f>
        <v>188.81</v>
      </c>
      <c r="P46" s="68" t="str">
        <f>IF(OR(I46=0,M46=0),"",(O46/I46))</f>
        <v/>
      </c>
      <c r="Q46" s="69"/>
      <c r="R46" s="10"/>
    </row>
    <row r="47" spans="1:18" s="9" customFormat="1" x14ac:dyDescent="0.35">
      <c r="A47" s="93"/>
      <c r="B47" s="79" t="str">
        <f>+RESIDENTIAL!$B$44</f>
        <v>Rate Rider for Disposition of Global Adjustment Account (2020) - Applicable only for Non-RPP Customers - effective until December 31, 2021</v>
      </c>
      <c r="C47" s="62"/>
      <c r="D47" s="61" t="s">
        <v>32</v>
      </c>
      <c r="E47" s="62"/>
      <c r="F47" s="52"/>
      <c r="G47" s="94">
        <v>-1.5900000000000001E-3</v>
      </c>
      <c r="H47" s="95">
        <f>+$G$19</f>
        <v>79000</v>
      </c>
      <c r="I47" s="96">
        <f t="shared" si="11"/>
        <v>-125.61</v>
      </c>
      <c r="J47" s="75"/>
      <c r="K47" s="94">
        <v>-1.5900000000000001E-3</v>
      </c>
      <c r="L47" s="78">
        <f>+$G$19</f>
        <v>79000</v>
      </c>
      <c r="M47" s="74">
        <f t="shared" si="12"/>
        <v>-125.61</v>
      </c>
      <c r="N47" s="75"/>
      <c r="O47" s="67">
        <f t="shared" si="13"/>
        <v>0</v>
      </c>
      <c r="P47" s="68">
        <f t="shared" si="14"/>
        <v>0</v>
      </c>
      <c r="Q47" s="69"/>
      <c r="R47" s="10"/>
    </row>
    <row r="48" spans="1:18" x14ac:dyDescent="0.35">
      <c r="A48" s="200"/>
      <c r="B48" s="404" t="s">
        <v>43</v>
      </c>
      <c r="C48" s="405"/>
      <c r="D48" s="406"/>
      <c r="E48" s="405"/>
      <c r="F48" s="398"/>
      <c r="G48" s="407"/>
      <c r="H48" s="408"/>
      <c r="I48" s="409">
        <f>SUM(I39:I47)+I38</f>
        <v>1768.8124000000003</v>
      </c>
      <c r="J48" s="398"/>
      <c r="K48" s="407"/>
      <c r="L48" s="408"/>
      <c r="M48" s="409">
        <f>SUM(M39:M47)+M38</f>
        <v>2143.4524000000001</v>
      </c>
      <c r="N48" s="398"/>
      <c r="O48" s="402">
        <f t="shared" si="13"/>
        <v>374.63999999999987</v>
      </c>
      <c r="P48" s="403">
        <f t="shared" si="14"/>
        <v>0.21180312847196223</v>
      </c>
      <c r="Q48" s="224"/>
      <c r="R48" s="10"/>
    </row>
    <row r="49" spans="1:18" x14ac:dyDescent="0.35">
      <c r="A49" s="200"/>
      <c r="B49" s="269" t="s">
        <v>44</v>
      </c>
      <c r="C49" s="246"/>
      <c r="D49" s="231" t="s">
        <v>82</v>
      </c>
      <c r="E49" s="232"/>
      <c r="F49" s="246"/>
      <c r="G49" s="111">
        <v>2.9842</v>
      </c>
      <c r="H49" s="260">
        <f>+$G$17</f>
        <v>180</v>
      </c>
      <c r="I49" s="235">
        <f>H49*G49</f>
        <v>537.15599999999995</v>
      </c>
      <c r="J49" s="246"/>
      <c r="K49" s="111">
        <v>2.7025999999999999</v>
      </c>
      <c r="L49" s="260">
        <f>+$G$17</f>
        <v>180</v>
      </c>
      <c r="M49" s="249">
        <f>L49*K49</f>
        <v>486.46799999999996</v>
      </c>
      <c r="N49" s="246"/>
      <c r="O49" s="237">
        <f t="shared" si="13"/>
        <v>-50.687999999999988</v>
      </c>
      <c r="P49" s="238">
        <f t="shared" si="14"/>
        <v>-9.4363648549024848E-2</v>
      </c>
      <c r="Q49" s="224"/>
      <c r="R49" s="10"/>
    </row>
    <row r="50" spans="1:18" x14ac:dyDescent="0.35">
      <c r="A50" s="200"/>
      <c r="B50" s="270" t="s">
        <v>45</v>
      </c>
      <c r="C50" s="246"/>
      <c r="D50" s="231" t="s">
        <v>82</v>
      </c>
      <c r="E50" s="232"/>
      <c r="F50" s="246"/>
      <c r="G50" s="111">
        <v>2.3822000000000001</v>
      </c>
      <c r="H50" s="260">
        <f>+$G$17</f>
        <v>180</v>
      </c>
      <c r="I50" s="235">
        <f>H50*G50</f>
        <v>428.79599999999999</v>
      </c>
      <c r="J50" s="246"/>
      <c r="K50" s="111">
        <v>2.1393</v>
      </c>
      <c r="L50" s="260">
        <f>+$G$17</f>
        <v>180</v>
      </c>
      <c r="M50" s="249">
        <f>L50*K50</f>
        <v>385.07400000000001</v>
      </c>
      <c r="N50" s="246"/>
      <c r="O50" s="237">
        <f t="shared" si="13"/>
        <v>-43.72199999999998</v>
      </c>
      <c r="P50" s="238">
        <f t="shared" si="14"/>
        <v>-0.10196457056502388</v>
      </c>
      <c r="Q50" s="224"/>
      <c r="R50" s="10"/>
    </row>
    <row r="51" spans="1:18" x14ac:dyDescent="0.35">
      <c r="A51" s="200"/>
      <c r="B51" s="404" t="s">
        <v>46</v>
      </c>
      <c r="C51" s="396"/>
      <c r="D51" s="410"/>
      <c r="E51" s="396"/>
      <c r="F51" s="411"/>
      <c r="G51" s="412"/>
      <c r="H51" s="441"/>
      <c r="I51" s="409">
        <f>SUM(I48:I50)</f>
        <v>2734.7644</v>
      </c>
      <c r="J51" s="411"/>
      <c r="K51" s="412"/>
      <c r="L51" s="441"/>
      <c r="M51" s="409">
        <f>SUM(M48:M50)</f>
        <v>3014.9944</v>
      </c>
      <c r="N51" s="411"/>
      <c r="O51" s="402">
        <f t="shared" si="13"/>
        <v>280.23</v>
      </c>
      <c r="P51" s="403">
        <f t="shared" si="14"/>
        <v>0.10246952168896159</v>
      </c>
      <c r="Q51" s="224"/>
      <c r="R51" s="10"/>
    </row>
    <row r="52" spans="1:18" x14ac:dyDescent="0.35">
      <c r="A52" s="200"/>
      <c r="B52" s="229" t="s">
        <v>67</v>
      </c>
      <c r="C52" s="230"/>
      <c r="D52" s="231" t="s">
        <v>32</v>
      </c>
      <c r="E52" s="230"/>
      <c r="F52" s="232"/>
      <c r="G52" s="275">
        <f>+RESIDENTIAL!$G$50</f>
        <v>3.0000000000000001E-3</v>
      </c>
      <c r="H52" s="341">
        <f>+$G$19*(1+G75)</f>
        <v>81330.5</v>
      </c>
      <c r="I52" s="249">
        <f>H52*G52</f>
        <v>243.9915</v>
      </c>
      <c r="J52" s="232"/>
      <c r="K52" s="275">
        <f>+G52</f>
        <v>3.0000000000000001E-3</v>
      </c>
      <c r="L52" s="341">
        <f>+$G$19*(1+K75)</f>
        <v>81330.5</v>
      </c>
      <c r="M52" s="235">
        <f t="shared" ref="M52:M60" si="15">L52*K52</f>
        <v>243.9915</v>
      </c>
      <c r="N52" s="232"/>
      <c r="O52" s="237">
        <f t="shared" si="13"/>
        <v>0</v>
      </c>
      <c r="P52" s="238">
        <f t="shared" si="14"/>
        <v>0</v>
      </c>
      <c r="Q52" s="224"/>
      <c r="R52" s="10"/>
    </row>
    <row r="53" spans="1:18" x14ac:dyDescent="0.35">
      <c r="A53" s="200"/>
      <c r="B53" s="229" t="s">
        <v>68</v>
      </c>
      <c r="C53" s="230"/>
      <c r="D53" s="231" t="s">
        <v>32</v>
      </c>
      <c r="E53" s="230"/>
      <c r="F53" s="232"/>
      <c r="G53" s="275">
        <f>+RESIDENTIAL!$G$51</f>
        <v>5.0000000000000001E-4</v>
      </c>
      <c r="H53" s="341">
        <f>+H52</f>
        <v>81330.5</v>
      </c>
      <c r="I53" s="249">
        <f t="shared" ref="I53:I62" si="16">H53*G53</f>
        <v>40.66525</v>
      </c>
      <c r="J53" s="232"/>
      <c r="K53" s="275">
        <f t="shared" ref="K53:K62" si="17">+G53</f>
        <v>5.0000000000000001E-4</v>
      </c>
      <c r="L53" s="341">
        <f>+L52</f>
        <v>81330.5</v>
      </c>
      <c r="M53" s="235">
        <f t="shared" si="15"/>
        <v>40.66525</v>
      </c>
      <c r="N53" s="232"/>
      <c r="O53" s="237">
        <f t="shared" si="13"/>
        <v>0</v>
      </c>
      <c r="P53" s="238">
        <f t="shared" si="14"/>
        <v>0</v>
      </c>
      <c r="Q53" s="224"/>
      <c r="R53" s="10"/>
    </row>
    <row r="54" spans="1:18" x14ac:dyDescent="0.35">
      <c r="A54" s="200"/>
      <c r="B54" s="230" t="s">
        <v>49</v>
      </c>
      <c r="C54" s="230"/>
      <c r="D54" s="231" t="s">
        <v>32</v>
      </c>
      <c r="E54" s="230"/>
      <c r="F54" s="232"/>
      <c r="G54" s="275">
        <f>+RESIDENTIAL!$G$52</f>
        <v>4.0000000000000002E-4</v>
      </c>
      <c r="H54" s="341">
        <f>+H52</f>
        <v>81330.5</v>
      </c>
      <c r="I54" s="249">
        <f t="shared" si="16"/>
        <v>32.532200000000003</v>
      </c>
      <c r="J54" s="232"/>
      <c r="K54" s="275">
        <f t="shared" si="17"/>
        <v>4.0000000000000002E-4</v>
      </c>
      <c r="L54" s="341">
        <f>+L52</f>
        <v>81330.5</v>
      </c>
      <c r="M54" s="235">
        <f t="shared" si="15"/>
        <v>32.532200000000003</v>
      </c>
      <c r="N54" s="232"/>
      <c r="O54" s="237">
        <f t="shared" si="13"/>
        <v>0</v>
      </c>
      <c r="P54" s="238">
        <f t="shared" si="14"/>
        <v>0</v>
      </c>
      <c r="Q54" s="224"/>
      <c r="R54" s="10"/>
    </row>
    <row r="55" spans="1:18" x14ac:dyDescent="0.35">
      <c r="A55" s="200"/>
      <c r="B55" s="245" t="s">
        <v>69</v>
      </c>
      <c r="C55" s="245"/>
      <c r="D55" s="231" t="s">
        <v>19</v>
      </c>
      <c r="E55" s="230"/>
      <c r="F55" s="246"/>
      <c r="G55" s="277">
        <f>+RESIDENTIAL!$G$53</f>
        <v>0.25</v>
      </c>
      <c r="H55" s="239">
        <v>1</v>
      </c>
      <c r="I55" s="235">
        <f t="shared" si="16"/>
        <v>0.25</v>
      </c>
      <c r="J55" s="246"/>
      <c r="K55" s="277">
        <f t="shared" si="17"/>
        <v>0.25</v>
      </c>
      <c r="L55" s="239">
        <v>1</v>
      </c>
      <c r="M55" s="249">
        <f t="shared" si="15"/>
        <v>0.25</v>
      </c>
      <c r="N55" s="246"/>
      <c r="O55" s="237">
        <f t="shared" si="13"/>
        <v>0</v>
      </c>
      <c r="P55" s="238">
        <f t="shared" si="14"/>
        <v>0</v>
      </c>
      <c r="Q55" s="224"/>
      <c r="R55" s="10"/>
    </row>
    <row r="56" spans="1:18" s="9" customFormat="1" x14ac:dyDescent="0.35">
      <c r="A56" s="93"/>
      <c r="B56" s="62" t="s">
        <v>51</v>
      </c>
      <c r="C56" s="62"/>
      <c r="D56" s="61" t="s">
        <v>32</v>
      </c>
      <c r="E56" s="62"/>
      <c r="F56" s="52"/>
      <c r="G56" s="111">
        <f>+RESIDENTIAL!$G$54</f>
        <v>0.105</v>
      </c>
      <c r="H56" s="95">
        <f>$D$77*$G$19</f>
        <v>50560</v>
      </c>
      <c r="I56" s="65">
        <f t="shared" si="16"/>
        <v>5308.8</v>
      </c>
      <c r="J56" s="75"/>
      <c r="K56" s="111">
        <f>+RESIDENTIAL!$G$54</f>
        <v>0.105</v>
      </c>
      <c r="L56" s="95">
        <f>$D$77*$G$19</f>
        <v>50560</v>
      </c>
      <c r="M56" s="96">
        <f t="shared" si="15"/>
        <v>5308.8</v>
      </c>
      <c r="N56" s="75"/>
      <c r="O56" s="67">
        <f t="shared" si="13"/>
        <v>0</v>
      </c>
      <c r="P56" s="68">
        <f t="shared" si="14"/>
        <v>0</v>
      </c>
      <c r="Q56" s="69"/>
      <c r="R56" s="10"/>
    </row>
    <row r="57" spans="1:18" s="9" customFormat="1" x14ac:dyDescent="0.35">
      <c r="A57" s="93"/>
      <c r="B57" s="62" t="s">
        <v>52</v>
      </c>
      <c r="C57" s="62"/>
      <c r="D57" s="61" t="s">
        <v>32</v>
      </c>
      <c r="E57" s="62"/>
      <c r="F57" s="52"/>
      <c r="G57" s="111">
        <f>+RESIDENTIAL!$G$55</f>
        <v>0.15</v>
      </c>
      <c r="H57" s="95">
        <f>$D$78*$G$19</f>
        <v>14220</v>
      </c>
      <c r="I57" s="65">
        <f t="shared" si="16"/>
        <v>2133</v>
      </c>
      <c r="J57" s="75"/>
      <c r="K57" s="111">
        <f>+RESIDENTIAL!$G$55</f>
        <v>0.15</v>
      </c>
      <c r="L57" s="95">
        <f>$D$78*$G$19</f>
        <v>14220</v>
      </c>
      <c r="M57" s="96">
        <f t="shared" si="15"/>
        <v>2133</v>
      </c>
      <c r="N57" s="75"/>
      <c r="O57" s="67">
        <f t="shared" si="13"/>
        <v>0</v>
      </c>
      <c r="P57" s="68">
        <f t="shared" si="14"/>
        <v>0</v>
      </c>
      <c r="Q57" s="69"/>
      <c r="R57" s="10"/>
    </row>
    <row r="58" spans="1:18" s="9" customFormat="1" x14ac:dyDescent="0.35">
      <c r="A58" s="93"/>
      <c r="B58" s="62" t="s">
        <v>53</v>
      </c>
      <c r="C58" s="62"/>
      <c r="D58" s="61" t="s">
        <v>32</v>
      </c>
      <c r="E58" s="62"/>
      <c r="F58" s="52"/>
      <c r="G58" s="111">
        <f>+RESIDENTIAL!$G$56</f>
        <v>0.217</v>
      </c>
      <c r="H58" s="95">
        <f>$D$79*$G$19</f>
        <v>14220</v>
      </c>
      <c r="I58" s="65">
        <f t="shared" si="16"/>
        <v>3085.74</v>
      </c>
      <c r="J58" s="75"/>
      <c r="K58" s="111">
        <f>+RESIDENTIAL!$G$56</f>
        <v>0.217</v>
      </c>
      <c r="L58" s="95">
        <f>$D$79*$G$19</f>
        <v>14220</v>
      </c>
      <c r="M58" s="96">
        <f t="shared" si="15"/>
        <v>3085.74</v>
      </c>
      <c r="N58" s="75"/>
      <c r="O58" s="67">
        <f t="shared" si="13"/>
        <v>0</v>
      </c>
      <c r="P58" s="68">
        <f t="shared" si="14"/>
        <v>0</v>
      </c>
      <c r="Q58" s="69"/>
      <c r="R58" s="10"/>
    </row>
    <row r="59" spans="1:18" s="9" customFormat="1" x14ac:dyDescent="0.35">
      <c r="A59" s="93"/>
      <c r="B59" s="62" t="s">
        <v>54</v>
      </c>
      <c r="C59" s="62"/>
      <c r="D59" s="61" t="s">
        <v>32</v>
      </c>
      <c r="E59" s="62"/>
      <c r="F59" s="52"/>
      <c r="G59" s="111">
        <f>+RESIDENTIAL!$G$57</f>
        <v>0.126</v>
      </c>
      <c r="H59" s="95">
        <f>IF(AND($N$1=1, $G$19&gt;=750), 750, IF(AND($N$1=1, AND($G$19&lt;750, $G$19&gt;=0)), $G$19, IF(AND($N$1=2, $G$19&gt;=750), 750, IF(AND($N$1=2, AND($G$19&lt;750, $G$19&gt;=0)), $G$19))))</f>
        <v>750</v>
      </c>
      <c r="I59" s="65">
        <f t="shared" si="16"/>
        <v>94.5</v>
      </c>
      <c r="J59" s="75"/>
      <c r="K59" s="111">
        <f>+RESIDENTIAL!$G$57</f>
        <v>0.126</v>
      </c>
      <c r="L59" s="95">
        <f>IF(AND($N$1=1, $G$19&gt;=750), 750, IF(AND($N$1=1, AND($G$19&lt;750, $G$19&gt;=0)), $G$19, IF(AND($N$1=2, $G$19&gt;=750), 750, IF(AND($N$1=2, AND($G$19&lt;750, $G$19&gt;=0)), $G$19))))</f>
        <v>750</v>
      </c>
      <c r="M59" s="96">
        <f t="shared" si="15"/>
        <v>94.5</v>
      </c>
      <c r="N59" s="75"/>
      <c r="O59" s="67">
        <f t="shared" si="13"/>
        <v>0</v>
      </c>
      <c r="P59" s="68">
        <f t="shared" si="14"/>
        <v>0</v>
      </c>
      <c r="Q59" s="69"/>
      <c r="R59" s="10"/>
    </row>
    <row r="60" spans="1:18" s="9" customFormat="1" x14ac:dyDescent="0.35">
      <c r="A60" s="93"/>
      <c r="B60" s="62" t="s">
        <v>55</v>
      </c>
      <c r="C60" s="62"/>
      <c r="D60" s="61" t="s">
        <v>32</v>
      </c>
      <c r="E60" s="62"/>
      <c r="F60" s="52"/>
      <c r="G60" s="111">
        <f>+RESIDENTIAL!$G$58</f>
        <v>0.14599999999999999</v>
      </c>
      <c r="H60" s="95">
        <f>IF(AND($N$1=1, $G$19&gt;=750), $G$19-750, IF(AND($N$1=1, AND($G$19&lt;750, $G$19&gt;=0)), 0, IF(AND($N$1=2, $G$19&gt;=750), $G$19-750, IF(AND($N$1=2, AND($G$19&lt;750, $G$19&gt;=0)), 0))))</f>
        <v>78250</v>
      </c>
      <c r="I60" s="65">
        <f t="shared" si="16"/>
        <v>11424.5</v>
      </c>
      <c r="J60" s="75"/>
      <c r="K60" s="111">
        <f>+RESIDENTIAL!$G$58</f>
        <v>0.14599999999999999</v>
      </c>
      <c r="L60" s="95">
        <f>IF(AND($N$1=1, $G$19&gt;=750), $G$19-750, IF(AND($N$1=1, AND($G$19&lt;750, $G$19&gt;=0)), 0, IF(AND($N$1=2, $G$19&gt;=750), $G$19-750, IF(AND($N$1=2, AND($G$19&lt;750, $G$19&gt;=0)), 0))))</f>
        <v>78250</v>
      </c>
      <c r="M60" s="96">
        <f t="shared" si="15"/>
        <v>11424.5</v>
      </c>
      <c r="N60" s="75"/>
      <c r="O60" s="67">
        <f t="shared" si="13"/>
        <v>0</v>
      </c>
      <c r="P60" s="68">
        <f t="shared" si="14"/>
        <v>0</v>
      </c>
      <c r="Q60" s="69"/>
      <c r="R60" s="10"/>
    </row>
    <row r="61" spans="1:18" s="9" customFormat="1" x14ac:dyDescent="0.35">
      <c r="A61" s="93"/>
      <c r="B61" s="62" t="s">
        <v>56</v>
      </c>
      <c r="C61" s="62"/>
      <c r="D61" s="61" t="s">
        <v>32</v>
      </c>
      <c r="E61" s="62"/>
      <c r="F61" s="52"/>
      <c r="G61" s="111">
        <f>+RESIDENTIAL!$G$59</f>
        <v>0.1368</v>
      </c>
      <c r="H61" s="95">
        <v>0</v>
      </c>
      <c r="I61" s="65">
        <f t="shared" si="16"/>
        <v>0</v>
      </c>
      <c r="J61" s="75"/>
      <c r="K61" s="111">
        <f t="shared" si="17"/>
        <v>0.1368</v>
      </c>
      <c r="L61" s="95">
        <f>E61</f>
        <v>0</v>
      </c>
      <c r="M61" s="96">
        <f>F61</f>
        <v>0</v>
      </c>
      <c r="N61" s="75"/>
      <c r="O61" s="67">
        <f t="shared" si="13"/>
        <v>0</v>
      </c>
      <c r="P61" s="68" t="str">
        <f t="shared" si="14"/>
        <v/>
      </c>
      <c r="Q61" s="69"/>
      <c r="R61" s="10"/>
    </row>
    <row r="62" spans="1:18" s="9" customFormat="1" ht="15" thickBot="1" x14ac:dyDescent="0.4">
      <c r="A62" s="93"/>
      <c r="B62" s="62" t="s">
        <v>57</v>
      </c>
      <c r="C62" s="62"/>
      <c r="D62" s="61" t="s">
        <v>32</v>
      </c>
      <c r="E62" s="62"/>
      <c r="F62" s="52"/>
      <c r="G62" s="111">
        <f>+RESIDENTIAL!$G$60</f>
        <v>0.1368</v>
      </c>
      <c r="H62" s="95">
        <f>+$G$19</f>
        <v>79000</v>
      </c>
      <c r="I62" s="65">
        <f t="shared" si="16"/>
        <v>10807.2</v>
      </c>
      <c r="J62" s="75"/>
      <c r="K62" s="111">
        <f t="shared" si="17"/>
        <v>0.1368</v>
      </c>
      <c r="L62" s="95">
        <f>+$G$19</f>
        <v>79000</v>
      </c>
      <c r="M62" s="96">
        <f t="shared" ref="M62" si="18">L62*K62</f>
        <v>10807.2</v>
      </c>
      <c r="N62" s="75"/>
      <c r="O62" s="67">
        <f t="shared" si="13"/>
        <v>0</v>
      </c>
      <c r="P62" s="68">
        <f t="shared" si="14"/>
        <v>0</v>
      </c>
      <c r="Q62" s="69"/>
      <c r="R62" s="10"/>
    </row>
    <row r="63" spans="1:18" ht="15" thickBot="1" x14ac:dyDescent="0.4">
      <c r="A63" s="200"/>
      <c r="B63" s="279"/>
      <c r="C63" s="280"/>
      <c r="D63" s="281"/>
      <c r="E63" s="280"/>
      <c r="F63" s="282"/>
      <c r="G63" s="283"/>
      <c r="H63" s="284"/>
      <c r="I63" s="285"/>
      <c r="J63" s="282"/>
      <c r="K63" s="283"/>
      <c r="L63" s="284"/>
      <c r="M63" s="285"/>
      <c r="N63" s="282"/>
      <c r="O63" s="286"/>
      <c r="P63" s="287"/>
      <c r="Q63" s="224"/>
      <c r="R63" s="10"/>
    </row>
    <row r="64" spans="1:18" s="446" customFormat="1" x14ac:dyDescent="0.35">
      <c r="A64" s="442"/>
      <c r="B64" s="288" t="s">
        <v>83</v>
      </c>
      <c r="C64" s="443"/>
      <c r="D64" s="444"/>
      <c r="E64" s="443"/>
      <c r="F64" s="290"/>
      <c r="G64" s="291"/>
      <c r="H64" s="291"/>
      <c r="I64" s="292">
        <f>SUM(I51:I55,I62)</f>
        <v>13859.403350000001</v>
      </c>
      <c r="J64" s="293"/>
      <c r="K64" s="291"/>
      <c r="L64" s="291"/>
      <c r="M64" s="292">
        <f>SUM(M51:M55,M62)</f>
        <v>14139.63335</v>
      </c>
      <c r="N64" s="293"/>
      <c r="O64" s="294">
        <f>M64-I64</f>
        <v>280.22999999999956</v>
      </c>
      <c r="P64" s="295">
        <f>IF(OR(I64=0,M64=0),"",(O64/I64))</f>
        <v>2.0219485133896441E-2</v>
      </c>
      <c r="Q64" s="445"/>
      <c r="R64" s="10"/>
    </row>
    <row r="65" spans="1:18" s="446" customFormat="1" x14ac:dyDescent="0.35">
      <c r="A65" s="442"/>
      <c r="B65" s="288" t="s">
        <v>59</v>
      </c>
      <c r="C65" s="443"/>
      <c r="D65" s="444"/>
      <c r="E65" s="443"/>
      <c r="F65" s="290"/>
      <c r="G65" s="131">
        <f>+RESIDENTIAL!$G$123</f>
        <v>-0.33200000000000002</v>
      </c>
      <c r="H65" s="447"/>
      <c r="I65" s="292"/>
      <c r="J65" s="293"/>
      <c r="K65" s="448">
        <f>$G65</f>
        <v>-0.33200000000000002</v>
      </c>
      <c r="L65" s="447"/>
      <c r="M65" s="292"/>
      <c r="N65" s="293"/>
      <c r="O65" s="294">
        <f>M65-I65</f>
        <v>0</v>
      </c>
      <c r="P65" s="295" t="str">
        <f>IF(OR(I65=0,M65=0),"",(O65/I65))</f>
        <v/>
      </c>
      <c r="Q65" s="445"/>
      <c r="R65" s="10"/>
    </row>
    <row r="66" spans="1:18" s="446" customFormat="1" x14ac:dyDescent="0.35">
      <c r="A66" s="442"/>
      <c r="B66" s="288" t="s">
        <v>60</v>
      </c>
      <c r="C66" s="443"/>
      <c r="D66" s="444"/>
      <c r="E66" s="443"/>
      <c r="F66" s="290"/>
      <c r="G66" s="449">
        <v>0.13</v>
      </c>
      <c r="H66" s="290"/>
      <c r="I66" s="292">
        <f>I64*G66</f>
        <v>1801.7224355000001</v>
      </c>
      <c r="J66" s="293"/>
      <c r="K66" s="449">
        <v>0.13</v>
      </c>
      <c r="L66" s="290"/>
      <c r="M66" s="292">
        <f>M64*K66</f>
        <v>1838.1523355000002</v>
      </c>
      <c r="N66" s="293"/>
      <c r="O66" s="294">
        <f>M66-I66</f>
        <v>36.429900000000089</v>
      </c>
      <c r="P66" s="295">
        <f>IF(OR(I66=0,M66=0),"",(O66/I66))</f>
        <v>2.0219485133896525E-2</v>
      </c>
      <c r="Q66" s="445"/>
      <c r="R66" s="10"/>
    </row>
    <row r="67" spans="1:18" ht="15" thickBot="1" x14ac:dyDescent="0.4">
      <c r="A67" s="200"/>
      <c r="B67" s="564" t="s">
        <v>84</v>
      </c>
      <c r="C67" s="564"/>
      <c r="D67" s="564"/>
      <c r="E67" s="301"/>
      <c r="F67" s="302"/>
      <c r="G67" s="302"/>
      <c r="H67" s="302"/>
      <c r="I67" s="303">
        <f>SUM(I64:I66)</f>
        <v>15661.1257855</v>
      </c>
      <c r="J67" s="304"/>
      <c r="K67" s="302"/>
      <c r="L67" s="302"/>
      <c r="M67" s="303">
        <f>SUM(M64:M66)</f>
        <v>15977.785685500001</v>
      </c>
      <c r="N67" s="304"/>
      <c r="O67" s="363">
        <f>M67-I67</f>
        <v>316.65990000000056</v>
      </c>
      <c r="P67" s="364">
        <f>IF(OR(I67=0,M67=0),"",(O67/I67))</f>
        <v>2.0219485133896511E-2</v>
      </c>
      <c r="Q67" s="224"/>
      <c r="R67" s="10"/>
    </row>
    <row r="68" spans="1:18" ht="15" thickBot="1" x14ac:dyDescent="0.4">
      <c r="A68" s="306"/>
      <c r="B68" s="450"/>
      <c r="C68" s="366"/>
      <c r="D68" s="367"/>
      <c r="E68" s="366"/>
      <c r="F68" s="368"/>
      <c r="G68" s="283"/>
      <c r="H68" s="369"/>
      <c r="I68" s="285"/>
      <c r="J68" s="368"/>
      <c r="K68" s="283"/>
      <c r="L68" s="369"/>
      <c r="M68" s="285"/>
      <c r="N68" s="368"/>
      <c r="O68" s="370"/>
      <c r="P68" s="287"/>
      <c r="Q68" s="224"/>
      <c r="R68" s="10"/>
    </row>
    <row r="69" spans="1:18" s="202" customFormat="1" x14ac:dyDescent="0.35">
      <c r="A69" s="415"/>
      <c r="B69" s="378" t="s">
        <v>70</v>
      </c>
      <c r="C69" s="378"/>
      <c r="D69" s="416"/>
      <c r="E69" s="378"/>
      <c r="F69" s="379"/>
      <c r="G69" s="381"/>
      <c r="H69" s="381"/>
      <c r="I69" s="382">
        <f>SUM(I59:I60,I51,I52:I55)</f>
        <v>14571.20335</v>
      </c>
      <c r="J69" s="383"/>
      <c r="K69" s="381"/>
      <c r="L69" s="381"/>
      <c r="M69" s="382">
        <f>SUM(M59:M60,M51,M52:M55)</f>
        <v>14851.433349999999</v>
      </c>
      <c r="N69" s="383"/>
      <c r="O69" s="242">
        <f>M69-I69</f>
        <v>280.22999999999956</v>
      </c>
      <c r="P69" s="243">
        <f>IF(OR(I69=0,M69=0),"",(O69/I69))</f>
        <v>1.9231767841603801E-2</v>
      </c>
      <c r="Q69" s="224"/>
      <c r="R69" s="10"/>
    </row>
    <row r="70" spans="1:18" s="202" customFormat="1" x14ac:dyDescent="0.35">
      <c r="A70" s="415"/>
      <c r="B70" s="230" t="s">
        <v>59</v>
      </c>
      <c r="C70" s="230"/>
      <c r="D70" s="362"/>
      <c r="E70" s="230"/>
      <c r="F70" s="236"/>
      <c r="G70" s="131">
        <f>+RESIDENTIAL!$G$123</f>
        <v>-0.33200000000000002</v>
      </c>
      <c r="H70" s="296"/>
      <c r="I70" s="242"/>
      <c r="J70" s="300"/>
      <c r="K70" s="297">
        <f>$G70</f>
        <v>-0.33200000000000002</v>
      </c>
      <c r="L70" s="296"/>
      <c r="M70" s="242"/>
      <c r="N70" s="300"/>
      <c r="O70" s="242">
        <f t="shared" ref="O70" si="19">M70-F70</f>
        <v>0</v>
      </c>
      <c r="P70" s="243" t="str">
        <f t="shared" ref="P70" si="20">IF(OR(F70=0,M70=0),"",(O70/F70))</f>
        <v/>
      </c>
      <c r="Q70" s="224"/>
      <c r="R70" s="10"/>
    </row>
    <row r="71" spans="1:18" s="202" customFormat="1" x14ac:dyDescent="0.35">
      <c r="A71" s="415"/>
      <c r="B71" s="451" t="s">
        <v>60</v>
      </c>
      <c r="C71" s="378"/>
      <c r="D71" s="416"/>
      <c r="E71" s="378"/>
      <c r="F71" s="379"/>
      <c r="G71" s="380">
        <v>0.13</v>
      </c>
      <c r="H71" s="381"/>
      <c r="I71" s="382">
        <f>I69*G71</f>
        <v>1894.2564355</v>
      </c>
      <c r="J71" s="383"/>
      <c r="K71" s="380">
        <v>0.13</v>
      </c>
      <c r="L71" s="381"/>
      <c r="M71" s="382">
        <f>M69*K71</f>
        <v>1930.6863355</v>
      </c>
      <c r="N71" s="383"/>
      <c r="O71" s="242">
        <f t="shared" ref="O71:O72" si="21">M71-I71</f>
        <v>36.429900000000089</v>
      </c>
      <c r="P71" s="243">
        <f t="shared" ref="P71:P72" si="22">IF(OR(I71=0,M71=0),"",(O71/I71))</f>
        <v>1.9231767841603877E-2</v>
      </c>
      <c r="Q71" s="224"/>
      <c r="R71" s="10"/>
    </row>
    <row r="72" spans="1:18" s="202" customFormat="1" ht="15" thickBot="1" x14ac:dyDescent="0.4">
      <c r="A72" s="415"/>
      <c r="B72" s="570" t="s">
        <v>85</v>
      </c>
      <c r="C72" s="570"/>
      <c r="D72" s="570"/>
      <c r="E72" s="230"/>
      <c r="F72" s="236"/>
      <c r="G72" s="236"/>
      <c r="H72" s="236"/>
      <c r="I72" s="242">
        <f>SUM(I69:I71)</f>
        <v>16465.459785499999</v>
      </c>
      <c r="J72" s="300"/>
      <c r="K72" s="236"/>
      <c r="L72" s="236"/>
      <c r="M72" s="242">
        <f>SUM(M69:M71)</f>
        <v>16782.119685499998</v>
      </c>
      <c r="N72" s="300"/>
      <c r="O72" s="242">
        <f t="shared" si="21"/>
        <v>316.65989999999874</v>
      </c>
      <c r="P72" s="243">
        <f t="shared" si="22"/>
        <v>1.9231767841603756E-2</v>
      </c>
      <c r="Q72" s="224"/>
      <c r="R72" s="10"/>
    </row>
    <row r="73" spans="1:18" ht="15" thickBot="1" x14ac:dyDescent="0.4">
      <c r="A73" s="306"/>
      <c r="B73" s="452"/>
      <c r="C73" s="453"/>
      <c r="D73" s="454"/>
      <c r="E73" s="453"/>
      <c r="F73" s="455"/>
      <c r="G73" s="456"/>
      <c r="H73" s="457"/>
      <c r="I73" s="458"/>
      <c r="J73" s="455"/>
      <c r="K73" s="456"/>
      <c r="L73" s="457"/>
      <c r="M73" s="458"/>
      <c r="N73" s="455"/>
      <c r="O73" s="459"/>
      <c r="P73" s="460"/>
      <c r="Q73" s="224"/>
      <c r="R73" s="10"/>
    </row>
    <row r="74" spans="1:18" x14ac:dyDescent="0.35">
      <c r="A74" s="200"/>
      <c r="B74" s="200"/>
      <c r="C74" s="200"/>
      <c r="D74" s="201"/>
      <c r="E74" s="200"/>
      <c r="F74" s="200"/>
      <c r="G74" s="200"/>
      <c r="H74" s="200"/>
      <c r="I74" s="218"/>
      <c r="J74" s="200"/>
      <c r="K74" s="200"/>
      <c r="L74" s="200"/>
      <c r="M74" s="218"/>
      <c r="N74" s="200"/>
      <c r="O74" s="200"/>
      <c r="P74" s="200"/>
      <c r="Q74" s="224"/>
      <c r="R74" s="10"/>
    </row>
    <row r="75" spans="1:18" x14ac:dyDescent="0.35">
      <c r="A75" s="200"/>
      <c r="B75" s="216" t="s">
        <v>63</v>
      </c>
      <c r="C75" s="200"/>
      <c r="D75" s="201"/>
      <c r="E75" s="200"/>
      <c r="F75" s="200"/>
      <c r="G75" s="316">
        <f>+RESIDENTIAL!$K$68</f>
        <v>2.9499999999999998E-2</v>
      </c>
      <c r="H75" s="200"/>
      <c r="I75" s="218"/>
      <c r="J75" s="200"/>
      <c r="K75" s="316">
        <f>+RESIDENTIAL!$K$68</f>
        <v>2.9499999999999998E-2</v>
      </c>
      <c r="L75" s="200"/>
      <c r="M75" s="200"/>
      <c r="N75" s="200"/>
      <c r="O75" s="200"/>
      <c r="P75" s="200"/>
      <c r="Q75" s="224"/>
      <c r="R75" s="10"/>
    </row>
    <row r="76" spans="1:18" x14ac:dyDescent="0.35">
      <c r="A76" s="200"/>
      <c r="B76" s="200"/>
      <c r="C76" s="200"/>
      <c r="D76" s="201"/>
      <c r="E76" s="200"/>
      <c r="F76" s="200"/>
      <c r="G76" s="200"/>
      <c r="H76" s="200"/>
      <c r="I76" s="200"/>
      <c r="J76" s="200"/>
      <c r="K76" s="224"/>
      <c r="L76" s="224"/>
      <c r="M76" s="224"/>
      <c r="N76" s="224"/>
      <c r="O76" s="224"/>
      <c r="P76" s="224"/>
      <c r="Q76" s="224"/>
      <c r="R76" s="10"/>
    </row>
    <row r="77" spans="1:18" x14ac:dyDescent="0.35">
      <c r="A77" s="240"/>
      <c r="B77" s="200"/>
      <c r="C77" s="200"/>
      <c r="D77" s="461">
        <v>0.64</v>
      </c>
      <c r="E77" s="462" t="s">
        <v>51</v>
      </c>
      <c r="F77" s="463"/>
      <c r="G77" s="464"/>
      <c r="H77" s="200"/>
      <c r="I77" s="200"/>
      <c r="J77" s="200"/>
      <c r="R77" s="10"/>
    </row>
    <row r="78" spans="1:18" x14ac:dyDescent="0.35">
      <c r="A78" s="240"/>
      <c r="B78" s="200"/>
      <c r="C78" s="200"/>
      <c r="D78" s="465">
        <v>0.18</v>
      </c>
      <c r="E78" s="466" t="s">
        <v>52</v>
      </c>
      <c r="F78" s="467"/>
      <c r="G78" s="323"/>
      <c r="H78" s="10"/>
      <c r="I78" s="10"/>
      <c r="J78" s="10"/>
      <c r="K78" s="10"/>
      <c r="L78" s="10"/>
      <c r="R78" s="10"/>
    </row>
    <row r="79" spans="1:18" x14ac:dyDescent="0.35">
      <c r="A79" s="240"/>
      <c r="B79" s="200"/>
      <c r="C79" s="200"/>
      <c r="D79" s="468">
        <v>0.18</v>
      </c>
      <c r="E79" s="469" t="s">
        <v>53</v>
      </c>
      <c r="F79" s="470"/>
      <c r="G79" s="327"/>
      <c r="H79" s="10"/>
      <c r="I79" s="10"/>
      <c r="J79" s="71"/>
      <c r="K79" s="71"/>
      <c r="L79" s="71"/>
      <c r="M79" s="71"/>
      <c r="N79" s="71"/>
      <c r="R79" s="10"/>
    </row>
    <row r="80" spans="1:18" x14ac:dyDescent="0.35">
      <c r="A80" s="240"/>
      <c r="B80" s="200"/>
      <c r="C80" s="200"/>
      <c r="D80" s="201"/>
      <c r="E80" s="200"/>
      <c r="F80" s="200"/>
      <c r="G80" s="10"/>
      <c r="H80" s="10"/>
      <c r="I80" s="10"/>
      <c r="J80" s="71"/>
      <c r="K80" s="71"/>
      <c r="L80" s="71"/>
      <c r="M80" s="71"/>
      <c r="R80" s="10"/>
    </row>
    <row r="81" spans="1:18" x14ac:dyDescent="0.35">
      <c r="A81" s="240"/>
      <c r="B81" s="200"/>
      <c r="C81" s="200"/>
      <c r="D81" s="201"/>
      <c r="E81" s="200"/>
      <c r="F81" s="200"/>
      <c r="G81" s="10"/>
      <c r="H81" s="10"/>
      <c r="I81" s="10"/>
      <c r="J81" s="71"/>
      <c r="K81" s="71"/>
      <c r="L81" s="71"/>
      <c r="M81" s="71"/>
      <c r="R81" s="10"/>
    </row>
    <row r="82" spans="1:18" x14ac:dyDescent="0.35">
      <c r="A82" s="240"/>
      <c r="B82" s="200"/>
      <c r="C82" s="200"/>
      <c r="D82" s="201"/>
      <c r="E82" s="200"/>
      <c r="F82" s="200"/>
      <c r="G82" s="10"/>
      <c r="H82" s="10"/>
      <c r="I82" s="10"/>
      <c r="J82" s="71"/>
      <c r="K82" s="71"/>
      <c r="L82" s="71"/>
      <c r="M82" s="71"/>
      <c r="R82" s="10"/>
    </row>
    <row r="83" spans="1:18" x14ac:dyDescent="0.35">
      <c r="A83" s="240"/>
      <c r="B83" s="200"/>
      <c r="C83" s="200"/>
      <c r="D83" s="201"/>
      <c r="E83" s="200"/>
      <c r="F83" s="200"/>
      <c r="G83" s="10"/>
      <c r="H83" s="10"/>
      <c r="I83" s="10"/>
      <c r="J83" s="71"/>
      <c r="K83" s="71"/>
      <c r="L83" s="71"/>
      <c r="M83" s="71"/>
      <c r="R83" s="10"/>
    </row>
    <row r="84" spans="1:18" x14ac:dyDescent="0.35">
      <c r="A84" s="240"/>
      <c r="B84" s="200"/>
      <c r="C84" s="200"/>
      <c r="D84" s="201"/>
      <c r="E84" s="200"/>
      <c r="F84" s="200"/>
      <c r="G84" s="10"/>
      <c r="H84" s="10"/>
      <c r="I84" s="10"/>
      <c r="J84" s="71"/>
      <c r="K84" s="71"/>
      <c r="L84" s="71"/>
      <c r="M84" s="71"/>
      <c r="R84" s="10"/>
    </row>
    <row r="85" spans="1:18" x14ac:dyDescent="0.35">
      <c r="A85" s="240"/>
      <c r="B85" s="200"/>
      <c r="C85" s="200"/>
      <c r="D85" s="201"/>
      <c r="E85" s="200"/>
      <c r="F85" s="200"/>
      <c r="G85" s="10"/>
      <c r="H85" s="10"/>
      <c r="I85" s="10"/>
      <c r="J85" s="71"/>
      <c r="K85" s="71"/>
      <c r="L85" s="71"/>
      <c r="M85" s="71"/>
      <c r="R85" s="10"/>
    </row>
    <row r="86" spans="1:18" x14ac:dyDescent="0.35">
      <c r="A86" s="240"/>
      <c r="B86" s="471"/>
      <c r="C86" s="200"/>
      <c r="D86" s="201"/>
      <c r="E86" s="200"/>
      <c r="F86" s="200"/>
      <c r="G86" s="10"/>
      <c r="H86" s="10"/>
      <c r="I86" s="10"/>
      <c r="J86" s="71"/>
      <c r="K86" s="71"/>
      <c r="L86" s="71"/>
      <c r="M86" s="71"/>
      <c r="R86" s="10"/>
    </row>
    <row r="87" spans="1:18" x14ac:dyDescent="0.35">
      <c r="A87" s="240"/>
      <c r="B87" s="471"/>
      <c r="C87" s="200"/>
      <c r="D87" s="201"/>
      <c r="E87" s="200"/>
      <c r="F87" s="200"/>
      <c r="G87" s="10"/>
      <c r="H87" s="10"/>
      <c r="I87" s="10"/>
      <c r="J87" s="71"/>
      <c r="K87" s="71"/>
      <c r="L87" s="71"/>
      <c r="M87" s="71"/>
      <c r="R87" s="10"/>
    </row>
    <row r="88" spans="1:18" x14ac:dyDescent="0.35">
      <c r="A88" s="240"/>
      <c r="B88" s="471"/>
      <c r="C88" s="200"/>
      <c r="D88" s="201"/>
      <c r="E88" s="200"/>
      <c r="F88" s="200"/>
      <c r="G88" s="10"/>
      <c r="H88" s="10"/>
      <c r="I88" s="10"/>
      <c r="J88" s="71"/>
      <c r="K88" s="71"/>
      <c r="L88" s="71"/>
      <c r="M88" s="71"/>
      <c r="R88" s="10"/>
    </row>
    <row r="89" spans="1:18" x14ac:dyDescent="0.35">
      <c r="A89" s="240"/>
      <c r="B89" s="471"/>
      <c r="C89" s="200"/>
      <c r="D89" s="201"/>
      <c r="E89" s="200"/>
      <c r="F89" s="200"/>
      <c r="G89" s="10"/>
      <c r="H89" s="10"/>
      <c r="I89" s="10"/>
      <c r="J89" s="71"/>
      <c r="K89" s="71"/>
      <c r="L89" s="71"/>
      <c r="M89" s="71"/>
      <c r="R89" s="10"/>
    </row>
    <row r="90" spans="1:18" x14ac:dyDescent="0.35">
      <c r="A90" s="240"/>
      <c r="B90" s="471"/>
      <c r="C90" s="200"/>
      <c r="D90" s="201"/>
      <c r="E90" s="200"/>
      <c r="F90" s="200"/>
      <c r="G90" s="10"/>
      <c r="H90" s="10"/>
      <c r="I90" s="10"/>
      <c r="J90" s="71"/>
      <c r="K90" s="71"/>
      <c r="L90" s="71"/>
      <c r="M90" s="71"/>
      <c r="R90" s="10"/>
    </row>
    <row r="91" spans="1:18" x14ac:dyDescent="0.35">
      <c r="A91" s="240"/>
      <c r="B91" s="471"/>
      <c r="C91" s="200"/>
      <c r="D91" s="201"/>
      <c r="E91" s="200"/>
      <c r="F91" s="200"/>
      <c r="G91" s="10"/>
      <c r="H91" s="10"/>
      <c r="I91" s="10"/>
      <c r="J91" s="71"/>
      <c r="K91" s="71"/>
      <c r="L91" s="71"/>
      <c r="M91" s="71"/>
      <c r="R91" s="10"/>
    </row>
    <row r="92" spans="1:18" x14ac:dyDescent="0.35">
      <c r="A92" s="240"/>
      <c r="B92" s="471"/>
      <c r="C92" s="200"/>
      <c r="D92" s="201"/>
      <c r="E92" s="200"/>
      <c r="F92" s="200"/>
      <c r="G92" s="10"/>
      <c r="H92" s="10"/>
      <c r="I92" s="10"/>
      <c r="J92" s="71"/>
      <c r="K92" s="71"/>
      <c r="L92" s="71"/>
      <c r="M92" s="71"/>
      <c r="R92" s="10"/>
    </row>
    <row r="93" spans="1:18" x14ac:dyDescent="0.35">
      <c r="A93" s="240"/>
      <c r="B93" s="471"/>
      <c r="C93" s="200"/>
      <c r="D93" s="201"/>
      <c r="E93" s="200"/>
      <c r="F93" s="200"/>
      <c r="G93" s="10"/>
      <c r="H93" s="10"/>
      <c r="I93" s="10"/>
      <c r="J93" s="71"/>
      <c r="K93" s="71"/>
      <c r="L93" s="71"/>
      <c r="M93" s="71"/>
      <c r="R93" s="10"/>
    </row>
    <row r="94" spans="1:18" x14ac:dyDescent="0.35">
      <c r="A94" s="240"/>
      <c r="B94" s="471"/>
      <c r="C94" s="200"/>
      <c r="D94" s="201"/>
      <c r="E94" s="200"/>
      <c r="F94" s="200"/>
      <c r="G94" s="10"/>
      <c r="H94" s="10"/>
      <c r="I94" s="10"/>
      <c r="J94" s="71"/>
      <c r="K94" s="71"/>
      <c r="L94" s="71"/>
      <c r="M94" s="71"/>
      <c r="R94" s="10"/>
    </row>
    <row r="95" spans="1:18" x14ac:dyDescent="0.35">
      <c r="A95" s="240"/>
      <c r="B95" s="471"/>
      <c r="C95" s="200"/>
      <c r="D95" s="201"/>
      <c r="E95" s="200"/>
      <c r="F95" s="200"/>
      <c r="G95" s="10"/>
      <c r="H95" s="10"/>
      <c r="I95" s="10"/>
      <c r="J95" s="71"/>
      <c r="K95" s="71"/>
      <c r="L95" s="71"/>
      <c r="M95" s="71"/>
      <c r="R95" s="10"/>
    </row>
    <row r="96" spans="1:18" x14ac:dyDescent="0.35">
      <c r="A96" s="240"/>
      <c r="B96" s="471"/>
      <c r="C96" s="200"/>
      <c r="D96" s="201"/>
      <c r="E96" s="200"/>
      <c r="F96" s="200"/>
      <c r="G96" s="10"/>
      <c r="H96" s="10"/>
      <c r="I96" s="10"/>
      <c r="J96" s="71"/>
      <c r="K96" s="71"/>
      <c r="L96" s="71"/>
      <c r="M96" s="71"/>
      <c r="R96" s="10"/>
    </row>
    <row r="97" spans="1:18" x14ac:dyDescent="0.35">
      <c r="A97" s="240"/>
      <c r="B97" s="471"/>
      <c r="C97" s="200"/>
      <c r="D97" s="201"/>
      <c r="E97" s="200"/>
      <c r="F97" s="200"/>
      <c r="G97" s="10"/>
      <c r="H97" s="10"/>
      <c r="I97" s="10"/>
      <c r="J97" s="71"/>
      <c r="K97" s="71"/>
      <c r="L97" s="71"/>
      <c r="M97" s="71"/>
      <c r="R97" s="10"/>
    </row>
    <row r="98" spans="1:18" x14ac:dyDescent="0.35">
      <c r="A98" s="240"/>
      <c r="B98" s="471"/>
      <c r="C98" s="200"/>
      <c r="D98" s="201"/>
      <c r="E98" s="200"/>
      <c r="F98" s="200"/>
      <c r="G98" s="10"/>
      <c r="H98" s="10"/>
      <c r="I98" s="10"/>
      <c r="J98" s="71"/>
      <c r="K98" s="71"/>
      <c r="L98" s="71"/>
      <c r="M98" s="71"/>
      <c r="R98" s="10"/>
    </row>
    <row r="99" spans="1:18" x14ac:dyDescent="0.35">
      <c r="A99" s="240"/>
      <c r="B99" s="471"/>
      <c r="C99" s="200"/>
      <c r="D99" s="201"/>
      <c r="E99" s="200"/>
      <c r="F99" s="200"/>
      <c r="G99" s="10"/>
      <c r="H99" s="10"/>
      <c r="I99" s="10"/>
      <c r="J99" s="71"/>
      <c r="K99" s="71"/>
      <c r="L99" s="71"/>
      <c r="M99" s="71"/>
      <c r="R99" s="10"/>
    </row>
    <row r="100" spans="1:18" x14ac:dyDescent="0.35">
      <c r="A100" s="240"/>
      <c r="B100" s="471"/>
      <c r="C100" s="200"/>
      <c r="D100" s="201"/>
      <c r="E100" s="200"/>
      <c r="F100" s="200"/>
      <c r="G100" s="10"/>
      <c r="H100" s="10"/>
      <c r="I100" s="10"/>
      <c r="J100" s="71"/>
      <c r="K100" s="71"/>
      <c r="L100" s="71"/>
      <c r="M100" s="71"/>
      <c r="R100" s="10"/>
    </row>
    <row r="101" spans="1:18" x14ac:dyDescent="0.35">
      <c r="A101" s="240"/>
      <c r="B101" s="471"/>
      <c r="C101" s="200"/>
      <c r="D101" s="201"/>
      <c r="E101" s="200"/>
      <c r="F101" s="200"/>
      <c r="G101" s="10"/>
      <c r="H101" s="10"/>
      <c r="I101" s="10"/>
      <c r="J101" s="71"/>
      <c r="K101" s="71"/>
      <c r="L101" s="71"/>
      <c r="M101" s="71"/>
      <c r="R101" s="10"/>
    </row>
    <row r="102" spans="1:18" x14ac:dyDescent="0.35">
      <c r="A102" s="240"/>
      <c r="B102" s="471"/>
      <c r="C102" s="200"/>
      <c r="D102" s="201"/>
      <c r="E102" s="200"/>
      <c r="F102" s="200"/>
      <c r="G102" s="10"/>
      <c r="H102" s="10"/>
      <c r="I102" s="10"/>
      <c r="J102" s="71"/>
      <c r="K102" s="71"/>
      <c r="L102" s="71"/>
      <c r="M102" s="71"/>
      <c r="R102" s="10"/>
    </row>
    <row r="103" spans="1:18" x14ac:dyDescent="0.35">
      <c r="A103" s="240"/>
      <c r="B103" s="471"/>
      <c r="C103" s="200"/>
      <c r="D103" s="201"/>
      <c r="E103" s="200"/>
      <c r="F103" s="200"/>
      <c r="G103" s="10"/>
      <c r="H103" s="10"/>
      <c r="I103" s="10"/>
      <c r="J103" s="71"/>
      <c r="K103" s="71"/>
      <c r="L103" s="71"/>
      <c r="M103" s="71"/>
      <c r="R103" s="10"/>
    </row>
    <row r="104" spans="1:18" x14ac:dyDescent="0.35">
      <c r="A104" s="240"/>
      <c r="B104" s="471"/>
      <c r="C104" s="200"/>
      <c r="D104" s="201"/>
      <c r="E104" s="200"/>
      <c r="F104" s="200"/>
      <c r="G104" s="10"/>
      <c r="H104" s="10"/>
      <c r="I104" s="10"/>
      <c r="J104" s="71"/>
      <c r="K104" s="71"/>
      <c r="L104" s="71"/>
      <c r="M104" s="71"/>
      <c r="R104" s="10"/>
    </row>
    <row r="105" spans="1:18" x14ac:dyDescent="0.35">
      <c r="A105" s="240"/>
      <c r="B105" s="200"/>
      <c r="C105" s="200"/>
      <c r="D105" s="201"/>
      <c r="E105" s="200"/>
      <c r="F105" s="200"/>
      <c r="G105" s="10"/>
      <c r="H105" s="10"/>
      <c r="I105" s="10"/>
      <c r="J105" s="71"/>
      <c r="K105" s="71"/>
      <c r="L105" s="71"/>
      <c r="M105" s="71"/>
      <c r="R105" s="10"/>
    </row>
    <row r="106" spans="1:18" x14ac:dyDescent="0.35">
      <c r="A106" s="240"/>
      <c r="B106" s="200"/>
      <c r="C106" s="200"/>
      <c r="D106" s="201"/>
      <c r="E106" s="200"/>
      <c r="F106" s="200"/>
      <c r="G106" s="10"/>
      <c r="H106" s="10"/>
      <c r="I106" s="10"/>
      <c r="J106" s="71"/>
      <c r="K106" s="71"/>
      <c r="L106" s="71"/>
      <c r="M106" s="71"/>
      <c r="R106" s="10"/>
    </row>
    <row r="107" spans="1:18" x14ac:dyDescent="0.35">
      <c r="A107" s="240"/>
      <c r="B107" s="200"/>
      <c r="C107" s="200"/>
      <c r="D107" s="201"/>
      <c r="E107" s="200"/>
      <c r="F107" s="200"/>
      <c r="G107" s="10"/>
      <c r="H107" s="10"/>
      <c r="I107" s="10"/>
      <c r="J107" s="71"/>
      <c r="K107" s="71"/>
      <c r="L107" s="71"/>
      <c r="M107" s="71"/>
      <c r="R107" s="10"/>
    </row>
    <row r="108" spans="1:18" x14ac:dyDescent="0.35">
      <c r="A108" s="240"/>
      <c r="B108" s="200"/>
      <c r="C108" s="200"/>
      <c r="D108" s="201"/>
      <c r="E108" s="200"/>
      <c r="F108" s="200"/>
      <c r="G108" s="10"/>
      <c r="H108" s="10"/>
      <c r="I108" s="10"/>
      <c r="J108" s="71"/>
      <c r="K108" s="71"/>
      <c r="L108" s="71"/>
      <c r="M108" s="71"/>
      <c r="R108" s="10"/>
    </row>
    <row r="109" spans="1:18" x14ac:dyDescent="0.35">
      <c r="A109" s="240"/>
      <c r="B109" s="200"/>
      <c r="C109" s="200"/>
      <c r="D109" s="201"/>
      <c r="E109" s="200"/>
      <c r="F109" s="200"/>
      <c r="G109" s="10"/>
      <c r="H109" s="10"/>
      <c r="I109" s="10"/>
      <c r="J109" s="71"/>
      <c r="K109" s="71"/>
      <c r="L109" s="71"/>
      <c r="M109" s="71"/>
    </row>
    <row r="110" spans="1:18" x14ac:dyDescent="0.35">
      <c r="A110" s="240"/>
      <c r="B110" s="200"/>
      <c r="C110" s="200"/>
      <c r="D110" s="201"/>
      <c r="E110" s="200"/>
      <c r="F110" s="200"/>
      <c r="G110" s="10"/>
      <c r="H110" s="10"/>
      <c r="I110" s="10"/>
      <c r="J110" s="71"/>
      <c r="K110" s="71"/>
      <c r="L110" s="71"/>
      <c r="M110" s="71"/>
    </row>
    <row r="111" spans="1:18" x14ac:dyDescent="0.35">
      <c r="A111" s="240"/>
      <c r="B111" s="200"/>
      <c r="C111" s="200"/>
      <c r="D111" s="201"/>
      <c r="E111" s="200"/>
      <c r="F111" s="200"/>
      <c r="G111" s="10"/>
      <c r="H111" s="10"/>
      <c r="I111" s="10"/>
      <c r="J111" s="71"/>
      <c r="K111" s="71"/>
      <c r="L111" s="71"/>
      <c r="M111" s="71"/>
    </row>
    <row r="112" spans="1:18" x14ac:dyDescent="0.35">
      <c r="A112" s="240"/>
      <c r="B112" s="200"/>
      <c r="C112" s="200"/>
      <c r="D112" s="201"/>
      <c r="E112" s="200"/>
      <c r="F112" s="200"/>
      <c r="G112" s="10"/>
      <c r="H112" s="10"/>
      <c r="I112" s="10"/>
      <c r="J112" s="71"/>
      <c r="K112" s="71"/>
      <c r="L112" s="71"/>
      <c r="M112" s="71"/>
    </row>
    <row r="113" spans="1:13" x14ac:dyDescent="0.35">
      <c r="A113" s="240"/>
      <c r="B113" s="200"/>
      <c r="C113" s="200"/>
      <c r="D113" s="201"/>
      <c r="E113" s="200"/>
      <c r="F113" s="200"/>
      <c r="G113" s="10"/>
      <c r="H113" s="10"/>
      <c r="I113" s="10"/>
      <c r="J113" s="71"/>
      <c r="K113" s="71"/>
      <c r="L113" s="71"/>
      <c r="M113" s="71"/>
    </row>
    <row r="114" spans="1:13" x14ac:dyDescent="0.35">
      <c r="A114" s="240"/>
      <c r="B114" s="200"/>
      <c r="C114" s="200"/>
      <c r="D114" s="201"/>
      <c r="E114" s="200"/>
      <c r="F114" s="200"/>
      <c r="G114" s="10"/>
      <c r="H114" s="10"/>
      <c r="I114" s="10"/>
      <c r="J114" s="71"/>
      <c r="K114" s="71"/>
      <c r="L114" s="71"/>
      <c r="M114" s="71"/>
    </row>
    <row r="115" spans="1:13" x14ac:dyDescent="0.35">
      <c r="A115" s="240"/>
      <c r="B115" s="200"/>
      <c r="C115" s="200"/>
      <c r="D115" s="201"/>
      <c r="E115" s="200"/>
      <c r="F115" s="200"/>
      <c r="G115" s="10"/>
      <c r="H115" s="10"/>
      <c r="I115" s="10"/>
      <c r="J115" s="71"/>
      <c r="K115" s="71"/>
      <c r="L115" s="71"/>
      <c r="M115" s="71"/>
    </row>
    <row r="116" spans="1:13" x14ac:dyDescent="0.35">
      <c r="A116" s="240"/>
      <c r="B116" s="200"/>
      <c r="C116" s="200"/>
      <c r="D116" s="201"/>
      <c r="E116" s="200"/>
      <c r="F116" s="200"/>
      <c r="G116" s="10"/>
      <c r="H116" s="10"/>
      <c r="I116" s="10"/>
      <c r="J116" s="71"/>
      <c r="K116" s="71"/>
      <c r="L116" s="71"/>
      <c r="M116" s="71"/>
    </row>
    <row r="117" spans="1:13" x14ac:dyDescent="0.35">
      <c r="A117" s="240"/>
      <c r="B117" s="200"/>
      <c r="C117" s="200"/>
      <c r="D117" s="201"/>
      <c r="E117" s="200"/>
      <c r="F117" s="200"/>
      <c r="G117" s="10"/>
      <c r="H117" s="10"/>
      <c r="I117" s="10"/>
      <c r="J117" s="71"/>
      <c r="K117" s="71"/>
      <c r="L117" s="71"/>
      <c r="M117" s="71"/>
    </row>
    <row r="118" spans="1:13" x14ac:dyDescent="0.35">
      <c r="A118" s="240"/>
      <c r="B118" s="200"/>
      <c r="C118" s="200"/>
      <c r="D118" s="201"/>
      <c r="E118" s="200"/>
      <c r="F118" s="200"/>
      <c r="G118" s="10"/>
      <c r="H118" s="10"/>
      <c r="I118" s="10"/>
      <c r="J118" s="71"/>
      <c r="K118" s="71"/>
      <c r="L118" s="71"/>
      <c r="M118" s="71"/>
    </row>
    <row r="119" spans="1:13" x14ac:dyDescent="0.35">
      <c r="A119" s="240"/>
      <c r="B119" s="200"/>
      <c r="C119" s="200"/>
      <c r="D119" s="201"/>
      <c r="E119" s="200"/>
      <c r="F119" s="200"/>
      <c r="G119" s="10"/>
      <c r="H119" s="10"/>
      <c r="I119" s="10"/>
      <c r="J119" s="71"/>
      <c r="K119" s="71"/>
      <c r="L119" s="71"/>
      <c r="M119" s="71"/>
    </row>
    <row r="120" spans="1:13" x14ac:dyDescent="0.35">
      <c r="A120" s="240"/>
      <c r="B120" s="200"/>
      <c r="C120" s="200"/>
      <c r="D120" s="201"/>
      <c r="E120" s="200"/>
      <c r="F120" s="200"/>
      <c r="G120" s="10"/>
      <c r="H120" s="10"/>
      <c r="I120" s="10"/>
      <c r="J120" s="71"/>
      <c r="K120" s="71"/>
      <c r="L120" s="71"/>
      <c r="M120" s="71"/>
    </row>
    <row r="121" spans="1:13" x14ac:dyDescent="0.35">
      <c r="A121" s="240"/>
      <c r="B121" s="200"/>
      <c r="C121" s="200"/>
      <c r="D121" s="201"/>
      <c r="E121" s="200"/>
      <c r="F121" s="200"/>
      <c r="G121" s="10"/>
      <c r="H121" s="10"/>
      <c r="I121" s="10"/>
      <c r="J121" s="71"/>
      <c r="K121" s="71"/>
      <c r="L121" s="71"/>
      <c r="M121" s="71"/>
    </row>
    <row r="122" spans="1:13" x14ac:dyDescent="0.35">
      <c r="A122" s="240"/>
      <c r="B122" s="200"/>
      <c r="C122" s="200"/>
      <c r="D122" s="201"/>
      <c r="E122" s="200"/>
      <c r="F122" s="200"/>
      <c r="G122" s="10"/>
      <c r="H122" s="10"/>
      <c r="I122" s="10"/>
      <c r="J122" s="71"/>
      <c r="K122" s="71"/>
      <c r="L122" s="71"/>
      <c r="M122" s="71"/>
    </row>
    <row r="123" spans="1:13" x14ac:dyDescent="0.35">
      <c r="A123" s="240"/>
      <c r="B123" s="200"/>
      <c r="C123" s="200"/>
      <c r="D123" s="201"/>
      <c r="E123" s="200"/>
      <c r="F123" s="200"/>
      <c r="G123" s="10"/>
      <c r="H123" s="10"/>
      <c r="I123" s="10"/>
      <c r="J123" s="71"/>
      <c r="K123" s="71"/>
      <c r="L123" s="71"/>
      <c r="M123" s="71"/>
    </row>
    <row r="124" spans="1:13" x14ac:dyDescent="0.35">
      <c r="A124" s="240"/>
      <c r="B124" s="200"/>
      <c r="C124" s="200"/>
      <c r="D124" s="201"/>
      <c r="E124" s="200"/>
      <c r="F124" s="200"/>
      <c r="G124" s="10"/>
      <c r="H124" s="10"/>
      <c r="I124" s="10"/>
      <c r="J124" s="71"/>
      <c r="K124" s="71"/>
      <c r="L124" s="71"/>
      <c r="M124" s="71"/>
    </row>
    <row r="125" spans="1:13" x14ac:dyDescent="0.35">
      <c r="A125" s="240"/>
      <c r="B125" s="200"/>
      <c r="C125" s="200"/>
      <c r="D125" s="201"/>
      <c r="E125" s="200"/>
      <c r="F125" s="200"/>
      <c r="G125" s="10"/>
      <c r="H125" s="10"/>
      <c r="I125" s="10"/>
      <c r="J125" s="71"/>
      <c r="K125" s="71"/>
      <c r="L125" s="71"/>
      <c r="M125" s="71"/>
    </row>
    <row r="126" spans="1:13" x14ac:dyDescent="0.35">
      <c r="A126" s="240"/>
      <c r="B126" s="200"/>
      <c r="C126" s="200"/>
      <c r="D126" s="201"/>
      <c r="E126" s="200"/>
      <c r="F126" s="200"/>
      <c r="G126" s="10"/>
      <c r="H126" s="10"/>
      <c r="I126" s="10"/>
      <c r="J126" s="71"/>
      <c r="K126" s="71"/>
      <c r="L126" s="71"/>
      <c r="M126" s="71"/>
    </row>
    <row r="127" spans="1:13" x14ac:dyDescent="0.35">
      <c r="A127" s="240"/>
      <c r="B127" s="200"/>
      <c r="C127" s="200"/>
      <c r="D127" s="201"/>
      <c r="E127" s="200"/>
      <c r="F127" s="200"/>
      <c r="G127" s="10"/>
      <c r="H127" s="10"/>
      <c r="I127" s="10"/>
      <c r="J127" s="71"/>
      <c r="K127" s="71"/>
      <c r="L127" s="71"/>
      <c r="M127" s="71"/>
    </row>
    <row r="128" spans="1:13" x14ac:dyDescent="0.35">
      <c r="A128" s="240"/>
      <c r="B128" s="200"/>
      <c r="C128" s="200"/>
      <c r="D128" s="201"/>
      <c r="E128" s="200"/>
      <c r="F128" s="200"/>
      <c r="G128" s="10"/>
      <c r="H128" s="10"/>
      <c r="I128" s="10"/>
      <c r="J128" s="71"/>
      <c r="K128" s="71"/>
      <c r="L128" s="71"/>
      <c r="M128" s="71"/>
    </row>
    <row r="129" spans="1:13" x14ac:dyDescent="0.35">
      <c r="A129" s="240"/>
      <c r="B129" s="200"/>
      <c r="C129" s="200"/>
      <c r="D129" s="201"/>
      <c r="E129" s="200"/>
      <c r="F129" s="200"/>
      <c r="G129" s="10"/>
      <c r="H129" s="10"/>
      <c r="I129" s="10"/>
      <c r="J129" s="71"/>
      <c r="K129" s="71"/>
      <c r="L129" s="71"/>
      <c r="M129" s="71"/>
    </row>
    <row r="130" spans="1:13" x14ac:dyDescent="0.35">
      <c r="A130" s="240"/>
      <c r="B130" s="200"/>
      <c r="C130" s="200"/>
      <c r="D130" s="201"/>
      <c r="E130" s="200"/>
      <c r="F130" s="200"/>
      <c r="G130" s="10"/>
      <c r="H130" s="10"/>
      <c r="I130" s="10"/>
      <c r="J130" s="71"/>
      <c r="K130" s="71"/>
      <c r="L130" s="71"/>
      <c r="M130" s="71"/>
    </row>
    <row r="131" spans="1:13" x14ac:dyDescent="0.35">
      <c r="A131" s="240"/>
      <c r="B131" s="200"/>
      <c r="C131" s="200"/>
      <c r="D131" s="201"/>
      <c r="E131" s="200"/>
      <c r="F131" s="200"/>
      <c r="G131" s="10"/>
      <c r="H131" s="10"/>
      <c r="I131" s="10"/>
      <c r="J131" s="71"/>
      <c r="K131" s="71"/>
      <c r="L131" s="71"/>
      <c r="M131" s="71"/>
    </row>
    <row r="132" spans="1:13" x14ac:dyDescent="0.35">
      <c r="A132" s="240"/>
      <c r="B132" s="200"/>
      <c r="C132" s="200"/>
      <c r="D132" s="201"/>
      <c r="E132" s="200"/>
      <c r="F132" s="200"/>
      <c r="G132" s="10"/>
      <c r="H132" s="10"/>
      <c r="I132" s="10"/>
      <c r="J132" s="71"/>
      <c r="K132" s="71"/>
      <c r="L132" s="71"/>
      <c r="M132" s="71"/>
    </row>
    <row r="133" spans="1:13" x14ac:dyDescent="0.35">
      <c r="A133" s="240"/>
      <c r="B133" s="200"/>
      <c r="C133" s="200"/>
      <c r="D133" s="201"/>
      <c r="E133" s="200"/>
      <c r="F133" s="200"/>
      <c r="G133" s="10"/>
      <c r="H133" s="10"/>
      <c r="I133" s="10"/>
      <c r="J133" s="71"/>
      <c r="K133" s="71"/>
      <c r="L133" s="71"/>
      <c r="M133" s="71"/>
    </row>
    <row r="134" spans="1:13" x14ac:dyDescent="0.35">
      <c r="A134" s="240"/>
      <c r="B134" s="200"/>
      <c r="C134" s="200"/>
      <c r="D134" s="201"/>
      <c r="E134" s="200"/>
      <c r="F134" s="200"/>
      <c r="G134" s="10"/>
      <c r="H134" s="10"/>
      <c r="I134" s="10"/>
      <c r="J134" s="71"/>
      <c r="K134" s="71"/>
      <c r="L134" s="71"/>
      <c r="M134" s="71"/>
    </row>
    <row r="135" spans="1:13" x14ac:dyDescent="0.35">
      <c r="A135" s="240"/>
      <c r="B135" s="200"/>
      <c r="C135" s="200"/>
      <c r="D135" s="201"/>
      <c r="E135" s="200"/>
      <c r="F135" s="200"/>
      <c r="G135" s="10"/>
      <c r="H135" s="10"/>
      <c r="I135" s="10"/>
      <c r="J135" s="71"/>
      <c r="K135" s="71"/>
      <c r="L135" s="71"/>
      <c r="M135" s="71"/>
    </row>
    <row r="136" spans="1:13" x14ac:dyDescent="0.35">
      <c r="A136" s="240"/>
      <c r="B136" s="200"/>
      <c r="C136" s="200"/>
      <c r="D136" s="201"/>
      <c r="E136" s="200"/>
      <c r="F136" s="200"/>
      <c r="G136" s="10"/>
      <c r="H136" s="10"/>
      <c r="I136" s="10"/>
      <c r="J136" s="71"/>
      <c r="K136" s="71"/>
      <c r="L136" s="71"/>
      <c r="M136" s="71"/>
    </row>
    <row r="137" spans="1:13" x14ac:dyDescent="0.35">
      <c r="A137" s="240"/>
      <c r="B137" s="200"/>
      <c r="C137" s="200"/>
      <c r="D137" s="201"/>
      <c r="E137" s="200"/>
      <c r="F137" s="200"/>
      <c r="G137" s="10"/>
      <c r="H137" s="10"/>
      <c r="I137" s="10"/>
      <c r="J137" s="71"/>
      <c r="K137" s="71"/>
      <c r="L137" s="71"/>
      <c r="M137" s="71"/>
    </row>
    <row r="138" spans="1:13" x14ac:dyDescent="0.35">
      <c r="A138" s="240"/>
      <c r="B138" s="200"/>
      <c r="C138" s="200"/>
      <c r="D138" s="201"/>
      <c r="E138" s="200"/>
      <c r="F138" s="200"/>
      <c r="G138" s="10"/>
      <c r="H138" s="10"/>
      <c r="I138" s="10"/>
      <c r="J138" s="71"/>
      <c r="K138" s="71"/>
      <c r="L138" s="71"/>
      <c r="M138" s="71"/>
    </row>
    <row r="139" spans="1:13" x14ac:dyDescent="0.35">
      <c r="A139" s="240"/>
      <c r="B139" s="200"/>
      <c r="C139" s="200"/>
      <c r="D139" s="201"/>
      <c r="E139" s="200"/>
      <c r="F139" s="200"/>
      <c r="G139" s="200"/>
      <c r="H139" s="200"/>
      <c r="I139" s="200"/>
      <c r="J139" s="200"/>
    </row>
    <row r="140" spans="1:13" x14ac:dyDescent="0.35">
      <c r="A140" s="240"/>
      <c r="B140" s="200"/>
      <c r="C140" s="200"/>
      <c r="D140" s="201"/>
      <c r="E140" s="200"/>
      <c r="F140" s="200"/>
      <c r="G140" s="200"/>
      <c r="H140" s="200"/>
      <c r="I140" s="200"/>
      <c r="J140" s="200"/>
    </row>
    <row r="141" spans="1:13" x14ac:dyDescent="0.35">
      <c r="A141" s="240"/>
      <c r="B141" s="200"/>
      <c r="C141" s="200"/>
      <c r="D141" s="201"/>
      <c r="E141" s="200"/>
      <c r="F141" s="200"/>
      <c r="G141" s="200"/>
      <c r="H141" s="200"/>
      <c r="I141" s="200"/>
      <c r="J141" s="200"/>
    </row>
    <row r="142" spans="1:13" x14ac:dyDescent="0.35">
      <c r="A142" s="240"/>
      <c r="B142" s="200"/>
      <c r="C142" s="200"/>
      <c r="D142" s="201"/>
      <c r="E142" s="200"/>
      <c r="F142" s="200"/>
      <c r="G142" s="200"/>
      <c r="H142" s="200"/>
      <c r="I142" s="200"/>
      <c r="J142" s="200"/>
    </row>
    <row r="143" spans="1:13" x14ac:dyDescent="0.35">
      <c r="A143" s="240"/>
      <c r="B143" s="200"/>
      <c r="C143" s="200"/>
      <c r="D143" s="201"/>
      <c r="E143" s="200"/>
      <c r="F143" s="200"/>
      <c r="G143" s="200"/>
      <c r="H143" s="200"/>
      <c r="I143" s="200"/>
      <c r="J143" s="200"/>
    </row>
    <row r="144" spans="1:13" x14ac:dyDescent="0.35">
      <c r="A144" s="240"/>
      <c r="B144" s="200"/>
      <c r="C144" s="200"/>
      <c r="D144" s="201"/>
      <c r="E144" s="200"/>
      <c r="F144" s="200"/>
      <c r="G144" s="200"/>
      <c r="H144" s="200"/>
      <c r="I144" s="200"/>
      <c r="J144" s="200"/>
    </row>
    <row r="145" spans="1:10" x14ac:dyDescent="0.35">
      <c r="A145" s="240"/>
      <c r="B145" s="200"/>
      <c r="C145" s="200"/>
      <c r="D145" s="201"/>
      <c r="E145" s="200"/>
      <c r="F145" s="200"/>
      <c r="G145" s="200"/>
      <c r="H145" s="200"/>
      <c r="I145" s="200"/>
      <c r="J145" s="200"/>
    </row>
    <row r="146" spans="1:10" x14ac:dyDescent="0.35">
      <c r="A146" s="240"/>
      <c r="B146" s="200"/>
      <c r="C146" s="200"/>
      <c r="D146" s="201"/>
      <c r="E146" s="200"/>
      <c r="F146" s="200"/>
      <c r="G146" s="200"/>
      <c r="H146" s="200"/>
      <c r="I146" s="200"/>
      <c r="J146" s="200"/>
    </row>
    <row r="147" spans="1:10" x14ac:dyDescent="0.35">
      <c r="A147" s="240"/>
      <c r="B147" s="200"/>
      <c r="C147" s="200"/>
      <c r="D147" s="201"/>
      <c r="E147" s="200"/>
      <c r="F147" s="200"/>
      <c r="G147" s="200"/>
      <c r="H147" s="200"/>
      <c r="I147" s="200"/>
      <c r="J147" s="200"/>
    </row>
    <row r="148" spans="1:10" x14ac:dyDescent="0.35">
      <c r="A148" s="240"/>
      <c r="B148" s="200"/>
      <c r="C148" s="200"/>
      <c r="D148" s="201"/>
      <c r="E148" s="200"/>
      <c r="F148" s="200"/>
      <c r="G148" s="200"/>
      <c r="H148" s="200"/>
      <c r="I148" s="200"/>
      <c r="J148" s="200"/>
    </row>
    <row r="149" spans="1:10" x14ac:dyDescent="0.35">
      <c r="A149" s="240"/>
      <c r="B149" s="200"/>
      <c r="C149" s="200"/>
      <c r="D149" s="201"/>
      <c r="E149" s="200"/>
      <c r="F149" s="200"/>
      <c r="G149" s="200"/>
      <c r="H149" s="200"/>
      <c r="I149" s="200"/>
      <c r="J149" s="200"/>
    </row>
    <row r="150" spans="1:10" x14ac:dyDescent="0.35">
      <c r="A150" s="240"/>
      <c r="B150" s="200"/>
      <c r="C150" s="200"/>
      <c r="D150" s="201"/>
      <c r="E150" s="200"/>
      <c r="F150" s="200"/>
      <c r="G150" s="200"/>
      <c r="H150" s="200"/>
      <c r="I150" s="200"/>
      <c r="J150" s="200"/>
    </row>
    <row r="151" spans="1:10" x14ac:dyDescent="0.35">
      <c r="A151" s="240"/>
      <c r="B151" s="200"/>
      <c r="C151" s="200"/>
      <c r="D151" s="201"/>
      <c r="E151" s="200"/>
      <c r="F151" s="200"/>
      <c r="G151" s="200"/>
      <c r="H151" s="200"/>
      <c r="I151" s="200"/>
      <c r="J151" s="200"/>
    </row>
    <row r="152" spans="1:10" x14ac:dyDescent="0.35">
      <c r="A152" s="240"/>
      <c r="B152" s="200"/>
      <c r="C152" s="200"/>
      <c r="D152" s="201"/>
      <c r="E152" s="200"/>
      <c r="F152" s="200"/>
      <c r="G152" s="200"/>
      <c r="H152" s="200"/>
      <c r="I152" s="200"/>
      <c r="J152" s="200"/>
    </row>
    <row r="153" spans="1:10" x14ac:dyDescent="0.35">
      <c r="A153" s="240"/>
      <c r="B153" s="200"/>
      <c r="C153" s="200"/>
      <c r="D153" s="201"/>
      <c r="E153" s="200"/>
      <c r="F153" s="200"/>
      <c r="G153" s="200"/>
      <c r="H153" s="200"/>
      <c r="I153" s="200"/>
      <c r="J153" s="200"/>
    </row>
    <row r="154" spans="1:10" x14ac:dyDescent="0.35">
      <c r="A154" s="240"/>
      <c r="B154" s="200"/>
      <c r="C154" s="200"/>
      <c r="D154" s="201"/>
      <c r="E154" s="200"/>
      <c r="F154" s="200"/>
      <c r="G154" s="200"/>
      <c r="H154" s="200"/>
      <c r="I154" s="200"/>
      <c r="J154" s="200"/>
    </row>
    <row r="155" spans="1:10" x14ac:dyDescent="0.35">
      <c r="A155" s="240"/>
      <c r="B155" s="200"/>
      <c r="C155" s="200"/>
      <c r="D155" s="201"/>
      <c r="E155" s="200"/>
      <c r="F155" s="200"/>
      <c r="G155" s="200"/>
      <c r="H155" s="200"/>
      <c r="I155" s="200"/>
      <c r="J155" s="200"/>
    </row>
    <row r="156" spans="1:10" x14ac:dyDescent="0.35">
      <c r="A156" s="240"/>
      <c r="B156" s="200"/>
      <c r="C156" s="200"/>
      <c r="D156" s="201"/>
      <c r="E156" s="200"/>
      <c r="F156" s="200"/>
      <c r="G156" s="200"/>
      <c r="H156" s="200"/>
      <c r="I156" s="200"/>
      <c r="J156" s="200"/>
    </row>
    <row r="157" spans="1:10" x14ac:dyDescent="0.35">
      <c r="A157" s="240"/>
      <c r="B157" s="200"/>
      <c r="C157" s="200"/>
      <c r="D157" s="201"/>
      <c r="E157" s="200"/>
      <c r="F157" s="200"/>
      <c r="G157" s="200"/>
      <c r="H157" s="200"/>
      <c r="I157" s="200"/>
      <c r="J157" s="200"/>
    </row>
    <row r="158" spans="1:10" x14ac:dyDescent="0.35">
      <c r="A158" s="240"/>
      <c r="B158" s="200"/>
      <c r="C158" s="200"/>
      <c r="D158" s="201"/>
      <c r="E158" s="200"/>
      <c r="F158" s="200"/>
      <c r="G158" s="200"/>
      <c r="H158" s="200"/>
      <c r="I158" s="200"/>
      <c r="J158" s="200"/>
    </row>
    <row r="159" spans="1:10" x14ac:dyDescent="0.35">
      <c r="A159" s="240"/>
      <c r="B159" s="200"/>
      <c r="C159" s="200"/>
      <c r="D159" s="201"/>
      <c r="E159" s="200"/>
      <c r="F159" s="200"/>
      <c r="G159" s="200"/>
      <c r="H159" s="200"/>
      <c r="I159" s="200"/>
      <c r="J159" s="200"/>
    </row>
    <row r="160" spans="1:10" x14ac:dyDescent="0.35">
      <c r="A160" s="240"/>
      <c r="B160" s="200"/>
      <c r="C160" s="200"/>
      <c r="D160" s="201"/>
      <c r="E160" s="200"/>
      <c r="F160" s="200"/>
      <c r="G160" s="200"/>
      <c r="H160" s="200"/>
      <c r="I160" s="200"/>
      <c r="J160" s="200"/>
    </row>
    <row r="161" spans="1:10" x14ac:dyDescent="0.35">
      <c r="A161" s="240"/>
      <c r="B161" s="200"/>
      <c r="C161" s="200"/>
      <c r="D161" s="201"/>
      <c r="E161" s="200"/>
      <c r="F161" s="200"/>
      <c r="G161" s="200"/>
      <c r="H161" s="200"/>
      <c r="I161" s="200"/>
      <c r="J161" s="200"/>
    </row>
    <row r="162" spans="1:10" x14ac:dyDescent="0.35">
      <c r="A162" s="240"/>
      <c r="B162" s="200"/>
      <c r="C162" s="200"/>
      <c r="D162" s="201"/>
      <c r="E162" s="200"/>
      <c r="F162" s="200"/>
      <c r="G162" s="200"/>
      <c r="H162" s="200"/>
      <c r="I162" s="200"/>
      <c r="J162" s="200"/>
    </row>
    <row r="163" spans="1:10" x14ac:dyDescent="0.35">
      <c r="A163" s="240"/>
      <c r="B163" s="200"/>
      <c r="C163" s="200"/>
      <c r="D163" s="201"/>
      <c r="E163" s="200"/>
      <c r="F163" s="200"/>
      <c r="G163" s="200"/>
      <c r="H163" s="200"/>
      <c r="I163" s="200"/>
      <c r="J163" s="200"/>
    </row>
    <row r="164" spans="1:10" x14ac:dyDescent="0.35">
      <c r="A164" s="240"/>
      <c r="B164" s="200"/>
      <c r="C164" s="200"/>
      <c r="D164" s="201"/>
      <c r="E164" s="200"/>
      <c r="F164" s="200"/>
      <c r="G164" s="200"/>
      <c r="H164" s="200"/>
      <c r="I164" s="200"/>
      <c r="J164" s="200"/>
    </row>
    <row r="165" spans="1:10" x14ac:dyDescent="0.35">
      <c r="A165" s="240"/>
      <c r="B165" s="200"/>
      <c r="C165" s="200"/>
      <c r="D165" s="201"/>
      <c r="E165" s="200"/>
      <c r="F165" s="200"/>
      <c r="G165" s="200"/>
      <c r="H165" s="200"/>
      <c r="I165" s="200"/>
      <c r="J165" s="200"/>
    </row>
    <row r="166" spans="1:10" x14ac:dyDescent="0.35">
      <c r="A166" s="240"/>
      <c r="B166" s="200"/>
      <c r="C166" s="200"/>
      <c r="D166" s="201"/>
      <c r="E166" s="200"/>
      <c r="F166" s="200"/>
      <c r="G166" s="200"/>
      <c r="H166" s="200"/>
      <c r="I166" s="200"/>
      <c r="J166" s="200"/>
    </row>
    <row r="167" spans="1:10" x14ac:dyDescent="0.35">
      <c r="A167" s="240"/>
      <c r="B167" s="200"/>
      <c r="C167" s="200"/>
      <c r="D167" s="201"/>
      <c r="E167" s="200"/>
      <c r="F167" s="200"/>
      <c r="G167" s="200"/>
      <c r="H167" s="200"/>
      <c r="I167" s="200"/>
      <c r="J167" s="200"/>
    </row>
    <row r="168" spans="1:10" x14ac:dyDescent="0.35">
      <c r="A168" s="240"/>
      <c r="B168" s="200"/>
      <c r="C168" s="200"/>
      <c r="D168" s="201"/>
      <c r="E168" s="200"/>
      <c r="F168" s="200"/>
      <c r="G168" s="200"/>
      <c r="H168" s="200"/>
      <c r="I168" s="200"/>
      <c r="J168" s="200"/>
    </row>
    <row r="169" spans="1:10" x14ac:dyDescent="0.35">
      <c r="A169" s="240"/>
      <c r="B169" s="200"/>
      <c r="C169" s="200"/>
      <c r="D169" s="201"/>
      <c r="E169" s="200"/>
      <c r="F169" s="200"/>
      <c r="G169" s="200"/>
      <c r="H169" s="200"/>
      <c r="I169" s="200"/>
      <c r="J169" s="200"/>
    </row>
    <row r="170" spans="1:10" x14ac:dyDescent="0.35">
      <c r="A170" s="240"/>
      <c r="B170" s="200"/>
      <c r="C170" s="200"/>
      <c r="D170" s="201"/>
      <c r="E170" s="200"/>
      <c r="F170" s="200"/>
      <c r="G170" s="200"/>
      <c r="H170" s="200"/>
      <c r="I170" s="200"/>
      <c r="J170" s="200"/>
    </row>
    <row r="171" spans="1:10" x14ac:dyDescent="0.35">
      <c r="A171" s="240"/>
      <c r="B171" s="200"/>
      <c r="C171" s="200"/>
      <c r="D171" s="201"/>
      <c r="E171" s="200"/>
      <c r="F171" s="200"/>
      <c r="G171" s="200"/>
      <c r="H171" s="200"/>
      <c r="I171" s="200"/>
      <c r="J171" s="200"/>
    </row>
    <row r="172" spans="1:10" x14ac:dyDescent="0.35">
      <c r="A172" s="240"/>
      <c r="B172" s="200"/>
      <c r="C172" s="200"/>
      <c r="D172" s="201"/>
      <c r="E172" s="200"/>
      <c r="F172" s="200"/>
      <c r="G172" s="200"/>
      <c r="H172" s="200"/>
      <c r="I172" s="200"/>
      <c r="J172" s="200"/>
    </row>
    <row r="173" spans="1:10" x14ac:dyDescent="0.35">
      <c r="A173" s="240"/>
      <c r="B173" s="200"/>
      <c r="C173" s="200"/>
      <c r="D173" s="201"/>
      <c r="E173" s="200"/>
      <c r="F173" s="200"/>
      <c r="G173" s="200"/>
      <c r="H173" s="200"/>
      <c r="I173" s="200"/>
      <c r="J173" s="200"/>
    </row>
    <row r="174" spans="1:10" x14ac:dyDescent="0.35">
      <c r="A174" s="240"/>
      <c r="B174" s="200"/>
      <c r="C174" s="200"/>
      <c r="D174" s="201"/>
      <c r="E174" s="200"/>
      <c r="F174" s="200"/>
      <c r="G174" s="200"/>
      <c r="H174" s="200"/>
      <c r="I174" s="200"/>
      <c r="J174" s="200"/>
    </row>
    <row r="175" spans="1:10" x14ac:dyDescent="0.35">
      <c r="A175" s="240"/>
      <c r="B175" s="200"/>
      <c r="C175" s="200"/>
      <c r="D175" s="201"/>
      <c r="E175" s="200"/>
      <c r="F175" s="200"/>
      <c r="G175" s="200"/>
      <c r="H175" s="200"/>
      <c r="I175" s="200"/>
      <c r="J175" s="200"/>
    </row>
    <row r="176" spans="1:10" x14ac:dyDescent="0.35">
      <c r="A176" s="240"/>
      <c r="B176" s="200"/>
      <c r="C176" s="200"/>
      <c r="D176" s="201"/>
      <c r="E176" s="200"/>
      <c r="F176" s="200"/>
      <c r="G176" s="200"/>
      <c r="H176" s="200"/>
      <c r="I176" s="200"/>
      <c r="J176" s="200"/>
    </row>
    <row r="177" spans="1:10" x14ac:dyDescent="0.35">
      <c r="A177" s="240"/>
      <c r="B177" s="200"/>
      <c r="C177" s="200"/>
      <c r="D177" s="201"/>
      <c r="E177" s="200"/>
      <c r="F177" s="200"/>
      <c r="G177" s="200"/>
      <c r="H177" s="200"/>
      <c r="I177" s="200"/>
      <c r="J177" s="200"/>
    </row>
    <row r="178" spans="1:10" x14ac:dyDescent="0.35">
      <c r="A178" s="240"/>
      <c r="B178" s="200"/>
      <c r="C178" s="200"/>
      <c r="D178" s="201"/>
      <c r="E178" s="200"/>
      <c r="F178" s="200"/>
      <c r="G178" s="200"/>
      <c r="H178" s="200"/>
      <c r="I178" s="200"/>
      <c r="J178" s="200"/>
    </row>
    <row r="179" spans="1:10" x14ac:dyDescent="0.35">
      <c r="A179" s="240"/>
      <c r="B179" s="200"/>
      <c r="C179" s="200"/>
      <c r="D179" s="201"/>
      <c r="E179" s="200"/>
      <c r="F179" s="200"/>
      <c r="G179" s="200"/>
      <c r="H179" s="200"/>
      <c r="I179" s="200"/>
      <c r="J179" s="200"/>
    </row>
    <row r="180" spans="1:10" x14ac:dyDescent="0.35">
      <c r="A180" s="240"/>
      <c r="B180" s="200"/>
      <c r="C180" s="200"/>
      <c r="D180" s="201"/>
      <c r="E180" s="200"/>
      <c r="F180" s="200"/>
      <c r="G180" s="200"/>
      <c r="H180" s="200"/>
      <c r="I180" s="200"/>
      <c r="J180" s="200"/>
    </row>
    <row r="181" spans="1:10" x14ac:dyDescent="0.35">
      <c r="A181" s="240"/>
      <c r="B181" s="200"/>
      <c r="C181" s="200"/>
      <c r="D181" s="201"/>
      <c r="E181" s="200"/>
      <c r="F181" s="200"/>
      <c r="G181" s="200"/>
      <c r="H181" s="200"/>
      <c r="I181" s="200"/>
      <c r="J181" s="200"/>
    </row>
    <row r="182" spans="1:10" x14ac:dyDescent="0.35">
      <c r="A182" s="240"/>
      <c r="B182" s="200"/>
      <c r="C182" s="200"/>
      <c r="D182" s="201"/>
      <c r="E182" s="200"/>
      <c r="F182" s="200"/>
      <c r="G182" s="200"/>
      <c r="H182" s="200"/>
      <c r="I182" s="200"/>
      <c r="J182" s="200"/>
    </row>
    <row r="183" spans="1:10" x14ac:dyDescent="0.35">
      <c r="A183" s="240"/>
      <c r="B183" s="200"/>
      <c r="C183" s="200"/>
      <c r="D183" s="201"/>
      <c r="E183" s="200"/>
      <c r="F183" s="200"/>
      <c r="G183" s="200"/>
      <c r="H183" s="200"/>
      <c r="I183" s="200"/>
      <c r="J183" s="200"/>
    </row>
    <row r="184" spans="1:10" x14ac:dyDescent="0.35">
      <c r="A184" s="240"/>
      <c r="B184" s="200"/>
      <c r="C184" s="200"/>
      <c r="D184" s="201"/>
      <c r="E184" s="200"/>
      <c r="F184" s="200"/>
      <c r="G184" s="200"/>
      <c r="H184" s="200"/>
      <c r="I184" s="200"/>
      <c r="J184" s="200"/>
    </row>
    <row r="185" spans="1:10" x14ac:dyDescent="0.35">
      <c r="A185" s="240"/>
      <c r="B185" s="200"/>
      <c r="C185" s="200"/>
      <c r="D185" s="201"/>
      <c r="E185" s="200"/>
      <c r="F185" s="200"/>
      <c r="G185" s="200"/>
      <c r="H185" s="200"/>
      <c r="I185" s="200"/>
      <c r="J185" s="200"/>
    </row>
    <row r="186" spans="1:10" x14ac:dyDescent="0.35">
      <c r="A186" s="240"/>
      <c r="B186" s="200"/>
      <c r="C186" s="200"/>
      <c r="D186" s="201"/>
      <c r="E186" s="200"/>
      <c r="F186" s="200"/>
      <c r="G186" s="200"/>
      <c r="H186" s="200"/>
      <c r="I186" s="200"/>
      <c r="J186" s="200"/>
    </row>
    <row r="187" spans="1:10" x14ac:dyDescent="0.35">
      <c r="A187" s="240"/>
      <c r="B187" s="200"/>
      <c r="C187" s="200"/>
      <c r="D187" s="201"/>
      <c r="E187" s="200"/>
      <c r="F187" s="200"/>
      <c r="G187" s="200"/>
      <c r="H187" s="200"/>
      <c r="I187" s="200"/>
      <c r="J187" s="200"/>
    </row>
    <row r="188" spans="1:10" x14ac:dyDescent="0.35">
      <c r="A188" s="240"/>
      <c r="B188" s="200"/>
      <c r="C188" s="200"/>
      <c r="D188" s="201"/>
      <c r="E188" s="200"/>
      <c r="F188" s="200"/>
      <c r="G188" s="200"/>
      <c r="H188" s="200"/>
      <c r="I188" s="200"/>
      <c r="J188" s="200"/>
    </row>
    <row r="189" spans="1:10" x14ac:dyDescent="0.35">
      <c r="A189" s="240"/>
      <c r="B189" s="200"/>
      <c r="C189" s="200"/>
      <c r="D189" s="201"/>
      <c r="E189" s="200"/>
      <c r="F189" s="200"/>
      <c r="G189" s="200"/>
      <c r="H189" s="200"/>
      <c r="I189" s="200"/>
      <c r="J189" s="200"/>
    </row>
    <row r="190" spans="1:10" x14ac:dyDescent="0.35">
      <c r="A190" s="240"/>
      <c r="B190" s="200"/>
      <c r="C190" s="200"/>
      <c r="D190" s="201"/>
      <c r="E190" s="200"/>
      <c r="F190" s="200"/>
      <c r="G190" s="200"/>
      <c r="H190" s="200"/>
      <c r="I190" s="200"/>
      <c r="J190" s="200"/>
    </row>
    <row r="191" spans="1:10" x14ac:dyDescent="0.35">
      <c r="A191" s="240"/>
      <c r="B191" s="200"/>
      <c r="C191" s="200"/>
      <c r="D191" s="201"/>
      <c r="E191" s="200"/>
      <c r="F191" s="200"/>
      <c r="G191" s="200"/>
      <c r="H191" s="200"/>
      <c r="I191" s="200"/>
      <c r="J191" s="200"/>
    </row>
    <row r="192" spans="1:10" x14ac:dyDescent="0.35">
      <c r="A192" s="240"/>
      <c r="B192" s="200"/>
      <c r="C192" s="200"/>
      <c r="D192" s="201"/>
      <c r="E192" s="200"/>
      <c r="F192" s="200"/>
      <c r="G192" s="200"/>
      <c r="H192" s="200"/>
      <c r="I192" s="200"/>
      <c r="J192" s="200"/>
    </row>
    <row r="193" spans="1:10" x14ac:dyDescent="0.35">
      <c r="A193" s="240"/>
      <c r="B193" s="200"/>
      <c r="C193" s="200"/>
      <c r="D193" s="201"/>
      <c r="E193" s="200"/>
      <c r="F193" s="200"/>
      <c r="G193" s="200"/>
      <c r="H193" s="200"/>
      <c r="I193" s="200"/>
      <c r="J193" s="200"/>
    </row>
    <row r="194" spans="1:10" x14ac:dyDescent="0.35">
      <c r="A194" s="240"/>
      <c r="B194" s="200"/>
      <c r="C194" s="200"/>
      <c r="D194" s="201"/>
      <c r="E194" s="200"/>
      <c r="F194" s="200"/>
      <c r="G194" s="200"/>
      <c r="H194" s="200"/>
      <c r="I194" s="200"/>
      <c r="J194" s="200"/>
    </row>
    <row r="195" spans="1:10" x14ac:dyDescent="0.35">
      <c r="A195" s="240"/>
      <c r="B195" s="200"/>
      <c r="C195" s="200"/>
      <c r="D195" s="201"/>
      <c r="E195" s="200"/>
      <c r="F195" s="200"/>
      <c r="G195" s="200"/>
      <c r="H195" s="200"/>
      <c r="I195" s="200"/>
      <c r="J195" s="200"/>
    </row>
    <row r="196" spans="1:10" x14ac:dyDescent="0.35">
      <c r="A196" s="240"/>
      <c r="B196" s="200"/>
      <c r="C196" s="200"/>
      <c r="D196" s="201"/>
      <c r="E196" s="200"/>
      <c r="F196" s="200"/>
      <c r="G196" s="200"/>
      <c r="H196" s="200"/>
      <c r="I196" s="200"/>
      <c r="J196" s="200"/>
    </row>
    <row r="197" spans="1:10" x14ac:dyDescent="0.35">
      <c r="A197" s="240"/>
      <c r="B197" s="200"/>
      <c r="C197" s="200"/>
      <c r="D197" s="201"/>
      <c r="E197" s="200"/>
      <c r="F197" s="200"/>
      <c r="G197" s="200"/>
      <c r="H197" s="200"/>
      <c r="I197" s="200"/>
      <c r="J197" s="200"/>
    </row>
    <row r="198" spans="1:10" x14ac:dyDescent="0.35">
      <c r="A198" s="240"/>
      <c r="B198" s="200"/>
      <c r="C198" s="200"/>
      <c r="D198" s="201"/>
      <c r="E198" s="200"/>
      <c r="F198" s="200"/>
      <c r="G198" s="200"/>
      <c r="H198" s="200"/>
      <c r="I198" s="200"/>
      <c r="J198" s="200"/>
    </row>
    <row r="199" spans="1:10" x14ac:dyDescent="0.35">
      <c r="A199" s="240"/>
      <c r="B199" s="200"/>
      <c r="C199" s="200"/>
      <c r="D199" s="201"/>
      <c r="E199" s="200"/>
      <c r="F199" s="200"/>
      <c r="G199" s="200"/>
      <c r="H199" s="200"/>
      <c r="I199" s="200"/>
      <c r="J199" s="200"/>
    </row>
    <row r="200" spans="1:10" x14ac:dyDescent="0.35">
      <c r="A200" s="240"/>
      <c r="B200" s="200"/>
      <c r="C200" s="200"/>
      <c r="D200" s="201"/>
      <c r="E200" s="200"/>
      <c r="F200" s="200"/>
      <c r="G200" s="200"/>
      <c r="H200" s="200"/>
      <c r="I200" s="200"/>
      <c r="J200" s="200"/>
    </row>
    <row r="201" spans="1:10" x14ac:dyDescent="0.35">
      <c r="A201" s="240"/>
      <c r="B201" s="200"/>
      <c r="C201" s="200"/>
      <c r="D201" s="201"/>
      <c r="E201" s="200"/>
      <c r="F201" s="200"/>
      <c r="G201" s="200"/>
      <c r="H201" s="200"/>
      <c r="I201" s="200"/>
      <c r="J201" s="200"/>
    </row>
    <row r="202" spans="1:10" x14ac:dyDescent="0.35">
      <c r="A202" s="240"/>
      <c r="B202" s="200"/>
      <c r="C202" s="200"/>
      <c r="D202" s="201"/>
      <c r="E202" s="200"/>
      <c r="F202" s="200"/>
      <c r="G202" s="200"/>
      <c r="H202" s="200"/>
      <c r="I202" s="200"/>
      <c r="J202" s="200"/>
    </row>
    <row r="203" spans="1:10" x14ac:dyDescent="0.35">
      <c r="A203" s="240"/>
      <c r="B203" s="200"/>
      <c r="C203" s="200"/>
      <c r="D203" s="201"/>
      <c r="E203" s="200"/>
      <c r="F203" s="200"/>
      <c r="G203" s="200"/>
      <c r="H203" s="200"/>
      <c r="I203" s="200"/>
      <c r="J203" s="200"/>
    </row>
    <row r="204" spans="1:10" x14ac:dyDescent="0.35">
      <c r="A204" s="240"/>
      <c r="B204" s="200"/>
      <c r="C204" s="200"/>
      <c r="D204" s="201"/>
      <c r="E204" s="200"/>
      <c r="F204" s="200"/>
      <c r="G204" s="200"/>
      <c r="H204" s="200"/>
      <c r="I204" s="200"/>
      <c r="J204" s="200"/>
    </row>
    <row r="205" spans="1:10" x14ac:dyDescent="0.35">
      <c r="A205" s="240"/>
      <c r="B205" s="200"/>
      <c r="C205" s="200"/>
      <c r="D205" s="201"/>
      <c r="E205" s="200"/>
      <c r="F205" s="200"/>
      <c r="G205" s="200"/>
      <c r="H205" s="200"/>
      <c r="I205" s="200"/>
      <c r="J205" s="200"/>
    </row>
    <row r="206" spans="1:10" x14ac:dyDescent="0.35">
      <c r="A206" s="240"/>
      <c r="B206" s="200"/>
      <c r="C206" s="200"/>
      <c r="D206" s="201"/>
      <c r="E206" s="200"/>
      <c r="F206" s="200"/>
      <c r="G206" s="200"/>
      <c r="H206" s="200"/>
      <c r="I206" s="200"/>
      <c r="J206" s="200"/>
    </row>
    <row r="207" spans="1:10" x14ac:dyDescent="0.35">
      <c r="A207" s="240"/>
      <c r="B207" s="200"/>
      <c r="C207" s="200"/>
      <c r="D207" s="201"/>
      <c r="E207" s="200"/>
      <c r="F207" s="200"/>
      <c r="G207" s="200"/>
      <c r="H207" s="200"/>
      <c r="I207" s="200"/>
      <c r="J207" s="200"/>
    </row>
    <row r="208" spans="1:10" x14ac:dyDescent="0.35">
      <c r="A208" s="240"/>
      <c r="B208" s="200"/>
      <c r="C208" s="200"/>
      <c r="D208" s="201"/>
      <c r="E208" s="200"/>
      <c r="F208" s="200"/>
      <c r="G208" s="200"/>
      <c r="H208" s="200"/>
      <c r="I208" s="200"/>
      <c r="J208" s="200"/>
    </row>
    <row r="209" spans="1:10" x14ac:dyDescent="0.35">
      <c r="A209" s="240"/>
      <c r="B209" s="200"/>
      <c r="C209" s="200"/>
      <c r="D209" s="201"/>
      <c r="E209" s="200"/>
      <c r="F209" s="200"/>
      <c r="G209" s="200"/>
      <c r="H209" s="200"/>
      <c r="I209" s="200"/>
      <c r="J209" s="200"/>
    </row>
    <row r="210" spans="1:10" x14ac:dyDescent="0.35">
      <c r="A210" s="240"/>
      <c r="B210" s="200"/>
      <c r="C210" s="200"/>
      <c r="D210" s="201"/>
      <c r="E210" s="200"/>
      <c r="F210" s="200"/>
      <c r="G210" s="200"/>
      <c r="H210" s="200"/>
      <c r="I210" s="200"/>
      <c r="J210" s="200"/>
    </row>
    <row r="211" spans="1:10" x14ac:dyDescent="0.35">
      <c r="A211" s="240"/>
      <c r="B211" s="200"/>
      <c r="C211" s="200"/>
      <c r="D211" s="201"/>
      <c r="E211" s="200"/>
      <c r="F211" s="200"/>
      <c r="G211" s="200"/>
      <c r="H211" s="200"/>
      <c r="I211" s="200"/>
      <c r="J211" s="200"/>
    </row>
    <row r="212" spans="1:10" x14ac:dyDescent="0.35">
      <c r="A212" s="240"/>
      <c r="B212" s="200"/>
      <c r="C212" s="200"/>
      <c r="D212" s="201"/>
      <c r="E212" s="200"/>
      <c r="F212" s="200"/>
      <c r="G212" s="200"/>
      <c r="H212" s="200"/>
      <c r="I212" s="200"/>
      <c r="J212" s="200"/>
    </row>
    <row r="213" spans="1:10" x14ac:dyDescent="0.35">
      <c r="A213" s="240"/>
      <c r="B213" s="200"/>
      <c r="C213" s="200"/>
      <c r="D213" s="201"/>
      <c r="E213" s="200"/>
      <c r="F213" s="200"/>
      <c r="G213" s="200"/>
      <c r="H213" s="200"/>
      <c r="I213" s="200"/>
      <c r="J213" s="200"/>
    </row>
    <row r="214" spans="1:10" x14ac:dyDescent="0.35">
      <c r="A214" s="240"/>
      <c r="B214" s="200"/>
      <c r="C214" s="200"/>
      <c r="D214" s="201"/>
      <c r="E214" s="200"/>
      <c r="F214" s="200"/>
      <c r="G214" s="200"/>
      <c r="H214" s="200"/>
      <c r="I214" s="200"/>
      <c r="J214" s="200"/>
    </row>
    <row r="215" spans="1:10" x14ac:dyDescent="0.35">
      <c r="A215" s="240"/>
      <c r="B215" s="200"/>
      <c r="C215" s="200"/>
      <c r="D215" s="201"/>
      <c r="E215" s="200"/>
      <c r="F215" s="200"/>
      <c r="G215" s="200"/>
      <c r="H215" s="200"/>
      <c r="I215" s="200"/>
      <c r="J215" s="200"/>
    </row>
    <row r="216" spans="1:10" x14ac:dyDescent="0.35">
      <c r="A216" s="240"/>
      <c r="B216" s="200"/>
      <c r="C216" s="200"/>
      <c r="D216" s="201"/>
      <c r="E216" s="200"/>
      <c r="F216" s="200"/>
      <c r="G216" s="200"/>
      <c r="H216" s="200"/>
      <c r="I216" s="200"/>
      <c r="J216" s="200"/>
    </row>
    <row r="217" spans="1:10" x14ac:dyDescent="0.35">
      <c r="A217" s="240"/>
      <c r="B217" s="200"/>
      <c r="C217" s="200"/>
      <c r="D217" s="201"/>
      <c r="E217" s="200"/>
      <c r="F217" s="200"/>
      <c r="G217" s="200"/>
      <c r="H217" s="200"/>
      <c r="I217" s="200"/>
      <c r="J217" s="200"/>
    </row>
    <row r="218" spans="1:10" x14ac:dyDescent="0.35">
      <c r="A218" s="240"/>
      <c r="B218" s="200"/>
      <c r="C218" s="200"/>
      <c r="D218" s="201"/>
      <c r="E218" s="200"/>
      <c r="F218" s="200"/>
      <c r="G218" s="200"/>
      <c r="H218" s="200"/>
      <c r="I218" s="200"/>
      <c r="J218" s="200"/>
    </row>
    <row r="219" spans="1:10" x14ac:dyDescent="0.35">
      <c r="A219" s="240"/>
      <c r="B219" s="200"/>
      <c r="C219" s="200"/>
      <c r="D219" s="201"/>
      <c r="E219" s="200"/>
      <c r="F219" s="200"/>
      <c r="G219" s="200"/>
      <c r="H219" s="200"/>
      <c r="I219" s="200"/>
      <c r="J219" s="200"/>
    </row>
    <row r="220" spans="1:10" x14ac:dyDescent="0.35">
      <c r="A220" s="240"/>
      <c r="B220" s="200"/>
      <c r="C220" s="200"/>
      <c r="D220" s="201"/>
      <c r="E220" s="200"/>
      <c r="F220" s="200"/>
      <c r="G220" s="200"/>
      <c r="H220" s="200"/>
      <c r="I220" s="200"/>
      <c r="J220" s="200"/>
    </row>
    <row r="221" spans="1:10" x14ac:dyDescent="0.35">
      <c r="A221" s="240"/>
      <c r="B221" s="200"/>
      <c r="C221" s="200"/>
      <c r="D221" s="201"/>
      <c r="E221" s="200"/>
      <c r="F221" s="200"/>
      <c r="G221" s="200"/>
      <c r="H221" s="200"/>
      <c r="I221" s="200"/>
      <c r="J221" s="200"/>
    </row>
    <row r="222" spans="1:10" x14ac:dyDescent="0.35">
      <c r="A222" s="240"/>
      <c r="B222" s="200"/>
      <c r="C222" s="200"/>
      <c r="D222" s="201"/>
      <c r="E222" s="200"/>
      <c r="F222" s="200"/>
      <c r="G222" s="200"/>
      <c r="H222" s="200"/>
      <c r="I222" s="200"/>
      <c r="J222" s="200"/>
    </row>
    <row r="223" spans="1:10" x14ac:dyDescent="0.35">
      <c r="A223" s="240"/>
      <c r="B223" s="200"/>
      <c r="C223" s="200"/>
      <c r="D223" s="201"/>
      <c r="E223" s="200"/>
      <c r="F223" s="200"/>
      <c r="G223" s="200"/>
      <c r="H223" s="200"/>
      <c r="I223" s="200"/>
      <c r="J223" s="200"/>
    </row>
    <row r="224" spans="1:10" x14ac:dyDescent="0.35">
      <c r="A224" s="240"/>
      <c r="B224" s="200"/>
      <c r="C224" s="200"/>
      <c r="D224" s="201"/>
      <c r="E224" s="200"/>
      <c r="F224" s="200"/>
      <c r="G224" s="200"/>
      <c r="H224" s="200"/>
      <c r="I224" s="200"/>
      <c r="J224" s="200"/>
    </row>
    <row r="225" spans="1:10" x14ac:dyDescent="0.35">
      <c r="A225" s="240"/>
      <c r="B225" s="200"/>
      <c r="C225" s="200"/>
      <c r="D225" s="201"/>
      <c r="E225" s="200"/>
      <c r="F225" s="200"/>
      <c r="G225" s="200"/>
      <c r="H225" s="200"/>
      <c r="I225" s="200"/>
      <c r="J225" s="200"/>
    </row>
    <row r="226" spans="1:10" x14ac:dyDescent="0.35">
      <c r="A226" s="240"/>
      <c r="B226" s="200"/>
      <c r="C226" s="200"/>
      <c r="D226" s="201"/>
      <c r="E226" s="200"/>
      <c r="F226" s="200"/>
      <c r="G226" s="200"/>
      <c r="H226" s="200"/>
      <c r="I226" s="200"/>
      <c r="J226" s="200"/>
    </row>
    <row r="227" spans="1:10" x14ac:dyDescent="0.35">
      <c r="A227" s="240"/>
      <c r="B227" s="200"/>
      <c r="C227" s="200"/>
      <c r="D227" s="201"/>
      <c r="E227" s="200"/>
      <c r="F227" s="200"/>
      <c r="G227" s="200"/>
      <c r="H227" s="200"/>
      <c r="I227" s="200"/>
      <c r="J227" s="200"/>
    </row>
    <row r="228" spans="1:10" x14ac:dyDescent="0.35">
      <c r="A228" s="240"/>
      <c r="B228" s="200"/>
      <c r="C228" s="200"/>
      <c r="D228" s="201"/>
      <c r="E228" s="200"/>
      <c r="F228" s="200"/>
      <c r="G228" s="200"/>
      <c r="H228" s="200"/>
      <c r="I228" s="200"/>
      <c r="J228" s="200"/>
    </row>
    <row r="229" spans="1:10" x14ac:dyDescent="0.35">
      <c r="A229" s="240"/>
      <c r="B229" s="200"/>
      <c r="C229" s="200"/>
      <c r="D229" s="201"/>
      <c r="E229" s="200"/>
      <c r="F229" s="200"/>
      <c r="G229" s="200"/>
      <c r="H229" s="200"/>
      <c r="I229" s="200"/>
      <c r="J229" s="200"/>
    </row>
    <row r="230" spans="1:10" x14ac:dyDescent="0.35">
      <c r="A230" s="240"/>
      <c r="B230" s="200"/>
      <c r="C230" s="200"/>
      <c r="D230" s="201"/>
      <c r="E230" s="200"/>
      <c r="F230" s="200"/>
      <c r="G230" s="200"/>
      <c r="H230" s="200"/>
      <c r="I230" s="200"/>
      <c r="J230" s="200"/>
    </row>
    <row r="231" spans="1:10" x14ac:dyDescent="0.35">
      <c r="A231" s="240"/>
      <c r="B231" s="200"/>
      <c r="C231" s="200"/>
      <c r="D231" s="201"/>
      <c r="E231" s="200"/>
      <c r="F231" s="200"/>
      <c r="G231" s="200"/>
      <c r="H231" s="200"/>
      <c r="I231" s="200"/>
      <c r="J231" s="200"/>
    </row>
    <row r="232" spans="1:10" x14ac:dyDescent="0.35">
      <c r="A232" s="240"/>
      <c r="B232" s="200"/>
      <c r="C232" s="200"/>
      <c r="D232" s="201"/>
      <c r="E232" s="200"/>
      <c r="F232" s="200"/>
      <c r="G232" s="200"/>
      <c r="H232" s="200"/>
      <c r="I232" s="200"/>
      <c r="J232" s="200"/>
    </row>
    <row r="233" spans="1:10" x14ac:dyDescent="0.35">
      <c r="A233" s="240"/>
      <c r="B233" s="200"/>
      <c r="C233" s="200"/>
      <c r="D233" s="201"/>
      <c r="E233" s="200"/>
      <c r="F233" s="200"/>
      <c r="G233" s="200"/>
      <c r="H233" s="200"/>
      <c r="I233" s="200"/>
      <c r="J233" s="200"/>
    </row>
    <row r="234" spans="1:10" x14ac:dyDescent="0.35">
      <c r="A234" s="240"/>
      <c r="B234" s="200"/>
      <c r="C234" s="200"/>
      <c r="D234" s="201"/>
      <c r="E234" s="200"/>
      <c r="F234" s="200"/>
      <c r="G234" s="200"/>
      <c r="H234" s="200"/>
      <c r="I234" s="200"/>
      <c r="J234" s="200"/>
    </row>
    <row r="235" spans="1:10" x14ac:dyDescent="0.35">
      <c r="A235" s="240"/>
      <c r="B235" s="200"/>
      <c r="C235" s="200"/>
      <c r="D235" s="201"/>
      <c r="E235" s="200"/>
      <c r="F235" s="200"/>
      <c r="G235" s="200"/>
      <c r="H235" s="200"/>
      <c r="I235" s="200"/>
      <c r="J235" s="200"/>
    </row>
    <row r="236" spans="1:10" x14ac:dyDescent="0.35">
      <c r="A236" s="240"/>
      <c r="B236" s="200"/>
      <c r="C236" s="200"/>
      <c r="D236" s="201"/>
      <c r="E236" s="200"/>
      <c r="F236" s="200"/>
      <c r="G236" s="200"/>
      <c r="H236" s="200"/>
      <c r="I236" s="200"/>
      <c r="J236" s="200"/>
    </row>
    <row r="237" spans="1:10" x14ac:dyDescent="0.35">
      <c r="A237" s="240"/>
      <c r="B237" s="200"/>
      <c r="C237" s="200"/>
      <c r="D237" s="201"/>
      <c r="E237" s="200"/>
      <c r="F237" s="200"/>
      <c r="G237" s="200"/>
      <c r="H237" s="200"/>
      <c r="I237" s="200"/>
      <c r="J237" s="200"/>
    </row>
    <row r="238" spans="1:10" x14ac:dyDescent="0.35">
      <c r="A238" s="240"/>
      <c r="B238" s="200"/>
      <c r="C238" s="200"/>
      <c r="D238" s="201"/>
      <c r="E238" s="200"/>
      <c r="F238" s="200"/>
      <c r="G238" s="200"/>
      <c r="H238" s="200"/>
      <c r="I238" s="200"/>
      <c r="J238" s="200"/>
    </row>
    <row r="239" spans="1:10" x14ac:dyDescent="0.35">
      <c r="A239" s="240"/>
      <c r="B239" s="200"/>
      <c r="C239" s="200"/>
      <c r="D239" s="201"/>
      <c r="E239" s="200"/>
      <c r="F239" s="200"/>
      <c r="G239" s="200"/>
      <c r="H239" s="200"/>
      <c r="I239" s="200"/>
      <c r="J239" s="200"/>
    </row>
    <row r="240" spans="1:10" x14ac:dyDescent="0.35">
      <c r="A240" s="240"/>
      <c r="B240" s="200"/>
      <c r="C240" s="200"/>
      <c r="D240" s="201"/>
      <c r="E240" s="200"/>
      <c r="F240" s="200"/>
      <c r="G240" s="200"/>
      <c r="H240" s="200"/>
      <c r="I240" s="200"/>
      <c r="J240" s="200"/>
    </row>
    <row r="241" spans="1:10" x14ac:dyDescent="0.35">
      <c r="A241" s="240"/>
      <c r="B241" s="200"/>
      <c r="C241" s="200"/>
      <c r="D241" s="201"/>
      <c r="E241" s="200"/>
      <c r="F241" s="200"/>
      <c r="G241" s="200"/>
      <c r="H241" s="200"/>
      <c r="I241" s="200"/>
      <c r="J241" s="200"/>
    </row>
    <row r="242" spans="1:10" x14ac:dyDescent="0.35">
      <c r="A242" s="240"/>
      <c r="B242" s="200"/>
      <c r="C242" s="200"/>
      <c r="D242" s="201"/>
      <c r="E242" s="200"/>
      <c r="F242" s="200"/>
      <c r="G242" s="200"/>
      <c r="H242" s="200"/>
      <c r="I242" s="200"/>
      <c r="J242" s="200"/>
    </row>
    <row r="243" spans="1:10" x14ac:dyDescent="0.35">
      <c r="A243" s="240"/>
      <c r="B243" s="200"/>
      <c r="C243" s="200"/>
      <c r="D243" s="201"/>
      <c r="E243" s="200"/>
      <c r="F243" s="200"/>
      <c r="G243" s="200"/>
      <c r="H243" s="200"/>
      <c r="I243" s="200"/>
      <c r="J243" s="200"/>
    </row>
    <row r="244" spans="1:10" x14ac:dyDescent="0.35">
      <c r="A244" s="240"/>
      <c r="B244" s="200"/>
      <c r="C244" s="200"/>
      <c r="D244" s="201"/>
      <c r="E244" s="200"/>
      <c r="F244" s="200"/>
      <c r="G244" s="200"/>
      <c r="H244" s="200"/>
      <c r="I244" s="200"/>
      <c r="J244" s="200"/>
    </row>
    <row r="245" spans="1:10" x14ac:dyDescent="0.35">
      <c r="A245" s="240"/>
      <c r="B245" s="200"/>
      <c r="C245" s="200"/>
      <c r="D245" s="201"/>
      <c r="E245" s="200"/>
      <c r="F245" s="200"/>
      <c r="G245" s="200"/>
      <c r="H245" s="200"/>
      <c r="I245" s="200"/>
      <c r="J245" s="200"/>
    </row>
    <row r="246" spans="1:10" x14ac:dyDescent="0.35">
      <c r="A246" s="240"/>
      <c r="B246" s="200"/>
      <c r="C246" s="200"/>
      <c r="D246" s="201"/>
      <c r="E246" s="200"/>
      <c r="F246" s="200"/>
      <c r="G246" s="200"/>
      <c r="H246" s="200"/>
      <c r="I246" s="200"/>
      <c r="J246" s="200"/>
    </row>
    <row r="247" spans="1:10" x14ac:dyDescent="0.35">
      <c r="A247" s="240"/>
      <c r="B247" s="200"/>
      <c r="C247" s="200"/>
      <c r="D247" s="201"/>
      <c r="E247" s="200"/>
      <c r="F247" s="200"/>
      <c r="G247" s="200"/>
      <c r="H247" s="200"/>
      <c r="I247" s="200"/>
      <c r="J247" s="200"/>
    </row>
    <row r="248" spans="1:10" x14ac:dyDescent="0.35">
      <c r="A248" s="240"/>
      <c r="B248" s="200"/>
      <c r="C248" s="200"/>
      <c r="D248" s="201"/>
      <c r="E248" s="200"/>
      <c r="F248" s="200"/>
      <c r="G248" s="200"/>
      <c r="H248" s="200"/>
      <c r="I248" s="200"/>
      <c r="J248" s="200"/>
    </row>
    <row r="249" spans="1:10" x14ac:dyDescent="0.35">
      <c r="A249" s="240"/>
      <c r="B249" s="200"/>
      <c r="C249" s="200"/>
      <c r="D249" s="201"/>
      <c r="E249" s="200"/>
      <c r="F249" s="200"/>
      <c r="G249" s="200"/>
      <c r="H249" s="200"/>
      <c r="I249" s="200"/>
      <c r="J249" s="200"/>
    </row>
    <row r="250" spans="1:10" x14ac:dyDescent="0.35">
      <c r="A250" s="240"/>
      <c r="B250" s="200"/>
      <c r="C250" s="200"/>
      <c r="D250" s="201"/>
      <c r="E250" s="200"/>
      <c r="F250" s="200"/>
      <c r="G250" s="200"/>
      <c r="H250" s="200"/>
      <c r="I250" s="200"/>
      <c r="J250" s="200"/>
    </row>
    <row r="251" spans="1:10" x14ac:dyDescent="0.35">
      <c r="A251" s="240"/>
      <c r="B251" s="200"/>
      <c r="C251" s="200"/>
      <c r="D251" s="201"/>
      <c r="E251" s="200"/>
      <c r="F251" s="200"/>
      <c r="G251" s="200"/>
      <c r="H251" s="200"/>
      <c r="I251" s="200"/>
      <c r="J251" s="200"/>
    </row>
    <row r="252" spans="1:10" x14ac:dyDescent="0.35">
      <c r="A252" s="240"/>
      <c r="B252" s="200"/>
      <c r="C252" s="200"/>
      <c r="D252" s="201"/>
      <c r="E252" s="200"/>
      <c r="F252" s="200"/>
      <c r="G252" s="200"/>
      <c r="H252" s="200"/>
      <c r="I252" s="200"/>
      <c r="J252" s="200"/>
    </row>
    <row r="253" spans="1:10" x14ac:dyDescent="0.35">
      <c r="A253" s="240"/>
      <c r="B253" s="200"/>
      <c r="C253" s="200"/>
      <c r="D253" s="201"/>
      <c r="E253" s="200"/>
      <c r="F253" s="200"/>
      <c r="G253" s="200"/>
      <c r="H253" s="200"/>
      <c r="I253" s="200"/>
      <c r="J253" s="200"/>
    </row>
    <row r="254" spans="1:10" x14ac:dyDescent="0.35">
      <c r="A254" s="240"/>
      <c r="B254" s="200"/>
      <c r="C254" s="200"/>
      <c r="D254" s="201"/>
      <c r="E254" s="200"/>
      <c r="F254" s="200"/>
      <c r="G254" s="200"/>
      <c r="H254" s="200"/>
      <c r="I254" s="200"/>
      <c r="J254" s="200"/>
    </row>
    <row r="255" spans="1:10" x14ac:dyDescent="0.35">
      <c r="A255" s="240"/>
      <c r="B255" s="200"/>
      <c r="C255" s="200"/>
      <c r="D255" s="201"/>
      <c r="E255" s="200"/>
      <c r="F255" s="200"/>
      <c r="G255" s="200"/>
      <c r="H255" s="200"/>
      <c r="I255" s="200"/>
      <c r="J255" s="200"/>
    </row>
    <row r="256" spans="1:10" x14ac:dyDescent="0.35">
      <c r="A256" s="240"/>
      <c r="B256" s="200"/>
      <c r="C256" s="200"/>
      <c r="D256" s="201"/>
      <c r="E256" s="200"/>
      <c r="F256" s="200"/>
      <c r="G256" s="200"/>
      <c r="H256" s="200"/>
      <c r="I256" s="200"/>
      <c r="J256" s="200"/>
    </row>
    <row r="257" spans="1:10" x14ac:dyDescent="0.35">
      <c r="A257" s="240"/>
      <c r="B257" s="200"/>
      <c r="C257" s="200"/>
      <c r="D257" s="201"/>
      <c r="E257" s="200"/>
      <c r="F257" s="200"/>
      <c r="G257" s="200"/>
      <c r="H257" s="200"/>
      <c r="I257" s="200"/>
      <c r="J257" s="200"/>
    </row>
    <row r="258" spans="1:10" x14ac:dyDescent="0.35">
      <c r="A258" s="240"/>
      <c r="B258" s="200"/>
      <c r="C258" s="200"/>
      <c r="D258" s="201"/>
      <c r="E258" s="200"/>
      <c r="F258" s="200"/>
      <c r="G258" s="200"/>
      <c r="H258" s="200"/>
      <c r="I258" s="200"/>
      <c r="J258" s="200"/>
    </row>
    <row r="259" spans="1:10" x14ac:dyDescent="0.35">
      <c r="A259" s="240"/>
      <c r="B259" s="200"/>
      <c r="C259" s="200"/>
      <c r="D259" s="201"/>
      <c r="E259" s="200"/>
      <c r="F259" s="200"/>
      <c r="G259" s="200"/>
      <c r="H259" s="200"/>
      <c r="I259" s="200"/>
      <c r="J259" s="200"/>
    </row>
    <row r="260" spans="1:10" x14ac:dyDescent="0.35">
      <c r="A260" s="240"/>
      <c r="B260" s="200"/>
      <c r="C260" s="200"/>
      <c r="D260" s="201"/>
      <c r="E260" s="200"/>
      <c r="F260" s="200"/>
      <c r="G260" s="200"/>
      <c r="H260" s="200"/>
      <c r="I260" s="200"/>
      <c r="J260" s="200"/>
    </row>
    <row r="261" spans="1:10" x14ac:dyDescent="0.35">
      <c r="A261" s="202"/>
    </row>
    <row r="262" spans="1:10" x14ac:dyDescent="0.35">
      <c r="A262" s="202"/>
    </row>
    <row r="263" spans="1:10" x14ac:dyDescent="0.35">
      <c r="A263" s="202"/>
    </row>
    <row r="264" spans="1:10" x14ac:dyDescent="0.35">
      <c r="A264" s="202"/>
    </row>
    <row r="265" spans="1:10" x14ac:dyDescent="0.35">
      <c r="A265" s="202"/>
    </row>
    <row r="266" spans="1:10" x14ac:dyDescent="0.35">
      <c r="A266" s="202"/>
    </row>
    <row r="267" spans="1:10" x14ac:dyDescent="0.35">
      <c r="A267" s="202"/>
    </row>
    <row r="268" spans="1:10" x14ac:dyDescent="0.35">
      <c r="A268" s="202"/>
    </row>
    <row r="269" spans="1:10" x14ac:dyDescent="0.35">
      <c r="A269" s="202"/>
    </row>
  </sheetData>
  <mergeCells count="12">
    <mergeCell ref="O20:P20"/>
    <mergeCell ref="D21:D22"/>
    <mergeCell ref="O21:O22"/>
    <mergeCell ref="P21:P22"/>
    <mergeCell ref="B67:D67"/>
    <mergeCell ref="K20:M20"/>
    <mergeCell ref="B72:D72"/>
    <mergeCell ref="A3:H3"/>
    <mergeCell ref="B10:J10"/>
    <mergeCell ref="B11:J11"/>
    <mergeCell ref="D14:J14"/>
    <mergeCell ref="G20:I20"/>
  </mergeCells>
  <conditionalFormatting sqref="J79:N79 J80:M138">
    <cfRule type="cellIs" dxfId="9" priority="1" operator="lessThan">
      <formula>0</formula>
    </cfRule>
    <cfRule type="cellIs" dxfId="8" priority="2" operator="greaterThan">
      <formula>0</formula>
    </cfRule>
  </conditionalFormatting>
  <dataValidations count="5">
    <dataValidation type="list" allowBlank="1" showInputMessage="1" showErrorMessage="1" sqref="D16" xr:uid="{E2970592-A7B5-43E1-8FFE-A957F7077875}">
      <formula1>"TOU, non-TOU"</formula1>
    </dataValidation>
    <dataValidation type="list" allowBlank="1" showInputMessage="1" showErrorMessage="1" sqref="D23" xr:uid="{CE888F89-A2DD-4B96-9254-AD91B9192D26}">
      <formula1>"per 30 days, per kWh, per kW, per kVA"</formula1>
    </dataValidation>
    <dataValidation type="list" allowBlank="1" showInputMessage="1" showErrorMessage="1" prompt="Select Charge Unit - monthly, per kWh, per kW" sqref="D73 D63 D68" xr:uid="{342446E2-314D-4C08-AE3F-5D26C4235B5A}">
      <formula1>"Monthly, per kWh, per kW"</formula1>
    </dataValidation>
    <dataValidation type="list" allowBlank="1" showInputMessage="1" showErrorMessage="1" sqref="E49:E50 E73 E68 E52:E63 E39:E47 E23:E37" xr:uid="{C9A672A2-E802-4EE7-9F6C-9ECB161CF137}">
      <formula1>#REF!</formula1>
    </dataValidation>
    <dataValidation type="list" allowBlank="1" showInputMessage="1" showErrorMessage="1" prompt="Select Charge Unit - per 30 days, per kWh, per kW, per kVA." sqref="D49:D50 D52:D62 D39:D47 D24:D37" xr:uid="{027AEAA3-C9E2-435D-B28F-0912EFCD7B56}">
      <formula1>"per 30 days, per kWh, per kW, per kVA"</formula1>
    </dataValidation>
  </dataValidations>
  <printOptions horizontalCentered="1"/>
  <pageMargins left="0.70866141732283461" right="0.70866141732283461" top="1.0236220472440944" bottom="0.51181102362204722" header="0.11811023622047244" footer="0.3543307086614173"/>
  <pageSetup scale="47" fitToHeight="0" orientation="landscape" r:id="rId1"/>
  <headerFooter scaleWithDoc="0">
    <oddHeader xml:space="preserve">&amp;R&amp;7Toronto Hydro-Electric System Limited 
EB-2020-0057
Tab 5
Schedule 1
UPDATED: December 2, 2020
Page &amp;P of &amp;N
</oddHeader>
    <oddFooter>&amp;C&amp;7&amp;A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Option Button 1">
              <controlPr defaultSize="0" autoFill="0" autoLine="0" autoPict="0">
                <anchor moveWithCells="1">
                  <from>
                    <xdr:col>10</xdr:col>
                    <xdr:colOff>400050</xdr:colOff>
                    <xdr:row>16</xdr:row>
                    <xdr:rowOff>146050</xdr:rowOff>
                  </from>
                  <to>
                    <xdr:col>15</xdr:col>
                    <xdr:colOff>838200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Option Button 2">
              <controlPr defaultSize="0" autoFill="0" autoLine="0" autoPict="0">
                <anchor moveWithCells="1">
                  <from>
                    <xdr:col>7</xdr:col>
                    <xdr:colOff>431800</xdr:colOff>
                    <xdr:row>17</xdr:row>
                    <xdr:rowOff>31750</xdr:rowOff>
                  </from>
                  <to>
                    <xdr:col>10</xdr:col>
                    <xdr:colOff>342900</xdr:colOff>
                    <xdr:row>18</xdr:row>
                    <xdr:rowOff>127000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CFE75C-EE4E-4C11-89DE-1D627D1761CB}">
  <sheetPr>
    <pageSetUpPr fitToPage="1"/>
  </sheetPr>
  <dimension ref="A1:R426"/>
  <sheetViews>
    <sheetView showGridLines="0" topLeftCell="A26" zoomScale="80" zoomScaleNormal="80" zoomScaleSheetLayoutView="70" workbookViewId="0">
      <selection activeCell="B25" sqref="B25"/>
    </sheetView>
  </sheetViews>
  <sheetFormatPr defaultColWidth="9.1796875" defaultRowHeight="14.5" x14ac:dyDescent="0.35"/>
  <cols>
    <col min="1" max="1" width="1.81640625" style="191" customWidth="1"/>
    <col min="2" max="2" width="127.54296875" style="191" customWidth="1"/>
    <col min="3" max="3" width="1.54296875" style="191" customWidth="1"/>
    <col min="4" max="4" width="15.26953125" style="328" customWidth="1"/>
    <col min="5" max="5" width="1.7265625" style="191" customWidth="1"/>
    <col min="6" max="6" width="1.26953125" style="191" customWidth="1"/>
    <col min="7" max="7" width="12.453125" style="191" customWidth="1"/>
    <col min="8" max="8" width="11.1796875" style="191" bestFit="1" customWidth="1"/>
    <col min="9" max="9" width="12.1796875" style="191" bestFit="1" customWidth="1"/>
    <col min="10" max="10" width="1.453125" style="191" customWidth="1"/>
    <col min="11" max="11" width="9.54296875" style="191" bestFit="1" customWidth="1"/>
    <col min="12" max="12" width="11.1796875" style="191" bestFit="1" customWidth="1"/>
    <col min="13" max="13" width="12.1796875" style="191" bestFit="1" customWidth="1"/>
    <col min="14" max="14" width="2.453125" style="191" bestFit="1" customWidth="1"/>
    <col min="15" max="15" width="10.1796875" style="191" customWidth="1"/>
    <col min="16" max="16" width="9.1796875" style="191" customWidth="1"/>
    <col min="17" max="17" width="1.26953125" style="191" customWidth="1"/>
    <col min="18" max="16384" width="9.1796875" style="191"/>
  </cols>
  <sheetData>
    <row r="1" spans="1:18" ht="20" x14ac:dyDescent="0.35">
      <c r="A1" s="188"/>
      <c r="B1" s="189"/>
      <c r="C1" s="189"/>
      <c r="D1" s="190"/>
      <c r="E1" s="189"/>
      <c r="F1" s="189"/>
      <c r="G1" s="189"/>
      <c r="H1" s="189"/>
      <c r="I1" s="188"/>
      <c r="K1" s="472"/>
      <c r="L1" s="473"/>
      <c r="M1" s="202"/>
      <c r="N1" s="191">
        <v>2</v>
      </c>
    </row>
    <row r="2" spans="1:18" ht="17.5" x14ac:dyDescent="0.35">
      <c r="A2" s="193"/>
      <c r="B2" s="193"/>
      <c r="C2" s="193"/>
      <c r="D2" s="194"/>
      <c r="E2" s="193"/>
      <c r="F2" s="193"/>
      <c r="G2" s="193"/>
      <c r="H2" s="193"/>
      <c r="I2" s="188"/>
      <c r="K2" s="472"/>
      <c r="L2" s="474"/>
      <c r="M2" s="202"/>
    </row>
    <row r="3" spans="1:18" ht="17.5" x14ac:dyDescent="0.35">
      <c r="A3" s="552"/>
      <c r="B3" s="552"/>
      <c r="C3" s="552"/>
      <c r="D3" s="552"/>
      <c r="E3" s="552"/>
      <c r="F3" s="552"/>
      <c r="G3" s="552"/>
      <c r="H3" s="552"/>
      <c r="I3" s="188"/>
      <c r="K3" s="472"/>
      <c r="L3" s="474"/>
      <c r="M3" s="202"/>
    </row>
    <row r="4" spans="1:18" ht="17.5" x14ac:dyDescent="0.35">
      <c r="A4" s="193"/>
      <c r="B4" s="193"/>
      <c r="C4" s="193"/>
      <c r="D4" s="194"/>
      <c r="E4" s="193"/>
      <c r="F4" s="195"/>
      <c r="G4" s="195"/>
      <c r="H4" s="195"/>
      <c r="I4" s="188"/>
      <c r="K4" s="472"/>
      <c r="L4" s="474"/>
      <c r="M4" s="202"/>
    </row>
    <row r="5" spans="1:18" ht="15.5" x14ac:dyDescent="0.35">
      <c r="A5" s="188"/>
      <c r="B5" s="188"/>
      <c r="C5" s="196"/>
      <c r="D5" s="197"/>
      <c r="E5" s="196"/>
      <c r="F5" s="188"/>
      <c r="G5" s="188"/>
      <c r="H5" s="188"/>
      <c r="I5" s="188"/>
      <c r="K5" s="472"/>
      <c r="L5" s="473"/>
      <c r="M5" s="202"/>
    </row>
    <row r="6" spans="1:18" x14ac:dyDescent="0.35">
      <c r="A6" s="188"/>
      <c r="B6" s="188"/>
      <c r="C6" s="188"/>
      <c r="D6" s="198"/>
      <c r="E6" s="188"/>
      <c r="F6" s="188"/>
      <c r="G6" s="188"/>
      <c r="H6" s="188"/>
      <c r="I6" s="188"/>
      <c r="K6" s="472"/>
      <c r="L6" s="473"/>
      <c r="M6" s="202"/>
    </row>
    <row r="7" spans="1:18" x14ac:dyDescent="0.35">
      <c r="A7" s="188"/>
      <c r="B7" s="188"/>
      <c r="C7" s="188"/>
      <c r="D7" s="198"/>
      <c r="E7" s="188"/>
      <c r="F7" s="188"/>
      <c r="G7" s="188"/>
      <c r="H7" s="188"/>
      <c r="I7" s="188"/>
      <c r="K7" s="472"/>
      <c r="L7" s="473"/>
      <c r="M7" s="202"/>
    </row>
    <row r="8" spans="1:18" x14ac:dyDescent="0.35">
      <c r="A8" s="199"/>
      <c r="B8" s="188"/>
      <c r="C8" s="188"/>
      <c r="D8" s="198"/>
      <c r="E8" s="188"/>
      <c r="F8" s="188"/>
      <c r="G8" s="188"/>
      <c r="H8" s="188"/>
      <c r="I8" s="188"/>
      <c r="K8" s="202"/>
      <c r="L8" s="202"/>
      <c r="M8" s="202"/>
    </row>
    <row r="9" spans="1:18" x14ac:dyDescent="0.35">
      <c r="A9" s="200"/>
      <c r="B9" s="200"/>
      <c r="C9" s="200"/>
      <c r="D9" s="201"/>
      <c r="E9" s="200"/>
      <c r="F9" s="200"/>
      <c r="G9" s="200"/>
      <c r="H9" s="200"/>
      <c r="K9" s="202"/>
      <c r="L9" s="202"/>
      <c r="M9" s="202"/>
    </row>
    <row r="10" spans="1:18" ht="18" x14ac:dyDescent="0.4">
      <c r="A10" s="200"/>
      <c r="B10" s="553" t="s">
        <v>0</v>
      </c>
      <c r="C10" s="553"/>
      <c r="D10" s="553"/>
      <c r="E10" s="553"/>
      <c r="F10" s="553"/>
      <c r="G10" s="553"/>
      <c r="H10" s="553"/>
      <c r="I10" s="553"/>
      <c r="K10" s="202"/>
      <c r="L10" s="202"/>
      <c r="M10" s="202"/>
      <c r="O10" s="192"/>
      <c r="P10" s="192"/>
      <c r="Q10" s="192"/>
      <c r="R10" s="10"/>
    </row>
    <row r="11" spans="1:18" ht="18" x14ac:dyDescent="0.4">
      <c r="A11" s="200"/>
      <c r="B11" s="553" t="s">
        <v>1</v>
      </c>
      <c r="C11" s="553"/>
      <c r="D11" s="553"/>
      <c r="E11" s="553"/>
      <c r="F11" s="553"/>
      <c r="G11" s="553"/>
      <c r="H11" s="553"/>
      <c r="I11" s="553"/>
      <c r="O11" s="428">
        <v>0.64</v>
      </c>
      <c r="P11" s="475" t="s">
        <v>51</v>
      </c>
      <c r="Q11" s="428"/>
      <c r="R11" s="10"/>
    </row>
    <row r="12" spans="1:18" x14ac:dyDescent="0.35">
      <c r="A12" s="200"/>
      <c r="B12" s="200"/>
      <c r="C12" s="200"/>
      <c r="D12" s="201"/>
      <c r="E12" s="200"/>
      <c r="F12" s="200"/>
      <c r="G12" s="200"/>
      <c r="H12" s="200"/>
      <c r="O12" s="428">
        <v>0.18</v>
      </c>
      <c r="P12" s="475" t="s">
        <v>52</v>
      </c>
      <c r="Q12" s="428"/>
      <c r="R12" s="10"/>
    </row>
    <row r="13" spans="1:18" x14ac:dyDescent="0.35">
      <c r="A13" s="200"/>
      <c r="B13" s="200"/>
      <c r="C13" s="200"/>
      <c r="D13" s="201"/>
      <c r="E13" s="200"/>
      <c r="F13" s="200"/>
      <c r="G13" s="200"/>
      <c r="H13" s="200"/>
      <c r="O13" s="428">
        <v>0.18</v>
      </c>
      <c r="P13" s="476" t="s">
        <v>53</v>
      </c>
      <c r="Q13" s="428"/>
      <c r="R13" s="10"/>
    </row>
    <row r="14" spans="1:18" ht="15.5" x14ac:dyDescent="0.35">
      <c r="A14" s="200"/>
      <c r="B14" s="204" t="s">
        <v>2</v>
      </c>
      <c r="C14" s="200"/>
      <c r="D14" s="554" t="s">
        <v>86</v>
      </c>
      <c r="E14" s="554"/>
      <c r="F14" s="554"/>
      <c r="G14" s="554"/>
      <c r="H14" s="554"/>
      <c r="I14" s="554"/>
      <c r="J14" s="554"/>
      <c r="K14" s="554"/>
      <c r="O14" s="192"/>
      <c r="P14" s="192"/>
      <c r="Q14" s="192"/>
      <c r="R14" s="10"/>
    </row>
    <row r="15" spans="1:18" ht="15.5" x14ac:dyDescent="0.35">
      <c r="A15" s="200"/>
      <c r="B15" s="207"/>
      <c r="C15" s="200"/>
      <c r="D15" s="208"/>
      <c r="E15" s="208"/>
      <c r="F15" s="209"/>
      <c r="G15" s="209"/>
      <c r="H15" s="209"/>
      <c r="I15" s="209"/>
      <c r="J15" s="210"/>
      <c r="K15" s="210"/>
      <c r="L15" s="210"/>
      <c r="M15" s="209"/>
      <c r="N15" s="210"/>
      <c r="O15" s="210"/>
      <c r="P15" s="210"/>
      <c r="Q15" s="210"/>
      <c r="R15" s="10"/>
    </row>
    <row r="16" spans="1:18" ht="15.5" x14ac:dyDescent="0.35">
      <c r="A16" s="200"/>
      <c r="B16" s="204" t="s">
        <v>4</v>
      </c>
      <c r="C16" s="200"/>
      <c r="D16" s="211" t="s">
        <v>73</v>
      </c>
      <c r="E16" s="208"/>
      <c r="F16" s="209"/>
      <c r="G16" s="429" t="s">
        <v>87</v>
      </c>
      <c r="H16" s="209"/>
      <c r="I16" s="212"/>
      <c r="J16" s="210"/>
      <c r="K16" s="213"/>
      <c r="L16" s="210"/>
      <c r="M16" s="212"/>
      <c r="N16" s="210"/>
      <c r="O16" s="42"/>
      <c r="P16" s="43"/>
      <c r="Q16" s="210"/>
      <c r="R16" s="10"/>
    </row>
    <row r="17" spans="1:18" ht="15.5" x14ac:dyDescent="0.35">
      <c r="A17" s="200"/>
      <c r="B17" s="207"/>
      <c r="C17" s="200"/>
      <c r="D17" s="208"/>
      <c r="E17" s="208"/>
      <c r="F17" s="208"/>
      <c r="G17" s="477">
        <v>1800</v>
      </c>
      <c r="H17" s="433" t="s">
        <v>75</v>
      </c>
      <c r="I17" s="208"/>
      <c r="R17" s="10"/>
    </row>
    <row r="18" spans="1:18" x14ac:dyDescent="0.35">
      <c r="A18" s="200"/>
      <c r="B18" s="214"/>
      <c r="C18" s="200"/>
      <c r="D18" s="215"/>
      <c r="E18" s="216"/>
      <c r="F18" s="200"/>
      <c r="G18" s="477">
        <v>2000</v>
      </c>
      <c r="H18" s="216" t="s">
        <v>76</v>
      </c>
      <c r="I18" s="200"/>
      <c r="R18" s="10"/>
    </row>
    <row r="19" spans="1:18" x14ac:dyDescent="0.35">
      <c r="A19" s="200"/>
      <c r="B19" s="434"/>
      <c r="C19" s="200"/>
      <c r="D19" s="215" t="s">
        <v>6</v>
      </c>
      <c r="E19" s="200"/>
      <c r="F19" s="200"/>
      <c r="G19" s="477">
        <v>900000</v>
      </c>
      <c r="H19" s="433" t="s">
        <v>7</v>
      </c>
      <c r="I19" s="200"/>
      <c r="M19" s="436"/>
      <c r="R19" s="10"/>
    </row>
    <row r="20" spans="1:18" s="10" customFormat="1" x14ac:dyDescent="0.35">
      <c r="A20" s="20"/>
      <c r="B20" s="44"/>
      <c r="C20" s="20"/>
      <c r="D20" s="53"/>
      <c r="E20" s="51"/>
      <c r="F20" s="20"/>
      <c r="G20" s="555" t="s">
        <v>8</v>
      </c>
      <c r="H20" s="556"/>
      <c r="I20" s="557"/>
      <c r="J20" s="20"/>
      <c r="K20" s="555" t="s">
        <v>9</v>
      </c>
      <c r="L20" s="556"/>
      <c r="M20" s="557"/>
      <c r="N20" s="93"/>
      <c r="O20" s="555" t="s">
        <v>10</v>
      </c>
      <c r="P20" s="557"/>
      <c r="Q20" s="38"/>
    </row>
    <row r="21" spans="1:18" x14ac:dyDescent="0.35">
      <c r="A21" s="200"/>
      <c r="B21" s="219"/>
      <c r="C21" s="200"/>
      <c r="D21" s="558" t="s">
        <v>11</v>
      </c>
      <c r="E21" s="215"/>
      <c r="F21" s="200"/>
      <c r="G21" s="223" t="s">
        <v>12</v>
      </c>
      <c r="H21" s="221" t="s">
        <v>13</v>
      </c>
      <c r="I21" s="222" t="s">
        <v>14</v>
      </c>
      <c r="K21" s="223" t="s">
        <v>12</v>
      </c>
      <c r="L21" s="221" t="s">
        <v>13</v>
      </c>
      <c r="M21" s="222" t="s">
        <v>14</v>
      </c>
      <c r="N21" s="200"/>
      <c r="O21" s="560" t="s">
        <v>15</v>
      </c>
      <c r="P21" s="562" t="s">
        <v>16</v>
      </c>
      <c r="Q21" s="224"/>
      <c r="R21" s="10"/>
    </row>
    <row r="22" spans="1:18" x14ac:dyDescent="0.35">
      <c r="A22" s="200"/>
      <c r="B22" s="219"/>
      <c r="C22" s="200"/>
      <c r="D22" s="559"/>
      <c r="E22" s="215"/>
      <c r="F22" s="200"/>
      <c r="G22" s="227" t="s">
        <v>17</v>
      </c>
      <c r="H22" s="226"/>
      <c r="I22" s="226" t="s">
        <v>17</v>
      </c>
      <c r="K22" s="227" t="s">
        <v>17</v>
      </c>
      <c r="L22" s="226"/>
      <c r="M22" s="226" t="s">
        <v>17</v>
      </c>
      <c r="N22" s="200"/>
      <c r="O22" s="561"/>
      <c r="P22" s="563"/>
      <c r="Q22" s="224"/>
      <c r="R22" s="10"/>
    </row>
    <row r="23" spans="1:18" s="10" customFormat="1" x14ac:dyDescent="0.35">
      <c r="A23" s="20"/>
      <c r="B23" s="228" t="s">
        <v>18</v>
      </c>
      <c r="C23" s="60"/>
      <c r="D23" s="61" t="s">
        <v>19</v>
      </c>
      <c r="E23" s="62"/>
      <c r="F23" s="22"/>
      <c r="G23" s="63">
        <v>926</v>
      </c>
      <c r="H23" s="64">
        <v>1</v>
      </c>
      <c r="I23" s="65">
        <f t="shared" ref="I23:I33" si="0">H23*G23</f>
        <v>926</v>
      </c>
      <c r="J23" s="66"/>
      <c r="K23" s="63">
        <v>968.5</v>
      </c>
      <c r="L23" s="64">
        <v>1</v>
      </c>
      <c r="M23" s="65">
        <f t="shared" ref="M23:M33" si="1">L23*K23</f>
        <v>968.5</v>
      </c>
      <c r="N23" s="66"/>
      <c r="O23" s="67">
        <f t="shared" ref="O23:O60" si="2">M23-I23</f>
        <v>42.5</v>
      </c>
      <c r="P23" s="68">
        <f t="shared" ref="P23:P60" si="3">IF(OR(I23=0,M23=0),"",(O23/I23))</f>
        <v>4.5896328293736501E-2</v>
      </c>
      <c r="Q23" s="69"/>
      <c r="R23" s="71"/>
    </row>
    <row r="24" spans="1:18" x14ac:dyDescent="0.35">
      <c r="A24" s="200"/>
      <c r="B24" s="229" t="s">
        <v>20</v>
      </c>
      <c r="C24" s="230"/>
      <c r="D24" s="231" t="s">
        <v>77</v>
      </c>
      <c r="E24" s="230"/>
      <c r="F24" s="232"/>
      <c r="G24" s="437">
        <v>6.8900000000000003E-2</v>
      </c>
      <c r="H24" s="234">
        <f t="shared" ref="H24:H29" si="4">$G$18</f>
        <v>2000</v>
      </c>
      <c r="I24" s="235">
        <f t="shared" si="0"/>
        <v>137.80000000000001</v>
      </c>
      <c r="J24" s="202"/>
      <c r="K24" s="275">
        <v>0</v>
      </c>
      <c r="L24" s="341">
        <f t="shared" ref="L24:L29" si="5">$G$18</f>
        <v>2000</v>
      </c>
      <c r="M24" s="235">
        <f t="shared" si="1"/>
        <v>0</v>
      </c>
      <c r="N24" s="232"/>
      <c r="O24" s="237">
        <f t="shared" si="2"/>
        <v>-137.80000000000001</v>
      </c>
      <c r="P24" s="238" t="str">
        <f t="shared" si="3"/>
        <v/>
      </c>
      <c r="Q24" s="224"/>
      <c r="R24" s="10"/>
    </row>
    <row r="25" spans="1:18" x14ac:dyDescent="0.35">
      <c r="A25" s="200"/>
      <c r="B25" s="229" t="s">
        <v>78</v>
      </c>
      <c r="C25" s="230"/>
      <c r="D25" s="231" t="s">
        <v>77</v>
      </c>
      <c r="E25" s="230"/>
      <c r="F25" s="232"/>
      <c r="G25" s="437">
        <v>6.2399999999999997E-2</v>
      </c>
      <c r="H25" s="234">
        <f t="shared" si="4"/>
        <v>2000</v>
      </c>
      <c r="I25" s="235">
        <f t="shared" si="0"/>
        <v>124.8</v>
      </c>
      <c r="J25" s="202"/>
      <c r="K25" s="275">
        <v>0</v>
      </c>
      <c r="L25" s="341">
        <f t="shared" si="5"/>
        <v>2000</v>
      </c>
      <c r="M25" s="235">
        <f t="shared" si="1"/>
        <v>0</v>
      </c>
      <c r="N25" s="232"/>
      <c r="O25" s="237">
        <f t="shared" si="2"/>
        <v>-124.8</v>
      </c>
      <c r="P25" s="238" t="str">
        <f t="shared" si="3"/>
        <v/>
      </c>
      <c r="Q25" s="224"/>
      <c r="R25" s="10"/>
    </row>
    <row r="26" spans="1:18" x14ac:dyDescent="0.35">
      <c r="A26" s="200"/>
      <c r="B26" s="229" t="s">
        <v>24</v>
      </c>
      <c r="C26" s="230"/>
      <c r="D26" s="231" t="s">
        <v>77</v>
      </c>
      <c r="E26" s="230"/>
      <c r="F26" s="232"/>
      <c r="G26" s="437">
        <v>-0.32440000000000002</v>
      </c>
      <c r="H26" s="234">
        <f t="shared" si="4"/>
        <v>2000</v>
      </c>
      <c r="I26" s="235">
        <f t="shared" si="0"/>
        <v>-648.80000000000007</v>
      </c>
      <c r="J26" s="202"/>
      <c r="K26" s="275">
        <v>-0.32440000000000002</v>
      </c>
      <c r="L26" s="341">
        <f t="shared" si="5"/>
        <v>2000</v>
      </c>
      <c r="M26" s="235">
        <f t="shared" si="1"/>
        <v>-648.80000000000007</v>
      </c>
      <c r="N26" s="232"/>
      <c r="O26" s="237">
        <f t="shared" si="2"/>
        <v>0</v>
      </c>
      <c r="P26" s="238">
        <f t="shared" si="3"/>
        <v>0</v>
      </c>
      <c r="Q26" s="224"/>
      <c r="R26" s="10"/>
    </row>
    <row r="27" spans="1:18" x14ac:dyDescent="0.35">
      <c r="A27" s="200"/>
      <c r="B27" s="229" t="s">
        <v>25</v>
      </c>
      <c r="C27" s="230"/>
      <c r="D27" s="231" t="s">
        <v>77</v>
      </c>
      <c r="E27" s="230"/>
      <c r="F27" s="232"/>
      <c r="G27" s="437">
        <v>-5.1999999999999998E-2</v>
      </c>
      <c r="H27" s="234">
        <f t="shared" si="4"/>
        <v>2000</v>
      </c>
      <c r="I27" s="235">
        <f t="shared" si="0"/>
        <v>-104</v>
      </c>
      <c r="J27" s="202"/>
      <c r="K27" s="275">
        <v>-5.1999999999999998E-2</v>
      </c>
      <c r="L27" s="341">
        <f t="shared" si="5"/>
        <v>2000</v>
      </c>
      <c r="M27" s="235">
        <f t="shared" si="1"/>
        <v>-104</v>
      </c>
      <c r="N27" s="232"/>
      <c r="O27" s="237">
        <f t="shared" si="2"/>
        <v>0</v>
      </c>
      <c r="P27" s="238">
        <f t="shared" si="3"/>
        <v>0</v>
      </c>
      <c r="Q27" s="224"/>
      <c r="R27" s="10"/>
    </row>
    <row r="28" spans="1:18" x14ac:dyDescent="0.35">
      <c r="A28" s="200"/>
      <c r="B28" s="229" t="s">
        <v>26</v>
      </c>
      <c r="C28" s="230"/>
      <c r="D28" s="231" t="s">
        <v>77</v>
      </c>
      <c r="E28" s="230"/>
      <c r="F28" s="232"/>
      <c r="G28" s="437">
        <v>0</v>
      </c>
      <c r="H28" s="234">
        <f t="shared" si="4"/>
        <v>2000</v>
      </c>
      <c r="I28" s="235">
        <f t="shared" si="0"/>
        <v>0</v>
      </c>
      <c r="J28" s="202"/>
      <c r="K28" s="275">
        <v>-5.9999999999999995E-4</v>
      </c>
      <c r="L28" s="341">
        <f t="shared" si="5"/>
        <v>2000</v>
      </c>
      <c r="M28" s="235">
        <f t="shared" si="1"/>
        <v>-1.2</v>
      </c>
      <c r="N28" s="232"/>
      <c r="O28" s="237">
        <f t="shared" si="2"/>
        <v>-1.2</v>
      </c>
      <c r="P28" s="238" t="str">
        <f t="shared" si="3"/>
        <v/>
      </c>
      <c r="Q28" s="224"/>
      <c r="R28" s="10"/>
    </row>
    <row r="29" spans="1:18" x14ac:dyDescent="0.35">
      <c r="A29" s="200"/>
      <c r="B29" s="229" t="s">
        <v>27</v>
      </c>
      <c r="C29" s="230"/>
      <c r="D29" s="231" t="s">
        <v>77</v>
      </c>
      <c r="E29" s="230"/>
      <c r="F29" s="232"/>
      <c r="G29" s="437">
        <v>-1.5100000000000001E-2</v>
      </c>
      <c r="H29" s="234">
        <f t="shared" si="4"/>
        <v>2000</v>
      </c>
      <c r="I29" s="235">
        <f t="shared" si="0"/>
        <v>-30.200000000000003</v>
      </c>
      <c r="J29" s="202"/>
      <c r="K29" s="275">
        <v>0</v>
      </c>
      <c r="L29" s="341">
        <f t="shared" si="5"/>
        <v>2000</v>
      </c>
      <c r="M29" s="235">
        <f t="shared" si="1"/>
        <v>0</v>
      </c>
      <c r="N29" s="232"/>
      <c r="O29" s="237">
        <f t="shared" si="2"/>
        <v>30.200000000000003</v>
      </c>
      <c r="P29" s="238" t="str">
        <f t="shared" si="3"/>
        <v/>
      </c>
      <c r="Q29" s="224"/>
      <c r="R29" s="10"/>
    </row>
    <row r="30" spans="1:18" x14ac:dyDescent="0.35">
      <c r="A30" s="200"/>
      <c r="B30" s="229" t="s">
        <v>28</v>
      </c>
      <c r="C30" s="230"/>
      <c r="D30" s="231" t="s">
        <v>77</v>
      </c>
      <c r="E30" s="230"/>
      <c r="F30" s="232"/>
      <c r="G30" s="437">
        <v>-3.0700000000000002E-2</v>
      </c>
      <c r="H30" s="234">
        <f>$G$18</f>
        <v>2000</v>
      </c>
      <c r="I30" s="235">
        <f t="shared" si="0"/>
        <v>-61.400000000000006</v>
      </c>
      <c r="J30" s="202"/>
      <c r="K30" s="275">
        <v>0</v>
      </c>
      <c r="L30" s="341">
        <f>$G$18</f>
        <v>2000</v>
      </c>
      <c r="M30" s="235">
        <f t="shared" si="1"/>
        <v>0</v>
      </c>
      <c r="N30" s="232"/>
      <c r="O30" s="237">
        <f t="shared" si="2"/>
        <v>61.400000000000006</v>
      </c>
      <c r="P30" s="238" t="str">
        <f t="shared" si="3"/>
        <v/>
      </c>
      <c r="Q30" s="224"/>
      <c r="R30" s="10"/>
    </row>
    <row r="31" spans="1:18" x14ac:dyDescent="0.35">
      <c r="A31" s="200"/>
      <c r="B31" s="229" t="s">
        <v>79</v>
      </c>
      <c r="C31" s="230"/>
      <c r="D31" s="231" t="s">
        <v>77</v>
      </c>
      <c r="E31" s="230"/>
      <c r="F31" s="232"/>
      <c r="G31" s="437">
        <v>0</v>
      </c>
      <c r="H31" s="234">
        <f>$G$18</f>
        <v>2000</v>
      </c>
      <c r="I31" s="235">
        <f t="shared" si="0"/>
        <v>0</v>
      </c>
      <c r="J31" s="202"/>
      <c r="K31" s="275">
        <v>-5.2699999999999997E-2</v>
      </c>
      <c r="L31" s="341">
        <f>$G$18</f>
        <v>2000</v>
      </c>
      <c r="M31" s="235">
        <f t="shared" si="1"/>
        <v>-105.39999999999999</v>
      </c>
      <c r="N31" s="232"/>
      <c r="O31" s="237">
        <f t="shared" si="2"/>
        <v>-105.39999999999999</v>
      </c>
      <c r="P31" s="238" t="str">
        <f t="shared" si="3"/>
        <v/>
      </c>
      <c r="Q31" s="224"/>
      <c r="R31" s="10"/>
    </row>
    <row r="32" spans="1:18" x14ac:dyDescent="0.35">
      <c r="A32" s="200"/>
      <c r="B32" s="229" t="s">
        <v>30</v>
      </c>
      <c r="C32" s="230"/>
      <c r="D32" s="231" t="s">
        <v>19</v>
      </c>
      <c r="E32" s="230"/>
      <c r="F32" s="232"/>
      <c r="G32" s="244">
        <v>-5.18</v>
      </c>
      <c r="H32" s="236">
        <v>1</v>
      </c>
      <c r="I32" s="249">
        <f t="shared" si="0"/>
        <v>-5.18</v>
      </c>
      <c r="J32" s="232"/>
      <c r="K32" s="233">
        <v>-5.18</v>
      </c>
      <c r="L32" s="236">
        <v>1</v>
      </c>
      <c r="M32" s="235">
        <f t="shared" si="1"/>
        <v>-5.18</v>
      </c>
      <c r="N32" s="232"/>
      <c r="O32" s="237">
        <f t="shared" si="2"/>
        <v>0</v>
      </c>
      <c r="P32" s="238">
        <f t="shared" si="3"/>
        <v>0</v>
      </c>
      <c r="Q32" s="224"/>
      <c r="R32" s="10"/>
    </row>
    <row r="33" spans="1:18" x14ac:dyDescent="0.35">
      <c r="A33" s="200"/>
      <c r="B33" s="229" t="s">
        <v>30</v>
      </c>
      <c r="C33" s="230"/>
      <c r="D33" s="231" t="s">
        <v>77</v>
      </c>
      <c r="E33" s="230"/>
      <c r="F33" s="232"/>
      <c r="G33" s="437">
        <v>1.24E-2</v>
      </c>
      <c r="H33" s="341">
        <f t="shared" ref="H33" si="6">$G$18</f>
        <v>2000</v>
      </c>
      <c r="I33" s="249">
        <f t="shared" si="0"/>
        <v>24.8</v>
      </c>
      <c r="J33" s="232"/>
      <c r="K33" s="275">
        <v>1.24E-2</v>
      </c>
      <c r="L33" s="341">
        <f t="shared" ref="L33" si="7">$G$18</f>
        <v>2000</v>
      </c>
      <c r="M33" s="235">
        <f t="shared" si="1"/>
        <v>24.8</v>
      </c>
      <c r="N33" s="232"/>
      <c r="O33" s="237">
        <f t="shared" si="2"/>
        <v>0</v>
      </c>
      <c r="P33" s="238">
        <f t="shared" si="3"/>
        <v>0</v>
      </c>
      <c r="Q33" s="224"/>
      <c r="R33" s="10"/>
    </row>
    <row r="34" spans="1:18" x14ac:dyDescent="0.35">
      <c r="A34" s="200"/>
      <c r="B34" s="229" t="s">
        <v>31</v>
      </c>
      <c r="C34" s="245"/>
      <c r="D34" s="231" t="s">
        <v>77</v>
      </c>
      <c r="E34" s="230"/>
      <c r="F34" s="246"/>
      <c r="G34" s="111">
        <v>6.5218999999999996</v>
      </c>
      <c r="H34" s="341">
        <f>$G$18</f>
        <v>2000</v>
      </c>
      <c r="I34" s="249">
        <f>H34*G34</f>
        <v>13043.8</v>
      </c>
      <c r="J34" s="246"/>
      <c r="K34" s="111">
        <v>6.8212999999999999</v>
      </c>
      <c r="L34" s="341">
        <f>$G$18</f>
        <v>2000</v>
      </c>
      <c r="M34" s="249">
        <f>L34*K34</f>
        <v>13642.6</v>
      </c>
      <c r="N34" s="246"/>
      <c r="O34" s="237">
        <f t="shared" si="2"/>
        <v>598.80000000000109</v>
      </c>
      <c r="P34" s="238">
        <f t="shared" si="3"/>
        <v>4.5906867630598529E-2</v>
      </c>
      <c r="Q34" s="224"/>
      <c r="R34" s="10"/>
    </row>
    <row r="35" spans="1:18" s="10" customFormat="1" x14ac:dyDescent="0.35">
      <c r="A35" s="20"/>
      <c r="B35" s="79" t="str">
        <f>+RESIDENTIAL!$B$36</f>
        <v>Rate Rider for Disposition of Lost Revenue Adjustment Mechanism (LRAMVA) - effective until December 31, 2021</v>
      </c>
      <c r="C35" s="60"/>
      <c r="D35" s="61" t="s">
        <v>77</v>
      </c>
      <c r="E35" s="62"/>
      <c r="F35" s="22"/>
      <c r="G35" s="77"/>
      <c r="H35" s="78">
        <f>$G$18</f>
        <v>2000</v>
      </c>
      <c r="I35" s="65">
        <f t="shared" ref="I35" si="8">H35*G35</f>
        <v>0</v>
      </c>
      <c r="J35" s="66"/>
      <c r="K35" s="439">
        <v>0.42770000000000002</v>
      </c>
      <c r="L35" s="78">
        <f>$G$18</f>
        <v>2000</v>
      </c>
      <c r="M35" s="65">
        <f t="shared" ref="M35" si="9">L35*K35</f>
        <v>855.40000000000009</v>
      </c>
      <c r="N35" s="66"/>
      <c r="O35" s="67">
        <f t="shared" si="2"/>
        <v>855.40000000000009</v>
      </c>
      <c r="P35" s="68" t="str">
        <f t="shared" si="3"/>
        <v/>
      </c>
      <c r="Q35" s="69"/>
    </row>
    <row r="36" spans="1:18" x14ac:dyDescent="0.35">
      <c r="A36" s="240"/>
      <c r="B36" s="343" t="s">
        <v>34</v>
      </c>
      <c r="C36" s="396"/>
      <c r="D36" s="397"/>
      <c r="E36" s="396"/>
      <c r="F36" s="398"/>
      <c r="G36" s="399"/>
      <c r="H36" s="400"/>
      <c r="I36" s="401">
        <f>SUM(I23:I35)</f>
        <v>13407.619999999999</v>
      </c>
      <c r="J36" s="398"/>
      <c r="K36" s="399"/>
      <c r="L36" s="400"/>
      <c r="M36" s="401">
        <f>SUM(M23:M35)</f>
        <v>14626.72</v>
      </c>
      <c r="N36" s="398"/>
      <c r="O36" s="402">
        <f t="shared" si="2"/>
        <v>1219.1000000000004</v>
      </c>
      <c r="P36" s="403">
        <f t="shared" si="3"/>
        <v>9.0925906312977284E-2</v>
      </c>
      <c r="Q36" s="224"/>
      <c r="R36" s="10"/>
    </row>
    <row r="37" spans="1:18" x14ac:dyDescent="0.35">
      <c r="A37" s="200"/>
      <c r="B37" s="76" t="s">
        <v>35</v>
      </c>
      <c r="C37" s="246"/>
      <c r="D37" s="231" t="s">
        <v>32</v>
      </c>
      <c r="E37" s="232"/>
      <c r="F37" s="246"/>
      <c r="G37" s="111">
        <f>'GS 50-999 kW'!$G$39</f>
        <v>0.1368</v>
      </c>
      <c r="H37" s="341">
        <f>$G$19*(1+G73)-$G$19</f>
        <v>26550.000000000116</v>
      </c>
      <c r="I37" s="249">
        <f>H37*G37</f>
        <v>3632.0400000000159</v>
      </c>
      <c r="J37" s="246"/>
      <c r="K37" s="111">
        <f>$G37</f>
        <v>0.1368</v>
      </c>
      <c r="L37" s="341">
        <f>$G$19*(1+K73)-$G$19</f>
        <v>26550.000000000116</v>
      </c>
      <c r="M37" s="249">
        <f>L37*K37</f>
        <v>3632.0400000000159</v>
      </c>
      <c r="N37" s="246"/>
      <c r="O37" s="237">
        <f t="shared" si="2"/>
        <v>0</v>
      </c>
      <c r="P37" s="238">
        <f t="shared" si="3"/>
        <v>0</v>
      </c>
      <c r="Q37" s="224"/>
      <c r="R37" s="10"/>
    </row>
    <row r="38" spans="1:18" s="9" customFormat="1" x14ac:dyDescent="0.35">
      <c r="A38" s="93"/>
      <c r="B38" s="79" t="str">
        <f>+RESIDENTIAL!$B$39</f>
        <v>Rate Rider for Disposition of Deferral/Variance Accounts (2021) - effective until December 31, 2021</v>
      </c>
      <c r="C38" s="62"/>
      <c r="D38" s="61" t="s">
        <v>77</v>
      </c>
      <c r="E38" s="62"/>
      <c r="F38" s="52"/>
      <c r="G38" s="94"/>
      <c r="H38" s="95"/>
      <c r="I38" s="96">
        <f>H38*G38</f>
        <v>0</v>
      </c>
      <c r="J38" s="75"/>
      <c r="K38" s="440">
        <v>7.0900000000000005E-2</v>
      </c>
      <c r="L38" s="78">
        <f t="shared" ref="L38:L41" si="10">$G$18</f>
        <v>2000</v>
      </c>
      <c r="M38" s="74">
        <f>L38*K38</f>
        <v>141.80000000000001</v>
      </c>
      <c r="N38" s="75"/>
      <c r="O38" s="67">
        <f>M38-I38</f>
        <v>141.80000000000001</v>
      </c>
      <c r="P38" s="68" t="str">
        <f>IF(OR(I38=0,M38=0),"",(O38/I38))</f>
        <v/>
      </c>
      <c r="Q38" s="69"/>
      <c r="R38" s="10"/>
    </row>
    <row r="39" spans="1:18" s="9" customFormat="1" x14ac:dyDescent="0.35">
      <c r="A39" s="93"/>
      <c r="B39" s="79" t="str">
        <f>+RESIDENTIAL!$B$40</f>
        <v>Rate Rider for Disposition of Deferral/Variance Accounts (2020) - effective until December 31, 2021</v>
      </c>
      <c r="C39" s="62"/>
      <c r="D39" s="61" t="s">
        <v>77</v>
      </c>
      <c r="E39" s="62"/>
      <c r="F39" s="52"/>
      <c r="G39" s="440">
        <v>0.2757</v>
      </c>
      <c r="H39" s="78">
        <f>$G$18</f>
        <v>2000</v>
      </c>
      <c r="I39" s="96">
        <f t="shared" ref="I39" si="11">H39*G39</f>
        <v>551.4</v>
      </c>
      <c r="J39" s="75"/>
      <c r="K39" s="440">
        <v>0.2757</v>
      </c>
      <c r="L39" s="78">
        <f t="shared" si="10"/>
        <v>2000</v>
      </c>
      <c r="M39" s="74">
        <f t="shared" ref="M39:M45" si="12">L39*K39</f>
        <v>551.4</v>
      </c>
      <c r="N39" s="75"/>
      <c r="O39" s="67">
        <f t="shared" ref="O39:O45" si="13">M39-I39</f>
        <v>0</v>
      </c>
      <c r="P39" s="68">
        <f t="shared" ref="P39:P45" si="14">IF(OR(I39=0,M39=0),"",(O39/I39))</f>
        <v>0</v>
      </c>
      <c r="Q39" s="69"/>
      <c r="R39" s="10"/>
    </row>
    <row r="40" spans="1:18" s="9" customFormat="1" x14ac:dyDescent="0.35">
      <c r="A40" s="93"/>
      <c r="B40" s="79" t="str">
        <f>+'GS 50-999 kW'!$B$42</f>
        <v>Rate Rider for Disposition of Deferral/Variance Accounts for Non -Wholesale Market Participants (2021) -effective until Dec 31, 2021</v>
      </c>
      <c r="C40" s="62"/>
      <c r="D40" s="61" t="s">
        <v>77</v>
      </c>
      <c r="E40" s="62"/>
      <c r="F40" s="52"/>
      <c r="G40" s="94"/>
      <c r="H40" s="95"/>
      <c r="I40" s="96">
        <f>H40*G40</f>
        <v>0</v>
      </c>
      <c r="J40" s="75"/>
      <c r="K40" s="440">
        <v>7.5999999999999998E-2</v>
      </c>
      <c r="L40" s="78">
        <f t="shared" si="10"/>
        <v>2000</v>
      </c>
      <c r="M40" s="74">
        <f>L40*K40</f>
        <v>152</v>
      </c>
      <c r="N40" s="75"/>
      <c r="O40" s="67">
        <f>M40-I40</f>
        <v>152</v>
      </c>
      <c r="P40" s="68" t="str">
        <f>IF(OR(I40=0,M40=0),"",(O40/I40))</f>
        <v/>
      </c>
      <c r="Q40" s="69"/>
      <c r="R40" s="10"/>
    </row>
    <row r="41" spans="1:18" s="9" customFormat="1" x14ac:dyDescent="0.35">
      <c r="A41" s="93"/>
      <c r="B41" s="79" t="str">
        <f>+'GS 50-999 kW'!$B$43</f>
        <v>Rate Rider for Disposition of Deferral/Variance Accounts for Non -Wholesale Market Participants (2020) - effective until Dec 31, 2021</v>
      </c>
      <c r="C41" s="62"/>
      <c r="D41" s="61" t="s">
        <v>77</v>
      </c>
      <c r="E41" s="62"/>
      <c r="F41" s="52"/>
      <c r="G41" s="440">
        <v>-0.10199999999999999</v>
      </c>
      <c r="H41" s="95">
        <f>$G$18</f>
        <v>2000</v>
      </c>
      <c r="I41" s="96">
        <f>H41*G41</f>
        <v>-204</v>
      </c>
      <c r="J41" s="75"/>
      <c r="K41" s="440">
        <v>-0.10199999999999999</v>
      </c>
      <c r="L41" s="78">
        <f t="shared" si="10"/>
        <v>2000</v>
      </c>
      <c r="M41" s="74">
        <f>L41*K41</f>
        <v>-204</v>
      </c>
      <c r="N41" s="75"/>
      <c r="O41" s="67">
        <f>M41-I41</f>
        <v>0</v>
      </c>
      <c r="P41" s="68">
        <f>IF(OR(I41=0,M41=0),"",(O41/I41))</f>
        <v>0</v>
      </c>
      <c r="Q41" s="69"/>
      <c r="R41" s="10"/>
    </row>
    <row r="42" spans="1:18" s="9" customFormat="1" x14ac:dyDescent="0.35">
      <c r="A42" s="93"/>
      <c r="B42" s="79" t="str">
        <f>+RESIDENTIAL!$B$41</f>
        <v>Rate Rider for Disposition of Capacity Based Recovery Account (2021) - Applicable only for Class B Customers - effective until December 31, 2021</v>
      </c>
      <c r="C42" s="62"/>
      <c r="D42" s="61" t="s">
        <v>77</v>
      </c>
      <c r="E42" s="62"/>
      <c r="F42" s="52"/>
      <c r="G42" s="94"/>
      <c r="H42" s="95"/>
      <c r="I42" s="96">
        <f>H42*G42</f>
        <v>0</v>
      </c>
      <c r="J42" s="75"/>
      <c r="K42" s="440">
        <v>-3.5200000000000002E-2</v>
      </c>
      <c r="L42" s="78"/>
      <c r="M42" s="74">
        <f>L42*K42</f>
        <v>0</v>
      </c>
      <c r="N42" s="75"/>
      <c r="O42" s="67">
        <f>M42-I42</f>
        <v>0</v>
      </c>
      <c r="P42" s="68" t="str">
        <f>IF(OR(I42=0,M42=0),"",(O42/I42))</f>
        <v/>
      </c>
      <c r="Q42" s="69"/>
      <c r="R42" s="10"/>
    </row>
    <row r="43" spans="1:18" s="9" customFormat="1" x14ac:dyDescent="0.35">
      <c r="A43" s="93"/>
      <c r="B43" s="79" t="str">
        <f>+RESIDENTIAL!$B$42</f>
        <v>Rate Rider for Disposition of Capacity Based Recovery Account (2020) - Applicable only for Class B Customers - effective until December 31, 2021</v>
      </c>
      <c r="C43" s="62"/>
      <c r="D43" s="61" t="s">
        <v>77</v>
      </c>
      <c r="E43" s="62"/>
      <c r="F43" s="52"/>
      <c r="G43" s="440">
        <v>-6.4999999999999997E-3</v>
      </c>
      <c r="H43" s="78"/>
      <c r="I43" s="96">
        <f>H43*G43</f>
        <v>0</v>
      </c>
      <c r="J43" s="75"/>
      <c r="K43" s="440">
        <v>-6.4999999999999997E-3</v>
      </c>
      <c r="L43" s="78"/>
      <c r="M43" s="74">
        <f>L43*K43</f>
        <v>0</v>
      </c>
      <c r="N43" s="75"/>
      <c r="O43" s="67">
        <f>M43-I43</f>
        <v>0</v>
      </c>
      <c r="P43" s="68" t="str">
        <f>IF(OR(I43=0,M43=0),"",(O43/I43))</f>
        <v/>
      </c>
      <c r="Q43" s="69"/>
      <c r="R43" s="10"/>
    </row>
    <row r="44" spans="1:18" s="9" customFormat="1" x14ac:dyDescent="0.35">
      <c r="A44" s="93"/>
      <c r="B44" s="79" t="str">
        <f>+RESIDENTIAL!$B$43</f>
        <v>Rate Rider for Disposition of Global Adjustment Account (2021) - Applicable only for Non-RPP Customers - effective until December 31, 2021</v>
      </c>
      <c r="C44" s="62"/>
      <c r="D44" s="61" t="s">
        <v>32</v>
      </c>
      <c r="E44" s="62"/>
      <c r="F44" s="52"/>
      <c r="G44" s="94"/>
      <c r="H44" s="95"/>
      <c r="I44" s="96">
        <f t="shared" ref="I44:I45" si="15">H44*G44</f>
        <v>0</v>
      </c>
      <c r="J44" s="75"/>
      <c r="K44" s="94">
        <v>2.3900000000000002E-3</v>
      </c>
      <c r="L44" s="78"/>
      <c r="M44" s="74">
        <f t="shared" ref="M44" si="16">L44*K44</f>
        <v>0</v>
      </c>
      <c r="N44" s="75"/>
      <c r="O44" s="67">
        <f>M44-I44</f>
        <v>0</v>
      </c>
      <c r="P44" s="68" t="str">
        <f>IF(OR(I44=0,M44=0),"",(O44/I44))</f>
        <v/>
      </c>
      <c r="Q44" s="69"/>
      <c r="R44" s="10"/>
    </row>
    <row r="45" spans="1:18" s="9" customFormat="1" x14ac:dyDescent="0.35">
      <c r="A45" s="93"/>
      <c r="B45" s="79" t="str">
        <f>+RESIDENTIAL!$B$44</f>
        <v>Rate Rider for Disposition of Global Adjustment Account (2020) - Applicable only for Non-RPP Customers - effective until December 31, 2021</v>
      </c>
      <c r="C45" s="62"/>
      <c r="D45" s="61" t="s">
        <v>32</v>
      </c>
      <c r="E45" s="62"/>
      <c r="F45" s="52"/>
      <c r="G45" s="94">
        <v>-1.5900000000000001E-3</v>
      </c>
      <c r="H45" s="95"/>
      <c r="I45" s="96">
        <f t="shared" si="15"/>
        <v>0</v>
      </c>
      <c r="J45" s="75"/>
      <c r="K45" s="94">
        <v>-1.5900000000000001E-3</v>
      </c>
      <c r="L45" s="78"/>
      <c r="M45" s="74">
        <f t="shared" si="12"/>
        <v>0</v>
      </c>
      <c r="N45" s="75"/>
      <c r="O45" s="67">
        <f t="shared" si="13"/>
        <v>0</v>
      </c>
      <c r="P45" s="68" t="str">
        <f t="shared" si="14"/>
        <v/>
      </c>
      <c r="Q45" s="69"/>
      <c r="R45" s="10"/>
    </row>
    <row r="46" spans="1:18" x14ac:dyDescent="0.35">
      <c r="A46" s="200"/>
      <c r="B46" s="404" t="s">
        <v>43</v>
      </c>
      <c r="C46" s="405"/>
      <c r="D46" s="406"/>
      <c r="E46" s="405"/>
      <c r="F46" s="398"/>
      <c r="G46" s="407"/>
      <c r="H46" s="408"/>
      <c r="I46" s="409">
        <f>SUM(I37:I45)+I36</f>
        <v>17387.060000000016</v>
      </c>
      <c r="K46" s="407"/>
      <c r="L46" s="408"/>
      <c r="M46" s="409">
        <f>SUM(M37:M45)+M36</f>
        <v>18899.960000000014</v>
      </c>
      <c r="N46" s="398"/>
      <c r="O46" s="402">
        <f t="shared" si="2"/>
        <v>1512.8999999999978</v>
      </c>
      <c r="P46" s="403">
        <f t="shared" si="3"/>
        <v>8.7012985519115738E-2</v>
      </c>
      <c r="Q46" s="224"/>
      <c r="R46" s="10"/>
    </row>
    <row r="47" spans="1:18" x14ac:dyDescent="0.35">
      <c r="A47" s="200"/>
      <c r="B47" s="269" t="s">
        <v>44</v>
      </c>
      <c r="C47" s="246"/>
      <c r="D47" s="231" t="s">
        <v>82</v>
      </c>
      <c r="E47" s="232"/>
      <c r="F47" s="246"/>
      <c r="G47" s="111">
        <v>2.8833000000000002</v>
      </c>
      <c r="H47" s="478">
        <f>+$G$82</f>
        <v>1800</v>
      </c>
      <c r="I47" s="249">
        <f>H47*G47</f>
        <v>5189.9400000000005</v>
      </c>
      <c r="K47" s="111">
        <v>2.6113</v>
      </c>
      <c r="L47" s="478">
        <f>+$G$82</f>
        <v>1800</v>
      </c>
      <c r="M47" s="249">
        <f>L47*K47</f>
        <v>4700.34</v>
      </c>
      <c r="N47" s="246"/>
      <c r="O47" s="237">
        <f t="shared" si="2"/>
        <v>-489.60000000000036</v>
      </c>
      <c r="P47" s="238">
        <f t="shared" si="3"/>
        <v>-9.4336350709256819E-2</v>
      </c>
      <c r="Q47" s="224"/>
      <c r="R47" s="10"/>
    </row>
    <row r="48" spans="1:18" x14ac:dyDescent="0.35">
      <c r="A48" s="200"/>
      <c r="B48" s="270" t="s">
        <v>45</v>
      </c>
      <c r="C48" s="246"/>
      <c r="D48" s="231" t="s">
        <v>82</v>
      </c>
      <c r="E48" s="232"/>
      <c r="F48" s="246"/>
      <c r="G48" s="111">
        <v>2.3797000000000001</v>
      </c>
      <c r="H48" s="478">
        <f>+$G$82</f>
        <v>1800</v>
      </c>
      <c r="I48" s="249">
        <f>H48*G48</f>
        <v>4283.46</v>
      </c>
      <c r="K48" s="111">
        <v>2.1371000000000002</v>
      </c>
      <c r="L48" s="478">
        <f>+$G$82</f>
        <v>1800</v>
      </c>
      <c r="M48" s="249">
        <f>L48*K48</f>
        <v>3846.78</v>
      </c>
      <c r="N48" s="246"/>
      <c r="O48" s="237">
        <f t="shared" si="2"/>
        <v>-436.67999999999984</v>
      </c>
      <c r="P48" s="238">
        <f t="shared" si="3"/>
        <v>-0.10194562339790726</v>
      </c>
      <c r="Q48" s="224"/>
      <c r="R48" s="10"/>
    </row>
    <row r="49" spans="1:18" x14ac:dyDescent="0.35">
      <c r="A49" s="200"/>
      <c r="B49" s="404" t="s">
        <v>46</v>
      </c>
      <c r="C49" s="396"/>
      <c r="D49" s="410"/>
      <c r="E49" s="396"/>
      <c r="F49" s="411"/>
      <c r="G49" s="412"/>
      <c r="H49" s="441"/>
      <c r="I49" s="409">
        <f>SUM(I46:I48)</f>
        <v>26860.460000000014</v>
      </c>
      <c r="K49" s="412"/>
      <c r="L49" s="441"/>
      <c r="M49" s="409">
        <f>SUM(M46:M48)</f>
        <v>27447.080000000013</v>
      </c>
      <c r="N49" s="411"/>
      <c r="O49" s="402">
        <f t="shared" si="2"/>
        <v>586.61999999999898</v>
      </c>
      <c r="P49" s="403">
        <f t="shared" si="3"/>
        <v>2.1839536627444155E-2</v>
      </c>
      <c r="Q49" s="224"/>
      <c r="R49" s="10"/>
    </row>
    <row r="50" spans="1:18" x14ac:dyDescent="0.35">
      <c r="A50" s="200"/>
      <c r="B50" s="229" t="s">
        <v>67</v>
      </c>
      <c r="C50" s="230"/>
      <c r="D50" s="231" t="s">
        <v>32</v>
      </c>
      <c r="E50" s="230"/>
      <c r="F50" s="232"/>
      <c r="G50" s="275">
        <f>+RESIDENTIAL!$G$50</f>
        <v>3.0000000000000001E-3</v>
      </c>
      <c r="H50" s="341">
        <f>+$G$19*(1+G73)</f>
        <v>926550.00000000012</v>
      </c>
      <c r="I50" s="235">
        <f t="shared" ref="I50:I60" si="17">H50*G50</f>
        <v>2779.6500000000005</v>
      </c>
      <c r="K50" s="275">
        <f>+RESIDENTIAL!$G$50</f>
        <v>3.0000000000000001E-3</v>
      </c>
      <c r="L50" s="234">
        <f>+$G$19*(1+K73)</f>
        <v>926550.00000000012</v>
      </c>
      <c r="M50" s="235">
        <f t="shared" ref="M50:M60" si="18">L50*K50</f>
        <v>2779.6500000000005</v>
      </c>
      <c r="N50" s="232"/>
      <c r="O50" s="237">
        <f t="shared" si="2"/>
        <v>0</v>
      </c>
      <c r="P50" s="238">
        <f t="shared" si="3"/>
        <v>0</v>
      </c>
      <c r="Q50" s="224"/>
      <c r="R50" s="10"/>
    </row>
    <row r="51" spans="1:18" x14ac:dyDescent="0.35">
      <c r="A51" s="200"/>
      <c r="B51" s="229" t="s">
        <v>68</v>
      </c>
      <c r="C51" s="230"/>
      <c r="D51" s="231" t="s">
        <v>32</v>
      </c>
      <c r="E51" s="230"/>
      <c r="F51" s="232"/>
      <c r="G51" s="275">
        <f>+RESIDENTIAL!$G$51</f>
        <v>5.0000000000000001E-4</v>
      </c>
      <c r="H51" s="341">
        <f>+H50</f>
        <v>926550.00000000012</v>
      </c>
      <c r="I51" s="235">
        <f t="shared" si="17"/>
        <v>463.27500000000009</v>
      </c>
      <c r="K51" s="275">
        <f>+RESIDENTIAL!$G$51</f>
        <v>5.0000000000000001E-4</v>
      </c>
      <c r="L51" s="234">
        <f>+L50</f>
        <v>926550.00000000012</v>
      </c>
      <c r="M51" s="235">
        <f t="shared" si="18"/>
        <v>463.27500000000009</v>
      </c>
      <c r="N51" s="232"/>
      <c r="O51" s="237">
        <f t="shared" si="2"/>
        <v>0</v>
      </c>
      <c r="P51" s="238">
        <f t="shared" si="3"/>
        <v>0</v>
      </c>
      <c r="Q51" s="224"/>
      <c r="R51" s="10"/>
    </row>
    <row r="52" spans="1:18" x14ac:dyDescent="0.35">
      <c r="A52" s="200"/>
      <c r="B52" s="229" t="s">
        <v>49</v>
      </c>
      <c r="C52" s="230"/>
      <c r="D52" s="231" t="s">
        <v>32</v>
      </c>
      <c r="E52" s="230"/>
      <c r="F52" s="232"/>
      <c r="G52" s="275">
        <f>+RESIDENTIAL!$G$52</f>
        <v>4.0000000000000002E-4</v>
      </c>
      <c r="H52" s="341"/>
      <c r="I52" s="235">
        <f t="shared" si="17"/>
        <v>0</v>
      </c>
      <c r="K52" s="275">
        <f>+RESIDENTIAL!$G$52</f>
        <v>4.0000000000000002E-4</v>
      </c>
      <c r="L52" s="234"/>
      <c r="M52" s="235">
        <f t="shared" si="18"/>
        <v>0</v>
      </c>
      <c r="N52" s="232"/>
      <c r="O52" s="237">
        <f t="shared" si="2"/>
        <v>0</v>
      </c>
      <c r="P52" s="238" t="str">
        <f t="shared" si="3"/>
        <v/>
      </c>
      <c r="Q52" s="224"/>
      <c r="R52" s="10"/>
    </row>
    <row r="53" spans="1:18" x14ac:dyDescent="0.35">
      <c r="A53" s="200"/>
      <c r="B53" s="229" t="s">
        <v>69</v>
      </c>
      <c r="C53" s="245"/>
      <c r="D53" s="231" t="s">
        <v>19</v>
      </c>
      <c r="E53" s="230"/>
      <c r="F53" s="246"/>
      <c r="G53" s="277">
        <f>+RESIDENTIAL!$G$53</f>
        <v>0.25</v>
      </c>
      <c r="H53" s="239">
        <v>1</v>
      </c>
      <c r="I53" s="249">
        <f t="shared" si="17"/>
        <v>0.25</v>
      </c>
      <c r="K53" s="277">
        <f>+RESIDENTIAL!$G$53</f>
        <v>0.25</v>
      </c>
      <c r="L53" s="239">
        <v>1</v>
      </c>
      <c r="M53" s="249">
        <f t="shared" si="18"/>
        <v>0.25</v>
      </c>
      <c r="N53" s="246"/>
      <c r="O53" s="237">
        <f t="shared" si="2"/>
        <v>0</v>
      </c>
      <c r="P53" s="238">
        <f t="shared" si="3"/>
        <v>0</v>
      </c>
      <c r="Q53" s="224"/>
      <c r="R53" s="10"/>
    </row>
    <row r="54" spans="1:18" s="9" customFormat="1" x14ac:dyDescent="0.35">
      <c r="A54" s="93"/>
      <c r="B54" s="62" t="s">
        <v>51</v>
      </c>
      <c r="C54" s="62"/>
      <c r="D54" s="61" t="s">
        <v>32</v>
      </c>
      <c r="E54" s="62"/>
      <c r="F54" s="52"/>
      <c r="G54" s="111">
        <f>+RESIDENTIAL!$G$54</f>
        <v>0.105</v>
      </c>
      <c r="H54" s="95">
        <f>0.64*$G$19</f>
        <v>576000</v>
      </c>
      <c r="I54" s="65">
        <f t="shared" si="17"/>
        <v>60480</v>
      </c>
      <c r="J54" s="75"/>
      <c r="K54" s="111">
        <f>+RESIDENTIAL!$G$54</f>
        <v>0.105</v>
      </c>
      <c r="L54" s="95">
        <f>0.64*$G$19</f>
        <v>576000</v>
      </c>
      <c r="M54" s="96">
        <f t="shared" si="18"/>
        <v>60480</v>
      </c>
      <c r="N54" s="75"/>
      <c r="O54" s="67">
        <f t="shared" si="2"/>
        <v>0</v>
      </c>
      <c r="P54" s="68">
        <f t="shared" si="3"/>
        <v>0</v>
      </c>
      <c r="Q54" s="69"/>
      <c r="R54" s="10"/>
    </row>
    <row r="55" spans="1:18" s="9" customFormat="1" x14ac:dyDescent="0.35">
      <c r="A55" s="93"/>
      <c r="B55" s="62" t="s">
        <v>52</v>
      </c>
      <c r="C55" s="62"/>
      <c r="D55" s="61" t="s">
        <v>32</v>
      </c>
      <c r="E55" s="62"/>
      <c r="F55" s="52"/>
      <c r="G55" s="111">
        <f>+RESIDENTIAL!$G$55</f>
        <v>0.15</v>
      </c>
      <c r="H55" s="95">
        <f>0.18*$G$19</f>
        <v>162000</v>
      </c>
      <c r="I55" s="65">
        <f t="shared" si="17"/>
        <v>24300</v>
      </c>
      <c r="J55" s="75"/>
      <c r="K55" s="111">
        <f>+RESIDENTIAL!$G$55</f>
        <v>0.15</v>
      </c>
      <c r="L55" s="95">
        <f>0.18*$G$19</f>
        <v>162000</v>
      </c>
      <c r="M55" s="96">
        <f t="shared" si="18"/>
        <v>24300</v>
      </c>
      <c r="N55" s="75"/>
      <c r="O55" s="67">
        <f t="shared" si="2"/>
        <v>0</v>
      </c>
      <c r="P55" s="68">
        <f t="shared" si="3"/>
        <v>0</v>
      </c>
      <c r="Q55" s="69"/>
      <c r="R55" s="10"/>
    </row>
    <row r="56" spans="1:18" s="9" customFormat="1" x14ac:dyDescent="0.35">
      <c r="A56" s="93"/>
      <c r="B56" s="62" t="s">
        <v>53</v>
      </c>
      <c r="C56" s="62"/>
      <c r="D56" s="61" t="s">
        <v>32</v>
      </c>
      <c r="E56" s="62"/>
      <c r="F56" s="52"/>
      <c r="G56" s="111">
        <f>+RESIDENTIAL!$G$56</f>
        <v>0.217</v>
      </c>
      <c r="H56" s="95">
        <f>0.18*$G$19</f>
        <v>162000</v>
      </c>
      <c r="I56" s="65">
        <f t="shared" si="17"/>
        <v>35154</v>
      </c>
      <c r="J56" s="75"/>
      <c r="K56" s="111">
        <f>+RESIDENTIAL!$G$56</f>
        <v>0.217</v>
      </c>
      <c r="L56" s="95">
        <f>0.18*$G$19</f>
        <v>162000</v>
      </c>
      <c r="M56" s="96">
        <f t="shared" si="18"/>
        <v>35154</v>
      </c>
      <c r="N56" s="75"/>
      <c r="O56" s="67">
        <f t="shared" si="2"/>
        <v>0</v>
      </c>
      <c r="P56" s="68">
        <f t="shared" si="3"/>
        <v>0</v>
      </c>
      <c r="Q56" s="69"/>
      <c r="R56" s="10"/>
    </row>
    <row r="57" spans="1:18" s="9" customFormat="1" x14ac:dyDescent="0.35">
      <c r="A57" s="93"/>
      <c r="B57" s="62" t="s">
        <v>54</v>
      </c>
      <c r="C57" s="62"/>
      <c r="D57" s="61" t="s">
        <v>32</v>
      </c>
      <c r="E57" s="62"/>
      <c r="F57" s="52"/>
      <c r="G57" s="111">
        <f>+RESIDENTIAL!$G$57</f>
        <v>0.126</v>
      </c>
      <c r="H57" s="95">
        <f>IF(AND($N$1=1, $G$19&gt;=750), 750, IF(AND($N$1=1, AND($G$19&lt;750, $G$19&gt;=0)), $G$19, IF(AND($N$1=2, $G$19&gt;=750), 750, IF(AND($N$1=2, AND($G$19&lt;750, $G$19&gt;=0)), $G$19))))</f>
        <v>750</v>
      </c>
      <c r="I57" s="65">
        <f t="shared" si="17"/>
        <v>94.5</v>
      </c>
      <c r="J57" s="75"/>
      <c r="K57" s="111">
        <f>+RESIDENTIAL!$G$57</f>
        <v>0.126</v>
      </c>
      <c r="L57" s="95">
        <f>IF(AND($N$1=1, $G$19&gt;=750), 750, IF(AND($N$1=1, AND($G$19&lt;750, $G$19&gt;=0)), $G$19, IF(AND($N$1=2, $G$19&gt;=750), 750, IF(AND($N$1=2, AND($G$19&lt;750, $G$19&gt;=0)), $G$19))))</f>
        <v>750</v>
      </c>
      <c r="M57" s="96">
        <f t="shared" si="18"/>
        <v>94.5</v>
      </c>
      <c r="N57" s="75"/>
      <c r="O57" s="67">
        <f t="shared" si="2"/>
        <v>0</v>
      </c>
      <c r="P57" s="68">
        <f t="shared" si="3"/>
        <v>0</v>
      </c>
      <c r="Q57" s="69"/>
      <c r="R57" s="10"/>
    </row>
    <row r="58" spans="1:18" s="9" customFormat="1" x14ac:dyDescent="0.35">
      <c r="A58" s="93"/>
      <c r="B58" s="62" t="s">
        <v>55</v>
      </c>
      <c r="C58" s="62"/>
      <c r="D58" s="61" t="s">
        <v>32</v>
      </c>
      <c r="E58" s="62"/>
      <c r="F58" s="52"/>
      <c r="G58" s="111">
        <f>+RESIDENTIAL!$G$58</f>
        <v>0.14599999999999999</v>
      </c>
      <c r="H58" s="95">
        <f>IF(AND($N$1=1, $G$19&gt;=750), $G$19-750, IF(AND($N$1=1, AND($G$19&lt;750, $G$19&gt;=0)), 0, IF(AND($N$1=2, $G$19&gt;=750), $G$19-750, IF(AND($N$1=2, AND($G$19&lt;750, $G$19&gt;=0)), 0))))</f>
        <v>899250</v>
      </c>
      <c r="I58" s="65">
        <f t="shared" si="17"/>
        <v>131290.5</v>
      </c>
      <c r="J58" s="75"/>
      <c r="K58" s="111">
        <f>+RESIDENTIAL!$G$58</f>
        <v>0.14599999999999999</v>
      </c>
      <c r="L58" s="95">
        <f>IF(AND($N$1=1, $G$19&gt;=750), $G$19-750, IF(AND($N$1=1, AND($G$19&lt;750, $G$19&gt;=0)), 0, IF(AND($N$1=2, $G$19&gt;=750), $G$19-750, IF(AND($N$1=2, AND($G$19&lt;750, $G$19&gt;=0)), 0))))</f>
        <v>899250</v>
      </c>
      <c r="M58" s="96">
        <f t="shared" si="18"/>
        <v>131290.5</v>
      </c>
      <c r="N58" s="75"/>
      <c r="O58" s="67">
        <f t="shared" si="2"/>
        <v>0</v>
      </c>
      <c r="P58" s="68">
        <f t="shared" si="3"/>
        <v>0</v>
      </c>
      <c r="Q58" s="69"/>
      <c r="R58" s="10"/>
    </row>
    <row r="59" spans="1:18" s="9" customFormat="1" x14ac:dyDescent="0.35">
      <c r="A59" s="93"/>
      <c r="B59" s="62" t="s">
        <v>56</v>
      </c>
      <c r="C59" s="62"/>
      <c r="D59" s="61" t="s">
        <v>32</v>
      </c>
      <c r="E59" s="62"/>
      <c r="F59" s="52"/>
      <c r="G59" s="111">
        <f>+RESIDENTIAL!$G$59</f>
        <v>0.1368</v>
      </c>
      <c r="H59" s="95">
        <v>0</v>
      </c>
      <c r="I59" s="65">
        <f t="shared" si="17"/>
        <v>0</v>
      </c>
      <c r="J59" s="75"/>
      <c r="K59" s="111">
        <f>+RESIDENTIAL!$G$59</f>
        <v>0.1368</v>
      </c>
      <c r="L59" s="95">
        <v>0</v>
      </c>
      <c r="M59" s="96">
        <f t="shared" si="18"/>
        <v>0</v>
      </c>
      <c r="N59" s="75"/>
      <c r="O59" s="67">
        <f t="shared" si="2"/>
        <v>0</v>
      </c>
      <c r="P59" s="68" t="str">
        <f t="shared" si="3"/>
        <v/>
      </c>
      <c r="Q59" s="69"/>
      <c r="R59" s="10"/>
    </row>
    <row r="60" spans="1:18" s="9" customFormat="1" ht="15" thickBot="1" x14ac:dyDescent="0.4">
      <c r="A60" s="93"/>
      <c r="B60" s="62" t="s">
        <v>57</v>
      </c>
      <c r="C60" s="62"/>
      <c r="D60" s="61" t="s">
        <v>32</v>
      </c>
      <c r="E60" s="62"/>
      <c r="F60" s="52"/>
      <c r="G60" s="111">
        <f>+RESIDENTIAL!$G$60</f>
        <v>0.1368</v>
      </c>
      <c r="H60" s="95">
        <f>+$G$19</f>
        <v>900000</v>
      </c>
      <c r="I60" s="65">
        <f t="shared" si="17"/>
        <v>123120</v>
      </c>
      <c r="J60" s="75"/>
      <c r="K60" s="111">
        <f>+RESIDENTIAL!$G$60</f>
        <v>0.1368</v>
      </c>
      <c r="L60" s="95">
        <f>+$G$19</f>
        <v>900000</v>
      </c>
      <c r="M60" s="96">
        <f t="shared" si="18"/>
        <v>123120</v>
      </c>
      <c r="N60" s="75"/>
      <c r="O60" s="67">
        <f t="shared" si="2"/>
        <v>0</v>
      </c>
      <c r="P60" s="68">
        <f t="shared" si="3"/>
        <v>0</v>
      </c>
      <c r="Q60" s="69"/>
      <c r="R60" s="10"/>
    </row>
    <row r="61" spans="1:18" ht="15" thickBot="1" x14ac:dyDescent="0.4">
      <c r="A61" s="200"/>
      <c r="B61" s="479"/>
      <c r="C61" s="480"/>
      <c r="D61" s="481"/>
      <c r="E61" s="480"/>
      <c r="F61" s="482"/>
      <c r="G61" s="483"/>
      <c r="H61" s="484"/>
      <c r="I61" s="485"/>
      <c r="J61" s="486"/>
      <c r="K61" s="483"/>
      <c r="L61" s="484"/>
      <c r="M61" s="485"/>
      <c r="N61" s="482"/>
      <c r="O61" s="487"/>
      <c r="P61" s="488"/>
      <c r="Q61" s="224"/>
      <c r="R61" s="10"/>
    </row>
    <row r="62" spans="1:18" x14ac:dyDescent="0.35">
      <c r="A62" s="200"/>
      <c r="B62" s="288" t="s">
        <v>83</v>
      </c>
      <c r="C62" s="245"/>
      <c r="D62" s="289"/>
      <c r="E62" s="245"/>
      <c r="F62" s="290"/>
      <c r="G62" s="291"/>
      <c r="H62" s="291"/>
      <c r="I62" s="489">
        <f>SUM(I49:I53,I60)</f>
        <v>153223.63500000001</v>
      </c>
      <c r="K62" s="291"/>
      <c r="L62" s="291"/>
      <c r="M62" s="292">
        <f>SUM(M49:M53,M60)</f>
        <v>153810.255</v>
      </c>
      <c r="N62" s="293"/>
      <c r="O62" s="294">
        <f>M62-I62</f>
        <v>586.61999999999534</v>
      </c>
      <c r="P62" s="295">
        <f>IF(OR(I62=0,M62=0),"",(O62/I62))</f>
        <v>3.8285216246174772E-3</v>
      </c>
      <c r="Q62" s="224"/>
      <c r="R62" s="10"/>
    </row>
    <row r="63" spans="1:18" x14ac:dyDescent="0.35">
      <c r="A63" s="200"/>
      <c r="B63" s="288" t="s">
        <v>59</v>
      </c>
      <c r="C63" s="245"/>
      <c r="D63" s="289"/>
      <c r="E63" s="245"/>
      <c r="F63" s="290"/>
      <c r="G63" s="297">
        <f>+RESIDENTIAL!$G$63</f>
        <v>-0.33200000000000002</v>
      </c>
      <c r="H63" s="296"/>
      <c r="I63" s="490"/>
      <c r="K63" s="297">
        <f>$G63</f>
        <v>-0.33200000000000002</v>
      </c>
      <c r="L63" s="296"/>
      <c r="M63" s="242"/>
      <c r="N63" s="293"/>
      <c r="O63" s="237">
        <f>M63-I63</f>
        <v>0</v>
      </c>
      <c r="P63" s="238" t="str">
        <f>IF(OR(I63=0,M63=0),"",(O63/I63))</f>
        <v/>
      </c>
      <c r="Q63" s="224"/>
      <c r="R63" s="10"/>
    </row>
    <row r="64" spans="1:18" x14ac:dyDescent="0.35">
      <c r="A64" s="200"/>
      <c r="B64" s="230" t="s">
        <v>60</v>
      </c>
      <c r="C64" s="245"/>
      <c r="D64" s="289"/>
      <c r="E64" s="245"/>
      <c r="F64" s="236"/>
      <c r="G64" s="299">
        <v>0.13</v>
      </c>
      <c r="H64" s="236"/>
      <c r="I64" s="490">
        <f>I62*G64</f>
        <v>19919.072550000001</v>
      </c>
      <c r="K64" s="299">
        <v>0.13</v>
      </c>
      <c r="L64" s="236"/>
      <c r="M64" s="242">
        <f>M62*K64</f>
        <v>19995.333150000002</v>
      </c>
      <c r="N64" s="300"/>
      <c r="O64" s="237">
        <f>M64-I64</f>
        <v>76.260600000001432</v>
      </c>
      <c r="P64" s="238">
        <f>IF(OR(I64=0,M64=0),"",(O64/I64))</f>
        <v>3.8285216246175795E-3</v>
      </c>
      <c r="Q64" s="224"/>
      <c r="R64" s="10"/>
    </row>
    <row r="65" spans="1:18" ht="15" thickBot="1" x14ac:dyDescent="0.4">
      <c r="A65" s="200"/>
      <c r="B65" s="564" t="s">
        <v>84</v>
      </c>
      <c r="C65" s="564"/>
      <c r="D65" s="564"/>
      <c r="E65" s="301"/>
      <c r="F65" s="302"/>
      <c r="G65" s="302"/>
      <c r="H65" s="302"/>
      <c r="I65" s="491">
        <f>SUM(I62:I64)</f>
        <v>173142.70755000002</v>
      </c>
      <c r="J65" s="492"/>
      <c r="K65" s="302"/>
      <c r="L65" s="302"/>
      <c r="M65" s="303">
        <f>SUM(M62:M64)</f>
        <v>173805.58815</v>
      </c>
      <c r="N65" s="304"/>
      <c r="O65" s="363">
        <f>M65-I65</f>
        <v>662.88059999997495</v>
      </c>
      <c r="P65" s="364">
        <f>IF(OR(I65=0,M65=0),"",(O65/I65))</f>
        <v>3.8285216246173623E-3</v>
      </c>
      <c r="Q65" s="224"/>
      <c r="R65" s="10"/>
    </row>
    <row r="66" spans="1:18" ht="15" thickBot="1" x14ac:dyDescent="0.4">
      <c r="A66" s="200"/>
      <c r="B66" s="493"/>
      <c r="C66" s="494"/>
      <c r="D66" s="495"/>
      <c r="E66" s="494"/>
      <c r="F66" s="496"/>
      <c r="G66" s="483"/>
      <c r="H66" s="497"/>
      <c r="I66" s="485"/>
      <c r="J66" s="486"/>
      <c r="K66" s="483"/>
      <c r="L66" s="497"/>
      <c r="M66" s="485"/>
      <c r="N66" s="496"/>
      <c r="O66" s="498"/>
      <c r="P66" s="488"/>
      <c r="Q66" s="224"/>
      <c r="R66" s="10"/>
    </row>
    <row r="67" spans="1:18" s="202" customFormat="1" x14ac:dyDescent="0.35">
      <c r="A67" s="240"/>
      <c r="B67" s="378" t="s">
        <v>70</v>
      </c>
      <c r="C67" s="378"/>
      <c r="D67" s="416"/>
      <c r="E67" s="378"/>
      <c r="F67" s="379"/>
      <c r="G67" s="381"/>
      <c r="H67" s="381"/>
      <c r="I67" s="499">
        <f>SUM(I57:I58,I49,I50:I53)</f>
        <v>161488.63500000001</v>
      </c>
      <c r="K67" s="381"/>
      <c r="L67" s="381"/>
      <c r="M67" s="382">
        <f>SUM(M57:M58,M49,M50:M53)</f>
        <v>162075.255</v>
      </c>
      <c r="N67" s="383"/>
      <c r="O67" s="242">
        <f>M67-I67</f>
        <v>586.61999999999534</v>
      </c>
      <c r="P67" s="243">
        <f>IF(OR(I67=0,M67=0),"",(O67/I67))</f>
        <v>3.6325776114213568E-3</v>
      </c>
      <c r="Q67" s="224"/>
      <c r="R67" s="10"/>
    </row>
    <row r="68" spans="1:18" s="202" customFormat="1" x14ac:dyDescent="0.35">
      <c r="A68" s="240"/>
      <c r="B68" s="230" t="s">
        <v>59</v>
      </c>
      <c r="C68" s="230"/>
      <c r="D68" s="362"/>
      <c r="E68" s="230"/>
      <c r="F68" s="236"/>
      <c r="G68" s="131">
        <f>+RESIDENTIAL!$G$123</f>
        <v>-0.33200000000000002</v>
      </c>
      <c r="H68" s="296"/>
      <c r="I68" s="490"/>
      <c r="K68" s="297">
        <f>$G68</f>
        <v>-0.33200000000000002</v>
      </c>
      <c r="L68" s="296"/>
      <c r="M68" s="242"/>
      <c r="N68" s="300"/>
      <c r="O68" s="242">
        <f>M68-I68</f>
        <v>0</v>
      </c>
      <c r="P68" s="243" t="str">
        <f>IF(OR(I68=0,M68=0),"",(O68/I68))</f>
        <v/>
      </c>
      <c r="Q68" s="224"/>
      <c r="R68" s="10"/>
    </row>
    <row r="69" spans="1:18" s="202" customFormat="1" x14ac:dyDescent="0.35">
      <c r="A69" s="240"/>
      <c r="B69" s="451" t="s">
        <v>60</v>
      </c>
      <c r="C69" s="378"/>
      <c r="D69" s="416"/>
      <c r="E69" s="378"/>
      <c r="F69" s="379"/>
      <c r="G69" s="380">
        <v>0.13</v>
      </c>
      <c r="H69" s="381"/>
      <c r="I69" s="499">
        <f>I67*G69</f>
        <v>20993.522550000002</v>
      </c>
      <c r="K69" s="380">
        <v>0.13</v>
      </c>
      <c r="L69" s="381"/>
      <c r="M69" s="382">
        <f>M67*K69</f>
        <v>21069.783150000003</v>
      </c>
      <c r="N69" s="383"/>
      <c r="O69" s="242">
        <f>M69-I69</f>
        <v>76.260600000001432</v>
      </c>
      <c r="P69" s="243">
        <f>IF(OR(I69=0,M69=0),"",(O69/I69))</f>
        <v>3.6325776114214539E-3</v>
      </c>
      <c r="Q69" s="224"/>
      <c r="R69" s="10"/>
    </row>
    <row r="70" spans="1:18" s="202" customFormat="1" ht="15" thickBot="1" x14ac:dyDescent="0.4">
      <c r="A70" s="240"/>
      <c r="B70" s="570" t="s">
        <v>85</v>
      </c>
      <c r="C70" s="570"/>
      <c r="D70" s="570"/>
      <c r="E70" s="230"/>
      <c r="F70" s="236"/>
      <c r="G70" s="236"/>
      <c r="H70" s="236"/>
      <c r="I70" s="490">
        <f>SUM(I67:I69)</f>
        <v>182482.15755</v>
      </c>
      <c r="K70" s="236"/>
      <c r="L70" s="236"/>
      <c r="M70" s="242">
        <f>SUM(M67:M69)</f>
        <v>183145.03815000001</v>
      </c>
      <c r="N70" s="300"/>
      <c r="O70" s="242">
        <f>M70-I70</f>
        <v>662.88060000000405</v>
      </c>
      <c r="P70" s="243">
        <f>IF(OR(I70=0,M70=0),"",(O70/I70))</f>
        <v>3.632577611421408E-3</v>
      </c>
      <c r="Q70" s="224"/>
      <c r="R70" s="10"/>
    </row>
    <row r="71" spans="1:18" ht="15" thickBot="1" x14ac:dyDescent="0.4">
      <c r="A71" s="200"/>
      <c r="B71" s="307"/>
      <c r="C71" s="308"/>
      <c r="D71" s="309"/>
      <c r="E71" s="308"/>
      <c r="F71" s="310"/>
      <c r="G71" s="311"/>
      <c r="H71" s="312"/>
      <c r="I71" s="313"/>
      <c r="J71" s="486"/>
      <c r="K71" s="311"/>
      <c r="L71" s="312"/>
      <c r="M71" s="313"/>
      <c r="N71" s="310"/>
      <c r="O71" s="314"/>
      <c r="P71" s="500"/>
      <c r="Q71" s="224"/>
      <c r="R71" s="10"/>
    </row>
    <row r="72" spans="1:18" x14ac:dyDescent="0.35">
      <c r="A72" s="200"/>
      <c r="B72" s="200"/>
      <c r="C72" s="200"/>
      <c r="D72" s="201"/>
      <c r="E72" s="200"/>
      <c r="F72" s="200"/>
      <c r="G72" s="200"/>
      <c r="H72" s="200"/>
      <c r="I72" s="218"/>
      <c r="K72" s="200"/>
      <c r="L72" s="200"/>
      <c r="M72" s="218"/>
      <c r="N72" s="200"/>
      <c r="O72" s="200"/>
      <c r="P72" s="501"/>
      <c r="Q72" s="224"/>
      <c r="R72" s="10"/>
    </row>
    <row r="73" spans="1:18" x14ac:dyDescent="0.35">
      <c r="A73" s="200"/>
      <c r="B73" s="216" t="s">
        <v>63</v>
      </c>
      <c r="C73" s="200"/>
      <c r="D73" s="201"/>
      <c r="E73" s="200"/>
      <c r="F73" s="200"/>
      <c r="G73" s="316">
        <f>+RESIDENTIAL!$K$68</f>
        <v>2.9499999999999998E-2</v>
      </c>
      <c r="H73" s="200"/>
      <c r="I73" s="200"/>
      <c r="K73" s="316">
        <f>+RESIDENTIAL!$K$68</f>
        <v>2.9499999999999998E-2</v>
      </c>
      <c r="L73" s="200"/>
      <c r="M73" s="200"/>
      <c r="N73" s="200"/>
      <c r="O73" s="200"/>
      <c r="P73" s="501"/>
      <c r="Q73" s="224"/>
      <c r="R73" s="10"/>
    </row>
    <row r="74" spans="1:18" x14ac:dyDescent="0.35">
      <c r="A74" s="200"/>
      <c r="B74" s="200"/>
      <c r="C74" s="200"/>
      <c r="D74" s="201"/>
      <c r="E74" s="200"/>
      <c r="F74" s="200"/>
      <c r="G74" s="200"/>
      <c r="H74" s="200"/>
      <c r="P74" s="502"/>
      <c r="R74" s="10"/>
    </row>
    <row r="75" spans="1:18" ht="18" x14ac:dyDescent="0.4">
      <c r="A75" s="200"/>
      <c r="B75" s="553" t="s">
        <v>0</v>
      </c>
      <c r="C75" s="553"/>
      <c r="D75" s="553"/>
      <c r="E75" s="553"/>
      <c r="F75" s="553"/>
      <c r="G75" s="553"/>
      <c r="H75" s="553"/>
      <c r="I75" s="553"/>
      <c r="R75" s="10"/>
    </row>
    <row r="76" spans="1:18" ht="18" x14ac:dyDescent="0.4">
      <c r="A76" s="200"/>
      <c r="B76" s="553" t="s">
        <v>1</v>
      </c>
      <c r="C76" s="553"/>
      <c r="D76" s="553"/>
      <c r="E76" s="553"/>
      <c r="F76" s="553"/>
      <c r="G76" s="553"/>
      <c r="H76" s="553"/>
      <c r="I76" s="553"/>
      <c r="R76" s="10"/>
    </row>
    <row r="77" spans="1:18" x14ac:dyDescent="0.35">
      <c r="A77" s="200"/>
      <c r="B77" s="200"/>
      <c r="C77" s="200"/>
      <c r="D77" s="201"/>
      <c r="E77" s="200"/>
      <c r="F77" s="200"/>
      <c r="G77" s="200"/>
      <c r="H77" s="200"/>
      <c r="R77" s="10"/>
    </row>
    <row r="78" spans="1:18" x14ac:dyDescent="0.35">
      <c r="A78" s="200"/>
      <c r="B78" s="200"/>
      <c r="C78" s="200"/>
      <c r="D78" s="201"/>
      <c r="E78" s="200"/>
      <c r="F78" s="200"/>
      <c r="G78" s="200"/>
      <c r="H78" s="200"/>
      <c r="R78" s="10"/>
    </row>
    <row r="79" spans="1:18" ht="15.5" x14ac:dyDescent="0.35">
      <c r="A79" s="200"/>
      <c r="B79" s="204" t="s">
        <v>2</v>
      </c>
      <c r="C79" s="200"/>
      <c r="D79" s="385" t="s">
        <v>86</v>
      </c>
      <c r="E79" s="386"/>
      <c r="F79" s="386"/>
      <c r="G79" s="386"/>
      <c r="H79" s="386"/>
      <c r="I79" s="386"/>
      <c r="R79" s="10"/>
    </row>
    <row r="80" spans="1:18" ht="15.5" x14ac:dyDescent="0.35">
      <c r="A80" s="200"/>
      <c r="B80" s="207"/>
      <c r="C80" s="200"/>
      <c r="D80" s="208"/>
      <c r="E80" s="208"/>
      <c r="F80" s="209"/>
      <c r="G80" s="209"/>
      <c r="H80" s="209"/>
      <c r="I80" s="209"/>
      <c r="J80" s="210"/>
      <c r="K80" s="210"/>
      <c r="L80" s="210"/>
      <c r="M80" s="209"/>
      <c r="N80" s="210"/>
      <c r="O80" s="210"/>
      <c r="P80" s="210"/>
      <c r="Q80" s="210"/>
      <c r="R80" s="10"/>
    </row>
    <row r="81" spans="1:18" ht="18" x14ac:dyDescent="0.4">
      <c r="A81" s="200"/>
      <c r="B81" s="204" t="s">
        <v>4</v>
      </c>
      <c r="C81" s="200"/>
      <c r="D81" s="211" t="s">
        <v>73</v>
      </c>
      <c r="E81" s="208"/>
      <c r="F81" s="209"/>
      <c r="G81" s="503" t="s">
        <v>88</v>
      </c>
      <c r="H81" s="209"/>
      <c r="I81" s="212"/>
      <c r="J81" s="210"/>
      <c r="K81" s="213"/>
      <c r="L81" s="210"/>
      <c r="M81" s="212"/>
      <c r="N81" s="210"/>
      <c r="O81" s="42"/>
      <c r="P81" s="43"/>
      <c r="Q81" s="210"/>
      <c r="R81" s="10"/>
    </row>
    <row r="82" spans="1:18" ht="15.5" x14ac:dyDescent="0.35">
      <c r="A82" s="200"/>
      <c r="B82" s="207"/>
      <c r="C82" s="200"/>
      <c r="D82" s="208"/>
      <c r="E82" s="208"/>
      <c r="F82" s="208"/>
      <c r="G82" s="477">
        <v>1800</v>
      </c>
      <c r="H82" s="433" t="s">
        <v>75</v>
      </c>
      <c r="I82" s="208"/>
      <c r="R82" s="10"/>
    </row>
    <row r="83" spans="1:18" x14ac:dyDescent="0.35">
      <c r="A83" s="200"/>
      <c r="B83" s="214"/>
      <c r="C83" s="200"/>
      <c r="D83" s="215"/>
      <c r="E83" s="216"/>
      <c r="F83" s="200"/>
      <c r="G83" s="477">
        <v>2000</v>
      </c>
      <c r="H83" s="216" t="s">
        <v>76</v>
      </c>
      <c r="I83" s="200"/>
      <c r="R83" s="10"/>
    </row>
    <row r="84" spans="1:18" x14ac:dyDescent="0.35">
      <c r="A84" s="200"/>
      <c r="B84" s="434"/>
      <c r="C84" s="200"/>
      <c r="D84" s="215" t="s">
        <v>6</v>
      </c>
      <c r="E84" s="200"/>
      <c r="F84" s="200"/>
      <c r="G84" s="477">
        <v>900000</v>
      </c>
      <c r="H84" s="433" t="s">
        <v>7</v>
      </c>
      <c r="I84" s="200"/>
      <c r="M84" s="436"/>
      <c r="R84" s="10"/>
    </row>
    <row r="85" spans="1:18" s="10" customFormat="1" x14ac:dyDescent="0.35">
      <c r="A85" s="20"/>
      <c r="B85" s="44"/>
      <c r="C85" s="20"/>
      <c r="D85" s="53"/>
      <c r="E85" s="51"/>
      <c r="F85" s="20"/>
      <c r="G85" s="555" t="s">
        <v>8</v>
      </c>
      <c r="H85" s="556"/>
      <c r="I85" s="557"/>
      <c r="J85" s="20"/>
      <c r="K85" s="555" t="s">
        <v>9</v>
      </c>
      <c r="L85" s="556"/>
      <c r="M85" s="557"/>
      <c r="N85" s="93"/>
      <c r="O85" s="555" t="s">
        <v>10</v>
      </c>
      <c r="P85" s="557"/>
      <c r="Q85" s="38"/>
    </row>
    <row r="86" spans="1:18" x14ac:dyDescent="0.35">
      <c r="A86" s="200"/>
      <c r="B86" s="219"/>
      <c r="C86" s="200"/>
      <c r="D86" s="558" t="s">
        <v>11</v>
      </c>
      <c r="E86" s="215"/>
      <c r="F86" s="200"/>
      <c r="G86" s="223" t="s">
        <v>12</v>
      </c>
      <c r="H86" s="221" t="s">
        <v>13</v>
      </c>
      <c r="I86" s="222" t="s">
        <v>14</v>
      </c>
      <c r="K86" s="223" t="s">
        <v>12</v>
      </c>
      <c r="L86" s="221" t="s">
        <v>13</v>
      </c>
      <c r="M86" s="222" t="s">
        <v>14</v>
      </c>
      <c r="N86" s="200"/>
      <c r="O86" s="560" t="s">
        <v>15</v>
      </c>
      <c r="P86" s="562" t="s">
        <v>16</v>
      </c>
      <c r="Q86" s="224"/>
      <c r="R86" s="10"/>
    </row>
    <row r="87" spans="1:18" x14ac:dyDescent="0.35">
      <c r="A87" s="200"/>
      <c r="B87" s="219"/>
      <c r="C87" s="200"/>
      <c r="D87" s="559"/>
      <c r="E87" s="215"/>
      <c r="F87" s="200"/>
      <c r="G87" s="227" t="s">
        <v>17</v>
      </c>
      <c r="H87" s="226"/>
      <c r="I87" s="226" t="s">
        <v>17</v>
      </c>
      <c r="K87" s="227" t="s">
        <v>17</v>
      </c>
      <c r="L87" s="226"/>
      <c r="M87" s="226" t="s">
        <v>17</v>
      </c>
      <c r="N87" s="200"/>
      <c r="O87" s="561"/>
      <c r="P87" s="563"/>
      <c r="Q87" s="224"/>
      <c r="R87" s="10"/>
    </row>
    <row r="88" spans="1:18" s="10" customFormat="1" x14ac:dyDescent="0.35">
      <c r="A88" s="20"/>
      <c r="B88" s="228" t="s">
        <v>18</v>
      </c>
      <c r="C88" s="60"/>
      <c r="D88" s="61" t="s">
        <v>19</v>
      </c>
      <c r="E88" s="62"/>
      <c r="F88" s="22"/>
      <c r="G88" s="63">
        <v>926</v>
      </c>
      <c r="H88" s="64">
        <v>1</v>
      </c>
      <c r="I88" s="65">
        <f t="shared" ref="I88:I98" si="19">H88*G88</f>
        <v>926</v>
      </c>
      <c r="J88" s="66"/>
      <c r="K88" s="63">
        <v>968.5</v>
      </c>
      <c r="L88" s="64">
        <v>1</v>
      </c>
      <c r="M88" s="65">
        <f t="shared" ref="M88:M98" si="20">L88*K88</f>
        <v>968.5</v>
      </c>
      <c r="N88" s="66"/>
      <c r="O88" s="67">
        <f t="shared" ref="O88:O102" si="21">M88-I88</f>
        <v>42.5</v>
      </c>
      <c r="P88" s="68">
        <f t="shared" ref="P88:P102" si="22">IF(OR(I88=0,M88=0),"",(O88/I88))</f>
        <v>4.5896328293736501E-2</v>
      </c>
      <c r="Q88" s="69"/>
    </row>
    <row r="89" spans="1:18" x14ac:dyDescent="0.35">
      <c r="A89" s="200"/>
      <c r="B89" s="229" t="s">
        <v>20</v>
      </c>
      <c r="C89" s="230"/>
      <c r="D89" s="231" t="s">
        <v>77</v>
      </c>
      <c r="E89" s="230"/>
      <c r="F89" s="232"/>
      <c r="G89" s="437">
        <v>6.8900000000000003E-2</v>
      </c>
      <c r="H89" s="234">
        <f t="shared" ref="H89:H96" si="23">$G$83</f>
        <v>2000</v>
      </c>
      <c r="I89" s="235">
        <f t="shared" si="19"/>
        <v>137.80000000000001</v>
      </c>
      <c r="J89" s="202"/>
      <c r="K89" s="275">
        <v>0</v>
      </c>
      <c r="L89" s="341">
        <f t="shared" ref="L89:L96" si="24">$G$83</f>
        <v>2000</v>
      </c>
      <c r="M89" s="235">
        <f t="shared" si="20"/>
        <v>0</v>
      </c>
      <c r="N89" s="232"/>
      <c r="O89" s="237">
        <f t="shared" si="21"/>
        <v>-137.80000000000001</v>
      </c>
      <c r="P89" s="238" t="str">
        <f t="shared" si="22"/>
        <v/>
      </c>
      <c r="Q89" s="224"/>
      <c r="R89" s="10"/>
    </row>
    <row r="90" spans="1:18" x14ac:dyDescent="0.35">
      <c r="A90" s="200"/>
      <c r="B90" s="229" t="s">
        <v>78</v>
      </c>
      <c r="C90" s="230"/>
      <c r="D90" s="231" t="s">
        <v>77</v>
      </c>
      <c r="E90" s="230"/>
      <c r="F90" s="232"/>
      <c r="G90" s="437">
        <v>6.2399999999999997E-2</v>
      </c>
      <c r="H90" s="234">
        <f t="shared" si="23"/>
        <v>2000</v>
      </c>
      <c r="I90" s="235">
        <f t="shared" si="19"/>
        <v>124.8</v>
      </c>
      <c r="J90" s="202"/>
      <c r="K90" s="275">
        <v>0</v>
      </c>
      <c r="L90" s="341">
        <f t="shared" si="24"/>
        <v>2000</v>
      </c>
      <c r="M90" s="235">
        <f t="shared" si="20"/>
        <v>0</v>
      </c>
      <c r="N90" s="232"/>
      <c r="O90" s="237">
        <f t="shared" si="21"/>
        <v>-124.8</v>
      </c>
      <c r="P90" s="238" t="str">
        <f t="shared" si="22"/>
        <v/>
      </c>
      <c r="Q90" s="224"/>
      <c r="R90" s="10"/>
    </row>
    <row r="91" spans="1:18" x14ac:dyDescent="0.35">
      <c r="A91" s="200"/>
      <c r="B91" s="229" t="s">
        <v>24</v>
      </c>
      <c r="C91" s="230"/>
      <c r="D91" s="231" t="s">
        <v>77</v>
      </c>
      <c r="E91" s="230"/>
      <c r="F91" s="232"/>
      <c r="G91" s="437">
        <v>-0.32440000000000002</v>
      </c>
      <c r="H91" s="234">
        <f t="shared" si="23"/>
        <v>2000</v>
      </c>
      <c r="I91" s="235">
        <f t="shared" si="19"/>
        <v>-648.80000000000007</v>
      </c>
      <c r="J91" s="202"/>
      <c r="K91" s="275">
        <v>-0.32440000000000002</v>
      </c>
      <c r="L91" s="341">
        <f t="shared" si="24"/>
        <v>2000</v>
      </c>
      <c r="M91" s="235">
        <f t="shared" si="20"/>
        <v>-648.80000000000007</v>
      </c>
      <c r="N91" s="232"/>
      <c r="O91" s="237">
        <f t="shared" si="21"/>
        <v>0</v>
      </c>
      <c r="P91" s="238">
        <f t="shared" si="22"/>
        <v>0</v>
      </c>
      <c r="Q91" s="224"/>
      <c r="R91" s="10"/>
    </row>
    <row r="92" spans="1:18" x14ac:dyDescent="0.35">
      <c r="A92" s="200"/>
      <c r="B92" s="229" t="s">
        <v>25</v>
      </c>
      <c r="C92" s="230"/>
      <c r="D92" s="231" t="s">
        <v>77</v>
      </c>
      <c r="E92" s="230"/>
      <c r="F92" s="232"/>
      <c r="G92" s="437">
        <v>-5.1999999999999998E-2</v>
      </c>
      <c r="H92" s="234">
        <f t="shared" si="23"/>
        <v>2000</v>
      </c>
      <c r="I92" s="235">
        <f t="shared" si="19"/>
        <v>-104</v>
      </c>
      <c r="J92" s="202"/>
      <c r="K92" s="275">
        <v>-5.1999999999999998E-2</v>
      </c>
      <c r="L92" s="341">
        <f t="shared" si="24"/>
        <v>2000</v>
      </c>
      <c r="M92" s="235">
        <f t="shared" si="20"/>
        <v>-104</v>
      </c>
      <c r="N92" s="232"/>
      <c r="O92" s="237">
        <f t="shared" si="21"/>
        <v>0</v>
      </c>
      <c r="P92" s="238">
        <f t="shared" si="22"/>
        <v>0</v>
      </c>
      <c r="Q92" s="224"/>
      <c r="R92" s="10"/>
    </row>
    <row r="93" spans="1:18" x14ac:dyDescent="0.35">
      <c r="A93" s="200"/>
      <c r="B93" s="229" t="s">
        <v>26</v>
      </c>
      <c r="C93" s="230"/>
      <c r="D93" s="231" t="s">
        <v>77</v>
      </c>
      <c r="E93" s="230"/>
      <c r="F93" s="232"/>
      <c r="G93" s="437">
        <v>0</v>
      </c>
      <c r="H93" s="234">
        <f t="shared" si="23"/>
        <v>2000</v>
      </c>
      <c r="I93" s="235">
        <f t="shared" si="19"/>
        <v>0</v>
      </c>
      <c r="J93" s="202"/>
      <c r="K93" s="275">
        <v>-5.9999999999999995E-4</v>
      </c>
      <c r="L93" s="341">
        <f t="shared" si="24"/>
        <v>2000</v>
      </c>
      <c r="M93" s="235">
        <f t="shared" si="20"/>
        <v>-1.2</v>
      </c>
      <c r="N93" s="232"/>
      <c r="O93" s="237">
        <f t="shared" si="21"/>
        <v>-1.2</v>
      </c>
      <c r="P93" s="238" t="str">
        <f t="shared" si="22"/>
        <v/>
      </c>
      <c r="Q93" s="224"/>
      <c r="R93" s="10"/>
    </row>
    <row r="94" spans="1:18" x14ac:dyDescent="0.35">
      <c r="A94" s="200"/>
      <c r="B94" s="229" t="s">
        <v>27</v>
      </c>
      <c r="C94" s="230"/>
      <c r="D94" s="231" t="s">
        <v>77</v>
      </c>
      <c r="E94" s="230"/>
      <c r="F94" s="232"/>
      <c r="G94" s="437">
        <v>-1.5100000000000001E-2</v>
      </c>
      <c r="H94" s="234">
        <f t="shared" si="23"/>
        <v>2000</v>
      </c>
      <c r="I94" s="235">
        <f t="shared" si="19"/>
        <v>-30.200000000000003</v>
      </c>
      <c r="J94" s="202"/>
      <c r="K94" s="275">
        <v>0</v>
      </c>
      <c r="L94" s="341">
        <f t="shared" si="24"/>
        <v>2000</v>
      </c>
      <c r="M94" s="235">
        <f t="shared" si="20"/>
        <v>0</v>
      </c>
      <c r="N94" s="232"/>
      <c r="O94" s="237">
        <f t="shared" si="21"/>
        <v>30.200000000000003</v>
      </c>
      <c r="P94" s="238" t="str">
        <f t="shared" si="22"/>
        <v/>
      </c>
      <c r="Q94" s="224"/>
      <c r="R94" s="10"/>
    </row>
    <row r="95" spans="1:18" x14ac:dyDescent="0.35">
      <c r="A95" s="200"/>
      <c r="B95" s="229" t="s">
        <v>28</v>
      </c>
      <c r="C95" s="230"/>
      <c r="D95" s="231" t="s">
        <v>77</v>
      </c>
      <c r="E95" s="230"/>
      <c r="F95" s="232"/>
      <c r="G95" s="437">
        <v>-3.0700000000000002E-2</v>
      </c>
      <c r="H95" s="234">
        <f t="shared" si="23"/>
        <v>2000</v>
      </c>
      <c r="I95" s="235">
        <f t="shared" si="19"/>
        <v>-61.400000000000006</v>
      </c>
      <c r="J95" s="202"/>
      <c r="K95" s="275">
        <v>0</v>
      </c>
      <c r="L95" s="341">
        <f t="shared" si="24"/>
        <v>2000</v>
      </c>
      <c r="M95" s="235">
        <f t="shared" si="20"/>
        <v>0</v>
      </c>
      <c r="N95" s="232"/>
      <c r="O95" s="237">
        <f t="shared" si="21"/>
        <v>61.400000000000006</v>
      </c>
      <c r="P95" s="238" t="str">
        <f t="shared" si="22"/>
        <v/>
      </c>
      <c r="Q95" s="224"/>
      <c r="R95" s="10"/>
    </row>
    <row r="96" spans="1:18" x14ac:dyDescent="0.35">
      <c r="A96" s="200"/>
      <c r="B96" s="229" t="s">
        <v>79</v>
      </c>
      <c r="C96" s="230"/>
      <c r="D96" s="231" t="s">
        <v>77</v>
      </c>
      <c r="E96" s="230"/>
      <c r="F96" s="232"/>
      <c r="G96" s="437">
        <v>0</v>
      </c>
      <c r="H96" s="234">
        <f t="shared" si="23"/>
        <v>2000</v>
      </c>
      <c r="I96" s="235">
        <f t="shared" si="19"/>
        <v>0</v>
      </c>
      <c r="J96" s="202"/>
      <c r="K96" s="275">
        <v>-5.2699999999999997E-2</v>
      </c>
      <c r="L96" s="341">
        <f t="shared" si="24"/>
        <v>2000</v>
      </c>
      <c r="M96" s="235">
        <f t="shared" si="20"/>
        <v>-105.39999999999999</v>
      </c>
      <c r="N96" s="232"/>
      <c r="O96" s="237">
        <f t="shared" si="21"/>
        <v>-105.39999999999999</v>
      </c>
      <c r="P96" s="238" t="str">
        <f t="shared" si="22"/>
        <v/>
      </c>
      <c r="Q96" s="224"/>
      <c r="R96" s="10"/>
    </row>
    <row r="97" spans="1:18" x14ac:dyDescent="0.35">
      <c r="A97" s="200"/>
      <c r="B97" s="229" t="s">
        <v>30</v>
      </c>
      <c r="C97" s="230"/>
      <c r="D97" s="231" t="s">
        <v>19</v>
      </c>
      <c r="E97" s="230"/>
      <c r="F97" s="232"/>
      <c r="G97" s="244">
        <v>-5.18</v>
      </c>
      <c r="H97" s="236">
        <v>1</v>
      </c>
      <c r="I97" s="249">
        <f t="shared" si="19"/>
        <v>-5.18</v>
      </c>
      <c r="J97" s="232"/>
      <c r="K97" s="233">
        <v>-5.18</v>
      </c>
      <c r="L97" s="236">
        <v>1</v>
      </c>
      <c r="M97" s="235">
        <f t="shared" si="20"/>
        <v>-5.18</v>
      </c>
      <c r="N97" s="232"/>
      <c r="O97" s="237">
        <f t="shared" si="21"/>
        <v>0</v>
      </c>
      <c r="P97" s="238">
        <f t="shared" si="22"/>
        <v>0</v>
      </c>
      <c r="Q97" s="224"/>
      <c r="R97" s="10"/>
    </row>
    <row r="98" spans="1:18" x14ac:dyDescent="0.35">
      <c r="A98" s="200"/>
      <c r="B98" s="229" t="s">
        <v>30</v>
      </c>
      <c r="C98" s="230"/>
      <c r="D98" s="231" t="s">
        <v>77</v>
      </c>
      <c r="E98" s="230"/>
      <c r="F98" s="232"/>
      <c r="G98" s="437">
        <v>1.24E-2</v>
      </c>
      <c r="H98" s="341">
        <f t="shared" ref="H98" si="25">$G$18</f>
        <v>2000</v>
      </c>
      <c r="I98" s="249">
        <f t="shared" si="19"/>
        <v>24.8</v>
      </c>
      <c r="J98" s="232"/>
      <c r="K98" s="275">
        <v>1.24E-2</v>
      </c>
      <c r="L98" s="341">
        <f t="shared" ref="L98" si="26">$G$18</f>
        <v>2000</v>
      </c>
      <c r="M98" s="235">
        <f t="shared" si="20"/>
        <v>24.8</v>
      </c>
      <c r="N98" s="232"/>
      <c r="O98" s="237">
        <f t="shared" si="21"/>
        <v>0</v>
      </c>
      <c r="P98" s="238">
        <f t="shared" si="22"/>
        <v>0</v>
      </c>
      <c r="Q98" s="224"/>
      <c r="R98" s="10"/>
    </row>
    <row r="99" spans="1:18" x14ac:dyDescent="0.35">
      <c r="A99" s="200"/>
      <c r="B99" s="229" t="s">
        <v>31</v>
      </c>
      <c r="C99" s="245"/>
      <c r="D99" s="231" t="s">
        <v>77</v>
      </c>
      <c r="E99" s="230"/>
      <c r="F99" s="246"/>
      <c r="G99" s="111">
        <v>6.5218999999999996</v>
      </c>
      <c r="H99" s="341">
        <f>$G$83</f>
        <v>2000</v>
      </c>
      <c r="I99" s="249">
        <f>H99*G99</f>
        <v>13043.8</v>
      </c>
      <c r="J99" s="246"/>
      <c r="K99" s="111">
        <v>6.8212999999999999</v>
      </c>
      <c r="L99" s="341">
        <f>$G$83</f>
        <v>2000</v>
      </c>
      <c r="M99" s="249">
        <f>L99*K99</f>
        <v>13642.6</v>
      </c>
      <c r="N99" s="246"/>
      <c r="O99" s="237">
        <f t="shared" si="21"/>
        <v>598.80000000000109</v>
      </c>
      <c r="P99" s="238">
        <f t="shared" si="22"/>
        <v>4.5906867630598529E-2</v>
      </c>
      <c r="Q99" s="224"/>
      <c r="R99" s="10"/>
    </row>
    <row r="100" spans="1:18" s="10" customFormat="1" x14ac:dyDescent="0.35">
      <c r="A100" s="20"/>
      <c r="B100" s="79" t="str">
        <f>+RESIDENTIAL!$B$36</f>
        <v>Rate Rider for Disposition of Lost Revenue Adjustment Mechanism (LRAMVA) - effective until December 31, 2021</v>
      </c>
      <c r="C100" s="60"/>
      <c r="D100" s="61" t="s">
        <v>77</v>
      </c>
      <c r="E100" s="62"/>
      <c r="F100" s="22"/>
      <c r="G100" s="77"/>
      <c r="H100" s="78">
        <f>$G$83</f>
        <v>2000</v>
      </c>
      <c r="I100" s="65">
        <f t="shared" ref="I100" si="27">H100*G100</f>
        <v>0</v>
      </c>
      <c r="J100" s="66"/>
      <c r="K100" s="439">
        <v>0.42770000000000002</v>
      </c>
      <c r="L100" s="78">
        <f>$G$83</f>
        <v>2000</v>
      </c>
      <c r="M100" s="65">
        <f t="shared" ref="M100" si="28">L100*K100</f>
        <v>855.40000000000009</v>
      </c>
      <c r="N100" s="66"/>
      <c r="O100" s="67">
        <f t="shared" si="21"/>
        <v>855.40000000000009</v>
      </c>
      <c r="P100" s="68" t="str">
        <f t="shared" si="22"/>
        <v/>
      </c>
      <c r="Q100" s="69"/>
    </row>
    <row r="101" spans="1:18" x14ac:dyDescent="0.35">
      <c r="A101" s="240"/>
      <c r="B101" s="343" t="s">
        <v>34</v>
      </c>
      <c r="C101" s="396"/>
      <c r="D101" s="397"/>
      <c r="E101" s="396"/>
      <c r="F101" s="398"/>
      <c r="G101" s="399"/>
      <c r="H101" s="400"/>
      <c r="I101" s="401">
        <f>SUM(I88:I100)</f>
        <v>13407.619999999999</v>
      </c>
      <c r="J101" s="398"/>
      <c r="K101" s="399"/>
      <c r="L101" s="400"/>
      <c r="M101" s="401">
        <f>SUM(M88:M100)</f>
        <v>14626.72</v>
      </c>
      <c r="N101" s="398"/>
      <c r="O101" s="402">
        <f t="shared" si="21"/>
        <v>1219.1000000000004</v>
      </c>
      <c r="P101" s="403">
        <f t="shared" si="22"/>
        <v>9.0925906312977284E-2</v>
      </c>
      <c r="Q101" s="224"/>
      <c r="R101" s="10"/>
    </row>
    <row r="102" spans="1:18" x14ac:dyDescent="0.35">
      <c r="A102" s="200"/>
      <c r="B102" s="76" t="s">
        <v>35</v>
      </c>
      <c r="C102" s="246"/>
      <c r="D102" s="231" t="s">
        <v>32</v>
      </c>
      <c r="E102" s="232"/>
      <c r="F102" s="246"/>
      <c r="G102" s="247">
        <f>'GS 50-999 kW'!$G$39</f>
        <v>0.1368</v>
      </c>
      <c r="H102" s="341">
        <f>$G$84*(1+G138)-$G$84</f>
        <v>26550.000000000116</v>
      </c>
      <c r="I102" s="249">
        <f>H102*G102</f>
        <v>3632.0400000000159</v>
      </c>
      <c r="J102" s="246"/>
      <c r="K102" s="247">
        <f>$G102</f>
        <v>0.1368</v>
      </c>
      <c r="L102" s="478">
        <f>$G$84*(1+K138)-$G$84</f>
        <v>26550.000000000116</v>
      </c>
      <c r="M102" s="249">
        <f>L102*K102</f>
        <v>3632.0400000000159</v>
      </c>
      <c r="N102" s="246"/>
      <c r="O102" s="237">
        <f t="shared" si="21"/>
        <v>0</v>
      </c>
      <c r="P102" s="238">
        <f t="shared" si="22"/>
        <v>0</v>
      </c>
      <c r="Q102" s="224"/>
      <c r="R102" s="10"/>
    </row>
    <row r="103" spans="1:18" s="9" customFormat="1" x14ac:dyDescent="0.35">
      <c r="A103" s="93"/>
      <c r="B103" s="79" t="str">
        <f>+RESIDENTIAL!$B$39</f>
        <v>Rate Rider for Disposition of Deferral/Variance Accounts (2021) - effective until December 31, 2021</v>
      </c>
      <c r="C103" s="62"/>
      <c r="D103" s="61" t="s">
        <v>77</v>
      </c>
      <c r="E103" s="62"/>
      <c r="F103" s="52"/>
      <c r="G103" s="440"/>
      <c r="H103" s="95"/>
      <c r="I103" s="96">
        <f>H103*G103</f>
        <v>0</v>
      </c>
      <c r="J103" s="75"/>
      <c r="K103" s="440">
        <v>7.0900000000000005E-2</v>
      </c>
      <c r="L103" s="78">
        <f t="shared" ref="L103:L108" si="29">$G$18</f>
        <v>2000</v>
      </c>
      <c r="M103" s="74">
        <f>L103*K103</f>
        <v>141.80000000000001</v>
      </c>
      <c r="N103" s="75"/>
      <c r="O103" s="67">
        <f>M103-I103</f>
        <v>141.80000000000001</v>
      </c>
      <c r="P103" s="68" t="str">
        <f>IF(OR(I103=0,M103=0),"",(O103/I103))</f>
        <v/>
      </c>
      <c r="Q103" s="69"/>
      <c r="R103" s="10"/>
    </row>
    <row r="104" spans="1:18" s="9" customFormat="1" x14ac:dyDescent="0.35">
      <c r="A104" s="93"/>
      <c r="B104" s="79" t="str">
        <f>+RESIDENTIAL!$B$40</f>
        <v>Rate Rider for Disposition of Deferral/Variance Accounts (2020) - effective until December 31, 2021</v>
      </c>
      <c r="C104" s="62"/>
      <c r="D104" s="61" t="s">
        <v>77</v>
      </c>
      <c r="E104" s="62"/>
      <c r="F104" s="52"/>
      <c r="G104" s="440">
        <v>0.2757</v>
      </c>
      <c r="H104" s="78">
        <f>$G$18</f>
        <v>2000</v>
      </c>
      <c r="I104" s="96">
        <f t="shared" ref="I104" si="30">H104*G104</f>
        <v>551.4</v>
      </c>
      <c r="J104" s="75"/>
      <c r="K104" s="440">
        <v>0.2757</v>
      </c>
      <c r="L104" s="78">
        <f t="shared" si="29"/>
        <v>2000</v>
      </c>
      <c r="M104" s="74">
        <f t="shared" ref="M104" si="31">L104*K104</f>
        <v>551.4</v>
      </c>
      <c r="N104" s="75"/>
      <c r="O104" s="67">
        <f t="shared" ref="O104" si="32">M104-I104</f>
        <v>0</v>
      </c>
      <c r="P104" s="68">
        <f t="shared" ref="P104" si="33">IF(OR(I104=0,M104=0),"",(O104/I104))</f>
        <v>0</v>
      </c>
      <c r="Q104" s="69"/>
      <c r="R104" s="10"/>
    </row>
    <row r="105" spans="1:18" s="9" customFormat="1" x14ac:dyDescent="0.35">
      <c r="A105" s="93"/>
      <c r="B105" s="79" t="str">
        <f>+'GS 50-999 kW'!$B$42</f>
        <v>Rate Rider for Disposition of Deferral/Variance Accounts for Non -Wholesale Market Participants (2021) -effective until Dec 31, 2021</v>
      </c>
      <c r="C105" s="62"/>
      <c r="D105" s="61" t="s">
        <v>77</v>
      </c>
      <c r="E105" s="62"/>
      <c r="F105" s="52"/>
      <c r="G105" s="440"/>
      <c r="H105" s="95"/>
      <c r="I105" s="96">
        <f>H105*G105</f>
        <v>0</v>
      </c>
      <c r="J105" s="75"/>
      <c r="K105" s="440">
        <v>7.5999999999999998E-2</v>
      </c>
      <c r="L105" s="78">
        <f t="shared" si="29"/>
        <v>2000</v>
      </c>
      <c r="M105" s="74">
        <f>L105*K105</f>
        <v>152</v>
      </c>
      <c r="N105" s="75"/>
      <c r="O105" s="67">
        <f>M105-I105</f>
        <v>152</v>
      </c>
      <c r="P105" s="68" t="str">
        <f>IF(OR(I105=0,M105=0),"",(O105/I105))</f>
        <v/>
      </c>
      <c r="Q105" s="69"/>
      <c r="R105" s="10"/>
    </row>
    <row r="106" spans="1:18" s="9" customFormat="1" x14ac:dyDescent="0.35">
      <c r="A106" s="93"/>
      <c r="B106" s="79" t="str">
        <f>+'GS 50-999 kW'!$B$43</f>
        <v>Rate Rider for Disposition of Deferral/Variance Accounts for Non -Wholesale Market Participants (2020) - effective until Dec 31, 2021</v>
      </c>
      <c r="C106" s="62"/>
      <c r="D106" s="61" t="s">
        <v>77</v>
      </c>
      <c r="E106" s="62"/>
      <c r="F106" s="52"/>
      <c r="G106" s="440">
        <v>-0.10199999999999999</v>
      </c>
      <c r="H106" s="95">
        <f>$G$18</f>
        <v>2000</v>
      </c>
      <c r="I106" s="96">
        <f>H106*G106</f>
        <v>-204</v>
      </c>
      <c r="J106" s="75"/>
      <c r="K106" s="440">
        <v>-0.10199999999999999</v>
      </c>
      <c r="L106" s="78">
        <f t="shared" si="29"/>
        <v>2000</v>
      </c>
      <c r="M106" s="74">
        <f>L106*K106</f>
        <v>-204</v>
      </c>
      <c r="N106" s="75"/>
      <c r="O106" s="67">
        <f>M106-I106</f>
        <v>0</v>
      </c>
      <c r="P106" s="68">
        <f>IF(OR(I106=0,M106=0),"",(O106/I106))</f>
        <v>0</v>
      </c>
      <c r="Q106" s="69"/>
      <c r="R106" s="10"/>
    </row>
    <row r="107" spans="1:18" s="9" customFormat="1" x14ac:dyDescent="0.35">
      <c r="A107" s="93"/>
      <c r="B107" s="79" t="str">
        <f>+RESIDENTIAL!$B$41</f>
        <v>Rate Rider for Disposition of Capacity Based Recovery Account (2021) - Applicable only for Class B Customers - effective until December 31, 2021</v>
      </c>
      <c r="C107" s="62"/>
      <c r="D107" s="61" t="s">
        <v>77</v>
      </c>
      <c r="E107" s="62"/>
      <c r="F107" s="52"/>
      <c r="G107" s="440"/>
      <c r="H107" s="95"/>
      <c r="I107" s="96">
        <f>H107*G107</f>
        <v>0</v>
      </c>
      <c r="J107" s="75"/>
      <c r="K107" s="440">
        <v>-3.5200000000000002E-2</v>
      </c>
      <c r="L107" s="78">
        <f t="shared" si="29"/>
        <v>2000</v>
      </c>
      <c r="M107" s="74">
        <f>L107*K107</f>
        <v>-70.400000000000006</v>
      </c>
      <c r="N107" s="75"/>
      <c r="O107" s="67">
        <f>M107-I107</f>
        <v>-70.400000000000006</v>
      </c>
      <c r="P107" s="68" t="str">
        <f>IF(OR(I107=0,M107=0),"",(O107/I107))</f>
        <v/>
      </c>
      <c r="Q107" s="69"/>
      <c r="R107" s="10"/>
    </row>
    <row r="108" spans="1:18" s="9" customFormat="1" x14ac:dyDescent="0.35">
      <c r="A108" s="93"/>
      <c r="B108" s="79" t="str">
        <f>+RESIDENTIAL!$B$42</f>
        <v>Rate Rider for Disposition of Capacity Based Recovery Account (2020) - Applicable only for Class B Customers - effective until December 31, 2021</v>
      </c>
      <c r="C108" s="62"/>
      <c r="D108" s="61" t="s">
        <v>77</v>
      </c>
      <c r="E108" s="62"/>
      <c r="F108" s="52"/>
      <c r="G108" s="440">
        <v>-6.4999999999999997E-3</v>
      </c>
      <c r="H108" s="78">
        <f>$G$18</f>
        <v>2000</v>
      </c>
      <c r="I108" s="96">
        <f t="shared" ref="I108:I110" si="34">H108*G108</f>
        <v>-13</v>
      </c>
      <c r="J108" s="75"/>
      <c r="K108" s="440">
        <v>-6.4999999999999997E-3</v>
      </c>
      <c r="L108" s="78">
        <f t="shared" si="29"/>
        <v>2000</v>
      </c>
      <c r="M108" s="74">
        <f t="shared" ref="M108:M110" si="35">L108*K108</f>
        <v>-13</v>
      </c>
      <c r="N108" s="75"/>
      <c r="O108" s="67">
        <f t="shared" ref="O108" si="36">M108-I108</f>
        <v>0</v>
      </c>
      <c r="P108" s="68">
        <f t="shared" ref="P108" si="37">IF(OR(I108=0,M108=0),"",(O108/I108))</f>
        <v>0</v>
      </c>
      <c r="Q108" s="69"/>
      <c r="R108" s="10"/>
    </row>
    <row r="109" spans="1:18" s="9" customFormat="1" x14ac:dyDescent="0.35">
      <c r="A109" s="93"/>
      <c r="B109" s="79" t="str">
        <f>+RESIDENTIAL!$B$43</f>
        <v>Rate Rider for Disposition of Global Adjustment Account (2021) - Applicable only for Non-RPP Customers - effective until December 31, 2021</v>
      </c>
      <c r="C109" s="62"/>
      <c r="D109" s="61" t="s">
        <v>32</v>
      </c>
      <c r="E109" s="62"/>
      <c r="F109" s="52"/>
      <c r="G109" s="94"/>
      <c r="H109" s="95"/>
      <c r="I109" s="96">
        <f t="shared" si="34"/>
        <v>0</v>
      </c>
      <c r="J109" s="75"/>
      <c r="K109" s="94">
        <v>2.3900000000000002E-3</v>
      </c>
      <c r="L109" s="78">
        <f>+$G$84</f>
        <v>900000</v>
      </c>
      <c r="M109" s="74">
        <f t="shared" si="35"/>
        <v>2151</v>
      </c>
      <c r="N109" s="75"/>
      <c r="O109" s="67">
        <f>M109-I109</f>
        <v>2151</v>
      </c>
      <c r="P109" s="68" t="str">
        <f>IF(OR(I109=0,M109=0),"",(O109/I109))</f>
        <v/>
      </c>
      <c r="Q109" s="69"/>
      <c r="R109" s="10"/>
    </row>
    <row r="110" spans="1:18" s="9" customFormat="1" x14ac:dyDescent="0.35">
      <c r="A110" s="93"/>
      <c r="B110" s="504" t="str">
        <f>+RESIDENTIAL!$B$44</f>
        <v>Rate Rider for Disposition of Global Adjustment Account (2020) - Applicable only for Non-RPP Customers - effective until December 31, 2021</v>
      </c>
      <c r="C110" s="62"/>
      <c r="D110" s="61" t="s">
        <v>32</v>
      </c>
      <c r="E110" s="62"/>
      <c r="F110" s="52"/>
      <c r="G110" s="94">
        <v>-1.5900000000000001E-3</v>
      </c>
      <c r="H110" s="95">
        <f>+$G$84</f>
        <v>900000</v>
      </c>
      <c r="I110" s="96">
        <f t="shared" si="34"/>
        <v>-1431</v>
      </c>
      <c r="J110" s="75"/>
      <c r="K110" s="94">
        <v>-1.5900000000000001E-3</v>
      </c>
      <c r="L110" s="78">
        <f>+$G$84</f>
        <v>900000</v>
      </c>
      <c r="M110" s="74">
        <f t="shared" si="35"/>
        <v>-1431</v>
      </c>
      <c r="N110" s="75"/>
      <c r="O110" s="67">
        <f t="shared" ref="O110:O125" si="38">M110-I110</f>
        <v>0</v>
      </c>
      <c r="P110" s="68">
        <f t="shared" ref="P110:P125" si="39">IF(OR(I110=0,M110=0),"",(O110/I110))</f>
        <v>0</v>
      </c>
      <c r="Q110" s="69"/>
      <c r="R110" s="10"/>
    </row>
    <row r="111" spans="1:18" x14ac:dyDescent="0.35">
      <c r="A111" s="200"/>
      <c r="B111" s="505" t="s">
        <v>43</v>
      </c>
      <c r="C111" s="405"/>
      <c r="D111" s="406"/>
      <c r="E111" s="405"/>
      <c r="F111" s="398"/>
      <c r="G111" s="407"/>
      <c r="H111" s="408"/>
      <c r="I111" s="409">
        <f>SUM(I102:I110)+I101</f>
        <v>15943.060000000016</v>
      </c>
      <c r="K111" s="407"/>
      <c r="L111" s="408"/>
      <c r="M111" s="409">
        <f>SUM(M102:M110)+M101</f>
        <v>19536.560000000016</v>
      </c>
      <c r="N111" s="398"/>
      <c r="O111" s="402">
        <f t="shared" si="38"/>
        <v>3593.5</v>
      </c>
      <c r="P111" s="403">
        <f t="shared" si="39"/>
        <v>0.22539587757933524</v>
      </c>
      <c r="Q111" s="224"/>
      <c r="R111" s="10"/>
    </row>
    <row r="112" spans="1:18" x14ac:dyDescent="0.35">
      <c r="A112" s="200"/>
      <c r="B112" s="246" t="s">
        <v>44</v>
      </c>
      <c r="C112" s="246"/>
      <c r="D112" s="231" t="s">
        <v>82</v>
      </c>
      <c r="E112" s="232"/>
      <c r="F112" s="246"/>
      <c r="G112" s="111">
        <v>2.8833000000000002</v>
      </c>
      <c r="H112" s="478">
        <f>+$G$82</f>
        <v>1800</v>
      </c>
      <c r="I112" s="249">
        <f>H112*G112</f>
        <v>5189.9400000000005</v>
      </c>
      <c r="K112" s="111">
        <v>2.6113</v>
      </c>
      <c r="L112" s="478">
        <f>+$G$82</f>
        <v>1800</v>
      </c>
      <c r="M112" s="249">
        <f>L112*K112</f>
        <v>4700.34</v>
      </c>
      <c r="N112" s="246"/>
      <c r="O112" s="237">
        <f t="shared" si="38"/>
        <v>-489.60000000000036</v>
      </c>
      <c r="P112" s="238">
        <f t="shared" si="39"/>
        <v>-9.4336350709256819E-2</v>
      </c>
      <c r="Q112" s="224"/>
      <c r="R112" s="10"/>
    </row>
    <row r="113" spans="1:18" x14ac:dyDescent="0.35">
      <c r="A113" s="200"/>
      <c r="B113" s="506" t="s">
        <v>45</v>
      </c>
      <c r="C113" s="246"/>
      <c r="D113" s="231" t="s">
        <v>82</v>
      </c>
      <c r="E113" s="232"/>
      <c r="F113" s="246"/>
      <c r="G113" s="111">
        <v>2.3797000000000001</v>
      </c>
      <c r="H113" s="478">
        <f>+$G$82</f>
        <v>1800</v>
      </c>
      <c r="I113" s="249">
        <f>H113*G113</f>
        <v>4283.46</v>
      </c>
      <c r="K113" s="111">
        <v>2.1371000000000002</v>
      </c>
      <c r="L113" s="478">
        <f>+$G$82</f>
        <v>1800</v>
      </c>
      <c r="M113" s="249">
        <f>L113*K113</f>
        <v>3846.78</v>
      </c>
      <c r="N113" s="246"/>
      <c r="O113" s="237">
        <f t="shared" si="38"/>
        <v>-436.67999999999984</v>
      </c>
      <c r="P113" s="238">
        <f t="shared" si="39"/>
        <v>-0.10194562339790726</v>
      </c>
      <c r="Q113" s="224"/>
      <c r="R113" s="10"/>
    </row>
    <row r="114" spans="1:18" x14ac:dyDescent="0.35">
      <c r="A114" s="200"/>
      <c r="B114" s="505" t="s">
        <v>46</v>
      </c>
      <c r="C114" s="396"/>
      <c r="D114" s="410"/>
      <c r="E114" s="396"/>
      <c r="F114" s="411"/>
      <c r="G114" s="412"/>
      <c r="H114" s="441"/>
      <c r="I114" s="409">
        <f>SUM(I111:I113)</f>
        <v>25416.460000000014</v>
      </c>
      <c r="K114" s="412"/>
      <c r="L114" s="441"/>
      <c r="M114" s="409">
        <f>SUM(M111:M113)</f>
        <v>28083.680000000015</v>
      </c>
      <c r="N114" s="411"/>
      <c r="O114" s="402">
        <f t="shared" si="38"/>
        <v>2667.2200000000012</v>
      </c>
      <c r="P114" s="403">
        <f t="shared" si="39"/>
        <v>0.10494065656665011</v>
      </c>
      <c r="Q114" s="224"/>
      <c r="R114" s="10"/>
    </row>
    <row r="115" spans="1:18" x14ac:dyDescent="0.35">
      <c r="A115" s="200"/>
      <c r="B115" s="230" t="s">
        <v>67</v>
      </c>
      <c r="C115" s="230"/>
      <c r="D115" s="231" t="s">
        <v>32</v>
      </c>
      <c r="E115" s="230"/>
      <c r="F115" s="232"/>
      <c r="G115" s="275">
        <f>+RESIDENTIAL!$G$50</f>
        <v>3.0000000000000001E-3</v>
      </c>
      <c r="H115" s="341">
        <f>+$G$84*(1+G138)</f>
        <v>926550.00000000012</v>
      </c>
      <c r="I115" s="235">
        <f t="shared" ref="I115:I125" si="40">H115*G115</f>
        <v>2779.6500000000005</v>
      </c>
      <c r="K115" s="275">
        <f>+RESIDENTIAL!$G$50</f>
        <v>3.0000000000000001E-3</v>
      </c>
      <c r="L115" s="234">
        <f>+$G$84*(1+K138)</f>
        <v>926550.00000000012</v>
      </c>
      <c r="M115" s="235">
        <f t="shared" ref="M115:M125" si="41">L115*K115</f>
        <v>2779.6500000000005</v>
      </c>
      <c r="N115" s="232"/>
      <c r="O115" s="237">
        <f t="shared" si="38"/>
        <v>0</v>
      </c>
      <c r="P115" s="238">
        <f t="shared" si="39"/>
        <v>0</v>
      </c>
      <c r="Q115" s="224"/>
      <c r="R115" s="10"/>
    </row>
    <row r="116" spans="1:18" x14ac:dyDescent="0.35">
      <c r="A116" s="200"/>
      <c r="B116" s="230" t="s">
        <v>68</v>
      </c>
      <c r="C116" s="230"/>
      <c r="D116" s="231" t="s">
        <v>32</v>
      </c>
      <c r="E116" s="230"/>
      <c r="F116" s="232"/>
      <c r="G116" s="275">
        <f>+RESIDENTIAL!$G$51</f>
        <v>5.0000000000000001E-4</v>
      </c>
      <c r="H116" s="341">
        <f>+H115</f>
        <v>926550.00000000012</v>
      </c>
      <c r="I116" s="235">
        <f t="shared" si="40"/>
        <v>463.27500000000009</v>
      </c>
      <c r="K116" s="275">
        <f>+RESIDENTIAL!$G$51</f>
        <v>5.0000000000000001E-4</v>
      </c>
      <c r="L116" s="234">
        <f>+L115</f>
        <v>926550.00000000012</v>
      </c>
      <c r="M116" s="235">
        <f t="shared" si="41"/>
        <v>463.27500000000009</v>
      </c>
      <c r="N116" s="232"/>
      <c r="O116" s="237">
        <f t="shared" si="38"/>
        <v>0</v>
      </c>
      <c r="P116" s="238">
        <f t="shared" si="39"/>
        <v>0</v>
      </c>
      <c r="Q116" s="224"/>
      <c r="R116" s="10"/>
    </row>
    <row r="117" spans="1:18" x14ac:dyDescent="0.35">
      <c r="A117" s="200"/>
      <c r="B117" s="230" t="s">
        <v>49</v>
      </c>
      <c r="C117" s="230"/>
      <c r="D117" s="231" t="s">
        <v>32</v>
      </c>
      <c r="E117" s="230"/>
      <c r="F117" s="232"/>
      <c r="G117" s="275">
        <f>+RESIDENTIAL!$G$52</f>
        <v>4.0000000000000002E-4</v>
      </c>
      <c r="H117" s="341">
        <f>+H116</f>
        <v>926550.00000000012</v>
      </c>
      <c r="I117" s="235">
        <f t="shared" si="40"/>
        <v>370.62000000000006</v>
      </c>
      <c r="K117" s="275">
        <f>+RESIDENTIAL!$G$52</f>
        <v>4.0000000000000002E-4</v>
      </c>
      <c r="L117" s="234">
        <f>+L116</f>
        <v>926550.00000000012</v>
      </c>
      <c r="M117" s="235">
        <f t="shared" si="41"/>
        <v>370.62000000000006</v>
      </c>
      <c r="N117" s="232"/>
      <c r="O117" s="237">
        <f t="shared" si="38"/>
        <v>0</v>
      </c>
      <c r="P117" s="238">
        <f t="shared" si="39"/>
        <v>0</v>
      </c>
      <c r="Q117" s="224"/>
      <c r="R117" s="10"/>
    </row>
    <row r="118" spans="1:18" x14ac:dyDescent="0.35">
      <c r="A118" s="200"/>
      <c r="B118" s="245" t="s">
        <v>69</v>
      </c>
      <c r="C118" s="245"/>
      <c r="D118" s="231" t="s">
        <v>19</v>
      </c>
      <c r="E118" s="230"/>
      <c r="F118" s="246"/>
      <c r="G118" s="277">
        <f>+RESIDENTIAL!$G$53</f>
        <v>0.25</v>
      </c>
      <c r="H118" s="239">
        <v>1</v>
      </c>
      <c r="I118" s="249">
        <f t="shared" si="40"/>
        <v>0.25</v>
      </c>
      <c r="K118" s="277">
        <f>+RESIDENTIAL!$G$53</f>
        <v>0.25</v>
      </c>
      <c r="L118" s="239">
        <v>1</v>
      </c>
      <c r="M118" s="249">
        <f t="shared" si="41"/>
        <v>0.25</v>
      </c>
      <c r="N118" s="246"/>
      <c r="O118" s="237">
        <f t="shared" si="38"/>
        <v>0</v>
      </c>
      <c r="P118" s="238">
        <f t="shared" si="39"/>
        <v>0</v>
      </c>
      <c r="Q118" s="224"/>
      <c r="R118" s="10"/>
    </row>
    <row r="119" spans="1:18" s="9" customFormat="1" x14ac:dyDescent="0.35">
      <c r="A119" s="93"/>
      <c r="B119" s="62" t="s">
        <v>51</v>
      </c>
      <c r="C119" s="62"/>
      <c r="D119" s="61" t="s">
        <v>32</v>
      </c>
      <c r="E119" s="62"/>
      <c r="F119" s="52"/>
      <c r="G119" s="111">
        <f>+RESIDENTIAL!$G$54</f>
        <v>0.105</v>
      </c>
      <c r="H119" s="95">
        <f>0.64*$G$84</f>
        <v>576000</v>
      </c>
      <c r="I119" s="65">
        <f t="shared" si="40"/>
        <v>60480</v>
      </c>
      <c r="J119" s="75"/>
      <c r="K119" s="111">
        <f>+RESIDENTIAL!$G$54</f>
        <v>0.105</v>
      </c>
      <c r="L119" s="95">
        <f>0.64*$G$84</f>
        <v>576000</v>
      </c>
      <c r="M119" s="96">
        <f t="shared" si="41"/>
        <v>60480</v>
      </c>
      <c r="N119" s="75"/>
      <c r="O119" s="67">
        <f t="shared" si="38"/>
        <v>0</v>
      </c>
      <c r="P119" s="68">
        <f t="shared" si="39"/>
        <v>0</v>
      </c>
      <c r="Q119" s="69"/>
      <c r="R119" s="10"/>
    </row>
    <row r="120" spans="1:18" s="9" customFormat="1" x14ac:dyDescent="0.35">
      <c r="A120" s="93"/>
      <c r="B120" s="62" t="s">
        <v>52</v>
      </c>
      <c r="C120" s="62"/>
      <c r="D120" s="61" t="s">
        <v>32</v>
      </c>
      <c r="E120" s="62"/>
      <c r="F120" s="52"/>
      <c r="G120" s="111">
        <f>+RESIDENTIAL!$G$55</f>
        <v>0.15</v>
      </c>
      <c r="H120" s="95">
        <f>0.18*$G$84</f>
        <v>162000</v>
      </c>
      <c r="I120" s="65">
        <f t="shared" si="40"/>
        <v>24300</v>
      </c>
      <c r="J120" s="75"/>
      <c r="K120" s="111">
        <f>+RESIDENTIAL!$G$55</f>
        <v>0.15</v>
      </c>
      <c r="L120" s="95">
        <f>0.18*$G$84</f>
        <v>162000</v>
      </c>
      <c r="M120" s="96">
        <f t="shared" si="41"/>
        <v>24300</v>
      </c>
      <c r="N120" s="75"/>
      <c r="O120" s="67">
        <f t="shared" si="38"/>
        <v>0</v>
      </c>
      <c r="P120" s="68">
        <f t="shared" si="39"/>
        <v>0</v>
      </c>
      <c r="Q120" s="69"/>
      <c r="R120" s="10"/>
    </row>
    <row r="121" spans="1:18" s="9" customFormat="1" x14ac:dyDescent="0.35">
      <c r="A121" s="93"/>
      <c r="B121" s="62" t="s">
        <v>53</v>
      </c>
      <c r="C121" s="62"/>
      <c r="D121" s="61" t="s">
        <v>32</v>
      </c>
      <c r="E121" s="62"/>
      <c r="F121" s="52"/>
      <c r="G121" s="111">
        <f>+RESIDENTIAL!$G$56</f>
        <v>0.217</v>
      </c>
      <c r="H121" s="95">
        <f>0.18*$G$84</f>
        <v>162000</v>
      </c>
      <c r="I121" s="65">
        <f t="shared" si="40"/>
        <v>35154</v>
      </c>
      <c r="J121" s="75"/>
      <c r="K121" s="111">
        <f>+RESIDENTIAL!$G$56</f>
        <v>0.217</v>
      </c>
      <c r="L121" s="95">
        <f>0.18*$G$84</f>
        <v>162000</v>
      </c>
      <c r="M121" s="96">
        <f t="shared" si="41"/>
        <v>35154</v>
      </c>
      <c r="N121" s="75"/>
      <c r="O121" s="67">
        <f t="shared" si="38"/>
        <v>0</v>
      </c>
      <c r="P121" s="68">
        <f t="shared" si="39"/>
        <v>0</v>
      </c>
      <c r="Q121" s="69"/>
      <c r="R121" s="10"/>
    </row>
    <row r="122" spans="1:18" s="9" customFormat="1" x14ac:dyDescent="0.35">
      <c r="A122" s="93"/>
      <c r="B122" s="62" t="s">
        <v>54</v>
      </c>
      <c r="C122" s="62"/>
      <c r="D122" s="61" t="s">
        <v>32</v>
      </c>
      <c r="E122" s="62"/>
      <c r="F122" s="52"/>
      <c r="G122" s="111">
        <f>+RESIDENTIAL!$G$57</f>
        <v>0.126</v>
      </c>
      <c r="H122" s="95">
        <f>IF(AND($N$1=1, $G$84&gt;=750), 750, IF(AND($N$1=1, AND($G$84&lt;750, $G$84&gt;=0)), $G$84, IF(AND($N$1=2, $G$84&gt;=750), 750, IF(AND($N$1=2, AND($G$84&lt;750, $G$84&gt;=0)), $G$84))))</f>
        <v>750</v>
      </c>
      <c r="I122" s="65">
        <f t="shared" si="40"/>
        <v>94.5</v>
      </c>
      <c r="J122" s="75"/>
      <c r="K122" s="111">
        <f>+RESIDENTIAL!$G$57</f>
        <v>0.126</v>
      </c>
      <c r="L122" s="95">
        <f>IF(AND($N$1=1, $G$84&gt;=750), 750, IF(AND($N$1=1, AND($G$84&lt;750, $G$84&gt;=0)), $G$84, IF(AND($N$1=2, $G$84&gt;=750), 750, IF(AND($N$1=2, AND($G$84&lt;750, $G$84&gt;=0)), $G$84))))</f>
        <v>750</v>
      </c>
      <c r="M122" s="96">
        <f t="shared" si="41"/>
        <v>94.5</v>
      </c>
      <c r="N122" s="75"/>
      <c r="O122" s="67">
        <f t="shared" si="38"/>
        <v>0</v>
      </c>
      <c r="P122" s="68">
        <f t="shared" si="39"/>
        <v>0</v>
      </c>
      <c r="Q122" s="69"/>
      <c r="R122" s="10"/>
    </row>
    <row r="123" spans="1:18" s="9" customFormat="1" x14ac:dyDescent="0.35">
      <c r="A123" s="93"/>
      <c r="B123" s="62" t="s">
        <v>55</v>
      </c>
      <c r="C123" s="62"/>
      <c r="D123" s="61" t="s">
        <v>32</v>
      </c>
      <c r="E123" s="62"/>
      <c r="F123" s="52"/>
      <c r="G123" s="111">
        <f>+RESIDENTIAL!$G$58</f>
        <v>0.14599999999999999</v>
      </c>
      <c r="H123" s="95">
        <f>IF(AND($N$1=1, $G$84&gt;=750), $G$84-750, IF(AND($N$1=1, AND($G$84&lt;750, $G$84&gt;=0)), 0, IF(AND($N$1=2, $G$84&gt;=750), $G$84-750, IF(AND($N$1=2, AND($G$84&lt;750, $G$84&gt;=0)), 0))))</f>
        <v>899250</v>
      </c>
      <c r="I123" s="65">
        <f t="shared" si="40"/>
        <v>131290.5</v>
      </c>
      <c r="J123" s="75"/>
      <c r="K123" s="111">
        <f>+RESIDENTIAL!$G$58</f>
        <v>0.14599999999999999</v>
      </c>
      <c r="L123" s="95">
        <f>IF(AND($N$1=1, $G$84&gt;=750), $G$84-750, IF(AND($N$1=1, AND($G$84&lt;750, $G$84&gt;=0)), 0, IF(AND($N$1=2, $G$84&gt;=750), $G$84-750, IF(AND($N$1=2, AND($G$84&lt;750, $G$84&gt;=0)), 0))))</f>
        <v>899250</v>
      </c>
      <c r="M123" s="96">
        <f t="shared" si="41"/>
        <v>131290.5</v>
      </c>
      <c r="N123" s="75"/>
      <c r="O123" s="67">
        <f t="shared" si="38"/>
        <v>0</v>
      </c>
      <c r="P123" s="68">
        <f t="shared" si="39"/>
        <v>0</v>
      </c>
      <c r="Q123" s="69"/>
      <c r="R123" s="10"/>
    </row>
    <row r="124" spans="1:18" s="9" customFormat="1" x14ac:dyDescent="0.35">
      <c r="A124" s="93"/>
      <c r="B124" s="62" t="s">
        <v>56</v>
      </c>
      <c r="C124" s="62"/>
      <c r="D124" s="61" t="s">
        <v>32</v>
      </c>
      <c r="E124" s="62"/>
      <c r="F124" s="52"/>
      <c r="G124" s="111">
        <f>+RESIDENTIAL!$G$59</f>
        <v>0.1368</v>
      </c>
      <c r="H124" s="95">
        <v>0</v>
      </c>
      <c r="I124" s="65">
        <f t="shared" si="40"/>
        <v>0</v>
      </c>
      <c r="J124" s="75"/>
      <c r="K124" s="111">
        <f>+RESIDENTIAL!$G$59</f>
        <v>0.1368</v>
      </c>
      <c r="L124" s="95">
        <v>0</v>
      </c>
      <c r="M124" s="96">
        <f t="shared" si="41"/>
        <v>0</v>
      </c>
      <c r="N124" s="75"/>
      <c r="O124" s="67">
        <f t="shared" si="38"/>
        <v>0</v>
      </c>
      <c r="P124" s="68" t="str">
        <f t="shared" si="39"/>
        <v/>
      </c>
      <c r="Q124" s="69"/>
      <c r="R124" s="10"/>
    </row>
    <row r="125" spans="1:18" s="9" customFormat="1" ht="15" thickBot="1" x14ac:dyDescent="0.4">
      <c r="A125" s="93"/>
      <c r="B125" s="62" t="s">
        <v>57</v>
      </c>
      <c r="C125" s="62"/>
      <c r="D125" s="61" t="s">
        <v>32</v>
      </c>
      <c r="E125" s="62"/>
      <c r="F125" s="52"/>
      <c r="G125" s="111">
        <f>+RESIDENTIAL!$G$60</f>
        <v>0.1368</v>
      </c>
      <c r="H125" s="95">
        <f>+$G$84</f>
        <v>900000</v>
      </c>
      <c r="I125" s="65">
        <f t="shared" si="40"/>
        <v>123120</v>
      </c>
      <c r="J125" s="75"/>
      <c r="K125" s="111">
        <f>+RESIDENTIAL!$G$60</f>
        <v>0.1368</v>
      </c>
      <c r="L125" s="95">
        <f>+$G$84</f>
        <v>900000</v>
      </c>
      <c r="M125" s="96">
        <f t="shared" si="41"/>
        <v>123120</v>
      </c>
      <c r="N125" s="75"/>
      <c r="O125" s="67">
        <f t="shared" si="38"/>
        <v>0</v>
      </c>
      <c r="P125" s="68">
        <f t="shared" si="39"/>
        <v>0</v>
      </c>
      <c r="Q125" s="69"/>
      <c r="R125" s="10"/>
    </row>
    <row r="126" spans="1:18" ht="15" thickBot="1" x14ac:dyDescent="0.4">
      <c r="A126" s="200"/>
      <c r="B126" s="479"/>
      <c r="C126" s="480"/>
      <c r="D126" s="481"/>
      <c r="E126" s="480"/>
      <c r="F126" s="482"/>
      <c r="G126" s="507"/>
      <c r="H126" s="508"/>
      <c r="I126" s="485"/>
      <c r="J126" s="486"/>
      <c r="K126" s="507"/>
      <c r="L126" s="508"/>
      <c r="M126" s="485"/>
      <c r="N126" s="482"/>
      <c r="O126" s="509"/>
      <c r="P126" s="488"/>
      <c r="Q126" s="224"/>
      <c r="R126" s="10"/>
    </row>
    <row r="127" spans="1:18" x14ac:dyDescent="0.35">
      <c r="A127" s="200"/>
      <c r="B127" s="288" t="s">
        <v>83</v>
      </c>
      <c r="C127" s="245"/>
      <c r="D127" s="289"/>
      <c r="E127" s="245"/>
      <c r="F127" s="290"/>
      <c r="G127" s="291"/>
      <c r="H127" s="291"/>
      <c r="I127" s="489">
        <f>SUM(I114:I118,I125)</f>
        <v>152150.255</v>
      </c>
      <c r="K127" s="291"/>
      <c r="L127" s="291"/>
      <c r="M127" s="292">
        <f>SUM(M114:M118,M125)</f>
        <v>154817.47500000001</v>
      </c>
      <c r="N127" s="293"/>
      <c r="O127" s="294">
        <f>M127-I127</f>
        <v>2667.2200000000012</v>
      </c>
      <c r="P127" s="295">
        <f>IF(OR(I127=0,M127=0),"",(O127/I127))</f>
        <v>1.7530171079897312E-2</v>
      </c>
      <c r="Q127" s="224"/>
      <c r="R127" s="10"/>
    </row>
    <row r="128" spans="1:18" x14ac:dyDescent="0.35">
      <c r="A128" s="200"/>
      <c r="B128" s="288" t="s">
        <v>59</v>
      </c>
      <c r="C128" s="245"/>
      <c r="D128" s="289"/>
      <c r="E128" s="245"/>
      <c r="F128" s="290"/>
      <c r="G128" s="297">
        <f>+RESIDENTIAL!$G$63</f>
        <v>-0.33200000000000002</v>
      </c>
      <c r="H128" s="296"/>
      <c r="I128" s="490"/>
      <c r="K128" s="297">
        <f>$G128</f>
        <v>-0.33200000000000002</v>
      </c>
      <c r="L128" s="296"/>
      <c r="M128" s="242"/>
      <c r="N128" s="293"/>
      <c r="O128" s="237">
        <f>M128-I128</f>
        <v>0</v>
      </c>
      <c r="P128" s="238" t="str">
        <f>IF(OR(I128=0,M128=0),"",(O128/I128))</f>
        <v/>
      </c>
      <c r="Q128" s="224"/>
      <c r="R128" s="10"/>
    </row>
    <row r="129" spans="1:18" x14ac:dyDescent="0.35">
      <c r="A129" s="200"/>
      <c r="B129" s="230" t="s">
        <v>60</v>
      </c>
      <c r="C129" s="245"/>
      <c r="D129" s="289"/>
      <c r="E129" s="245"/>
      <c r="F129" s="236"/>
      <c r="G129" s="299">
        <v>0.13</v>
      </c>
      <c r="H129" s="236"/>
      <c r="I129" s="490">
        <f>I127*G129</f>
        <v>19779.533150000003</v>
      </c>
      <c r="K129" s="299">
        <v>0.13</v>
      </c>
      <c r="L129" s="236"/>
      <c r="M129" s="242">
        <f>M127*K129</f>
        <v>20126.27175</v>
      </c>
      <c r="N129" s="300"/>
      <c r="O129" s="237">
        <f>M129-I129</f>
        <v>346.73859999999695</v>
      </c>
      <c r="P129" s="238">
        <f>IF(OR(I129=0,M129=0),"",(O129/I129))</f>
        <v>1.7530171079897145E-2</v>
      </c>
      <c r="Q129" s="224"/>
      <c r="R129" s="10"/>
    </row>
    <row r="130" spans="1:18" ht="15" thickBot="1" x14ac:dyDescent="0.4">
      <c r="A130" s="200"/>
      <c r="B130" s="564" t="s">
        <v>84</v>
      </c>
      <c r="C130" s="564"/>
      <c r="D130" s="564"/>
      <c r="E130" s="301"/>
      <c r="F130" s="302"/>
      <c r="G130" s="302"/>
      <c r="H130" s="302"/>
      <c r="I130" s="491">
        <f>SUM(I127:I129)</f>
        <v>171929.78815000001</v>
      </c>
      <c r="J130" s="492"/>
      <c r="K130" s="302"/>
      <c r="L130" s="302"/>
      <c r="M130" s="303">
        <f>SUM(M127:M129)</f>
        <v>174943.74674999999</v>
      </c>
      <c r="N130" s="304"/>
      <c r="O130" s="363">
        <f>M130-I130</f>
        <v>3013.9585999999836</v>
      </c>
      <c r="P130" s="364">
        <f>IF(OR(I130=0,M130=0),"",(O130/I130))</f>
        <v>1.7530171079897208E-2</v>
      </c>
      <c r="Q130" s="224"/>
      <c r="R130" s="10"/>
    </row>
    <row r="131" spans="1:18" ht="15" thickBot="1" x14ac:dyDescent="0.4">
      <c r="A131" s="200"/>
      <c r="B131" s="493"/>
      <c r="C131" s="494"/>
      <c r="D131" s="495"/>
      <c r="E131" s="494"/>
      <c r="F131" s="496"/>
      <c r="G131" s="483"/>
      <c r="H131" s="497"/>
      <c r="I131" s="485"/>
      <c r="J131" s="486"/>
      <c r="K131" s="483"/>
      <c r="L131" s="497"/>
      <c r="M131" s="485"/>
      <c r="N131" s="496"/>
      <c r="O131" s="498"/>
      <c r="P131" s="488"/>
      <c r="Q131" s="224"/>
      <c r="R131" s="10"/>
    </row>
    <row r="132" spans="1:18" s="202" customFormat="1" x14ac:dyDescent="0.35">
      <c r="A132" s="240"/>
      <c r="B132" s="378" t="s">
        <v>70</v>
      </c>
      <c r="C132" s="378"/>
      <c r="D132" s="416"/>
      <c r="E132" s="378"/>
      <c r="F132" s="379"/>
      <c r="G132" s="381"/>
      <c r="H132" s="381"/>
      <c r="I132" s="499">
        <f>SUM(I122:I123,I114,I115:I118)</f>
        <v>160415.255</v>
      </c>
      <c r="K132" s="381"/>
      <c r="L132" s="381"/>
      <c r="M132" s="382">
        <f>SUM(M122:M123,M114,M115:M118)</f>
        <v>163082.47500000001</v>
      </c>
      <c r="N132" s="383"/>
      <c r="O132" s="242">
        <f>M132-I132</f>
        <v>2667.2200000000012</v>
      </c>
      <c r="P132" s="243">
        <f>IF(OR(I132=0,M132=0),"",(O132/I132))</f>
        <v>1.6626972291382144E-2</v>
      </c>
      <c r="Q132" s="224"/>
      <c r="R132" s="10"/>
    </row>
    <row r="133" spans="1:18" s="202" customFormat="1" x14ac:dyDescent="0.35">
      <c r="A133" s="240"/>
      <c r="B133" s="230" t="s">
        <v>59</v>
      </c>
      <c r="C133" s="230"/>
      <c r="D133" s="362"/>
      <c r="E133" s="230"/>
      <c r="F133" s="236"/>
      <c r="G133" s="297">
        <f>+RESIDENTIAL!$G$63</f>
        <v>-0.33200000000000002</v>
      </c>
      <c r="H133" s="296"/>
      <c r="I133" s="490"/>
      <c r="K133" s="297">
        <f>$G133</f>
        <v>-0.33200000000000002</v>
      </c>
      <c r="L133" s="296"/>
      <c r="M133" s="242"/>
      <c r="N133" s="300"/>
      <c r="O133" s="242">
        <f>M133-I133</f>
        <v>0</v>
      </c>
      <c r="P133" s="243" t="str">
        <f>IF(OR(I133=0,M133=0),"",(O133/I133))</f>
        <v/>
      </c>
      <c r="Q133" s="224"/>
      <c r="R133" s="10"/>
    </row>
    <row r="134" spans="1:18" s="202" customFormat="1" x14ac:dyDescent="0.35">
      <c r="A134" s="240"/>
      <c r="B134" s="451" t="s">
        <v>60</v>
      </c>
      <c r="C134" s="378"/>
      <c r="D134" s="416"/>
      <c r="E134" s="378"/>
      <c r="F134" s="379"/>
      <c r="G134" s="380">
        <v>0.13</v>
      </c>
      <c r="H134" s="381"/>
      <c r="I134" s="499">
        <f>I132*G134</f>
        <v>20853.98315</v>
      </c>
      <c r="K134" s="380">
        <v>0.13</v>
      </c>
      <c r="L134" s="381"/>
      <c r="M134" s="382">
        <f>M132*K134</f>
        <v>21200.721750000001</v>
      </c>
      <c r="N134" s="383"/>
      <c r="O134" s="242">
        <f>M134-I134</f>
        <v>346.73860000000059</v>
      </c>
      <c r="P134" s="243">
        <f>IF(OR(I134=0,M134=0),"",(O134/I134))</f>
        <v>1.6626972291382165E-2</v>
      </c>
      <c r="Q134" s="224"/>
      <c r="R134" s="10"/>
    </row>
    <row r="135" spans="1:18" s="202" customFormat="1" ht="15" thickBot="1" x14ac:dyDescent="0.4">
      <c r="A135" s="240"/>
      <c r="B135" s="570" t="s">
        <v>85</v>
      </c>
      <c r="C135" s="570"/>
      <c r="D135" s="570"/>
      <c r="E135" s="230"/>
      <c r="F135" s="236"/>
      <c r="G135" s="236"/>
      <c r="H135" s="236"/>
      <c r="I135" s="490">
        <f>SUM(I132:I134)</f>
        <v>181269.23814999999</v>
      </c>
      <c r="K135" s="236"/>
      <c r="L135" s="236"/>
      <c r="M135" s="242">
        <f>SUM(M132:M134)</f>
        <v>184283.19675</v>
      </c>
      <c r="N135" s="300"/>
      <c r="O135" s="242">
        <f>M135-I135</f>
        <v>3013.9586000000127</v>
      </c>
      <c r="P135" s="243">
        <f>IF(OR(I135=0,M135=0),"",(O135/I135))</f>
        <v>1.662697229138221E-2</v>
      </c>
      <c r="Q135" s="224"/>
      <c r="R135" s="10"/>
    </row>
    <row r="136" spans="1:18" ht="15" thickBot="1" x14ac:dyDescent="0.4">
      <c r="A136" s="200"/>
      <c r="B136" s="452"/>
      <c r="C136" s="453"/>
      <c r="D136" s="454"/>
      <c r="E136" s="453"/>
      <c r="F136" s="455"/>
      <c r="G136" s="456"/>
      <c r="H136" s="457"/>
      <c r="I136" s="458"/>
      <c r="J136" s="486"/>
      <c r="K136" s="456"/>
      <c r="L136" s="457"/>
      <c r="M136" s="458"/>
      <c r="N136" s="455"/>
      <c r="O136" s="459"/>
      <c r="P136" s="510"/>
      <c r="Q136" s="224"/>
      <c r="R136" s="10"/>
    </row>
    <row r="137" spans="1:18" x14ac:dyDescent="0.35">
      <c r="A137" s="200"/>
      <c r="B137" s="200"/>
      <c r="C137" s="200"/>
      <c r="D137" s="201"/>
      <c r="E137" s="200"/>
      <c r="F137" s="200"/>
      <c r="G137" s="200"/>
      <c r="H137" s="200"/>
      <c r="I137" s="218"/>
      <c r="K137" s="200"/>
      <c r="L137" s="200"/>
      <c r="M137" s="218"/>
      <c r="N137" s="200"/>
      <c r="O137" s="200"/>
      <c r="P137" s="501"/>
      <c r="Q137" s="224"/>
      <c r="R137" s="10"/>
    </row>
    <row r="138" spans="1:18" x14ac:dyDescent="0.35">
      <c r="A138" s="200"/>
      <c r="B138" s="216" t="s">
        <v>63</v>
      </c>
      <c r="C138" s="200"/>
      <c r="D138" s="201"/>
      <c r="E138" s="200"/>
      <c r="F138" s="200"/>
      <c r="G138" s="316">
        <f>+RESIDENTIAL!$K$68</f>
        <v>2.9499999999999998E-2</v>
      </c>
      <c r="H138" s="200"/>
      <c r="I138" s="200"/>
      <c r="K138" s="316">
        <f>+RESIDENTIAL!$K$68</f>
        <v>2.9499999999999998E-2</v>
      </c>
      <c r="L138" s="200"/>
      <c r="M138" s="200"/>
      <c r="N138" s="200"/>
      <c r="O138" s="200"/>
      <c r="P138" s="501"/>
      <c r="Q138" s="224"/>
      <c r="R138" s="10"/>
    </row>
    <row r="139" spans="1:18" x14ac:dyDescent="0.35">
      <c r="A139" s="200"/>
      <c r="B139" s="200"/>
      <c r="C139" s="200"/>
      <c r="D139" s="201"/>
      <c r="E139" s="200"/>
      <c r="F139" s="200"/>
      <c r="G139" s="200"/>
      <c r="H139" s="200"/>
      <c r="I139" s="200"/>
      <c r="K139" s="224"/>
      <c r="L139" s="224"/>
      <c r="M139" s="224"/>
      <c r="N139" s="224"/>
      <c r="O139" s="224"/>
      <c r="P139" s="224"/>
      <c r="Q139" s="224"/>
      <c r="R139" s="10"/>
    </row>
    <row r="140" spans="1:18" x14ac:dyDescent="0.35">
      <c r="A140" s="200"/>
      <c r="B140" s="200"/>
      <c r="C140" s="200"/>
      <c r="D140" s="201"/>
      <c r="E140" s="200"/>
      <c r="F140" s="200"/>
      <c r="G140" s="200"/>
      <c r="H140" s="200"/>
      <c r="I140" s="200"/>
      <c r="K140" s="224"/>
      <c r="L140" s="224"/>
      <c r="M140" s="224"/>
      <c r="N140" s="224"/>
      <c r="O140" s="224"/>
      <c r="P140" s="224"/>
      <c r="Q140" s="224"/>
      <c r="R140" s="10"/>
    </row>
    <row r="141" spans="1:18" x14ac:dyDescent="0.35">
      <c r="A141" s="240"/>
      <c r="B141" s="200"/>
      <c r="C141" s="200"/>
      <c r="D141" s="201"/>
      <c r="E141" s="200"/>
      <c r="F141" s="200"/>
      <c r="G141" s="200"/>
      <c r="H141" s="200"/>
      <c r="I141" s="200"/>
      <c r="R141" s="10"/>
    </row>
    <row r="142" spans="1:18" x14ac:dyDescent="0.35">
      <c r="A142" s="240"/>
      <c r="B142" s="200"/>
      <c r="C142" s="200"/>
      <c r="D142" s="201"/>
      <c r="E142" s="200"/>
      <c r="F142" s="200"/>
      <c r="G142" s="200"/>
      <c r="H142" s="200"/>
      <c r="I142" s="200"/>
      <c r="R142" s="10"/>
    </row>
    <row r="143" spans="1:18" x14ac:dyDescent="0.35">
      <c r="A143" s="240"/>
      <c r="B143" s="200"/>
      <c r="C143" s="200"/>
      <c r="D143" s="201"/>
      <c r="E143" s="200"/>
      <c r="F143" s="200"/>
      <c r="G143" s="10"/>
      <c r="H143" s="10"/>
      <c r="I143" s="10"/>
      <c r="J143" s="10"/>
      <c r="K143" s="10"/>
      <c r="L143" s="10"/>
      <c r="R143" s="10"/>
    </row>
    <row r="144" spans="1:18" x14ac:dyDescent="0.35">
      <c r="A144" s="240"/>
      <c r="B144" s="200"/>
      <c r="C144" s="200"/>
      <c r="D144" s="201"/>
      <c r="E144" s="200"/>
      <c r="F144" s="200"/>
      <c r="G144" s="10"/>
      <c r="H144" s="10"/>
      <c r="I144" s="10"/>
      <c r="J144" s="71"/>
      <c r="K144" s="71"/>
      <c r="L144" s="71"/>
      <c r="M144" s="71"/>
      <c r="R144" s="10"/>
    </row>
    <row r="145" spans="1:18" x14ac:dyDescent="0.35">
      <c r="A145" s="240"/>
      <c r="B145" s="200"/>
      <c r="C145" s="200"/>
      <c r="D145" s="201"/>
      <c r="E145" s="200"/>
      <c r="F145" s="200"/>
      <c r="G145" s="10"/>
      <c r="H145" s="10"/>
      <c r="I145" s="10"/>
      <c r="J145" s="71"/>
      <c r="K145" s="71"/>
      <c r="L145" s="71"/>
      <c r="M145" s="71"/>
      <c r="R145" s="10"/>
    </row>
    <row r="146" spans="1:18" x14ac:dyDescent="0.35">
      <c r="A146" s="240"/>
      <c r="B146" s="200"/>
      <c r="C146" s="200"/>
      <c r="D146" s="201"/>
      <c r="E146" s="200"/>
      <c r="F146" s="200"/>
      <c r="G146" s="10"/>
      <c r="H146" s="10"/>
      <c r="I146" s="10"/>
      <c r="J146" s="71"/>
      <c r="K146" s="71"/>
      <c r="L146" s="71"/>
      <c r="M146" s="71"/>
      <c r="R146" s="10"/>
    </row>
    <row r="147" spans="1:18" x14ac:dyDescent="0.35">
      <c r="A147" s="240"/>
      <c r="B147" s="200"/>
      <c r="C147" s="200"/>
      <c r="D147" s="201"/>
      <c r="E147" s="200"/>
      <c r="F147" s="200"/>
      <c r="G147" s="10"/>
      <c r="H147" s="10"/>
      <c r="I147" s="10"/>
      <c r="J147" s="71"/>
      <c r="K147" s="71"/>
      <c r="L147" s="71"/>
      <c r="M147" s="71"/>
      <c r="R147" s="10"/>
    </row>
    <row r="148" spans="1:18" x14ac:dyDescent="0.35">
      <c r="A148" s="240"/>
      <c r="B148" s="200"/>
      <c r="C148" s="200"/>
      <c r="D148" s="201"/>
      <c r="E148" s="200"/>
      <c r="F148" s="200"/>
      <c r="G148" s="10"/>
      <c r="H148" s="10"/>
      <c r="I148" s="10"/>
      <c r="J148" s="71"/>
      <c r="K148" s="71"/>
      <c r="L148" s="71"/>
      <c r="M148" s="71"/>
      <c r="R148" s="10"/>
    </row>
    <row r="149" spans="1:18" x14ac:dyDescent="0.35">
      <c r="A149" s="240"/>
      <c r="B149" s="200"/>
      <c r="C149" s="200"/>
      <c r="D149" s="201"/>
      <c r="E149" s="200"/>
      <c r="F149" s="200"/>
      <c r="G149" s="10"/>
      <c r="H149" s="10"/>
      <c r="I149" s="10"/>
      <c r="J149" s="71"/>
      <c r="K149" s="71"/>
      <c r="L149" s="71"/>
      <c r="M149" s="71"/>
      <c r="R149" s="10"/>
    </row>
    <row r="150" spans="1:18" x14ac:dyDescent="0.35">
      <c r="A150" s="240"/>
      <c r="B150" s="200"/>
      <c r="C150" s="200"/>
      <c r="D150" s="201"/>
      <c r="E150" s="200"/>
      <c r="F150" s="200"/>
      <c r="G150" s="10"/>
      <c r="H150" s="10"/>
      <c r="I150" s="10"/>
      <c r="J150" s="71"/>
      <c r="K150" s="71"/>
      <c r="L150" s="71"/>
      <c r="M150" s="71"/>
      <c r="R150" s="10"/>
    </row>
    <row r="151" spans="1:18" x14ac:dyDescent="0.35">
      <c r="A151" s="240"/>
      <c r="B151" s="200"/>
      <c r="C151" s="200"/>
      <c r="D151" s="201"/>
      <c r="E151" s="200"/>
      <c r="F151" s="200"/>
      <c r="G151" s="10"/>
      <c r="H151" s="10"/>
      <c r="I151" s="10"/>
      <c r="J151" s="71"/>
      <c r="K151" s="71"/>
      <c r="L151" s="71"/>
      <c r="M151" s="71"/>
      <c r="R151" s="10"/>
    </row>
    <row r="152" spans="1:18" x14ac:dyDescent="0.35">
      <c r="A152" s="240"/>
      <c r="B152" s="200"/>
      <c r="C152" s="200"/>
      <c r="D152" s="201"/>
      <c r="E152" s="200"/>
      <c r="F152" s="200"/>
      <c r="G152" s="10"/>
      <c r="H152" s="10"/>
      <c r="I152" s="10"/>
      <c r="J152" s="71"/>
      <c r="K152" s="71"/>
      <c r="L152" s="71"/>
      <c r="M152" s="71"/>
      <c r="R152" s="10"/>
    </row>
    <row r="153" spans="1:18" x14ac:dyDescent="0.35">
      <c r="A153" s="240"/>
      <c r="B153" s="200"/>
      <c r="C153" s="200"/>
      <c r="D153" s="201"/>
      <c r="E153" s="200"/>
      <c r="F153" s="200"/>
      <c r="G153" s="10"/>
      <c r="H153" s="10"/>
      <c r="I153" s="10"/>
      <c r="J153" s="71"/>
      <c r="K153" s="71"/>
      <c r="L153" s="71"/>
      <c r="M153" s="71"/>
      <c r="R153" s="10"/>
    </row>
    <row r="154" spans="1:18" x14ac:dyDescent="0.35">
      <c r="A154" s="240"/>
      <c r="B154" s="200"/>
      <c r="C154" s="200"/>
      <c r="D154" s="201"/>
      <c r="E154" s="200"/>
      <c r="F154" s="200"/>
      <c r="G154" s="10"/>
      <c r="H154" s="10"/>
      <c r="I154" s="10"/>
      <c r="J154" s="71"/>
      <c r="K154" s="71"/>
      <c r="L154" s="71"/>
      <c r="M154" s="71"/>
      <c r="R154" s="10"/>
    </row>
    <row r="155" spans="1:18" x14ac:dyDescent="0.35">
      <c r="A155" s="240"/>
      <c r="B155" s="200"/>
      <c r="C155" s="200"/>
      <c r="D155" s="201"/>
      <c r="E155" s="200"/>
      <c r="F155" s="200"/>
      <c r="G155" s="10"/>
      <c r="H155" s="10"/>
      <c r="I155" s="10"/>
      <c r="J155" s="71"/>
      <c r="K155" s="71"/>
      <c r="L155" s="71"/>
      <c r="M155" s="71"/>
      <c r="R155" s="10"/>
    </row>
    <row r="156" spans="1:18" x14ac:dyDescent="0.35">
      <c r="A156" s="240"/>
      <c r="B156" s="200"/>
      <c r="C156" s="200"/>
      <c r="D156" s="201"/>
      <c r="E156" s="200"/>
      <c r="F156" s="200"/>
      <c r="G156" s="10"/>
      <c r="H156" s="10"/>
      <c r="I156" s="10"/>
      <c r="J156" s="71"/>
      <c r="K156" s="71"/>
      <c r="L156" s="71"/>
      <c r="M156" s="71"/>
      <c r="R156" s="10"/>
    </row>
    <row r="157" spans="1:18" x14ac:dyDescent="0.35">
      <c r="A157" s="240"/>
      <c r="B157" s="200"/>
      <c r="C157" s="200"/>
      <c r="D157" s="201"/>
      <c r="E157" s="200"/>
      <c r="F157" s="200"/>
      <c r="G157" s="10"/>
      <c r="H157" s="10"/>
      <c r="I157" s="10"/>
      <c r="J157" s="71"/>
      <c r="K157" s="71"/>
      <c r="L157" s="71"/>
      <c r="M157" s="71"/>
      <c r="R157" s="10"/>
    </row>
    <row r="158" spans="1:18" x14ac:dyDescent="0.35">
      <c r="A158" s="240"/>
      <c r="B158" s="200"/>
      <c r="C158" s="200"/>
      <c r="D158" s="201"/>
      <c r="E158" s="200"/>
      <c r="F158" s="200"/>
      <c r="G158" s="10"/>
      <c r="H158" s="10"/>
      <c r="I158" s="10"/>
      <c r="J158" s="71"/>
      <c r="K158" s="71"/>
      <c r="L158" s="71"/>
      <c r="M158" s="71"/>
      <c r="R158" s="10"/>
    </row>
    <row r="159" spans="1:18" x14ac:dyDescent="0.35">
      <c r="A159" s="240"/>
      <c r="B159" s="200"/>
      <c r="C159" s="200"/>
      <c r="D159" s="201"/>
      <c r="E159" s="200"/>
      <c r="F159" s="200"/>
      <c r="G159" s="10"/>
      <c r="H159" s="10"/>
      <c r="I159" s="10"/>
      <c r="J159" s="71"/>
      <c r="K159" s="71"/>
      <c r="L159" s="71"/>
      <c r="M159" s="71"/>
      <c r="R159" s="10"/>
    </row>
    <row r="160" spans="1:18" x14ac:dyDescent="0.35">
      <c r="A160" s="240"/>
      <c r="B160" s="200"/>
      <c r="C160" s="200"/>
      <c r="D160" s="201"/>
      <c r="E160" s="200"/>
      <c r="F160" s="200"/>
      <c r="G160" s="10"/>
      <c r="H160" s="10"/>
      <c r="I160" s="10"/>
      <c r="J160" s="71"/>
      <c r="K160" s="71"/>
      <c r="L160" s="71"/>
      <c r="M160" s="71"/>
      <c r="R160" s="10"/>
    </row>
    <row r="161" spans="1:18" x14ac:dyDescent="0.35">
      <c r="A161" s="240"/>
      <c r="B161" s="200"/>
      <c r="C161" s="200"/>
      <c r="D161" s="201"/>
      <c r="E161" s="200"/>
      <c r="F161" s="200"/>
      <c r="G161" s="10"/>
      <c r="H161" s="10"/>
      <c r="I161" s="10"/>
      <c r="J161" s="71"/>
      <c r="K161" s="71"/>
      <c r="L161" s="71"/>
      <c r="M161" s="71"/>
      <c r="R161" s="10"/>
    </row>
    <row r="162" spans="1:18" x14ac:dyDescent="0.35">
      <c r="A162" s="240"/>
      <c r="B162" s="200"/>
      <c r="C162" s="200"/>
      <c r="D162" s="201"/>
      <c r="E162" s="200"/>
      <c r="F162" s="200"/>
      <c r="G162" s="10"/>
      <c r="H162" s="10"/>
      <c r="I162" s="10"/>
      <c r="J162" s="71"/>
      <c r="K162" s="71"/>
      <c r="L162" s="71"/>
      <c r="M162" s="71"/>
      <c r="R162" s="10"/>
    </row>
    <row r="163" spans="1:18" x14ac:dyDescent="0.35">
      <c r="A163" s="240"/>
      <c r="B163" s="200"/>
      <c r="C163" s="200"/>
      <c r="D163" s="201"/>
      <c r="E163" s="200"/>
      <c r="F163" s="200"/>
      <c r="G163" s="10"/>
      <c r="H163" s="10"/>
      <c r="I163" s="10"/>
      <c r="J163" s="71"/>
      <c r="K163" s="71"/>
      <c r="L163" s="71"/>
      <c r="M163" s="71"/>
      <c r="R163" s="10"/>
    </row>
    <row r="164" spans="1:18" x14ac:dyDescent="0.35">
      <c r="A164" s="240"/>
      <c r="B164" s="200"/>
      <c r="C164" s="200"/>
      <c r="D164" s="201"/>
      <c r="E164" s="200"/>
      <c r="F164" s="200"/>
      <c r="G164" s="10"/>
      <c r="H164" s="10"/>
      <c r="I164" s="10"/>
      <c r="J164" s="71"/>
      <c r="K164" s="71"/>
      <c r="L164" s="71"/>
      <c r="M164" s="71"/>
      <c r="R164" s="10"/>
    </row>
    <row r="165" spans="1:18" x14ac:dyDescent="0.35">
      <c r="A165" s="240"/>
      <c r="B165" s="200"/>
      <c r="C165" s="200"/>
      <c r="D165" s="201"/>
      <c r="E165" s="200"/>
      <c r="F165" s="200"/>
      <c r="G165" s="10"/>
      <c r="H165" s="10"/>
      <c r="I165" s="10"/>
      <c r="J165" s="71"/>
      <c r="K165" s="71"/>
      <c r="L165" s="71"/>
      <c r="M165" s="71"/>
      <c r="R165" s="10"/>
    </row>
    <row r="166" spans="1:18" x14ac:dyDescent="0.35">
      <c r="A166" s="240"/>
      <c r="B166" s="200"/>
      <c r="C166" s="200"/>
      <c r="D166" s="201"/>
      <c r="E166" s="200"/>
      <c r="F166" s="200"/>
      <c r="G166" s="10"/>
      <c r="H166" s="10"/>
      <c r="I166" s="10"/>
      <c r="J166" s="71"/>
      <c r="K166" s="71"/>
      <c r="L166" s="71"/>
      <c r="M166" s="71"/>
      <c r="R166" s="10"/>
    </row>
    <row r="167" spans="1:18" x14ac:dyDescent="0.35">
      <c r="A167" s="240"/>
      <c r="B167" s="200"/>
      <c r="C167" s="200"/>
      <c r="D167" s="201"/>
      <c r="E167" s="200"/>
      <c r="F167" s="200"/>
      <c r="G167" s="10"/>
      <c r="H167" s="10"/>
      <c r="I167" s="10"/>
      <c r="J167" s="71"/>
      <c r="K167" s="71"/>
      <c r="L167" s="71"/>
      <c r="M167" s="71"/>
      <c r="R167" s="10"/>
    </row>
    <row r="168" spans="1:18" x14ac:dyDescent="0.35">
      <c r="A168" s="240"/>
      <c r="B168" s="200"/>
      <c r="C168" s="200"/>
      <c r="D168" s="201"/>
      <c r="E168" s="200"/>
      <c r="F168" s="200"/>
      <c r="G168" s="10"/>
      <c r="H168" s="10"/>
      <c r="I168" s="10"/>
      <c r="J168" s="71"/>
      <c r="K168" s="71"/>
      <c r="L168" s="71"/>
      <c r="M168" s="71"/>
      <c r="R168" s="10"/>
    </row>
    <row r="169" spans="1:18" x14ac:dyDescent="0.35">
      <c r="A169" s="240"/>
      <c r="B169" s="200"/>
      <c r="C169" s="200"/>
      <c r="D169" s="201"/>
      <c r="E169" s="200"/>
      <c r="F169" s="200"/>
      <c r="G169" s="10"/>
      <c r="H169" s="10"/>
      <c r="I169" s="10"/>
      <c r="J169" s="71"/>
      <c r="K169" s="71"/>
      <c r="L169" s="71"/>
      <c r="M169" s="71"/>
      <c r="R169" s="10"/>
    </row>
    <row r="170" spans="1:18" x14ac:dyDescent="0.35">
      <c r="A170" s="240"/>
      <c r="B170" s="200"/>
      <c r="C170" s="200"/>
      <c r="D170" s="201"/>
      <c r="E170" s="200"/>
      <c r="F170" s="200"/>
      <c r="G170" s="10"/>
      <c r="H170" s="10"/>
      <c r="I170" s="10"/>
      <c r="J170" s="71"/>
      <c r="K170" s="71"/>
      <c r="L170" s="71"/>
      <c r="M170" s="71"/>
      <c r="R170" s="10"/>
    </row>
    <row r="171" spans="1:18" x14ac:dyDescent="0.35">
      <c r="A171" s="240"/>
      <c r="B171" s="200"/>
      <c r="C171" s="200"/>
      <c r="D171" s="201"/>
      <c r="E171" s="200"/>
      <c r="F171" s="200"/>
      <c r="G171" s="10"/>
      <c r="H171" s="10"/>
      <c r="I171" s="10"/>
      <c r="J171" s="71"/>
      <c r="K171" s="71"/>
      <c r="L171" s="71"/>
      <c r="M171" s="71"/>
      <c r="R171" s="10"/>
    </row>
    <row r="172" spans="1:18" x14ac:dyDescent="0.35">
      <c r="A172" s="240"/>
      <c r="B172" s="200"/>
      <c r="C172" s="200"/>
      <c r="D172" s="201"/>
      <c r="E172" s="200"/>
      <c r="F172" s="200"/>
      <c r="G172" s="10"/>
      <c r="H172" s="10"/>
      <c r="I172" s="10"/>
      <c r="J172" s="71"/>
      <c r="K172" s="71"/>
      <c r="L172" s="71"/>
      <c r="M172" s="71"/>
      <c r="R172" s="10"/>
    </row>
    <row r="173" spans="1:18" x14ac:dyDescent="0.35">
      <c r="A173" s="240"/>
      <c r="B173" s="200"/>
      <c r="C173" s="200"/>
      <c r="D173" s="201"/>
      <c r="E173" s="200"/>
      <c r="F173" s="200"/>
      <c r="G173" s="10"/>
      <c r="H173" s="10"/>
      <c r="I173" s="10"/>
      <c r="J173" s="71"/>
      <c r="K173" s="71"/>
      <c r="L173" s="71"/>
      <c r="M173" s="71"/>
      <c r="R173" s="10"/>
    </row>
    <row r="174" spans="1:18" x14ac:dyDescent="0.35">
      <c r="A174" s="240"/>
      <c r="B174" s="200"/>
      <c r="C174" s="200"/>
      <c r="D174" s="201"/>
      <c r="E174" s="200"/>
      <c r="F174" s="200"/>
      <c r="G174" s="10"/>
      <c r="H174" s="10"/>
      <c r="I174" s="10"/>
      <c r="J174" s="71"/>
      <c r="K174" s="71"/>
      <c r="L174" s="71"/>
      <c r="M174" s="71"/>
      <c r="R174" s="10"/>
    </row>
    <row r="175" spans="1:18" x14ac:dyDescent="0.35">
      <c r="A175" s="240"/>
      <c r="B175" s="200"/>
      <c r="C175" s="200"/>
      <c r="D175" s="201"/>
      <c r="E175" s="200"/>
      <c r="F175" s="200"/>
      <c r="G175" s="10"/>
      <c r="H175" s="10"/>
      <c r="I175" s="10"/>
      <c r="J175" s="71"/>
      <c r="K175" s="71"/>
      <c r="L175" s="71"/>
      <c r="M175" s="71"/>
      <c r="R175" s="10"/>
    </row>
    <row r="176" spans="1:18" x14ac:dyDescent="0.35">
      <c r="A176" s="240"/>
      <c r="B176" s="200"/>
      <c r="C176" s="200"/>
      <c r="D176" s="201"/>
      <c r="E176" s="200"/>
      <c r="F176" s="200"/>
      <c r="G176" s="10"/>
      <c r="H176" s="10"/>
      <c r="I176" s="10"/>
      <c r="J176" s="71"/>
      <c r="K176" s="71"/>
      <c r="L176" s="71"/>
      <c r="M176" s="71"/>
    </row>
    <row r="177" spans="1:13" x14ac:dyDescent="0.35">
      <c r="A177" s="240"/>
      <c r="B177" s="200"/>
      <c r="C177" s="200"/>
      <c r="D177" s="201"/>
      <c r="E177" s="200"/>
      <c r="F177" s="200"/>
      <c r="G177" s="10"/>
      <c r="H177" s="10"/>
      <c r="I177" s="10"/>
      <c r="J177" s="71"/>
      <c r="K177" s="71"/>
      <c r="L177" s="71"/>
      <c r="M177" s="71"/>
    </row>
    <row r="178" spans="1:13" x14ac:dyDescent="0.35">
      <c r="A178" s="240"/>
      <c r="B178" s="200"/>
      <c r="C178" s="200"/>
      <c r="D178" s="201"/>
      <c r="E178" s="200"/>
      <c r="F178" s="200"/>
      <c r="G178" s="10"/>
      <c r="H178" s="10"/>
      <c r="I178" s="10"/>
      <c r="J178" s="71"/>
      <c r="K178" s="71"/>
      <c r="L178" s="71"/>
      <c r="M178" s="71"/>
    </row>
    <row r="179" spans="1:13" x14ac:dyDescent="0.35">
      <c r="A179" s="240"/>
      <c r="B179" s="200"/>
      <c r="C179" s="200"/>
      <c r="D179" s="201"/>
      <c r="E179" s="200"/>
      <c r="F179" s="200"/>
      <c r="G179" s="10"/>
      <c r="H179" s="10"/>
      <c r="I179" s="10"/>
      <c r="J179" s="71"/>
      <c r="K179" s="71"/>
      <c r="L179" s="71"/>
      <c r="M179" s="71"/>
    </row>
    <row r="180" spans="1:13" x14ac:dyDescent="0.35">
      <c r="A180" s="240"/>
      <c r="B180" s="200"/>
      <c r="C180" s="200"/>
      <c r="D180" s="201"/>
      <c r="E180" s="200"/>
      <c r="F180" s="200"/>
      <c r="G180" s="10"/>
      <c r="H180" s="10"/>
      <c r="I180" s="10"/>
      <c r="J180" s="71"/>
      <c r="K180" s="71"/>
      <c r="L180" s="71"/>
      <c r="M180" s="71"/>
    </row>
    <row r="181" spans="1:13" x14ac:dyDescent="0.35">
      <c r="A181" s="240"/>
      <c r="B181" s="200"/>
      <c r="C181" s="200"/>
      <c r="D181" s="201"/>
      <c r="E181" s="200"/>
      <c r="F181" s="200"/>
      <c r="G181" s="10"/>
      <c r="H181" s="10"/>
      <c r="I181" s="10"/>
      <c r="J181" s="71"/>
      <c r="K181" s="71"/>
      <c r="L181" s="71"/>
      <c r="M181" s="71"/>
    </row>
    <row r="182" spans="1:13" x14ac:dyDescent="0.35">
      <c r="A182" s="240"/>
      <c r="B182" s="200"/>
      <c r="C182" s="200"/>
      <c r="D182" s="201"/>
      <c r="E182" s="200"/>
      <c r="F182" s="200"/>
      <c r="G182" s="10"/>
      <c r="H182" s="10"/>
      <c r="I182" s="10"/>
      <c r="J182" s="71"/>
      <c r="K182" s="71"/>
      <c r="L182" s="71"/>
      <c r="M182" s="71"/>
    </row>
    <row r="183" spans="1:13" x14ac:dyDescent="0.35">
      <c r="A183" s="240"/>
      <c r="B183" s="200"/>
      <c r="C183" s="200"/>
      <c r="D183" s="201"/>
      <c r="E183" s="200"/>
      <c r="F183" s="200"/>
      <c r="G183" s="10"/>
      <c r="H183" s="10"/>
      <c r="I183" s="10"/>
      <c r="J183" s="71"/>
      <c r="K183" s="71"/>
      <c r="L183" s="71"/>
      <c r="M183" s="71"/>
    </row>
    <row r="184" spans="1:13" x14ac:dyDescent="0.35">
      <c r="A184" s="240"/>
      <c r="B184" s="200"/>
      <c r="C184" s="200"/>
      <c r="D184" s="201"/>
      <c r="E184" s="200"/>
      <c r="F184" s="200"/>
      <c r="G184" s="10"/>
      <c r="H184" s="10"/>
      <c r="I184" s="10"/>
      <c r="J184" s="71"/>
      <c r="K184" s="71"/>
      <c r="L184" s="71"/>
      <c r="M184" s="71"/>
    </row>
    <row r="185" spans="1:13" x14ac:dyDescent="0.35">
      <c r="A185" s="240"/>
      <c r="B185" s="200"/>
      <c r="C185" s="200"/>
      <c r="D185" s="201"/>
      <c r="E185" s="200"/>
      <c r="F185" s="200"/>
      <c r="G185" s="10"/>
      <c r="H185" s="10"/>
      <c r="I185" s="10"/>
      <c r="J185" s="71"/>
      <c r="K185" s="71"/>
      <c r="L185" s="71"/>
      <c r="M185" s="71"/>
    </row>
    <row r="186" spans="1:13" x14ac:dyDescent="0.35">
      <c r="A186" s="240"/>
      <c r="B186" s="200"/>
      <c r="C186" s="200"/>
      <c r="D186" s="201"/>
      <c r="E186" s="200"/>
      <c r="F186" s="200"/>
      <c r="G186" s="10"/>
      <c r="H186" s="10"/>
      <c r="I186" s="10"/>
      <c r="J186" s="71"/>
      <c r="K186" s="71"/>
      <c r="L186" s="71"/>
      <c r="M186" s="71"/>
    </row>
    <row r="187" spans="1:13" x14ac:dyDescent="0.35">
      <c r="A187" s="240"/>
      <c r="B187" s="200"/>
      <c r="C187" s="200"/>
      <c r="D187" s="201"/>
      <c r="E187" s="200"/>
      <c r="F187" s="200"/>
      <c r="G187" s="10"/>
      <c r="H187" s="10"/>
      <c r="I187" s="10"/>
      <c r="J187" s="71"/>
      <c r="K187" s="71"/>
      <c r="L187" s="71"/>
      <c r="M187" s="71"/>
    </row>
    <row r="188" spans="1:13" x14ac:dyDescent="0.35">
      <c r="A188" s="240"/>
      <c r="B188" s="200"/>
      <c r="C188" s="200"/>
      <c r="D188" s="201"/>
      <c r="E188" s="200"/>
      <c r="F188" s="200"/>
      <c r="G188" s="10"/>
      <c r="H188" s="10"/>
      <c r="I188" s="10"/>
      <c r="J188" s="71"/>
      <c r="K188" s="71"/>
      <c r="L188" s="71"/>
      <c r="M188" s="71"/>
    </row>
    <row r="189" spans="1:13" x14ac:dyDescent="0.35">
      <c r="A189" s="240"/>
      <c r="B189" s="200"/>
      <c r="C189" s="200"/>
      <c r="D189" s="201"/>
      <c r="E189" s="200"/>
      <c r="F189" s="200"/>
      <c r="G189" s="10"/>
      <c r="H189" s="10"/>
      <c r="I189" s="10"/>
      <c r="J189" s="71"/>
      <c r="K189" s="71"/>
      <c r="L189" s="71"/>
      <c r="M189" s="71"/>
    </row>
    <row r="190" spans="1:13" x14ac:dyDescent="0.35">
      <c r="A190" s="240"/>
      <c r="B190" s="200"/>
      <c r="C190" s="200"/>
      <c r="D190" s="201"/>
      <c r="E190" s="200"/>
      <c r="F190" s="200"/>
      <c r="G190" s="10"/>
      <c r="H190" s="10"/>
      <c r="I190" s="10"/>
      <c r="J190" s="71"/>
      <c r="K190" s="71"/>
      <c r="L190" s="71"/>
      <c r="M190" s="71"/>
    </row>
    <row r="191" spans="1:13" x14ac:dyDescent="0.35">
      <c r="A191" s="240"/>
      <c r="B191" s="200"/>
      <c r="C191" s="200"/>
      <c r="D191" s="201"/>
      <c r="E191" s="200"/>
      <c r="F191" s="200"/>
      <c r="G191" s="10"/>
      <c r="H191" s="10"/>
      <c r="I191" s="10"/>
      <c r="J191" s="71"/>
      <c r="K191" s="71"/>
      <c r="L191" s="71"/>
      <c r="M191" s="71"/>
    </row>
    <row r="192" spans="1:13" x14ac:dyDescent="0.35">
      <c r="A192" s="240"/>
      <c r="B192" s="200"/>
      <c r="C192" s="200"/>
      <c r="D192" s="201"/>
      <c r="E192" s="200"/>
      <c r="F192" s="200"/>
      <c r="G192" s="10"/>
      <c r="H192" s="10"/>
      <c r="I192" s="10"/>
      <c r="J192" s="71"/>
      <c r="K192" s="71"/>
      <c r="L192" s="71"/>
      <c r="M192" s="71"/>
    </row>
    <row r="193" spans="1:13" x14ac:dyDescent="0.35">
      <c r="A193" s="240"/>
      <c r="B193" s="200"/>
      <c r="C193" s="200"/>
      <c r="D193" s="201"/>
      <c r="E193" s="200"/>
      <c r="F193" s="200"/>
      <c r="G193" s="10"/>
      <c r="H193" s="10"/>
      <c r="I193" s="10"/>
      <c r="J193" s="71"/>
      <c r="K193" s="71"/>
      <c r="L193" s="71"/>
      <c r="M193" s="71"/>
    </row>
    <row r="194" spans="1:13" x14ac:dyDescent="0.35">
      <c r="A194" s="240"/>
      <c r="B194" s="200"/>
      <c r="C194" s="200"/>
      <c r="D194" s="201"/>
      <c r="E194" s="200"/>
      <c r="F194" s="200"/>
      <c r="G194" s="10"/>
      <c r="H194" s="10"/>
      <c r="I194" s="10"/>
      <c r="J194" s="71"/>
      <c r="K194" s="71"/>
      <c r="L194" s="71"/>
      <c r="M194" s="71"/>
    </row>
    <row r="195" spans="1:13" x14ac:dyDescent="0.35">
      <c r="A195" s="240"/>
      <c r="B195" s="200"/>
      <c r="C195" s="200"/>
      <c r="D195" s="201"/>
      <c r="E195" s="200"/>
      <c r="F195" s="200"/>
      <c r="G195" s="10"/>
      <c r="H195" s="10"/>
      <c r="I195" s="10"/>
      <c r="J195" s="71"/>
      <c r="K195" s="71"/>
      <c r="L195" s="71"/>
      <c r="M195" s="71"/>
    </row>
    <row r="196" spans="1:13" x14ac:dyDescent="0.35">
      <c r="A196" s="240"/>
      <c r="B196" s="200"/>
      <c r="C196" s="200"/>
      <c r="D196" s="201"/>
      <c r="E196" s="200"/>
      <c r="F196" s="200"/>
      <c r="G196" s="10"/>
      <c r="H196" s="10"/>
      <c r="I196" s="10"/>
      <c r="J196" s="71"/>
      <c r="K196" s="71"/>
      <c r="L196" s="71"/>
      <c r="M196" s="71"/>
    </row>
    <row r="197" spans="1:13" x14ac:dyDescent="0.35">
      <c r="A197" s="240"/>
      <c r="B197" s="200"/>
      <c r="C197" s="200"/>
      <c r="D197" s="201"/>
      <c r="E197" s="200"/>
      <c r="F197" s="200"/>
      <c r="G197" s="10"/>
      <c r="H197" s="10"/>
      <c r="I197" s="10"/>
      <c r="J197" s="71"/>
      <c r="K197" s="71"/>
      <c r="L197" s="71"/>
      <c r="M197" s="71"/>
    </row>
    <row r="198" spans="1:13" x14ac:dyDescent="0.35">
      <c r="A198" s="240"/>
      <c r="B198" s="200"/>
      <c r="C198" s="200"/>
      <c r="D198" s="201"/>
      <c r="E198" s="200"/>
      <c r="F198" s="200"/>
      <c r="G198" s="10"/>
      <c r="H198" s="10"/>
      <c r="I198" s="10"/>
      <c r="J198" s="71"/>
      <c r="K198" s="71"/>
      <c r="L198" s="71"/>
      <c r="M198" s="71"/>
    </row>
    <row r="199" spans="1:13" x14ac:dyDescent="0.35">
      <c r="A199" s="240"/>
      <c r="B199" s="200"/>
      <c r="C199" s="200"/>
      <c r="D199" s="201"/>
      <c r="E199" s="200"/>
      <c r="F199" s="200"/>
      <c r="G199" s="10"/>
      <c r="H199" s="10"/>
      <c r="I199" s="10"/>
      <c r="J199" s="71"/>
      <c r="K199" s="71"/>
      <c r="L199" s="71"/>
      <c r="M199" s="71"/>
    </row>
    <row r="200" spans="1:13" x14ac:dyDescent="0.35">
      <c r="A200" s="240"/>
      <c r="B200" s="200"/>
      <c r="C200" s="200"/>
      <c r="D200" s="201"/>
      <c r="E200" s="200"/>
      <c r="F200" s="200"/>
      <c r="G200" s="10"/>
      <c r="H200" s="10"/>
      <c r="I200" s="10"/>
      <c r="J200" s="71"/>
      <c r="K200" s="71"/>
      <c r="L200" s="71"/>
      <c r="M200" s="71"/>
    </row>
    <row r="201" spans="1:13" x14ac:dyDescent="0.35">
      <c r="A201" s="240"/>
      <c r="B201" s="200"/>
      <c r="C201" s="200"/>
      <c r="D201" s="201"/>
      <c r="E201" s="200"/>
      <c r="F201" s="200"/>
      <c r="G201" s="10"/>
      <c r="H201" s="10"/>
      <c r="I201" s="10"/>
      <c r="J201" s="71"/>
      <c r="K201" s="71"/>
      <c r="L201" s="71"/>
      <c r="M201" s="71"/>
    </row>
    <row r="202" spans="1:13" x14ac:dyDescent="0.35">
      <c r="A202" s="240"/>
      <c r="B202" s="200"/>
      <c r="C202" s="200"/>
      <c r="D202" s="201"/>
      <c r="E202" s="200"/>
      <c r="F202" s="200"/>
      <c r="G202" s="10"/>
      <c r="H202" s="10"/>
      <c r="I202" s="10"/>
      <c r="J202" s="71"/>
      <c r="K202" s="71"/>
      <c r="L202" s="71"/>
      <c r="M202" s="71"/>
    </row>
    <row r="203" spans="1:13" x14ac:dyDescent="0.35">
      <c r="A203" s="240"/>
      <c r="B203" s="200"/>
      <c r="C203" s="200"/>
      <c r="D203" s="201"/>
      <c r="E203" s="200"/>
      <c r="F203" s="200"/>
      <c r="G203" s="10"/>
      <c r="H203" s="10"/>
      <c r="I203" s="10"/>
      <c r="J203" s="71"/>
      <c r="K203" s="71"/>
      <c r="L203" s="71"/>
      <c r="M203" s="71"/>
    </row>
    <row r="204" spans="1:13" x14ac:dyDescent="0.35">
      <c r="A204" s="240"/>
      <c r="B204" s="200"/>
      <c r="C204" s="200"/>
      <c r="D204" s="201"/>
      <c r="E204" s="200"/>
      <c r="F204" s="200"/>
      <c r="G204" s="10"/>
      <c r="H204" s="10"/>
      <c r="I204" s="10"/>
      <c r="J204" s="71"/>
      <c r="K204" s="71"/>
      <c r="L204" s="71"/>
      <c r="M204" s="71"/>
    </row>
    <row r="205" spans="1:13" x14ac:dyDescent="0.35">
      <c r="A205" s="240"/>
      <c r="B205" s="200"/>
      <c r="C205" s="200"/>
      <c r="D205" s="201"/>
      <c r="E205" s="200"/>
      <c r="F205" s="200"/>
      <c r="G205" s="10"/>
      <c r="H205" s="10"/>
      <c r="I205" s="10"/>
      <c r="J205" s="71"/>
      <c r="K205" s="71"/>
      <c r="L205" s="71"/>
      <c r="M205" s="71"/>
    </row>
    <row r="206" spans="1:13" x14ac:dyDescent="0.35">
      <c r="A206" s="240"/>
      <c r="B206" s="200"/>
      <c r="C206" s="200"/>
      <c r="D206" s="201"/>
      <c r="E206" s="200"/>
      <c r="F206" s="200"/>
      <c r="G206" s="10"/>
      <c r="H206" s="10"/>
      <c r="I206" s="10"/>
      <c r="J206" s="71"/>
      <c r="K206" s="71"/>
      <c r="L206" s="71"/>
      <c r="M206" s="71"/>
    </row>
    <row r="207" spans="1:13" x14ac:dyDescent="0.35">
      <c r="A207" s="240"/>
      <c r="B207" s="200"/>
      <c r="C207" s="200"/>
      <c r="D207" s="201"/>
      <c r="E207" s="200"/>
      <c r="F207" s="200"/>
      <c r="G207" s="10"/>
      <c r="H207" s="10"/>
      <c r="I207" s="10"/>
      <c r="J207" s="71"/>
      <c r="K207" s="71"/>
      <c r="L207" s="71"/>
      <c r="M207" s="71"/>
    </row>
    <row r="208" spans="1:13" x14ac:dyDescent="0.35">
      <c r="A208" s="240"/>
      <c r="B208" s="200"/>
      <c r="C208" s="200"/>
      <c r="D208" s="201"/>
      <c r="E208" s="200"/>
      <c r="F208" s="200"/>
      <c r="G208" s="10"/>
      <c r="H208" s="10"/>
      <c r="I208" s="10"/>
      <c r="J208" s="71"/>
      <c r="K208" s="71"/>
      <c r="L208" s="71"/>
      <c r="M208" s="71"/>
    </row>
    <row r="209" spans="1:13" x14ac:dyDescent="0.35">
      <c r="A209" s="240"/>
      <c r="B209" s="200"/>
      <c r="C209" s="200"/>
      <c r="D209" s="201"/>
      <c r="E209" s="200"/>
      <c r="F209" s="200"/>
      <c r="G209" s="10"/>
      <c r="H209" s="10"/>
      <c r="I209" s="10"/>
      <c r="J209" s="71"/>
      <c r="K209" s="71"/>
      <c r="L209" s="71"/>
      <c r="M209" s="71"/>
    </row>
    <row r="210" spans="1:13" x14ac:dyDescent="0.35">
      <c r="A210" s="240"/>
      <c r="B210" s="200"/>
      <c r="C210" s="200"/>
      <c r="D210" s="201"/>
      <c r="E210" s="200"/>
      <c r="F210" s="200"/>
      <c r="G210" s="10"/>
      <c r="H210" s="10"/>
      <c r="I210" s="10"/>
      <c r="J210" s="71"/>
      <c r="K210" s="71"/>
      <c r="L210" s="71"/>
      <c r="M210" s="71"/>
    </row>
    <row r="211" spans="1:13" x14ac:dyDescent="0.35">
      <c r="A211" s="240"/>
      <c r="B211" s="200"/>
      <c r="C211" s="200"/>
      <c r="D211" s="201"/>
      <c r="E211" s="200"/>
      <c r="F211" s="200"/>
      <c r="G211" s="10"/>
      <c r="H211" s="10"/>
      <c r="I211" s="10"/>
      <c r="J211" s="71"/>
      <c r="K211" s="71"/>
      <c r="L211" s="71"/>
      <c r="M211" s="71"/>
    </row>
    <row r="212" spans="1:13" x14ac:dyDescent="0.35">
      <c r="A212" s="240"/>
      <c r="B212" s="200"/>
      <c r="C212" s="200"/>
      <c r="D212" s="201"/>
      <c r="E212" s="200"/>
      <c r="F212" s="200"/>
      <c r="G212" s="10"/>
      <c r="H212" s="10"/>
      <c r="I212" s="10"/>
      <c r="J212" s="71"/>
      <c r="K212" s="71"/>
      <c r="L212" s="71"/>
      <c r="M212" s="71"/>
    </row>
    <row r="213" spans="1:13" x14ac:dyDescent="0.35">
      <c r="A213" s="240"/>
      <c r="B213" s="200"/>
      <c r="C213" s="200"/>
      <c r="D213" s="201"/>
      <c r="E213" s="200"/>
      <c r="F213" s="200"/>
      <c r="G213" s="10"/>
      <c r="H213" s="10"/>
      <c r="I213" s="10"/>
      <c r="J213" s="71"/>
      <c r="K213" s="71"/>
      <c r="L213" s="71"/>
      <c r="M213" s="71"/>
    </row>
    <row r="214" spans="1:13" x14ac:dyDescent="0.35">
      <c r="A214" s="240"/>
      <c r="B214" s="200"/>
      <c r="C214" s="200"/>
      <c r="D214" s="201"/>
      <c r="E214" s="200"/>
      <c r="F214" s="200"/>
      <c r="G214" s="10"/>
      <c r="H214" s="10"/>
      <c r="I214" s="10"/>
      <c r="J214" s="71"/>
      <c r="K214" s="71"/>
      <c r="L214" s="71"/>
      <c r="M214" s="71"/>
    </row>
    <row r="215" spans="1:13" x14ac:dyDescent="0.35">
      <c r="A215" s="240"/>
      <c r="B215" s="200"/>
      <c r="C215" s="200"/>
      <c r="D215" s="201"/>
      <c r="E215" s="200"/>
      <c r="F215" s="200"/>
      <c r="G215" s="10"/>
      <c r="H215" s="10"/>
      <c r="I215" s="10"/>
      <c r="J215" s="71"/>
      <c r="K215" s="71"/>
      <c r="L215" s="71"/>
      <c r="M215" s="71"/>
    </row>
    <row r="216" spans="1:13" x14ac:dyDescent="0.35">
      <c r="A216" s="240"/>
      <c r="B216" s="200"/>
      <c r="C216" s="200"/>
      <c r="D216" s="201"/>
      <c r="E216" s="200"/>
      <c r="F216" s="200"/>
      <c r="G216" s="10"/>
      <c r="H216" s="10"/>
      <c r="I216" s="10"/>
      <c r="J216" s="71"/>
      <c r="K216" s="71"/>
      <c r="L216" s="71"/>
      <c r="M216" s="71"/>
    </row>
    <row r="217" spans="1:13" x14ac:dyDescent="0.35">
      <c r="A217" s="240"/>
      <c r="B217" s="200"/>
      <c r="C217" s="200"/>
      <c r="D217" s="201"/>
      <c r="E217" s="200"/>
      <c r="F217" s="200"/>
      <c r="G217" s="10"/>
      <c r="H217" s="10"/>
      <c r="I217" s="10"/>
      <c r="J217" s="71"/>
      <c r="K217" s="71"/>
      <c r="L217" s="71"/>
      <c r="M217" s="71"/>
    </row>
    <row r="218" spans="1:13" x14ac:dyDescent="0.35">
      <c r="A218" s="240"/>
      <c r="B218" s="200"/>
      <c r="C218" s="200"/>
      <c r="D218" s="201"/>
      <c r="E218" s="200"/>
      <c r="F218" s="200"/>
      <c r="G218" s="10"/>
      <c r="H218" s="10"/>
      <c r="I218" s="10"/>
      <c r="J218" s="71"/>
      <c r="K218" s="71"/>
      <c r="L218" s="71"/>
      <c r="M218" s="71"/>
    </row>
    <row r="219" spans="1:13" x14ac:dyDescent="0.35">
      <c r="A219" s="240"/>
      <c r="B219" s="200"/>
      <c r="C219" s="200"/>
      <c r="D219" s="201"/>
      <c r="E219" s="200"/>
      <c r="F219" s="200"/>
      <c r="G219" s="10"/>
      <c r="H219" s="10"/>
      <c r="I219" s="10"/>
      <c r="J219" s="71"/>
      <c r="K219" s="71"/>
      <c r="L219" s="71"/>
      <c r="M219" s="71"/>
    </row>
    <row r="220" spans="1:13" x14ac:dyDescent="0.35">
      <c r="A220" s="240"/>
      <c r="B220" s="200"/>
      <c r="C220" s="200"/>
      <c r="D220" s="201"/>
      <c r="E220" s="200"/>
      <c r="F220" s="200"/>
      <c r="G220" s="10"/>
      <c r="H220" s="10"/>
      <c r="I220" s="10"/>
      <c r="J220" s="71"/>
      <c r="K220" s="71"/>
      <c r="L220" s="71"/>
      <c r="M220" s="71"/>
    </row>
    <row r="221" spans="1:13" x14ac:dyDescent="0.35">
      <c r="A221" s="240"/>
      <c r="B221" s="200"/>
      <c r="C221" s="200"/>
      <c r="D221" s="201"/>
      <c r="E221" s="200"/>
      <c r="F221" s="200"/>
      <c r="G221" s="10"/>
      <c r="H221" s="10"/>
      <c r="I221" s="10"/>
      <c r="J221" s="71"/>
      <c r="K221" s="71"/>
      <c r="L221" s="71"/>
      <c r="M221" s="71"/>
    </row>
    <row r="222" spans="1:13" x14ac:dyDescent="0.35">
      <c r="A222" s="240"/>
      <c r="B222" s="200"/>
      <c r="C222" s="200"/>
      <c r="D222" s="201"/>
      <c r="E222" s="200"/>
      <c r="F222" s="200"/>
      <c r="G222" s="10"/>
      <c r="H222" s="10"/>
      <c r="I222" s="10"/>
      <c r="J222" s="71"/>
      <c r="K222" s="71"/>
      <c r="L222" s="71"/>
      <c r="M222" s="71"/>
    </row>
    <row r="223" spans="1:13" x14ac:dyDescent="0.35">
      <c r="A223" s="240"/>
      <c r="B223" s="200"/>
      <c r="C223" s="200"/>
      <c r="D223" s="201"/>
      <c r="E223" s="200"/>
      <c r="F223" s="200"/>
      <c r="G223" s="10"/>
      <c r="H223" s="10"/>
      <c r="I223" s="10"/>
      <c r="J223" s="71"/>
      <c r="K223" s="71"/>
      <c r="L223" s="71"/>
      <c r="M223" s="71"/>
    </row>
    <row r="224" spans="1:13" x14ac:dyDescent="0.35">
      <c r="A224" s="240"/>
      <c r="B224" s="200"/>
      <c r="C224" s="200"/>
      <c r="D224" s="201"/>
      <c r="E224" s="200"/>
      <c r="F224" s="200"/>
      <c r="G224" s="10"/>
      <c r="H224" s="10"/>
      <c r="I224" s="10"/>
      <c r="J224" s="71"/>
      <c r="K224" s="71"/>
      <c r="L224" s="71"/>
      <c r="M224" s="71"/>
    </row>
    <row r="225" spans="1:13" x14ac:dyDescent="0.35">
      <c r="A225" s="240"/>
      <c r="B225" s="200"/>
      <c r="C225" s="200"/>
      <c r="D225" s="201"/>
      <c r="E225" s="200"/>
      <c r="F225" s="200"/>
      <c r="G225" s="10"/>
      <c r="H225" s="10"/>
      <c r="I225" s="10"/>
      <c r="J225" s="71"/>
      <c r="K225" s="71"/>
      <c r="L225" s="71"/>
      <c r="M225" s="71"/>
    </row>
    <row r="226" spans="1:13" x14ac:dyDescent="0.35">
      <c r="A226" s="240"/>
      <c r="B226" s="200"/>
      <c r="C226" s="200"/>
      <c r="D226" s="201"/>
      <c r="E226" s="200"/>
      <c r="F226" s="200"/>
      <c r="G226" s="10"/>
      <c r="H226" s="10"/>
      <c r="I226" s="10"/>
      <c r="J226" s="71"/>
      <c r="K226" s="71"/>
      <c r="L226" s="71"/>
      <c r="M226" s="71"/>
    </row>
    <row r="227" spans="1:13" x14ac:dyDescent="0.35">
      <c r="A227" s="240"/>
      <c r="B227" s="200"/>
      <c r="C227" s="200"/>
      <c r="D227" s="201"/>
      <c r="E227" s="200"/>
      <c r="F227" s="200"/>
      <c r="G227" s="10"/>
      <c r="H227" s="10"/>
      <c r="I227" s="10"/>
      <c r="J227" s="71"/>
      <c r="K227" s="71"/>
      <c r="L227" s="71"/>
      <c r="M227" s="71"/>
    </row>
    <row r="228" spans="1:13" x14ac:dyDescent="0.35">
      <c r="A228" s="240"/>
      <c r="B228" s="200"/>
      <c r="C228" s="200"/>
      <c r="D228" s="201"/>
      <c r="E228" s="200"/>
      <c r="F228" s="200"/>
      <c r="G228" s="10"/>
      <c r="H228" s="10"/>
      <c r="I228" s="10"/>
      <c r="J228" s="71"/>
      <c r="K228" s="71"/>
      <c r="L228" s="71"/>
      <c r="M228" s="71"/>
    </row>
    <row r="229" spans="1:13" x14ac:dyDescent="0.35">
      <c r="A229" s="240"/>
      <c r="B229" s="200"/>
      <c r="C229" s="200"/>
      <c r="D229" s="201"/>
      <c r="E229" s="200"/>
      <c r="F229" s="200"/>
      <c r="G229" s="10"/>
      <c r="H229" s="10"/>
      <c r="I229" s="10"/>
      <c r="J229" s="71"/>
      <c r="K229" s="71"/>
      <c r="L229" s="71"/>
      <c r="M229" s="71"/>
    </row>
    <row r="230" spans="1:13" x14ac:dyDescent="0.35">
      <c r="A230" s="240"/>
      <c r="B230" s="200"/>
      <c r="C230" s="200"/>
      <c r="D230" s="201"/>
      <c r="E230" s="200"/>
      <c r="F230" s="200"/>
      <c r="G230" s="10"/>
      <c r="H230" s="10"/>
      <c r="I230" s="10"/>
      <c r="J230" s="71"/>
      <c r="K230" s="71"/>
      <c r="L230" s="71"/>
      <c r="M230" s="71"/>
    </row>
    <row r="231" spans="1:13" x14ac:dyDescent="0.35">
      <c r="A231" s="240"/>
      <c r="B231" s="200"/>
      <c r="C231" s="200"/>
      <c r="D231" s="201"/>
      <c r="E231" s="200"/>
      <c r="F231" s="200"/>
      <c r="G231" s="10"/>
      <c r="H231" s="10"/>
      <c r="I231" s="10"/>
      <c r="J231" s="71"/>
      <c r="K231" s="71"/>
      <c r="L231" s="71"/>
      <c r="M231" s="71"/>
    </row>
    <row r="232" spans="1:13" x14ac:dyDescent="0.35">
      <c r="A232" s="240"/>
      <c r="B232" s="200"/>
      <c r="C232" s="200"/>
      <c r="D232" s="201"/>
      <c r="E232" s="200"/>
      <c r="F232" s="200"/>
      <c r="G232" s="10"/>
      <c r="H232" s="10"/>
      <c r="I232" s="10"/>
      <c r="J232" s="71"/>
      <c r="K232" s="71"/>
      <c r="L232" s="71"/>
      <c r="M232" s="71"/>
    </row>
    <row r="233" spans="1:13" x14ac:dyDescent="0.35">
      <c r="A233" s="240"/>
      <c r="B233" s="200"/>
      <c r="C233" s="200"/>
      <c r="D233" s="201"/>
      <c r="E233" s="200"/>
      <c r="F233" s="200"/>
      <c r="G233" s="10"/>
      <c r="H233" s="10"/>
      <c r="I233" s="10"/>
      <c r="J233" s="71"/>
      <c r="K233" s="71"/>
      <c r="L233" s="71"/>
      <c r="M233" s="71"/>
    </row>
    <row r="234" spans="1:13" x14ac:dyDescent="0.35">
      <c r="A234" s="240"/>
      <c r="B234" s="200"/>
      <c r="C234" s="200"/>
      <c r="D234" s="201"/>
      <c r="E234" s="200"/>
      <c r="F234" s="200"/>
      <c r="G234" s="10"/>
      <c r="H234" s="10"/>
      <c r="I234" s="10"/>
      <c r="J234" s="71"/>
      <c r="K234" s="71"/>
      <c r="L234" s="71"/>
      <c r="M234" s="71"/>
    </row>
    <row r="235" spans="1:13" x14ac:dyDescent="0.35">
      <c r="A235" s="240"/>
      <c r="B235" s="200"/>
      <c r="C235" s="200"/>
      <c r="D235" s="201"/>
      <c r="E235" s="200"/>
      <c r="F235" s="200"/>
      <c r="G235" s="10"/>
      <c r="H235" s="10"/>
      <c r="I235" s="10"/>
      <c r="J235" s="71"/>
      <c r="K235" s="71"/>
      <c r="L235" s="71"/>
      <c r="M235" s="71"/>
    </row>
    <row r="236" spans="1:13" x14ac:dyDescent="0.35">
      <c r="A236" s="240"/>
      <c r="B236" s="200"/>
      <c r="C236" s="200"/>
      <c r="D236" s="201"/>
      <c r="E236" s="200"/>
      <c r="F236" s="200"/>
      <c r="G236" s="10"/>
      <c r="H236" s="10"/>
      <c r="I236" s="10"/>
      <c r="J236" s="71"/>
      <c r="K236" s="71"/>
      <c r="L236" s="71"/>
      <c r="M236" s="71"/>
    </row>
    <row r="237" spans="1:13" x14ac:dyDescent="0.35">
      <c r="A237" s="240"/>
      <c r="B237" s="200"/>
      <c r="C237" s="200"/>
      <c r="D237" s="201"/>
      <c r="E237" s="200"/>
      <c r="F237" s="200"/>
      <c r="G237" s="10"/>
      <c r="H237" s="10"/>
      <c r="I237" s="10"/>
      <c r="J237" s="71"/>
      <c r="K237" s="71"/>
      <c r="L237" s="71"/>
      <c r="M237" s="71"/>
    </row>
    <row r="238" spans="1:13" x14ac:dyDescent="0.35">
      <c r="A238" s="240"/>
      <c r="B238" s="200"/>
      <c r="C238" s="200"/>
      <c r="D238" s="201"/>
      <c r="E238" s="200"/>
      <c r="F238" s="200"/>
      <c r="G238" s="10"/>
      <c r="H238" s="10"/>
      <c r="I238" s="10"/>
      <c r="J238" s="71"/>
      <c r="K238" s="71"/>
      <c r="L238" s="71"/>
      <c r="M238" s="71"/>
    </row>
    <row r="239" spans="1:13" x14ac:dyDescent="0.35">
      <c r="A239" s="240"/>
      <c r="B239" s="200"/>
      <c r="C239" s="200"/>
      <c r="D239" s="201"/>
      <c r="E239" s="200"/>
      <c r="F239" s="200"/>
      <c r="G239" s="10"/>
      <c r="H239" s="10"/>
      <c r="I239" s="10"/>
      <c r="J239" s="71"/>
      <c r="K239" s="71"/>
      <c r="L239" s="71"/>
      <c r="M239" s="71"/>
    </row>
    <row r="240" spans="1:13" x14ac:dyDescent="0.35">
      <c r="A240" s="240"/>
      <c r="B240" s="200"/>
      <c r="C240" s="200"/>
      <c r="D240" s="201"/>
      <c r="E240" s="200"/>
      <c r="F240" s="200"/>
      <c r="G240" s="10"/>
      <c r="H240" s="10"/>
      <c r="I240" s="10"/>
      <c r="J240" s="71"/>
      <c r="K240" s="71"/>
      <c r="L240" s="71"/>
      <c r="M240" s="71"/>
    </row>
    <row r="241" spans="1:13" x14ac:dyDescent="0.35">
      <c r="A241" s="240"/>
      <c r="B241" s="200"/>
      <c r="C241" s="200"/>
      <c r="D241" s="201"/>
      <c r="E241" s="200"/>
      <c r="F241" s="200"/>
      <c r="G241" s="10"/>
      <c r="H241" s="10"/>
      <c r="I241" s="10"/>
      <c r="J241" s="71"/>
      <c r="K241" s="71"/>
      <c r="L241" s="71"/>
      <c r="M241" s="71"/>
    </row>
    <row r="242" spans="1:13" x14ac:dyDescent="0.35">
      <c r="A242" s="240"/>
      <c r="B242" s="200"/>
      <c r="C242" s="200"/>
      <c r="D242" s="201"/>
      <c r="E242" s="200"/>
      <c r="F242" s="200"/>
      <c r="G242" s="10"/>
      <c r="H242" s="10"/>
      <c r="I242" s="10"/>
      <c r="J242" s="71"/>
      <c r="K242" s="71"/>
      <c r="L242" s="71"/>
      <c r="M242" s="71"/>
    </row>
    <row r="243" spans="1:13" x14ac:dyDescent="0.35">
      <c r="A243" s="240"/>
      <c r="B243" s="200"/>
      <c r="C243" s="200"/>
      <c r="D243" s="201"/>
      <c r="E243" s="200"/>
      <c r="F243" s="200"/>
      <c r="G243" s="10"/>
      <c r="H243" s="10"/>
      <c r="I243" s="10"/>
      <c r="J243" s="71"/>
      <c r="K243" s="71"/>
      <c r="L243" s="71"/>
      <c r="M243" s="71"/>
    </row>
    <row r="244" spans="1:13" x14ac:dyDescent="0.35">
      <c r="A244" s="240"/>
      <c r="B244" s="200"/>
      <c r="C244" s="200"/>
      <c r="D244" s="201"/>
      <c r="E244" s="200"/>
      <c r="F244" s="200"/>
      <c r="G244" s="10"/>
      <c r="H244" s="10"/>
      <c r="I244" s="10"/>
      <c r="J244" s="71"/>
      <c r="K244" s="71"/>
      <c r="L244" s="71"/>
      <c r="M244" s="71"/>
    </row>
    <row r="245" spans="1:13" x14ac:dyDescent="0.35">
      <c r="A245" s="240"/>
      <c r="B245" s="200"/>
      <c r="C245" s="200"/>
      <c r="D245" s="201"/>
      <c r="E245" s="200"/>
      <c r="F245" s="200"/>
      <c r="G245" s="10"/>
      <c r="H245" s="10"/>
      <c r="I245" s="10"/>
      <c r="J245" s="71"/>
      <c r="K245" s="71"/>
      <c r="L245" s="71"/>
      <c r="M245" s="71"/>
    </row>
    <row r="246" spans="1:13" x14ac:dyDescent="0.35">
      <c r="A246" s="240"/>
      <c r="B246" s="200"/>
      <c r="C246" s="200"/>
      <c r="D246" s="201"/>
      <c r="E246" s="200"/>
      <c r="F246" s="200"/>
      <c r="G246" s="10"/>
      <c r="H246" s="10"/>
      <c r="I246" s="10"/>
      <c r="J246" s="71"/>
      <c r="K246" s="71"/>
      <c r="L246" s="71"/>
      <c r="M246" s="71"/>
    </row>
    <row r="247" spans="1:13" x14ac:dyDescent="0.35">
      <c r="A247" s="240"/>
      <c r="B247" s="200"/>
      <c r="C247" s="200"/>
      <c r="D247" s="201"/>
      <c r="E247" s="200"/>
      <c r="F247" s="200"/>
      <c r="G247" s="10"/>
      <c r="H247" s="10"/>
      <c r="I247" s="10"/>
      <c r="J247" s="71"/>
      <c r="K247" s="71"/>
      <c r="L247" s="71"/>
      <c r="M247" s="71"/>
    </row>
    <row r="248" spans="1:13" x14ac:dyDescent="0.35">
      <c r="A248" s="240"/>
      <c r="B248" s="200"/>
      <c r="C248" s="200"/>
      <c r="D248" s="201"/>
      <c r="E248" s="200"/>
      <c r="F248" s="200"/>
      <c r="G248" s="10"/>
      <c r="H248" s="10"/>
      <c r="I248" s="10"/>
      <c r="J248" s="71"/>
      <c r="K248" s="71"/>
      <c r="L248" s="71"/>
      <c r="M248" s="71"/>
    </row>
    <row r="249" spans="1:13" x14ac:dyDescent="0.35">
      <c r="A249" s="240"/>
      <c r="B249" s="200"/>
      <c r="C249" s="200"/>
      <c r="D249" s="201"/>
      <c r="E249" s="200"/>
      <c r="F249" s="200"/>
      <c r="G249" s="10"/>
      <c r="H249" s="10"/>
      <c r="I249" s="10"/>
      <c r="J249" s="71"/>
      <c r="K249" s="71"/>
      <c r="L249" s="71"/>
      <c r="M249" s="71"/>
    </row>
    <row r="250" spans="1:13" x14ac:dyDescent="0.35">
      <c r="A250" s="240"/>
      <c r="B250" s="200"/>
      <c r="C250" s="200"/>
      <c r="D250" s="201"/>
      <c r="E250" s="200"/>
      <c r="F250" s="200"/>
      <c r="G250" s="10"/>
      <c r="H250" s="10"/>
      <c r="I250" s="10"/>
      <c r="J250" s="71"/>
      <c r="K250" s="71"/>
      <c r="L250" s="71"/>
      <c r="M250" s="71"/>
    </row>
    <row r="251" spans="1:13" x14ac:dyDescent="0.35">
      <c r="A251" s="240"/>
      <c r="B251" s="200"/>
      <c r="C251" s="200"/>
      <c r="D251" s="201"/>
      <c r="E251" s="200"/>
      <c r="F251" s="200"/>
      <c r="G251" s="10"/>
      <c r="H251" s="10"/>
      <c r="I251" s="10"/>
      <c r="J251" s="71"/>
      <c r="K251" s="71"/>
      <c r="L251" s="71"/>
      <c r="M251" s="71"/>
    </row>
    <row r="252" spans="1:13" x14ac:dyDescent="0.35">
      <c r="A252" s="240"/>
      <c r="B252" s="200"/>
      <c r="C252" s="200"/>
      <c r="D252" s="201"/>
      <c r="E252" s="200"/>
      <c r="F252" s="200"/>
      <c r="G252" s="10"/>
      <c r="H252" s="10"/>
      <c r="I252" s="10"/>
      <c r="J252" s="71"/>
      <c r="K252" s="71"/>
      <c r="L252" s="71"/>
      <c r="M252" s="71"/>
    </row>
    <row r="253" spans="1:13" x14ac:dyDescent="0.35">
      <c r="A253" s="240"/>
      <c r="B253" s="200"/>
      <c r="C253" s="200"/>
      <c r="D253" s="201"/>
      <c r="E253" s="200"/>
      <c r="F253" s="200"/>
      <c r="G253" s="10"/>
      <c r="H253" s="10"/>
      <c r="I253" s="10"/>
      <c r="J253" s="71"/>
      <c r="K253" s="71"/>
      <c r="L253" s="71"/>
      <c r="M253" s="71"/>
    </row>
    <row r="254" spans="1:13" x14ac:dyDescent="0.35">
      <c r="A254" s="240"/>
      <c r="B254" s="200"/>
      <c r="C254" s="200"/>
      <c r="D254" s="201"/>
      <c r="E254" s="200"/>
      <c r="F254" s="200"/>
      <c r="G254" s="10"/>
      <c r="H254" s="10"/>
      <c r="I254" s="10"/>
      <c r="J254" s="71"/>
      <c r="K254" s="71"/>
      <c r="L254" s="71"/>
      <c r="M254" s="71"/>
    </row>
    <row r="255" spans="1:13" x14ac:dyDescent="0.35">
      <c r="A255" s="240"/>
      <c r="B255" s="200"/>
      <c r="C255" s="200"/>
      <c r="D255" s="201"/>
      <c r="E255" s="200"/>
      <c r="F255" s="200"/>
      <c r="G255" s="10"/>
      <c r="H255" s="10"/>
      <c r="I255" s="10"/>
      <c r="J255" s="71"/>
      <c r="K255" s="71"/>
      <c r="L255" s="71"/>
      <c r="M255" s="71"/>
    </row>
    <row r="256" spans="1:13" x14ac:dyDescent="0.35">
      <c r="A256" s="240"/>
      <c r="B256" s="200"/>
      <c r="C256" s="200"/>
      <c r="D256" s="201"/>
      <c r="E256" s="200"/>
      <c r="F256" s="200"/>
      <c r="G256" s="10"/>
      <c r="H256" s="10"/>
      <c r="I256" s="10"/>
      <c r="J256" s="71"/>
      <c r="K256" s="71"/>
      <c r="L256" s="71"/>
      <c r="M256" s="71"/>
    </row>
    <row r="257" spans="1:13" x14ac:dyDescent="0.35">
      <c r="A257" s="240"/>
      <c r="B257" s="200"/>
      <c r="C257" s="200"/>
      <c r="D257" s="201"/>
      <c r="E257" s="200"/>
      <c r="F257" s="200"/>
      <c r="G257" s="10"/>
      <c r="H257" s="10"/>
      <c r="I257" s="10"/>
      <c r="J257" s="71"/>
      <c r="K257" s="71"/>
      <c r="L257" s="71"/>
      <c r="M257" s="71"/>
    </row>
    <row r="258" spans="1:13" x14ac:dyDescent="0.35">
      <c r="A258" s="240"/>
      <c r="B258" s="200"/>
      <c r="C258" s="200"/>
      <c r="D258" s="201"/>
      <c r="E258" s="200"/>
      <c r="F258" s="200"/>
      <c r="G258" s="10"/>
      <c r="H258" s="10"/>
      <c r="I258" s="10"/>
      <c r="J258" s="71"/>
      <c r="K258" s="71"/>
      <c r="L258" s="71"/>
      <c r="M258" s="71"/>
    </row>
    <row r="259" spans="1:13" x14ac:dyDescent="0.35">
      <c r="A259" s="240"/>
      <c r="B259" s="200"/>
      <c r="C259" s="200"/>
      <c r="D259" s="201"/>
      <c r="E259" s="200"/>
      <c r="F259" s="200"/>
      <c r="G259" s="10"/>
      <c r="H259" s="10"/>
      <c r="I259" s="10"/>
      <c r="J259" s="71"/>
      <c r="K259" s="71"/>
      <c r="L259" s="71"/>
      <c r="M259" s="71"/>
    </row>
    <row r="260" spans="1:13" x14ac:dyDescent="0.35">
      <c r="A260" s="240"/>
      <c r="B260" s="200"/>
      <c r="C260" s="200"/>
      <c r="D260" s="201"/>
      <c r="E260" s="200"/>
      <c r="F260" s="200"/>
      <c r="G260" s="10"/>
      <c r="H260" s="10"/>
      <c r="I260" s="10"/>
      <c r="J260" s="71"/>
      <c r="K260" s="71"/>
      <c r="L260" s="71"/>
      <c r="M260" s="71"/>
    </row>
    <row r="261" spans="1:13" x14ac:dyDescent="0.35">
      <c r="A261" s="240"/>
      <c r="B261" s="200"/>
      <c r="C261" s="200"/>
      <c r="D261" s="201"/>
      <c r="E261" s="200"/>
      <c r="F261" s="200"/>
      <c r="G261" s="10"/>
      <c r="H261" s="10"/>
      <c r="I261" s="10"/>
      <c r="J261" s="71"/>
      <c r="K261" s="71"/>
      <c r="L261" s="71"/>
      <c r="M261" s="71"/>
    </row>
    <row r="262" spans="1:13" x14ac:dyDescent="0.35">
      <c r="A262" s="240"/>
      <c r="B262" s="200"/>
      <c r="C262" s="200"/>
      <c r="D262" s="201"/>
      <c r="E262" s="200"/>
      <c r="F262" s="200"/>
      <c r="G262" s="10"/>
      <c r="H262" s="10"/>
      <c r="I262" s="10"/>
      <c r="J262" s="71"/>
      <c r="K262" s="71"/>
      <c r="L262" s="71"/>
      <c r="M262" s="71"/>
    </row>
    <row r="263" spans="1:13" x14ac:dyDescent="0.35">
      <c r="A263" s="240"/>
      <c r="B263" s="200"/>
      <c r="C263" s="200"/>
      <c r="D263" s="201"/>
      <c r="E263" s="200"/>
      <c r="F263" s="200"/>
      <c r="G263" s="10"/>
      <c r="H263" s="10"/>
      <c r="I263" s="10"/>
      <c r="J263" s="71"/>
      <c r="K263" s="71"/>
      <c r="L263" s="71"/>
      <c r="M263" s="71"/>
    </row>
    <row r="264" spans="1:13" x14ac:dyDescent="0.35">
      <c r="A264" s="240"/>
      <c r="B264" s="200"/>
      <c r="C264" s="200"/>
      <c r="D264" s="201"/>
      <c r="E264" s="200"/>
      <c r="F264" s="200"/>
      <c r="G264" s="10"/>
      <c r="H264" s="10"/>
      <c r="I264" s="10"/>
      <c r="J264" s="71"/>
      <c r="K264" s="71"/>
      <c r="L264" s="71"/>
      <c r="M264" s="71"/>
    </row>
    <row r="265" spans="1:13" x14ac:dyDescent="0.35">
      <c r="A265" s="240"/>
      <c r="B265" s="200"/>
      <c r="C265" s="200"/>
      <c r="D265" s="201"/>
      <c r="E265" s="200"/>
      <c r="F265" s="200"/>
      <c r="G265" s="10"/>
      <c r="H265" s="10"/>
      <c r="I265" s="10"/>
      <c r="J265" s="71"/>
      <c r="K265" s="71"/>
      <c r="L265" s="71"/>
      <c r="M265" s="71"/>
    </row>
    <row r="266" spans="1:13" x14ac:dyDescent="0.35">
      <c r="A266" s="240"/>
      <c r="B266" s="200"/>
      <c r="C266" s="200"/>
      <c r="D266" s="201"/>
      <c r="E266" s="200"/>
      <c r="F266" s="200"/>
      <c r="G266" s="10"/>
      <c r="H266" s="10"/>
      <c r="I266" s="10"/>
      <c r="J266" s="71"/>
      <c r="K266" s="71"/>
      <c r="L266" s="71"/>
      <c r="M266" s="71"/>
    </row>
    <row r="267" spans="1:13" x14ac:dyDescent="0.35">
      <c r="A267" s="240"/>
      <c r="B267" s="200"/>
      <c r="C267" s="200"/>
      <c r="D267" s="201"/>
      <c r="E267" s="200"/>
      <c r="F267" s="200"/>
      <c r="G267" s="10"/>
      <c r="H267" s="10"/>
      <c r="I267" s="10"/>
      <c r="J267" s="71"/>
      <c r="K267" s="71"/>
      <c r="L267" s="71"/>
      <c r="M267" s="71"/>
    </row>
    <row r="268" spans="1:13" x14ac:dyDescent="0.35">
      <c r="A268" s="240"/>
      <c r="B268" s="200"/>
      <c r="C268" s="200"/>
      <c r="D268" s="201"/>
      <c r="E268" s="200"/>
      <c r="F268" s="200"/>
      <c r="G268" s="10"/>
      <c r="H268" s="10"/>
      <c r="I268" s="10"/>
      <c r="J268" s="71"/>
      <c r="K268" s="71"/>
      <c r="L268" s="71"/>
      <c r="M268" s="71"/>
    </row>
    <row r="269" spans="1:13" x14ac:dyDescent="0.35">
      <c r="A269" s="240"/>
      <c r="B269" s="200"/>
      <c r="C269" s="200"/>
      <c r="D269" s="201"/>
      <c r="E269" s="200"/>
      <c r="F269" s="200"/>
      <c r="G269" s="10"/>
      <c r="H269" s="10"/>
      <c r="I269" s="10"/>
      <c r="J269" s="71"/>
      <c r="K269" s="71"/>
      <c r="L269" s="71"/>
      <c r="M269" s="71"/>
    </row>
    <row r="270" spans="1:13" x14ac:dyDescent="0.35">
      <c r="A270" s="240"/>
      <c r="B270" s="200"/>
      <c r="C270" s="200"/>
      <c r="D270" s="201"/>
      <c r="E270" s="200"/>
      <c r="F270" s="200"/>
      <c r="G270" s="10"/>
      <c r="H270" s="10"/>
      <c r="I270" s="10"/>
      <c r="J270" s="71"/>
      <c r="K270" s="71"/>
      <c r="L270" s="71"/>
      <c r="M270" s="71"/>
    </row>
    <row r="271" spans="1:13" x14ac:dyDescent="0.35">
      <c r="A271" s="240"/>
      <c r="B271" s="200"/>
      <c r="C271" s="200"/>
      <c r="D271" s="201"/>
      <c r="E271" s="200"/>
      <c r="F271" s="200"/>
      <c r="G271" s="10"/>
      <c r="H271" s="10"/>
      <c r="I271" s="10"/>
      <c r="J271" s="71"/>
      <c r="K271" s="71"/>
      <c r="L271" s="71"/>
      <c r="M271" s="71"/>
    </row>
    <row r="272" spans="1:13" x14ac:dyDescent="0.35">
      <c r="A272" s="240"/>
      <c r="B272" s="200"/>
      <c r="C272" s="200"/>
      <c r="D272" s="201"/>
      <c r="E272" s="200"/>
      <c r="F272" s="200"/>
      <c r="G272" s="10"/>
      <c r="H272" s="10"/>
      <c r="I272" s="10"/>
      <c r="J272" s="71"/>
      <c r="K272" s="71"/>
      <c r="L272" s="71"/>
      <c r="M272" s="71"/>
    </row>
    <row r="273" spans="1:13" x14ac:dyDescent="0.35">
      <c r="A273" s="240"/>
      <c r="B273" s="200"/>
      <c r="C273" s="200"/>
      <c r="D273" s="201"/>
      <c r="E273" s="200"/>
      <c r="F273" s="200"/>
      <c r="G273" s="10"/>
      <c r="H273" s="10"/>
      <c r="I273" s="10"/>
      <c r="J273" s="71"/>
      <c r="K273" s="71"/>
      <c r="L273" s="71"/>
      <c r="M273" s="71"/>
    </row>
    <row r="274" spans="1:13" x14ac:dyDescent="0.35">
      <c r="A274" s="240"/>
      <c r="B274" s="200"/>
      <c r="C274" s="200"/>
      <c r="D274" s="201"/>
      <c r="E274" s="200"/>
      <c r="F274" s="200"/>
      <c r="G274" s="10"/>
      <c r="H274" s="10"/>
      <c r="I274" s="10"/>
      <c r="J274" s="71"/>
      <c r="K274" s="71"/>
      <c r="L274" s="71"/>
      <c r="M274" s="71"/>
    </row>
    <row r="275" spans="1:13" x14ac:dyDescent="0.35">
      <c r="A275" s="240"/>
      <c r="B275" s="200"/>
      <c r="C275" s="200"/>
      <c r="D275" s="201"/>
      <c r="E275" s="200"/>
      <c r="F275" s="200"/>
      <c r="G275" s="10"/>
      <c r="H275" s="10"/>
      <c r="I275" s="10"/>
      <c r="J275" s="71"/>
      <c r="K275" s="71"/>
      <c r="L275" s="71"/>
      <c r="M275" s="71"/>
    </row>
    <row r="276" spans="1:13" x14ac:dyDescent="0.35">
      <c r="A276" s="240"/>
      <c r="B276" s="200"/>
      <c r="C276" s="200"/>
      <c r="D276" s="201"/>
      <c r="E276" s="200"/>
      <c r="F276" s="200"/>
      <c r="G276" s="10"/>
      <c r="H276" s="10"/>
      <c r="I276" s="10"/>
      <c r="J276" s="71"/>
      <c r="K276" s="71"/>
      <c r="L276" s="71"/>
      <c r="M276" s="71"/>
    </row>
    <row r="277" spans="1:13" x14ac:dyDescent="0.35">
      <c r="A277" s="240"/>
      <c r="B277" s="200"/>
      <c r="C277" s="200"/>
      <c r="D277" s="201"/>
      <c r="E277" s="200"/>
      <c r="F277" s="200"/>
      <c r="G277" s="10"/>
      <c r="H277" s="10"/>
      <c r="I277" s="10"/>
      <c r="J277" s="71"/>
      <c r="K277" s="71"/>
      <c r="L277" s="71"/>
      <c r="M277" s="71"/>
    </row>
    <row r="278" spans="1:13" x14ac:dyDescent="0.35">
      <c r="A278" s="240"/>
      <c r="B278" s="200"/>
      <c r="C278" s="200"/>
      <c r="D278" s="201"/>
      <c r="E278" s="200"/>
      <c r="F278" s="200"/>
      <c r="G278" s="10"/>
      <c r="H278" s="10"/>
      <c r="I278" s="10"/>
      <c r="J278" s="71"/>
      <c r="K278" s="71"/>
      <c r="L278" s="71"/>
      <c r="M278" s="71"/>
    </row>
    <row r="279" spans="1:13" x14ac:dyDescent="0.35">
      <c r="A279" s="240"/>
      <c r="B279" s="200"/>
      <c r="C279" s="200"/>
      <c r="D279" s="201"/>
      <c r="E279" s="200"/>
      <c r="F279" s="200"/>
      <c r="G279" s="10"/>
      <c r="H279" s="10"/>
      <c r="I279" s="10"/>
      <c r="J279" s="71"/>
      <c r="K279" s="71"/>
      <c r="L279" s="71"/>
      <c r="M279" s="71"/>
    </row>
    <row r="280" spans="1:13" x14ac:dyDescent="0.35">
      <c r="A280" s="240"/>
      <c r="B280" s="200"/>
      <c r="C280" s="200"/>
      <c r="D280" s="201"/>
      <c r="E280" s="200"/>
      <c r="F280" s="200"/>
      <c r="G280" s="10"/>
      <c r="H280" s="10"/>
      <c r="I280" s="10"/>
      <c r="J280" s="71"/>
      <c r="K280" s="71"/>
      <c r="L280" s="71"/>
      <c r="M280" s="71"/>
    </row>
    <row r="281" spans="1:13" x14ac:dyDescent="0.35">
      <c r="A281" s="240"/>
      <c r="B281" s="200"/>
      <c r="C281" s="200"/>
      <c r="D281" s="201"/>
      <c r="E281" s="200"/>
      <c r="F281" s="200"/>
      <c r="G281" s="10"/>
      <c r="H281" s="10"/>
      <c r="I281" s="10"/>
      <c r="J281" s="71"/>
      <c r="K281" s="71"/>
      <c r="L281" s="71"/>
      <c r="M281" s="71"/>
    </row>
    <row r="282" spans="1:13" x14ac:dyDescent="0.35">
      <c r="A282" s="240"/>
      <c r="B282" s="200"/>
      <c r="C282" s="200"/>
      <c r="D282" s="201"/>
      <c r="E282" s="200"/>
      <c r="F282" s="200"/>
      <c r="G282" s="10"/>
      <c r="H282" s="10"/>
      <c r="I282" s="10"/>
      <c r="J282" s="71"/>
      <c r="K282" s="71"/>
      <c r="L282" s="71"/>
      <c r="M282" s="71"/>
    </row>
    <row r="283" spans="1:13" x14ac:dyDescent="0.35">
      <c r="A283" s="240"/>
      <c r="B283" s="200"/>
      <c r="C283" s="200"/>
      <c r="D283" s="201"/>
      <c r="E283" s="200"/>
      <c r="F283" s="200"/>
      <c r="G283" s="10"/>
      <c r="H283" s="10"/>
      <c r="I283" s="10"/>
      <c r="J283" s="71"/>
      <c r="K283" s="71"/>
      <c r="L283" s="71"/>
      <c r="M283" s="71"/>
    </row>
    <row r="284" spans="1:13" x14ac:dyDescent="0.35">
      <c r="A284" s="240"/>
      <c r="B284" s="200"/>
      <c r="C284" s="200"/>
      <c r="D284" s="201"/>
      <c r="E284" s="200"/>
      <c r="F284" s="200"/>
      <c r="G284" s="10"/>
      <c r="H284" s="10"/>
      <c r="I284" s="10"/>
      <c r="J284" s="71"/>
      <c r="K284" s="71"/>
      <c r="L284" s="71"/>
      <c r="M284" s="71"/>
    </row>
    <row r="285" spans="1:13" x14ac:dyDescent="0.35">
      <c r="A285" s="240"/>
      <c r="B285" s="200"/>
      <c r="C285" s="200"/>
      <c r="D285" s="201"/>
      <c r="E285" s="200"/>
      <c r="F285" s="200"/>
      <c r="G285" s="10"/>
      <c r="H285" s="10"/>
      <c r="I285" s="10"/>
      <c r="J285" s="71"/>
      <c r="K285" s="71"/>
      <c r="L285" s="71"/>
      <c r="M285" s="71"/>
    </row>
    <row r="286" spans="1:13" x14ac:dyDescent="0.35">
      <c r="A286" s="240"/>
      <c r="B286" s="200"/>
      <c r="C286" s="200"/>
      <c r="D286" s="201"/>
      <c r="E286" s="200"/>
      <c r="F286" s="200"/>
      <c r="G286" s="10"/>
      <c r="H286" s="10"/>
      <c r="I286" s="10"/>
      <c r="J286" s="71"/>
      <c r="K286" s="71"/>
      <c r="L286" s="71"/>
      <c r="M286" s="71"/>
    </row>
    <row r="287" spans="1:13" x14ac:dyDescent="0.35">
      <c r="A287" s="240"/>
      <c r="B287" s="200"/>
      <c r="C287" s="200"/>
      <c r="D287" s="201"/>
      <c r="E287" s="200"/>
      <c r="F287" s="200"/>
      <c r="G287" s="10"/>
      <c r="H287" s="10"/>
      <c r="I287" s="10"/>
      <c r="J287" s="71"/>
      <c r="K287" s="71"/>
      <c r="L287" s="71"/>
      <c r="M287" s="71"/>
    </row>
    <row r="288" spans="1:13" x14ac:dyDescent="0.35">
      <c r="A288" s="240"/>
      <c r="B288" s="200"/>
      <c r="C288" s="200"/>
      <c r="D288" s="201"/>
      <c r="E288" s="200"/>
      <c r="F288" s="200"/>
      <c r="G288" s="10"/>
      <c r="H288" s="10"/>
      <c r="I288" s="10"/>
      <c r="J288" s="71"/>
      <c r="K288" s="71"/>
      <c r="L288" s="71"/>
      <c r="M288" s="71"/>
    </row>
    <row r="289" spans="1:9" x14ac:dyDescent="0.35">
      <c r="A289" s="240"/>
      <c r="B289" s="200"/>
      <c r="C289" s="200"/>
      <c r="D289" s="201"/>
      <c r="E289" s="200"/>
      <c r="F289" s="200"/>
      <c r="G289" s="200"/>
      <c r="H289" s="200"/>
      <c r="I289" s="200"/>
    </row>
    <row r="290" spans="1:9" x14ac:dyDescent="0.35">
      <c r="A290" s="240"/>
      <c r="B290" s="200"/>
      <c r="C290" s="200"/>
      <c r="D290" s="201"/>
      <c r="E290" s="200"/>
      <c r="F290" s="200"/>
      <c r="G290" s="200"/>
      <c r="H290" s="200"/>
      <c r="I290" s="200"/>
    </row>
    <row r="291" spans="1:9" x14ac:dyDescent="0.35">
      <c r="A291" s="240"/>
      <c r="B291" s="200"/>
      <c r="C291" s="200"/>
      <c r="D291" s="201"/>
      <c r="E291" s="200"/>
      <c r="F291" s="200"/>
      <c r="G291" s="200"/>
      <c r="H291" s="200"/>
      <c r="I291" s="200"/>
    </row>
    <row r="292" spans="1:9" x14ac:dyDescent="0.35">
      <c r="A292" s="240"/>
      <c r="B292" s="200"/>
      <c r="C292" s="200"/>
      <c r="D292" s="201"/>
      <c r="E292" s="200"/>
      <c r="F292" s="200"/>
      <c r="G292" s="200"/>
      <c r="H292" s="200"/>
      <c r="I292" s="200"/>
    </row>
    <row r="293" spans="1:9" x14ac:dyDescent="0.35">
      <c r="A293" s="240"/>
      <c r="B293" s="200"/>
      <c r="C293" s="200"/>
      <c r="D293" s="201"/>
      <c r="E293" s="200"/>
      <c r="F293" s="200"/>
      <c r="G293" s="200"/>
      <c r="H293" s="200"/>
      <c r="I293" s="200"/>
    </row>
    <row r="294" spans="1:9" x14ac:dyDescent="0.35">
      <c r="A294" s="240"/>
      <c r="B294" s="200"/>
      <c r="C294" s="200"/>
      <c r="D294" s="201"/>
      <c r="E294" s="200"/>
      <c r="F294" s="200"/>
      <c r="G294" s="200"/>
      <c r="H294" s="200"/>
      <c r="I294" s="200"/>
    </row>
    <row r="295" spans="1:9" x14ac:dyDescent="0.35">
      <c r="A295" s="240"/>
      <c r="B295" s="200"/>
      <c r="C295" s="200"/>
      <c r="D295" s="201"/>
      <c r="E295" s="200"/>
      <c r="F295" s="200"/>
      <c r="G295" s="200"/>
      <c r="H295" s="200"/>
      <c r="I295" s="200"/>
    </row>
    <row r="296" spans="1:9" x14ac:dyDescent="0.35">
      <c r="A296" s="240"/>
      <c r="B296" s="200"/>
      <c r="C296" s="200"/>
      <c r="D296" s="201"/>
      <c r="E296" s="200"/>
      <c r="F296" s="200"/>
      <c r="G296" s="200"/>
      <c r="H296" s="200"/>
      <c r="I296" s="200"/>
    </row>
    <row r="297" spans="1:9" x14ac:dyDescent="0.35">
      <c r="A297" s="240"/>
      <c r="B297" s="200"/>
      <c r="C297" s="200"/>
      <c r="D297" s="201"/>
      <c r="E297" s="200"/>
      <c r="F297" s="200"/>
      <c r="G297" s="200"/>
      <c r="H297" s="200"/>
      <c r="I297" s="200"/>
    </row>
    <row r="298" spans="1:9" x14ac:dyDescent="0.35">
      <c r="A298" s="240"/>
      <c r="B298" s="200"/>
      <c r="C298" s="200"/>
      <c r="D298" s="201"/>
      <c r="E298" s="200"/>
      <c r="F298" s="200"/>
      <c r="G298" s="200"/>
      <c r="H298" s="200"/>
      <c r="I298" s="200"/>
    </row>
    <row r="299" spans="1:9" x14ac:dyDescent="0.35">
      <c r="A299" s="240"/>
      <c r="B299" s="200"/>
      <c r="C299" s="200"/>
      <c r="D299" s="201"/>
      <c r="E299" s="200"/>
      <c r="F299" s="200"/>
      <c r="G299" s="200"/>
      <c r="H299" s="200"/>
      <c r="I299" s="200"/>
    </row>
    <row r="300" spans="1:9" x14ac:dyDescent="0.35">
      <c r="A300" s="240"/>
      <c r="B300" s="200"/>
      <c r="C300" s="200"/>
      <c r="D300" s="201"/>
      <c r="E300" s="200"/>
      <c r="F300" s="200"/>
      <c r="G300" s="200"/>
      <c r="H300" s="200"/>
      <c r="I300" s="200"/>
    </row>
    <row r="301" spans="1:9" x14ac:dyDescent="0.35">
      <c r="A301" s="240"/>
      <c r="B301" s="200"/>
      <c r="C301" s="200"/>
      <c r="D301" s="201"/>
      <c r="E301" s="200"/>
      <c r="F301" s="200"/>
      <c r="G301" s="200"/>
      <c r="H301" s="200"/>
      <c r="I301" s="200"/>
    </row>
    <row r="302" spans="1:9" x14ac:dyDescent="0.35">
      <c r="A302" s="240"/>
      <c r="B302" s="200"/>
      <c r="C302" s="200"/>
      <c r="D302" s="201"/>
      <c r="E302" s="200"/>
      <c r="F302" s="200"/>
      <c r="G302" s="200"/>
      <c r="H302" s="200"/>
      <c r="I302" s="200"/>
    </row>
    <row r="303" spans="1:9" x14ac:dyDescent="0.35">
      <c r="A303" s="240"/>
      <c r="B303" s="200"/>
      <c r="C303" s="200"/>
      <c r="D303" s="201"/>
      <c r="E303" s="200"/>
      <c r="F303" s="200"/>
      <c r="G303" s="200"/>
      <c r="H303" s="200"/>
      <c r="I303" s="200"/>
    </row>
    <row r="304" spans="1:9" x14ac:dyDescent="0.35">
      <c r="A304" s="240"/>
      <c r="B304" s="200"/>
      <c r="C304" s="200"/>
      <c r="D304" s="201"/>
      <c r="E304" s="200"/>
      <c r="F304" s="200"/>
      <c r="G304" s="200"/>
      <c r="H304" s="200"/>
      <c r="I304" s="200"/>
    </row>
    <row r="305" spans="1:9" x14ac:dyDescent="0.35">
      <c r="A305" s="240"/>
      <c r="B305" s="200"/>
      <c r="C305" s="200"/>
      <c r="D305" s="201"/>
      <c r="E305" s="200"/>
      <c r="F305" s="200"/>
      <c r="G305" s="200"/>
      <c r="H305" s="200"/>
      <c r="I305" s="200"/>
    </row>
    <row r="306" spans="1:9" x14ac:dyDescent="0.35">
      <c r="A306" s="240"/>
      <c r="B306" s="200"/>
      <c r="C306" s="200"/>
      <c r="D306" s="201"/>
      <c r="E306" s="200"/>
      <c r="F306" s="200"/>
      <c r="G306" s="200"/>
      <c r="H306" s="200"/>
      <c r="I306" s="200"/>
    </row>
    <row r="307" spans="1:9" x14ac:dyDescent="0.35">
      <c r="A307" s="240"/>
      <c r="B307" s="200"/>
      <c r="C307" s="200"/>
      <c r="D307" s="201"/>
      <c r="E307" s="200"/>
      <c r="F307" s="200"/>
      <c r="G307" s="200"/>
      <c r="H307" s="200"/>
      <c r="I307" s="200"/>
    </row>
    <row r="308" spans="1:9" x14ac:dyDescent="0.35">
      <c r="A308" s="240"/>
      <c r="B308" s="200"/>
      <c r="C308" s="200"/>
      <c r="D308" s="201"/>
      <c r="E308" s="200"/>
      <c r="F308" s="200"/>
      <c r="G308" s="200"/>
      <c r="H308" s="200"/>
      <c r="I308" s="200"/>
    </row>
    <row r="309" spans="1:9" x14ac:dyDescent="0.35">
      <c r="A309" s="240"/>
      <c r="B309" s="200"/>
      <c r="C309" s="200"/>
      <c r="D309" s="201"/>
      <c r="E309" s="200"/>
      <c r="F309" s="200"/>
      <c r="G309" s="200"/>
      <c r="H309" s="200"/>
      <c r="I309" s="200"/>
    </row>
    <row r="310" spans="1:9" x14ac:dyDescent="0.35">
      <c r="A310" s="240"/>
      <c r="B310" s="200"/>
      <c r="C310" s="200"/>
      <c r="D310" s="201"/>
      <c r="E310" s="200"/>
      <c r="F310" s="200"/>
      <c r="G310" s="200"/>
      <c r="H310" s="200"/>
      <c r="I310" s="200"/>
    </row>
    <row r="311" spans="1:9" x14ac:dyDescent="0.35">
      <c r="A311" s="240"/>
      <c r="B311" s="200"/>
      <c r="C311" s="200"/>
      <c r="D311" s="201"/>
      <c r="E311" s="200"/>
      <c r="F311" s="200"/>
      <c r="G311" s="200"/>
      <c r="H311" s="200"/>
      <c r="I311" s="200"/>
    </row>
    <row r="312" spans="1:9" x14ac:dyDescent="0.35">
      <c r="A312" s="240"/>
      <c r="B312" s="200"/>
      <c r="C312" s="200"/>
      <c r="D312" s="201"/>
      <c r="E312" s="200"/>
      <c r="F312" s="200"/>
      <c r="G312" s="200"/>
      <c r="H312" s="200"/>
      <c r="I312" s="200"/>
    </row>
    <row r="313" spans="1:9" x14ac:dyDescent="0.35">
      <c r="A313" s="240"/>
      <c r="B313" s="200"/>
      <c r="C313" s="200"/>
      <c r="D313" s="201"/>
      <c r="E313" s="200"/>
      <c r="F313" s="200"/>
      <c r="G313" s="200"/>
      <c r="H313" s="200"/>
      <c r="I313" s="200"/>
    </row>
    <row r="314" spans="1:9" x14ac:dyDescent="0.35">
      <c r="A314" s="240"/>
      <c r="B314" s="200"/>
      <c r="C314" s="200"/>
      <c r="D314" s="201"/>
      <c r="E314" s="200"/>
      <c r="F314" s="200"/>
      <c r="G314" s="200"/>
      <c r="H314" s="200"/>
      <c r="I314" s="200"/>
    </row>
    <row r="315" spans="1:9" x14ac:dyDescent="0.35">
      <c r="A315" s="240"/>
      <c r="B315" s="200"/>
      <c r="C315" s="200"/>
      <c r="D315" s="201"/>
      <c r="E315" s="200"/>
      <c r="F315" s="200"/>
      <c r="G315" s="200"/>
      <c r="H315" s="200"/>
      <c r="I315" s="200"/>
    </row>
    <row r="316" spans="1:9" x14ac:dyDescent="0.35">
      <c r="A316" s="240"/>
      <c r="B316" s="200"/>
      <c r="C316" s="200"/>
      <c r="D316" s="201"/>
      <c r="E316" s="200"/>
      <c r="F316" s="200"/>
      <c r="G316" s="200"/>
      <c r="H316" s="200"/>
      <c r="I316" s="200"/>
    </row>
    <row r="317" spans="1:9" x14ac:dyDescent="0.35">
      <c r="A317" s="240"/>
      <c r="B317" s="200"/>
      <c r="C317" s="200"/>
      <c r="D317" s="201"/>
      <c r="E317" s="200"/>
      <c r="F317" s="200"/>
      <c r="G317" s="200"/>
      <c r="H317" s="200"/>
      <c r="I317" s="200"/>
    </row>
    <row r="318" spans="1:9" x14ac:dyDescent="0.35">
      <c r="A318" s="240"/>
      <c r="B318" s="200"/>
      <c r="C318" s="200"/>
      <c r="D318" s="201"/>
      <c r="E318" s="200"/>
      <c r="F318" s="200"/>
      <c r="G318" s="200"/>
      <c r="H318" s="200"/>
      <c r="I318" s="200"/>
    </row>
    <row r="319" spans="1:9" x14ac:dyDescent="0.35">
      <c r="A319" s="240"/>
      <c r="B319" s="200"/>
      <c r="C319" s="200"/>
      <c r="D319" s="201"/>
      <c r="E319" s="200"/>
      <c r="F319" s="200"/>
      <c r="G319" s="200"/>
      <c r="H319" s="200"/>
      <c r="I319" s="200"/>
    </row>
    <row r="320" spans="1:9" x14ac:dyDescent="0.35">
      <c r="A320" s="240"/>
      <c r="B320" s="200"/>
      <c r="C320" s="200"/>
      <c r="D320" s="201"/>
      <c r="E320" s="200"/>
      <c r="F320" s="200"/>
      <c r="G320" s="200"/>
      <c r="H320" s="200"/>
      <c r="I320" s="200"/>
    </row>
    <row r="321" spans="1:9" x14ac:dyDescent="0.35">
      <c r="A321" s="240"/>
      <c r="B321" s="200"/>
      <c r="C321" s="200"/>
      <c r="D321" s="201"/>
      <c r="E321" s="200"/>
      <c r="F321" s="200"/>
      <c r="G321" s="200"/>
      <c r="H321" s="200"/>
      <c r="I321" s="200"/>
    </row>
    <row r="322" spans="1:9" x14ac:dyDescent="0.35">
      <c r="A322" s="240"/>
      <c r="B322" s="200"/>
      <c r="C322" s="200"/>
      <c r="D322" s="201"/>
      <c r="E322" s="200"/>
      <c r="F322" s="200"/>
      <c r="G322" s="200"/>
      <c r="H322" s="200"/>
      <c r="I322" s="200"/>
    </row>
    <row r="323" spans="1:9" x14ac:dyDescent="0.35">
      <c r="A323" s="240"/>
      <c r="B323" s="200"/>
      <c r="C323" s="200"/>
      <c r="D323" s="201"/>
      <c r="E323" s="200"/>
      <c r="F323" s="200"/>
      <c r="G323" s="200"/>
      <c r="H323" s="200"/>
      <c r="I323" s="200"/>
    </row>
    <row r="324" spans="1:9" x14ac:dyDescent="0.35">
      <c r="A324" s="240"/>
      <c r="B324" s="200"/>
      <c r="C324" s="200"/>
      <c r="D324" s="201"/>
      <c r="E324" s="200"/>
      <c r="F324" s="200"/>
      <c r="G324" s="200"/>
      <c r="H324" s="200"/>
      <c r="I324" s="200"/>
    </row>
    <row r="325" spans="1:9" x14ac:dyDescent="0.35">
      <c r="A325" s="240"/>
      <c r="B325" s="200"/>
      <c r="C325" s="200"/>
      <c r="D325" s="201"/>
      <c r="E325" s="200"/>
      <c r="F325" s="200"/>
      <c r="G325" s="200"/>
      <c r="H325" s="200"/>
      <c r="I325" s="200"/>
    </row>
    <row r="326" spans="1:9" x14ac:dyDescent="0.35">
      <c r="A326" s="240"/>
      <c r="B326" s="200"/>
      <c r="C326" s="200"/>
      <c r="D326" s="201"/>
      <c r="E326" s="200"/>
      <c r="F326" s="200"/>
      <c r="G326" s="200"/>
      <c r="H326" s="200"/>
      <c r="I326" s="200"/>
    </row>
    <row r="327" spans="1:9" x14ac:dyDescent="0.35">
      <c r="A327" s="240"/>
      <c r="B327" s="200"/>
      <c r="C327" s="200"/>
      <c r="D327" s="201"/>
      <c r="E327" s="200"/>
      <c r="F327" s="200"/>
      <c r="G327" s="200"/>
      <c r="H327" s="200"/>
      <c r="I327" s="200"/>
    </row>
    <row r="328" spans="1:9" x14ac:dyDescent="0.35">
      <c r="A328" s="240"/>
      <c r="B328" s="200"/>
      <c r="C328" s="200"/>
      <c r="D328" s="201"/>
      <c r="E328" s="200"/>
      <c r="F328" s="200"/>
      <c r="G328" s="200"/>
      <c r="H328" s="200"/>
      <c r="I328" s="200"/>
    </row>
    <row r="329" spans="1:9" x14ac:dyDescent="0.35">
      <c r="A329" s="240"/>
      <c r="B329" s="200"/>
      <c r="C329" s="200"/>
      <c r="D329" s="201"/>
      <c r="E329" s="200"/>
      <c r="F329" s="200"/>
      <c r="G329" s="200"/>
      <c r="H329" s="200"/>
      <c r="I329" s="200"/>
    </row>
    <row r="330" spans="1:9" x14ac:dyDescent="0.35">
      <c r="A330" s="240"/>
      <c r="B330" s="200"/>
      <c r="C330" s="200"/>
      <c r="D330" s="201"/>
      <c r="E330" s="200"/>
      <c r="F330" s="200"/>
      <c r="G330" s="200"/>
      <c r="H330" s="200"/>
      <c r="I330" s="200"/>
    </row>
    <row r="331" spans="1:9" x14ac:dyDescent="0.35">
      <c r="A331" s="240"/>
      <c r="B331" s="200"/>
      <c r="C331" s="200"/>
      <c r="D331" s="201"/>
      <c r="E331" s="200"/>
      <c r="F331" s="200"/>
      <c r="G331" s="200"/>
      <c r="H331" s="200"/>
      <c r="I331" s="200"/>
    </row>
    <row r="332" spans="1:9" x14ac:dyDescent="0.35">
      <c r="A332" s="240"/>
      <c r="B332" s="200"/>
      <c r="C332" s="200"/>
      <c r="D332" s="201"/>
      <c r="E332" s="200"/>
      <c r="F332" s="200"/>
      <c r="G332" s="200"/>
      <c r="H332" s="200"/>
      <c r="I332" s="200"/>
    </row>
    <row r="333" spans="1:9" x14ac:dyDescent="0.35">
      <c r="A333" s="240"/>
      <c r="B333" s="200"/>
      <c r="C333" s="200"/>
      <c r="D333" s="201"/>
      <c r="E333" s="200"/>
      <c r="F333" s="200"/>
      <c r="G333" s="200"/>
      <c r="H333" s="200"/>
      <c r="I333" s="200"/>
    </row>
    <row r="334" spans="1:9" x14ac:dyDescent="0.35">
      <c r="A334" s="240"/>
      <c r="B334" s="200"/>
      <c r="C334" s="200"/>
      <c r="D334" s="201"/>
      <c r="E334" s="200"/>
      <c r="F334" s="200"/>
      <c r="G334" s="200"/>
      <c r="H334" s="200"/>
      <c r="I334" s="200"/>
    </row>
    <row r="335" spans="1:9" x14ac:dyDescent="0.35">
      <c r="A335" s="240"/>
      <c r="B335" s="200"/>
      <c r="C335" s="200"/>
      <c r="D335" s="201"/>
      <c r="E335" s="200"/>
      <c r="F335" s="200"/>
      <c r="G335" s="200"/>
      <c r="H335" s="200"/>
      <c r="I335" s="200"/>
    </row>
    <row r="336" spans="1:9" x14ac:dyDescent="0.35">
      <c r="A336" s="240"/>
      <c r="B336" s="200"/>
      <c r="C336" s="200"/>
      <c r="D336" s="201"/>
      <c r="E336" s="200"/>
      <c r="F336" s="200"/>
      <c r="G336" s="200"/>
      <c r="H336" s="200"/>
      <c r="I336" s="200"/>
    </row>
    <row r="337" spans="1:9" x14ac:dyDescent="0.35">
      <c r="A337" s="240"/>
      <c r="B337" s="200"/>
      <c r="C337" s="200"/>
      <c r="D337" s="201"/>
      <c r="E337" s="200"/>
      <c r="F337" s="200"/>
      <c r="G337" s="200"/>
      <c r="H337" s="200"/>
      <c r="I337" s="200"/>
    </row>
    <row r="338" spans="1:9" x14ac:dyDescent="0.35">
      <c r="A338" s="240"/>
      <c r="B338" s="200"/>
      <c r="C338" s="200"/>
      <c r="D338" s="201"/>
      <c r="E338" s="200"/>
      <c r="F338" s="200"/>
      <c r="G338" s="200"/>
      <c r="H338" s="200"/>
      <c r="I338" s="200"/>
    </row>
    <row r="339" spans="1:9" x14ac:dyDescent="0.35">
      <c r="A339" s="240"/>
      <c r="B339" s="200"/>
      <c r="C339" s="200"/>
      <c r="D339" s="201"/>
      <c r="E339" s="200"/>
      <c r="F339" s="200"/>
      <c r="G339" s="200"/>
      <c r="H339" s="200"/>
      <c r="I339" s="200"/>
    </row>
    <row r="340" spans="1:9" x14ac:dyDescent="0.35">
      <c r="A340" s="240"/>
      <c r="B340" s="200"/>
      <c r="C340" s="200"/>
      <c r="D340" s="201"/>
      <c r="E340" s="200"/>
      <c r="F340" s="200"/>
      <c r="G340" s="200"/>
      <c r="H340" s="200"/>
      <c r="I340" s="200"/>
    </row>
    <row r="341" spans="1:9" x14ac:dyDescent="0.35">
      <c r="A341" s="240"/>
      <c r="B341" s="200"/>
      <c r="C341" s="200"/>
      <c r="D341" s="201"/>
      <c r="E341" s="200"/>
      <c r="F341" s="200"/>
      <c r="G341" s="200"/>
      <c r="H341" s="200"/>
      <c r="I341" s="200"/>
    </row>
    <row r="342" spans="1:9" x14ac:dyDescent="0.35">
      <c r="A342" s="240"/>
      <c r="B342" s="200"/>
      <c r="C342" s="200"/>
      <c r="D342" s="201"/>
      <c r="E342" s="200"/>
      <c r="F342" s="200"/>
      <c r="G342" s="200"/>
      <c r="H342" s="200"/>
      <c r="I342" s="200"/>
    </row>
    <row r="343" spans="1:9" x14ac:dyDescent="0.35">
      <c r="A343" s="240"/>
      <c r="B343" s="200"/>
      <c r="C343" s="200"/>
      <c r="D343" s="201"/>
      <c r="E343" s="200"/>
      <c r="F343" s="200"/>
      <c r="G343" s="200"/>
      <c r="H343" s="200"/>
      <c r="I343" s="200"/>
    </row>
    <row r="344" spans="1:9" x14ac:dyDescent="0.35">
      <c r="A344" s="240"/>
      <c r="B344" s="200"/>
      <c r="C344" s="200"/>
      <c r="D344" s="201"/>
      <c r="E344" s="200"/>
      <c r="F344" s="200"/>
      <c r="G344" s="200"/>
      <c r="H344" s="200"/>
      <c r="I344" s="200"/>
    </row>
    <row r="345" spans="1:9" x14ac:dyDescent="0.35">
      <c r="A345" s="240"/>
      <c r="B345" s="200"/>
      <c r="C345" s="200"/>
      <c r="D345" s="201"/>
      <c r="E345" s="200"/>
      <c r="F345" s="200"/>
      <c r="G345" s="200"/>
      <c r="H345" s="200"/>
      <c r="I345" s="200"/>
    </row>
    <row r="346" spans="1:9" x14ac:dyDescent="0.35">
      <c r="A346" s="240"/>
      <c r="B346" s="200"/>
      <c r="C346" s="200"/>
      <c r="D346" s="201"/>
      <c r="E346" s="200"/>
      <c r="F346" s="200"/>
      <c r="G346" s="200"/>
      <c r="H346" s="200"/>
      <c r="I346" s="200"/>
    </row>
    <row r="347" spans="1:9" x14ac:dyDescent="0.35">
      <c r="A347" s="240"/>
      <c r="B347" s="200"/>
      <c r="C347" s="200"/>
      <c r="D347" s="201"/>
      <c r="E347" s="200"/>
      <c r="F347" s="200"/>
      <c r="G347" s="200"/>
      <c r="H347" s="200"/>
      <c r="I347" s="200"/>
    </row>
    <row r="348" spans="1:9" x14ac:dyDescent="0.35">
      <c r="A348" s="240"/>
      <c r="B348" s="200"/>
      <c r="C348" s="200"/>
      <c r="D348" s="201"/>
      <c r="E348" s="200"/>
      <c r="F348" s="200"/>
      <c r="G348" s="200"/>
      <c r="H348" s="200"/>
      <c r="I348" s="200"/>
    </row>
    <row r="349" spans="1:9" x14ac:dyDescent="0.35">
      <c r="A349" s="240"/>
      <c r="B349" s="200"/>
      <c r="C349" s="200"/>
      <c r="D349" s="201"/>
      <c r="E349" s="200"/>
      <c r="F349" s="200"/>
      <c r="G349" s="200"/>
      <c r="H349" s="200"/>
      <c r="I349" s="200"/>
    </row>
    <row r="350" spans="1:9" x14ac:dyDescent="0.35">
      <c r="A350" s="240"/>
      <c r="B350" s="200"/>
      <c r="C350" s="200"/>
      <c r="D350" s="201"/>
      <c r="E350" s="200"/>
      <c r="F350" s="200"/>
      <c r="G350" s="200"/>
      <c r="H350" s="200"/>
      <c r="I350" s="200"/>
    </row>
    <row r="351" spans="1:9" x14ac:dyDescent="0.35">
      <c r="A351" s="240"/>
      <c r="B351" s="200"/>
      <c r="C351" s="200"/>
      <c r="D351" s="201"/>
      <c r="E351" s="200"/>
      <c r="F351" s="200"/>
      <c r="G351" s="200"/>
      <c r="H351" s="200"/>
      <c r="I351" s="200"/>
    </row>
    <row r="352" spans="1:9" x14ac:dyDescent="0.35">
      <c r="A352" s="240"/>
      <c r="B352" s="200"/>
      <c r="C352" s="200"/>
      <c r="D352" s="201"/>
      <c r="E352" s="200"/>
      <c r="F352" s="200"/>
      <c r="G352" s="200"/>
      <c r="H352" s="200"/>
      <c r="I352" s="200"/>
    </row>
    <row r="353" spans="1:1" x14ac:dyDescent="0.35">
      <c r="A353" s="202"/>
    </row>
    <row r="354" spans="1:1" x14ac:dyDescent="0.35">
      <c r="A354" s="202"/>
    </row>
    <row r="355" spans="1:1" x14ac:dyDescent="0.35">
      <c r="A355" s="202"/>
    </row>
    <row r="356" spans="1:1" x14ac:dyDescent="0.35">
      <c r="A356" s="202"/>
    </row>
    <row r="357" spans="1:1" x14ac:dyDescent="0.35">
      <c r="A357" s="202"/>
    </row>
    <row r="358" spans="1:1" x14ac:dyDescent="0.35">
      <c r="A358" s="202"/>
    </row>
    <row r="359" spans="1:1" x14ac:dyDescent="0.35">
      <c r="A359" s="202"/>
    </row>
    <row r="360" spans="1:1" x14ac:dyDescent="0.35">
      <c r="A360" s="202"/>
    </row>
    <row r="361" spans="1:1" x14ac:dyDescent="0.35">
      <c r="A361" s="202"/>
    </row>
    <row r="362" spans="1:1" x14ac:dyDescent="0.35">
      <c r="A362" s="202"/>
    </row>
    <row r="363" spans="1:1" x14ac:dyDescent="0.35">
      <c r="A363" s="202"/>
    </row>
    <row r="364" spans="1:1" x14ac:dyDescent="0.35">
      <c r="A364" s="202"/>
    </row>
    <row r="365" spans="1:1" x14ac:dyDescent="0.35">
      <c r="A365" s="202"/>
    </row>
    <row r="366" spans="1:1" x14ac:dyDescent="0.35">
      <c r="A366" s="202"/>
    </row>
    <row r="367" spans="1:1" x14ac:dyDescent="0.35">
      <c r="A367" s="202"/>
    </row>
    <row r="368" spans="1:1" x14ac:dyDescent="0.35">
      <c r="A368" s="202"/>
    </row>
    <row r="369" spans="1:1" x14ac:dyDescent="0.35">
      <c r="A369" s="202"/>
    </row>
    <row r="370" spans="1:1" x14ac:dyDescent="0.35">
      <c r="A370" s="202"/>
    </row>
    <row r="371" spans="1:1" x14ac:dyDescent="0.35">
      <c r="A371" s="202"/>
    </row>
    <row r="372" spans="1:1" x14ac:dyDescent="0.35">
      <c r="A372" s="202"/>
    </row>
    <row r="373" spans="1:1" x14ac:dyDescent="0.35">
      <c r="A373" s="202"/>
    </row>
    <row r="374" spans="1:1" x14ac:dyDescent="0.35">
      <c r="A374" s="202"/>
    </row>
    <row r="375" spans="1:1" x14ac:dyDescent="0.35">
      <c r="A375" s="202"/>
    </row>
    <row r="376" spans="1:1" x14ac:dyDescent="0.35">
      <c r="A376" s="202"/>
    </row>
    <row r="377" spans="1:1" x14ac:dyDescent="0.35">
      <c r="A377" s="202"/>
    </row>
    <row r="378" spans="1:1" x14ac:dyDescent="0.35">
      <c r="A378" s="202"/>
    </row>
    <row r="379" spans="1:1" x14ac:dyDescent="0.35">
      <c r="A379" s="202"/>
    </row>
    <row r="380" spans="1:1" x14ac:dyDescent="0.35">
      <c r="A380" s="202"/>
    </row>
    <row r="381" spans="1:1" x14ac:dyDescent="0.35">
      <c r="A381" s="202"/>
    </row>
    <row r="382" spans="1:1" x14ac:dyDescent="0.35">
      <c r="A382" s="202"/>
    </row>
    <row r="383" spans="1:1" x14ac:dyDescent="0.35">
      <c r="A383" s="202"/>
    </row>
    <row r="384" spans="1:1" x14ac:dyDescent="0.35">
      <c r="A384" s="202"/>
    </row>
    <row r="385" spans="1:1" x14ac:dyDescent="0.35">
      <c r="A385" s="202"/>
    </row>
    <row r="386" spans="1:1" x14ac:dyDescent="0.35">
      <c r="A386" s="202"/>
    </row>
    <row r="387" spans="1:1" x14ac:dyDescent="0.35">
      <c r="A387" s="202"/>
    </row>
    <row r="388" spans="1:1" x14ac:dyDescent="0.35">
      <c r="A388" s="202"/>
    </row>
    <row r="389" spans="1:1" x14ac:dyDescent="0.35">
      <c r="A389" s="202"/>
    </row>
    <row r="390" spans="1:1" x14ac:dyDescent="0.35">
      <c r="A390" s="202"/>
    </row>
    <row r="391" spans="1:1" x14ac:dyDescent="0.35">
      <c r="A391" s="202"/>
    </row>
    <row r="392" spans="1:1" x14ac:dyDescent="0.35">
      <c r="A392" s="202"/>
    </row>
    <row r="393" spans="1:1" x14ac:dyDescent="0.35">
      <c r="A393" s="202"/>
    </row>
    <row r="394" spans="1:1" x14ac:dyDescent="0.35">
      <c r="A394" s="202"/>
    </row>
    <row r="395" spans="1:1" x14ac:dyDescent="0.35">
      <c r="A395" s="202"/>
    </row>
    <row r="396" spans="1:1" x14ac:dyDescent="0.35">
      <c r="A396" s="202"/>
    </row>
    <row r="397" spans="1:1" x14ac:dyDescent="0.35">
      <c r="A397" s="202"/>
    </row>
    <row r="398" spans="1:1" x14ac:dyDescent="0.35">
      <c r="A398" s="202"/>
    </row>
    <row r="399" spans="1:1" x14ac:dyDescent="0.35">
      <c r="A399" s="202"/>
    </row>
    <row r="400" spans="1:1" x14ac:dyDescent="0.35">
      <c r="A400" s="202"/>
    </row>
    <row r="401" spans="1:1" x14ac:dyDescent="0.35">
      <c r="A401" s="202"/>
    </row>
    <row r="402" spans="1:1" x14ac:dyDescent="0.35">
      <c r="A402" s="202"/>
    </row>
    <row r="403" spans="1:1" x14ac:dyDescent="0.35">
      <c r="A403" s="202"/>
    </row>
    <row r="404" spans="1:1" x14ac:dyDescent="0.35">
      <c r="A404" s="202"/>
    </row>
    <row r="405" spans="1:1" x14ac:dyDescent="0.35">
      <c r="A405" s="202"/>
    </row>
    <row r="406" spans="1:1" x14ac:dyDescent="0.35">
      <c r="A406" s="202"/>
    </row>
    <row r="407" spans="1:1" x14ac:dyDescent="0.35">
      <c r="A407" s="202"/>
    </row>
    <row r="408" spans="1:1" x14ac:dyDescent="0.35">
      <c r="A408" s="202"/>
    </row>
    <row r="409" spans="1:1" x14ac:dyDescent="0.35">
      <c r="A409" s="202"/>
    </row>
    <row r="410" spans="1:1" x14ac:dyDescent="0.35">
      <c r="A410" s="202"/>
    </row>
    <row r="411" spans="1:1" x14ac:dyDescent="0.35">
      <c r="A411" s="202"/>
    </row>
    <row r="412" spans="1:1" x14ac:dyDescent="0.35">
      <c r="A412" s="202"/>
    </row>
    <row r="413" spans="1:1" x14ac:dyDescent="0.35">
      <c r="A413" s="202"/>
    </row>
    <row r="414" spans="1:1" x14ac:dyDescent="0.35">
      <c r="A414" s="202"/>
    </row>
    <row r="415" spans="1:1" x14ac:dyDescent="0.35">
      <c r="A415" s="202"/>
    </row>
    <row r="416" spans="1:1" x14ac:dyDescent="0.35">
      <c r="A416" s="202"/>
    </row>
    <row r="417" spans="1:1" x14ac:dyDescent="0.35">
      <c r="A417" s="202"/>
    </row>
    <row r="418" spans="1:1" x14ac:dyDescent="0.35">
      <c r="A418" s="202"/>
    </row>
    <row r="419" spans="1:1" x14ac:dyDescent="0.35">
      <c r="A419" s="202"/>
    </row>
    <row r="420" spans="1:1" x14ac:dyDescent="0.35">
      <c r="A420" s="202"/>
    </row>
    <row r="421" spans="1:1" x14ac:dyDescent="0.35">
      <c r="A421" s="202"/>
    </row>
    <row r="422" spans="1:1" x14ac:dyDescent="0.35">
      <c r="A422" s="202"/>
    </row>
    <row r="423" spans="1:1" x14ac:dyDescent="0.35">
      <c r="A423" s="202"/>
    </row>
    <row r="424" spans="1:1" x14ac:dyDescent="0.35">
      <c r="A424" s="202"/>
    </row>
    <row r="425" spans="1:1" x14ac:dyDescent="0.35">
      <c r="A425" s="202"/>
    </row>
    <row r="426" spans="1:1" x14ac:dyDescent="0.35">
      <c r="A426" s="202"/>
    </row>
  </sheetData>
  <mergeCells count="22">
    <mergeCell ref="B130:D130"/>
    <mergeCell ref="B135:D135"/>
    <mergeCell ref="B75:I75"/>
    <mergeCell ref="B76:I76"/>
    <mergeCell ref="G85:I85"/>
    <mergeCell ref="K85:M85"/>
    <mergeCell ref="O85:P85"/>
    <mergeCell ref="D86:D87"/>
    <mergeCell ref="O86:O87"/>
    <mergeCell ref="P86:P87"/>
    <mergeCell ref="O20:P20"/>
    <mergeCell ref="D21:D22"/>
    <mergeCell ref="O21:O22"/>
    <mergeCell ref="P21:P22"/>
    <mergeCell ref="B65:D65"/>
    <mergeCell ref="B70:D70"/>
    <mergeCell ref="A3:H3"/>
    <mergeCell ref="B10:I10"/>
    <mergeCell ref="B11:I11"/>
    <mergeCell ref="D14:K14"/>
    <mergeCell ref="G20:I20"/>
    <mergeCell ref="K20:M20"/>
  </mergeCells>
  <conditionalFormatting sqref="J144:M288">
    <cfRule type="cellIs" dxfId="7" priority="1" operator="lessThan">
      <formula>0</formula>
    </cfRule>
    <cfRule type="cellIs" dxfId="6" priority="2" operator="greaterThan">
      <formula>0</formula>
    </cfRule>
  </conditionalFormatting>
  <dataValidations count="5">
    <dataValidation type="list" allowBlank="1" showInputMessage="1" showErrorMessage="1" sqref="D23 D88" xr:uid="{E0E305C4-09E7-4473-985F-9A231BC64BAF}">
      <formula1>"per 30 days, per kWh, per kW, per kVA"</formula1>
    </dataValidation>
    <dataValidation type="list" allowBlank="1" showInputMessage="1" showErrorMessage="1" sqref="D81 D16" xr:uid="{A0CC2400-C47F-4CC3-B012-483EB5AC43D2}">
      <formula1>"TOU, non-TOU"</formula1>
    </dataValidation>
    <dataValidation type="list" allowBlank="1" showInputMessage="1" showErrorMessage="1" prompt="Select Charge Unit - per 30 days, per kWh, per kW, per kVA." sqref="D47:D48 D50:D60 D112:D113 D115:D125 D102:D110 D37:D45 D24:D35 D89:D100" xr:uid="{BEE8DACE-E0FA-43C5-B2C5-E3261F68F11B}">
      <formula1>"per 30 days, per kWh, per kW, per kVA"</formula1>
    </dataValidation>
    <dataValidation type="list" allowBlank="1" showInputMessage="1" showErrorMessage="1" sqref="E47:E48 E112:E113 E102:E110 E37:E45 E23:E35 E88:E100 E66 E71 E50:E61 E131 E136 E115:E126" xr:uid="{8E85CAF7-F6AA-4330-A41A-61AAA90EE148}">
      <formula1>#REF!</formula1>
    </dataValidation>
    <dataValidation type="list" allowBlank="1" showInputMessage="1" showErrorMessage="1" prompt="Select Charge Unit - monthly, per kWh, per kW" sqref="D66 D61 D71 D131 D126 D136" xr:uid="{331D488F-DB17-4CC7-A0BE-170939271913}">
      <formula1>"Monthly, per kWh, per kW"</formula1>
    </dataValidation>
  </dataValidations>
  <printOptions horizontalCentered="1"/>
  <pageMargins left="0.70866141732283472" right="0.70866141732283472" top="1.0236220472440944" bottom="0.31496062992125984" header="0.11811023622047245" footer="0.11811023622047245"/>
  <pageSetup scale="50" fitToHeight="0" orientation="landscape" r:id="rId1"/>
  <headerFooter scaleWithDoc="0">
    <oddHeader xml:space="preserve">&amp;R&amp;7Toronto Hydro-Electric System Limited 
EB-2020-0057
Tab 5
Schedule 1
UPDATED: December 2, 2020
Page &amp;P of &amp;N
</oddHeader>
    <oddFooter>&amp;C&amp;7&amp;A</oddFooter>
  </headerFooter>
  <rowBreaks count="1" manualBreakCount="1">
    <brk id="73" max="16" man="1"/>
  </rowBreaks>
  <colBreaks count="1" manualBreakCount="1">
    <brk id="1" min="9" max="137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Option Button 1">
              <controlPr defaultSize="0" autoFill="0" autoLine="0" autoPict="0">
                <anchor moveWithCells="1">
                  <from>
                    <xdr:col>10</xdr:col>
                    <xdr:colOff>412750</xdr:colOff>
                    <xdr:row>81</xdr:row>
                    <xdr:rowOff>57150</xdr:rowOff>
                  </from>
                  <to>
                    <xdr:col>18</xdr:col>
                    <xdr:colOff>50800</xdr:colOff>
                    <xdr:row>83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Option Button 2">
              <controlPr defaultSize="0" autoFill="0" autoLine="0" autoPict="0">
                <anchor moveWithCells="1">
                  <from>
                    <xdr:col>7</xdr:col>
                    <xdr:colOff>546100</xdr:colOff>
                    <xdr:row>82</xdr:row>
                    <xdr:rowOff>31750</xdr:rowOff>
                  </from>
                  <to>
                    <xdr:col>10</xdr:col>
                    <xdr:colOff>552450</xdr:colOff>
                    <xdr:row>83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3" r:id="rId6" name="Option Button 3">
              <controlPr defaultSize="0" autoFill="0" autoLine="0" autoPict="0">
                <anchor moveWithCells="1">
                  <from>
                    <xdr:col>10</xdr:col>
                    <xdr:colOff>184150</xdr:colOff>
                    <xdr:row>16</xdr:row>
                    <xdr:rowOff>95250</xdr:rowOff>
                  </from>
                  <to>
                    <xdr:col>17</xdr:col>
                    <xdr:colOff>419100</xdr:colOff>
                    <xdr:row>18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4" r:id="rId7" name="Option Button 4">
              <controlPr defaultSize="0" autoFill="0" autoLine="0" autoPict="0">
                <anchor moveWithCells="1">
                  <from>
                    <xdr:col>7</xdr:col>
                    <xdr:colOff>450850</xdr:colOff>
                    <xdr:row>17</xdr:row>
                    <xdr:rowOff>12700</xdr:rowOff>
                  </from>
                  <to>
                    <xdr:col>10</xdr:col>
                    <xdr:colOff>457200</xdr:colOff>
                    <xdr:row>18</xdr:row>
                    <xdr:rowOff>76200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CCA887-4534-4E3C-8D89-1C2A632FA912}">
  <sheetPr>
    <pageSetUpPr fitToPage="1"/>
  </sheetPr>
  <dimension ref="A1:R133"/>
  <sheetViews>
    <sheetView showGridLines="0" topLeftCell="A20" zoomScale="70" zoomScaleNormal="70" zoomScaleSheetLayoutView="70" workbookViewId="0">
      <selection activeCell="B25" sqref="B25"/>
    </sheetView>
  </sheetViews>
  <sheetFormatPr defaultColWidth="9.1796875" defaultRowHeight="14.5" x14ac:dyDescent="0.35"/>
  <cols>
    <col min="1" max="1" width="1.81640625" style="191" customWidth="1"/>
    <col min="2" max="2" width="131.81640625" style="191" customWidth="1"/>
    <col min="3" max="3" width="1.54296875" style="191" customWidth="1"/>
    <col min="4" max="4" width="12.7265625" style="328" customWidth="1"/>
    <col min="5" max="5" width="1.7265625" style="191" customWidth="1"/>
    <col min="6" max="6" width="1.26953125" style="191" customWidth="1"/>
    <col min="7" max="7" width="14" style="191" customWidth="1"/>
    <col min="8" max="8" width="13.54296875" style="191" customWidth="1"/>
    <col min="9" max="9" width="18" style="191" bestFit="1" customWidth="1"/>
    <col min="10" max="10" width="0.81640625" style="191" customWidth="1"/>
    <col min="11" max="12" width="12.54296875" style="191" bestFit="1" customWidth="1"/>
    <col min="13" max="13" width="18" style="191" customWidth="1"/>
    <col min="14" max="14" width="2.1796875" style="191" bestFit="1" customWidth="1"/>
    <col min="15" max="15" width="15.1796875" style="191" customWidth="1"/>
    <col min="16" max="16" width="10.26953125" style="191" bestFit="1" customWidth="1"/>
    <col min="17" max="17" width="1.26953125" style="191" customWidth="1"/>
    <col min="18" max="16384" width="9.1796875" style="191"/>
  </cols>
  <sheetData>
    <row r="1" spans="1:17" ht="20" x14ac:dyDescent="0.35">
      <c r="A1" s="188"/>
      <c r="B1" s="189"/>
      <c r="C1" s="189"/>
      <c r="D1" s="190"/>
      <c r="E1" s="189"/>
      <c r="F1" s="189"/>
      <c r="G1" s="189"/>
      <c r="H1" s="189"/>
      <c r="I1" s="188"/>
      <c r="J1" s="188"/>
      <c r="N1" s="191">
        <v>2</v>
      </c>
    </row>
    <row r="2" spans="1:17" ht="17.5" x14ac:dyDescent="0.35">
      <c r="A2" s="193"/>
      <c r="B2" s="193"/>
      <c r="C2" s="193"/>
      <c r="D2" s="194"/>
      <c r="E2" s="193"/>
      <c r="F2" s="193"/>
      <c r="G2" s="193"/>
      <c r="H2" s="193"/>
      <c r="I2" s="188"/>
      <c r="J2" s="188"/>
    </row>
    <row r="3" spans="1:17" ht="17.5" x14ac:dyDescent="0.35">
      <c r="A3" s="552"/>
      <c r="B3" s="552"/>
      <c r="C3" s="552"/>
      <c r="D3" s="552"/>
      <c r="E3" s="552"/>
      <c r="F3" s="552"/>
      <c r="G3" s="552"/>
      <c r="H3" s="552"/>
      <c r="I3" s="188"/>
      <c r="J3" s="188"/>
    </row>
    <row r="4" spans="1:17" ht="17.5" x14ac:dyDescent="0.35">
      <c r="A4" s="193"/>
      <c r="B4" s="193"/>
      <c r="C4" s="193"/>
      <c r="D4" s="194"/>
      <c r="E4" s="193"/>
      <c r="F4" s="195"/>
      <c r="G4" s="195"/>
      <c r="H4" s="195"/>
      <c r="I4" s="188"/>
      <c r="J4" s="188"/>
    </row>
    <row r="5" spans="1:17" ht="15.5" x14ac:dyDescent="0.35">
      <c r="A5" s="188"/>
      <c r="B5" s="188"/>
      <c r="C5" s="196"/>
      <c r="D5" s="197"/>
      <c r="E5" s="196"/>
      <c r="F5" s="188"/>
      <c r="G5" s="188"/>
      <c r="H5" s="188"/>
      <c r="I5" s="188"/>
      <c r="J5" s="188"/>
    </row>
    <row r="6" spans="1:17" x14ac:dyDescent="0.35">
      <c r="A6" s="188"/>
      <c r="B6" s="188"/>
      <c r="C6" s="188"/>
      <c r="D6" s="198"/>
      <c r="E6" s="188"/>
      <c r="F6" s="188"/>
      <c r="G6" s="188"/>
      <c r="H6" s="188"/>
      <c r="I6" s="188"/>
      <c r="J6" s="188"/>
    </row>
    <row r="7" spans="1:17" x14ac:dyDescent="0.35">
      <c r="A7" s="188"/>
      <c r="B7" s="188"/>
      <c r="C7" s="188"/>
      <c r="D7" s="198"/>
      <c r="E7" s="188"/>
      <c r="F7" s="188"/>
      <c r="G7" s="188"/>
      <c r="H7" s="188"/>
      <c r="I7" s="188"/>
      <c r="J7" s="188"/>
    </row>
    <row r="8" spans="1:17" x14ac:dyDescent="0.35">
      <c r="A8" s="199"/>
      <c r="B8" s="188"/>
      <c r="C8" s="188"/>
      <c r="D8" s="198"/>
      <c r="E8" s="188"/>
      <c r="F8" s="188"/>
      <c r="G8" s="188"/>
      <c r="H8" s="188"/>
      <c r="I8" s="188"/>
      <c r="J8" s="188"/>
    </row>
    <row r="9" spans="1:17" x14ac:dyDescent="0.35">
      <c r="A9" s="200"/>
      <c r="B9" s="200"/>
      <c r="C9" s="200"/>
      <c r="D9" s="201"/>
      <c r="E9" s="200"/>
      <c r="F9" s="200"/>
      <c r="G9" s="200"/>
      <c r="H9" s="200"/>
    </row>
    <row r="10" spans="1:17" ht="18" x14ac:dyDescent="0.4">
      <c r="A10" s="200"/>
      <c r="B10" s="553" t="s">
        <v>0</v>
      </c>
      <c r="C10" s="553"/>
      <c r="D10" s="553"/>
      <c r="E10" s="553"/>
      <c r="F10" s="553"/>
      <c r="G10" s="553"/>
      <c r="H10" s="553"/>
      <c r="I10" s="553"/>
      <c r="J10" s="553"/>
    </row>
    <row r="11" spans="1:17" ht="18" x14ac:dyDescent="0.4">
      <c r="A11" s="200"/>
      <c r="B11" s="553" t="s">
        <v>1</v>
      </c>
      <c r="C11" s="553"/>
      <c r="D11" s="553"/>
      <c r="E11" s="553"/>
      <c r="F11" s="553"/>
      <c r="G11" s="553"/>
      <c r="H11" s="553"/>
      <c r="I11" s="553"/>
      <c r="J11" s="553"/>
    </row>
    <row r="12" spans="1:17" x14ac:dyDescent="0.35">
      <c r="A12" s="200"/>
      <c r="B12" s="200"/>
      <c r="C12" s="200"/>
      <c r="D12" s="201"/>
      <c r="E12" s="200"/>
      <c r="F12" s="200"/>
      <c r="G12" s="200"/>
      <c r="H12" s="200"/>
    </row>
    <row r="13" spans="1:17" x14ac:dyDescent="0.35">
      <c r="A13" s="200"/>
      <c r="B13" s="200"/>
      <c r="C13" s="200"/>
      <c r="D13" s="201"/>
      <c r="E13" s="200"/>
      <c r="F13" s="200"/>
      <c r="G13" s="200"/>
      <c r="H13" s="200"/>
    </row>
    <row r="14" spans="1:17" ht="15.5" x14ac:dyDescent="0.35">
      <c r="A14" s="200"/>
      <c r="B14" s="204" t="s">
        <v>2</v>
      </c>
      <c r="C14" s="200"/>
      <c r="D14" s="554" t="s">
        <v>89</v>
      </c>
      <c r="E14" s="554"/>
      <c r="F14" s="554"/>
      <c r="G14" s="554"/>
      <c r="H14" s="554"/>
      <c r="I14" s="554"/>
      <c r="J14" s="554"/>
    </row>
    <row r="15" spans="1:17" ht="15.5" x14ac:dyDescent="0.35">
      <c r="A15" s="200"/>
      <c r="B15" s="207"/>
      <c r="C15" s="200"/>
      <c r="D15" s="208"/>
      <c r="E15" s="208"/>
      <c r="F15" s="209"/>
      <c r="G15" s="209"/>
      <c r="H15" s="209"/>
      <c r="I15" s="209"/>
      <c r="J15" s="209"/>
      <c r="K15" s="210"/>
      <c r="L15" s="210"/>
      <c r="M15" s="209"/>
      <c r="N15" s="210"/>
      <c r="O15" s="210"/>
      <c r="P15" s="210"/>
      <c r="Q15" s="210"/>
    </row>
    <row r="16" spans="1:17" ht="15.5" x14ac:dyDescent="0.35">
      <c r="A16" s="200"/>
      <c r="B16" s="204" t="s">
        <v>4</v>
      </c>
      <c r="C16" s="200"/>
      <c r="D16" s="211" t="s">
        <v>73</v>
      </c>
      <c r="E16" s="208"/>
      <c r="F16" s="209"/>
      <c r="G16" s="511" t="s">
        <v>90</v>
      </c>
      <c r="H16" s="209"/>
      <c r="I16" s="212"/>
      <c r="J16" s="209"/>
      <c r="K16" s="213"/>
      <c r="L16" s="210"/>
      <c r="M16" s="212"/>
      <c r="N16" s="210"/>
      <c r="O16" s="42"/>
      <c r="P16" s="43"/>
      <c r="Q16" s="210"/>
    </row>
    <row r="17" spans="1:18" ht="15.5" x14ac:dyDescent="0.35">
      <c r="A17" s="200"/>
      <c r="B17" s="207"/>
      <c r="C17" s="200"/>
      <c r="D17" s="208"/>
      <c r="E17" s="208"/>
      <c r="F17" s="208"/>
      <c r="G17" s="477">
        <v>8900</v>
      </c>
      <c r="H17" s="433" t="s">
        <v>75</v>
      </c>
      <c r="I17" s="208"/>
      <c r="J17" s="208"/>
    </row>
    <row r="18" spans="1:18" x14ac:dyDescent="0.35">
      <c r="A18" s="200"/>
      <c r="B18" s="214"/>
      <c r="C18" s="200"/>
      <c r="D18" s="215"/>
      <c r="E18" s="216"/>
      <c r="F18" s="200"/>
      <c r="G18" s="477">
        <v>9700</v>
      </c>
      <c r="H18" s="216" t="s">
        <v>76</v>
      </c>
      <c r="I18" s="200"/>
      <c r="J18" s="200"/>
    </row>
    <row r="19" spans="1:18" x14ac:dyDescent="0.35">
      <c r="A19" s="200"/>
      <c r="B19" s="434"/>
      <c r="C19" s="200"/>
      <c r="D19" s="215" t="s">
        <v>6</v>
      </c>
      <c r="E19" s="200"/>
      <c r="F19" s="200"/>
      <c r="G19" s="477">
        <v>4100000</v>
      </c>
      <c r="H19" s="433" t="s">
        <v>7</v>
      </c>
      <c r="I19" s="218"/>
      <c r="J19" s="200"/>
      <c r="M19" s="436"/>
    </row>
    <row r="20" spans="1:18" s="10" customFormat="1" x14ac:dyDescent="0.35">
      <c r="A20" s="20"/>
      <c r="B20" s="44"/>
      <c r="C20" s="20"/>
      <c r="D20" s="53"/>
      <c r="E20" s="51"/>
      <c r="F20" s="20"/>
      <c r="G20" s="555" t="s">
        <v>8</v>
      </c>
      <c r="H20" s="556"/>
      <c r="I20" s="557"/>
      <c r="J20" s="20"/>
      <c r="K20" s="555" t="s">
        <v>9</v>
      </c>
      <c r="L20" s="556"/>
      <c r="M20" s="557"/>
      <c r="N20" s="93"/>
      <c r="O20" s="555" t="s">
        <v>10</v>
      </c>
      <c r="P20" s="557"/>
      <c r="Q20" s="38"/>
    </row>
    <row r="21" spans="1:18" x14ac:dyDescent="0.35">
      <c r="A21" s="200"/>
      <c r="B21" s="219"/>
      <c r="C21" s="200"/>
      <c r="D21" s="558" t="s">
        <v>11</v>
      </c>
      <c r="E21" s="215"/>
      <c r="F21" s="200"/>
      <c r="G21" s="223" t="s">
        <v>12</v>
      </c>
      <c r="H21" s="221" t="s">
        <v>13</v>
      </c>
      <c r="I21" s="222" t="s">
        <v>14</v>
      </c>
      <c r="J21" s="200"/>
      <c r="K21" s="223" t="s">
        <v>12</v>
      </c>
      <c r="L21" s="221" t="s">
        <v>13</v>
      </c>
      <c r="M21" s="222" t="s">
        <v>14</v>
      </c>
      <c r="N21" s="200"/>
      <c r="O21" s="560" t="s">
        <v>15</v>
      </c>
      <c r="P21" s="562" t="s">
        <v>16</v>
      </c>
      <c r="Q21" s="224"/>
    </row>
    <row r="22" spans="1:18" x14ac:dyDescent="0.35">
      <c r="A22" s="200"/>
      <c r="B22" s="219"/>
      <c r="C22" s="200"/>
      <c r="D22" s="559"/>
      <c r="E22" s="215"/>
      <c r="F22" s="200"/>
      <c r="G22" s="227" t="s">
        <v>17</v>
      </c>
      <c r="H22" s="226"/>
      <c r="I22" s="226" t="s">
        <v>17</v>
      </c>
      <c r="J22" s="200"/>
      <c r="K22" s="227" t="s">
        <v>17</v>
      </c>
      <c r="L22" s="226"/>
      <c r="M22" s="226" t="s">
        <v>17</v>
      </c>
      <c r="N22" s="200"/>
      <c r="O22" s="561"/>
      <c r="P22" s="563"/>
      <c r="Q22" s="224"/>
    </row>
    <row r="23" spans="1:18" s="10" customFormat="1" x14ac:dyDescent="0.35">
      <c r="A23" s="20"/>
      <c r="B23" s="228" t="s">
        <v>18</v>
      </c>
      <c r="C23" s="60"/>
      <c r="D23" s="61" t="s">
        <v>19</v>
      </c>
      <c r="E23" s="62"/>
      <c r="F23" s="22"/>
      <c r="G23" s="63">
        <v>4099.1400000000003</v>
      </c>
      <c r="H23" s="64">
        <v>1</v>
      </c>
      <c r="I23" s="65">
        <f t="shared" ref="I23:I33" si="0">H23*G23</f>
        <v>4099.1400000000003</v>
      </c>
      <c r="J23" s="66"/>
      <c r="K23" s="63">
        <v>4287.29</v>
      </c>
      <c r="L23" s="64">
        <v>1</v>
      </c>
      <c r="M23" s="65">
        <f t="shared" ref="M23:M33" si="1">L23*K23</f>
        <v>4287.29</v>
      </c>
      <c r="N23" s="66"/>
      <c r="O23" s="67">
        <f t="shared" ref="O23:O29" si="2">M23-I23</f>
        <v>188.14999999999964</v>
      </c>
      <c r="P23" s="68">
        <f t="shared" ref="P23:P29" si="3">IF(OR(I23=0,M23=0),"",(O23/I23))</f>
        <v>4.5899871680401161E-2</v>
      </c>
      <c r="Q23" s="69"/>
    </row>
    <row r="24" spans="1:18" x14ac:dyDescent="0.35">
      <c r="A24" s="200"/>
      <c r="B24" s="229" t="s">
        <v>20</v>
      </c>
      <c r="C24" s="230"/>
      <c r="D24" s="231" t="s">
        <v>77</v>
      </c>
      <c r="E24" s="230"/>
      <c r="F24" s="232"/>
      <c r="G24" s="437">
        <v>8.1299999999999997E-2</v>
      </c>
      <c r="H24" s="234">
        <f t="shared" ref="H24:H31" si="4">$G$18</f>
        <v>9700</v>
      </c>
      <c r="I24" s="235">
        <f t="shared" si="0"/>
        <v>788.61</v>
      </c>
      <c r="J24" s="202"/>
      <c r="K24" s="275">
        <v>0</v>
      </c>
      <c r="L24" s="341">
        <f t="shared" ref="L24:L31" si="5">$G$18</f>
        <v>9700</v>
      </c>
      <c r="M24" s="235">
        <f t="shared" si="1"/>
        <v>0</v>
      </c>
      <c r="N24" s="232"/>
      <c r="O24" s="237">
        <f t="shared" si="2"/>
        <v>-788.61</v>
      </c>
      <c r="P24" s="238" t="str">
        <f t="shared" si="3"/>
        <v/>
      </c>
      <c r="Q24" s="224"/>
      <c r="R24" s="10"/>
    </row>
    <row r="25" spans="1:18" x14ac:dyDescent="0.35">
      <c r="A25" s="200"/>
      <c r="B25" s="229" t="s">
        <v>21</v>
      </c>
      <c r="C25" s="230"/>
      <c r="D25" s="231" t="s">
        <v>77</v>
      </c>
      <c r="E25" s="230"/>
      <c r="F25" s="232"/>
      <c r="G25" s="437">
        <v>7.3599999999999999E-2</v>
      </c>
      <c r="H25" s="234">
        <f t="shared" si="4"/>
        <v>9700</v>
      </c>
      <c r="I25" s="235">
        <f t="shared" si="0"/>
        <v>713.92</v>
      </c>
      <c r="J25" s="202"/>
      <c r="K25" s="275">
        <v>0</v>
      </c>
      <c r="L25" s="341">
        <f t="shared" si="5"/>
        <v>9700</v>
      </c>
      <c r="M25" s="235">
        <f t="shared" si="1"/>
        <v>0</v>
      </c>
      <c r="N25" s="232"/>
      <c r="O25" s="237">
        <f t="shared" si="2"/>
        <v>-713.92</v>
      </c>
      <c r="P25" s="238" t="str">
        <f t="shared" si="3"/>
        <v/>
      </c>
      <c r="Q25" s="224"/>
      <c r="R25" s="10"/>
    </row>
    <row r="26" spans="1:18" x14ac:dyDescent="0.35">
      <c r="A26" s="200"/>
      <c r="B26" s="229" t="s">
        <v>24</v>
      </c>
      <c r="C26" s="230"/>
      <c r="D26" s="231" t="s">
        <v>77</v>
      </c>
      <c r="E26" s="230"/>
      <c r="F26" s="232"/>
      <c r="G26" s="437">
        <v>-0.38269999999999998</v>
      </c>
      <c r="H26" s="234">
        <f t="shared" si="4"/>
        <v>9700</v>
      </c>
      <c r="I26" s="235">
        <f t="shared" si="0"/>
        <v>-3712.19</v>
      </c>
      <c r="J26" s="202"/>
      <c r="K26" s="275">
        <v>-0.38269999999999998</v>
      </c>
      <c r="L26" s="341">
        <f t="shared" si="5"/>
        <v>9700</v>
      </c>
      <c r="M26" s="235">
        <f t="shared" si="1"/>
        <v>-3712.19</v>
      </c>
      <c r="N26" s="232"/>
      <c r="O26" s="237">
        <f t="shared" si="2"/>
        <v>0</v>
      </c>
      <c r="P26" s="238">
        <f t="shared" si="3"/>
        <v>0</v>
      </c>
      <c r="Q26" s="224"/>
      <c r="R26" s="10"/>
    </row>
    <row r="27" spans="1:18" x14ac:dyDescent="0.35">
      <c r="A27" s="200"/>
      <c r="B27" s="229" t="s">
        <v>25</v>
      </c>
      <c r="C27" s="230"/>
      <c r="D27" s="231" t="s">
        <v>77</v>
      </c>
      <c r="E27" s="230"/>
      <c r="F27" s="232"/>
      <c r="G27" s="437">
        <v>-6.13E-2</v>
      </c>
      <c r="H27" s="234">
        <f t="shared" si="4"/>
        <v>9700</v>
      </c>
      <c r="I27" s="235">
        <f t="shared" si="0"/>
        <v>-594.61</v>
      </c>
      <c r="J27" s="202"/>
      <c r="K27" s="275">
        <v>-6.13E-2</v>
      </c>
      <c r="L27" s="341">
        <f t="shared" si="5"/>
        <v>9700</v>
      </c>
      <c r="M27" s="235">
        <f t="shared" si="1"/>
        <v>-594.61</v>
      </c>
      <c r="N27" s="232"/>
      <c r="O27" s="237">
        <f t="shared" si="2"/>
        <v>0</v>
      </c>
      <c r="P27" s="238">
        <f t="shared" si="3"/>
        <v>0</v>
      </c>
      <c r="Q27" s="224"/>
      <c r="R27" s="10"/>
    </row>
    <row r="28" spans="1:18" x14ac:dyDescent="0.35">
      <c r="A28" s="200"/>
      <c r="B28" s="229" t="s">
        <v>26</v>
      </c>
      <c r="C28" s="230"/>
      <c r="D28" s="231" t="s">
        <v>77</v>
      </c>
      <c r="E28" s="230"/>
      <c r="F28" s="232"/>
      <c r="G28" s="437">
        <v>0</v>
      </c>
      <c r="H28" s="234">
        <f t="shared" si="4"/>
        <v>9700</v>
      </c>
      <c r="I28" s="235">
        <f t="shared" si="0"/>
        <v>0</v>
      </c>
      <c r="J28" s="202"/>
      <c r="K28" s="275">
        <v>-5.9999999999999995E-4</v>
      </c>
      <c r="L28" s="341">
        <f t="shared" si="5"/>
        <v>9700</v>
      </c>
      <c r="M28" s="235">
        <f t="shared" si="1"/>
        <v>-5.8199999999999994</v>
      </c>
      <c r="N28" s="232"/>
      <c r="O28" s="237">
        <f t="shared" si="2"/>
        <v>-5.8199999999999994</v>
      </c>
      <c r="P28" s="238" t="str">
        <f t="shared" si="3"/>
        <v/>
      </c>
      <c r="Q28" s="224"/>
      <c r="R28" s="10"/>
    </row>
    <row r="29" spans="1:18" x14ac:dyDescent="0.35">
      <c r="A29" s="200"/>
      <c r="B29" s="229" t="s">
        <v>27</v>
      </c>
      <c r="C29" s="230"/>
      <c r="D29" s="231" t="s">
        <v>77</v>
      </c>
      <c r="E29" s="230"/>
      <c r="F29" s="232"/>
      <c r="G29" s="437">
        <v>-1.78E-2</v>
      </c>
      <c r="H29" s="234">
        <f t="shared" si="4"/>
        <v>9700</v>
      </c>
      <c r="I29" s="235">
        <f t="shared" si="0"/>
        <v>-172.66</v>
      </c>
      <c r="J29" s="202"/>
      <c r="K29" s="275">
        <v>0</v>
      </c>
      <c r="L29" s="341">
        <f t="shared" si="5"/>
        <v>9700</v>
      </c>
      <c r="M29" s="235">
        <f t="shared" si="1"/>
        <v>0</v>
      </c>
      <c r="N29" s="232"/>
      <c r="O29" s="237">
        <f t="shared" si="2"/>
        <v>172.66</v>
      </c>
      <c r="P29" s="238" t="str">
        <f t="shared" si="3"/>
        <v/>
      </c>
      <c r="Q29" s="224"/>
      <c r="R29" s="10"/>
    </row>
    <row r="30" spans="1:18" x14ac:dyDescent="0.35">
      <c r="A30" s="200"/>
      <c r="B30" s="229" t="s">
        <v>28</v>
      </c>
      <c r="C30" s="230"/>
      <c r="D30" s="231" t="s">
        <v>77</v>
      </c>
      <c r="E30" s="230"/>
      <c r="F30" s="232"/>
      <c r="G30" s="437">
        <v>-3.6200000000000003E-2</v>
      </c>
      <c r="H30" s="234">
        <f t="shared" si="4"/>
        <v>9700</v>
      </c>
      <c r="I30" s="235">
        <f t="shared" si="0"/>
        <v>-351.14000000000004</v>
      </c>
      <c r="J30" s="202"/>
      <c r="K30" s="275">
        <v>0</v>
      </c>
      <c r="L30" s="341">
        <f t="shared" si="5"/>
        <v>9700</v>
      </c>
      <c r="M30" s="235">
        <f t="shared" si="1"/>
        <v>0</v>
      </c>
      <c r="N30" s="232"/>
      <c r="O30" s="237">
        <f>M30-I30</f>
        <v>351.14000000000004</v>
      </c>
      <c r="P30" s="238" t="str">
        <f>IF(OR(I30=0,M30=0),"",(O30/I30))</f>
        <v/>
      </c>
      <c r="Q30" s="224"/>
      <c r="R30" s="10"/>
    </row>
    <row r="31" spans="1:18" x14ac:dyDescent="0.35">
      <c r="A31" s="200"/>
      <c r="B31" s="229" t="s">
        <v>79</v>
      </c>
      <c r="C31" s="230"/>
      <c r="D31" s="231" t="s">
        <v>77</v>
      </c>
      <c r="E31" s="230"/>
      <c r="F31" s="232"/>
      <c r="G31" s="437">
        <v>0</v>
      </c>
      <c r="H31" s="234">
        <f t="shared" si="4"/>
        <v>9700</v>
      </c>
      <c r="I31" s="235">
        <f t="shared" si="0"/>
        <v>0</v>
      </c>
      <c r="J31" s="202"/>
      <c r="K31" s="275">
        <v>-6.2199999999999998E-2</v>
      </c>
      <c r="L31" s="341">
        <f t="shared" si="5"/>
        <v>9700</v>
      </c>
      <c r="M31" s="235">
        <f t="shared" si="1"/>
        <v>-603.34</v>
      </c>
      <c r="N31" s="232"/>
      <c r="O31" s="237">
        <f>M31-I31</f>
        <v>-603.34</v>
      </c>
      <c r="P31" s="238" t="str">
        <f>IF(OR(I31=0,M31=0),"",(O31/I31))</f>
        <v/>
      </c>
      <c r="Q31" s="224"/>
      <c r="R31" s="10"/>
    </row>
    <row r="32" spans="1:18" x14ac:dyDescent="0.35">
      <c r="A32" s="200"/>
      <c r="B32" s="229" t="s">
        <v>30</v>
      </c>
      <c r="C32" s="230"/>
      <c r="D32" s="231" t="s">
        <v>19</v>
      </c>
      <c r="E32" s="230"/>
      <c r="F32" s="232"/>
      <c r="G32" s="244">
        <v>-21.8</v>
      </c>
      <c r="H32" s="236">
        <v>1</v>
      </c>
      <c r="I32" s="249">
        <f t="shared" si="0"/>
        <v>-21.8</v>
      </c>
      <c r="J32" s="232"/>
      <c r="K32" s="277">
        <v>-21.8</v>
      </c>
      <c r="L32" s="236">
        <v>1</v>
      </c>
      <c r="M32" s="235">
        <f t="shared" si="1"/>
        <v>-21.8</v>
      </c>
      <c r="N32" s="232"/>
      <c r="O32" s="237">
        <f t="shared" ref="O32:O60" si="6">M32-I32</f>
        <v>0</v>
      </c>
      <c r="P32" s="238">
        <f t="shared" ref="P32:P60" si="7">IF(OR(I32=0,M32=0),"",(O32/I32))</f>
        <v>0</v>
      </c>
      <c r="Q32" s="224"/>
      <c r="R32" s="10"/>
    </row>
    <row r="33" spans="1:18" x14ac:dyDescent="0.35">
      <c r="A33" s="200"/>
      <c r="B33" s="229" t="s">
        <v>30</v>
      </c>
      <c r="C33" s="230"/>
      <c r="D33" s="231" t="s">
        <v>77</v>
      </c>
      <c r="E33" s="230"/>
      <c r="F33" s="232"/>
      <c r="G33" s="437">
        <v>1.95E-2</v>
      </c>
      <c r="H33" s="341">
        <f t="shared" ref="H33:H35" si="8">$G$18</f>
        <v>9700</v>
      </c>
      <c r="I33" s="249">
        <f t="shared" si="0"/>
        <v>189.15</v>
      </c>
      <c r="J33" s="232"/>
      <c r="K33" s="275">
        <v>1.95E-2</v>
      </c>
      <c r="L33" s="341">
        <f t="shared" ref="L33:L35" si="9">$G$18</f>
        <v>9700</v>
      </c>
      <c r="M33" s="235">
        <f t="shared" si="1"/>
        <v>189.15</v>
      </c>
      <c r="N33" s="232"/>
      <c r="O33" s="237">
        <f t="shared" si="6"/>
        <v>0</v>
      </c>
      <c r="P33" s="238">
        <f t="shared" si="7"/>
        <v>0</v>
      </c>
      <c r="Q33" s="224"/>
      <c r="R33" s="10"/>
    </row>
    <row r="34" spans="1:18" x14ac:dyDescent="0.35">
      <c r="A34" s="200"/>
      <c r="B34" s="229" t="s">
        <v>31</v>
      </c>
      <c r="C34" s="245"/>
      <c r="D34" s="231" t="s">
        <v>77</v>
      </c>
      <c r="E34" s="230"/>
      <c r="F34" s="246"/>
      <c r="G34" s="111">
        <v>7.0664999999999996</v>
      </c>
      <c r="H34" s="341">
        <f t="shared" si="8"/>
        <v>9700</v>
      </c>
      <c r="I34" s="249">
        <f>H34*G34</f>
        <v>68545.05</v>
      </c>
      <c r="J34" s="246"/>
      <c r="K34" s="111">
        <v>7.3909000000000002</v>
      </c>
      <c r="L34" s="341">
        <f t="shared" si="9"/>
        <v>9700</v>
      </c>
      <c r="M34" s="249">
        <f>L34*K34</f>
        <v>71691.73</v>
      </c>
      <c r="N34" s="246"/>
      <c r="O34" s="237">
        <f t="shared" si="6"/>
        <v>3146.679999999993</v>
      </c>
      <c r="P34" s="238">
        <f t="shared" si="7"/>
        <v>4.5906743083563191E-2</v>
      </c>
      <c r="Q34" s="224"/>
      <c r="R34" s="10"/>
    </row>
    <row r="35" spans="1:18" s="10" customFormat="1" x14ac:dyDescent="0.35">
      <c r="A35" s="20"/>
      <c r="B35" s="79" t="str">
        <f>+RESIDENTIAL!$B$36</f>
        <v>Rate Rider for Disposition of Lost Revenue Adjustment Mechanism (LRAMVA) - effective until December 31, 2021</v>
      </c>
      <c r="C35" s="60"/>
      <c r="D35" s="61" t="s">
        <v>77</v>
      </c>
      <c r="E35" s="62"/>
      <c r="F35" s="22"/>
      <c r="G35" s="77"/>
      <c r="H35" s="78">
        <f t="shared" si="8"/>
        <v>9700</v>
      </c>
      <c r="I35" s="65">
        <f t="shared" ref="I35" si="10">H35*G35</f>
        <v>0</v>
      </c>
      <c r="J35" s="66"/>
      <c r="K35" s="439">
        <v>0.66749999999999998</v>
      </c>
      <c r="L35" s="78">
        <f t="shared" si="9"/>
        <v>9700</v>
      </c>
      <c r="M35" s="65">
        <f t="shared" ref="M35" si="11">L35*K35</f>
        <v>6474.75</v>
      </c>
      <c r="N35" s="66"/>
      <c r="O35" s="67">
        <f t="shared" si="6"/>
        <v>6474.75</v>
      </c>
      <c r="P35" s="68" t="str">
        <f t="shared" si="7"/>
        <v/>
      </c>
      <c r="Q35" s="69"/>
    </row>
    <row r="36" spans="1:18" x14ac:dyDescent="0.35">
      <c r="A36" s="240"/>
      <c r="B36" s="343" t="s">
        <v>34</v>
      </c>
      <c r="C36" s="396"/>
      <c r="D36" s="397"/>
      <c r="E36" s="396"/>
      <c r="F36" s="398"/>
      <c r="G36" s="399"/>
      <c r="H36" s="400"/>
      <c r="I36" s="401">
        <f>SUM(I23:I35)</f>
        <v>69483.47</v>
      </c>
      <c r="J36" s="398"/>
      <c r="K36" s="399"/>
      <c r="L36" s="400"/>
      <c r="M36" s="401">
        <f>SUM(M23:M35)</f>
        <v>77705.159999999989</v>
      </c>
      <c r="N36" s="398"/>
      <c r="O36" s="402">
        <f t="shared" si="6"/>
        <v>8221.6899999999878</v>
      </c>
      <c r="P36" s="403">
        <f t="shared" si="7"/>
        <v>0.11832584066397357</v>
      </c>
      <c r="Q36" s="224"/>
      <c r="R36" s="10"/>
    </row>
    <row r="37" spans="1:18" x14ac:dyDescent="0.35">
      <c r="A37" s="200"/>
      <c r="B37" s="76" t="s">
        <v>35</v>
      </c>
      <c r="C37" s="246"/>
      <c r="D37" s="231" t="s">
        <v>32</v>
      </c>
      <c r="E37" s="232"/>
      <c r="F37" s="246"/>
      <c r="G37" s="247">
        <f>+$G$60</f>
        <v>0.1368</v>
      </c>
      <c r="H37" s="478">
        <f>$G$19*(1+G73)-$G$19</f>
        <v>70520.000000000466</v>
      </c>
      <c r="I37" s="249">
        <f>H37*G37</f>
        <v>9647.1360000000641</v>
      </c>
      <c r="J37" s="246"/>
      <c r="K37" s="247">
        <f>+$G$60</f>
        <v>0.1368</v>
      </c>
      <c r="L37" s="478">
        <f>$G$19*(1+K73)-$G$19</f>
        <v>70520.000000000466</v>
      </c>
      <c r="M37" s="249">
        <f>L37*K37</f>
        <v>9647.1360000000641</v>
      </c>
      <c r="N37" s="246"/>
      <c r="O37" s="237">
        <f t="shared" si="6"/>
        <v>0</v>
      </c>
      <c r="P37" s="238">
        <f t="shared" si="7"/>
        <v>0</v>
      </c>
      <c r="Q37" s="224"/>
      <c r="R37" s="10"/>
    </row>
    <row r="38" spans="1:18" s="9" customFormat="1" x14ac:dyDescent="0.35">
      <c r="A38" s="93"/>
      <c r="B38" s="79" t="str">
        <f>+RESIDENTIAL!$B$39</f>
        <v>Rate Rider for Disposition of Deferral/Variance Accounts (2021) - effective until December 31, 2021</v>
      </c>
      <c r="C38" s="62"/>
      <c r="D38" s="61" t="s">
        <v>77</v>
      </c>
      <c r="E38" s="62"/>
      <c r="F38" s="52"/>
      <c r="G38" s="440"/>
      <c r="H38" s="95"/>
      <c r="I38" s="96">
        <f>H38*G38</f>
        <v>0</v>
      </c>
      <c r="J38" s="75"/>
      <c r="K38" s="440">
        <v>5.7299999999999997E-2</v>
      </c>
      <c r="L38" s="78">
        <f t="shared" ref="L38:L41" si="12">$G$18</f>
        <v>9700</v>
      </c>
      <c r="M38" s="74">
        <f>L38*K38</f>
        <v>555.80999999999995</v>
      </c>
      <c r="N38" s="75"/>
      <c r="O38" s="67">
        <f>M38-I38</f>
        <v>555.80999999999995</v>
      </c>
      <c r="P38" s="68" t="str">
        <f>IF(OR(I38=0,M38=0),"",(O38/I38))</f>
        <v/>
      </c>
      <c r="Q38" s="69"/>
      <c r="R38" s="10"/>
    </row>
    <row r="39" spans="1:18" s="9" customFormat="1" x14ac:dyDescent="0.35">
      <c r="A39" s="93"/>
      <c r="B39" s="79" t="str">
        <f>+RESIDENTIAL!$B$40</f>
        <v>Rate Rider for Disposition of Deferral/Variance Accounts (2020) - effective until December 31, 2021</v>
      </c>
      <c r="C39" s="62"/>
      <c r="D39" s="61" t="s">
        <v>77</v>
      </c>
      <c r="E39" s="62"/>
      <c r="F39" s="52"/>
      <c r="G39" s="440">
        <v>0.29389999999999999</v>
      </c>
      <c r="H39" s="78">
        <f>$G$18</f>
        <v>9700</v>
      </c>
      <c r="I39" s="96">
        <f t="shared" ref="I39:I41" si="13">H39*G39</f>
        <v>2850.83</v>
      </c>
      <c r="J39" s="75"/>
      <c r="K39" s="440">
        <v>0.29389999999999999</v>
      </c>
      <c r="L39" s="78">
        <f t="shared" si="12"/>
        <v>9700</v>
      </c>
      <c r="M39" s="74">
        <f t="shared" ref="M39:M45" si="14">L39*K39</f>
        <v>2850.83</v>
      </c>
      <c r="N39" s="75"/>
      <c r="O39" s="67">
        <f t="shared" ref="O39:O45" si="15">M39-I39</f>
        <v>0</v>
      </c>
      <c r="P39" s="68">
        <f t="shared" ref="P39:P45" si="16">IF(OR(I39=0,M39=0),"",(O39/I39))</f>
        <v>0</v>
      </c>
      <c r="Q39" s="69"/>
      <c r="R39" s="10"/>
    </row>
    <row r="40" spans="1:18" s="9" customFormat="1" x14ac:dyDescent="0.35">
      <c r="A40" s="93"/>
      <c r="B40" s="76" t="str">
        <f>+'GS 50-999 kW'!$B$42</f>
        <v>Rate Rider for Disposition of Deferral/Variance Accounts for Non -Wholesale Market Participants (2021) -effective until Dec 31, 2021</v>
      </c>
      <c r="C40" s="62"/>
      <c r="D40" s="61" t="s">
        <v>77</v>
      </c>
      <c r="E40" s="62"/>
      <c r="F40" s="52"/>
      <c r="G40" s="440"/>
      <c r="H40" s="95"/>
      <c r="I40" s="96">
        <f>H40*G40</f>
        <v>0</v>
      </c>
      <c r="J40" s="75"/>
      <c r="K40" s="440">
        <v>7.8200000000000006E-2</v>
      </c>
      <c r="L40" s="78">
        <f t="shared" si="12"/>
        <v>9700</v>
      </c>
      <c r="M40" s="74">
        <f>L40*K40</f>
        <v>758.54000000000008</v>
      </c>
      <c r="N40" s="75"/>
      <c r="O40" s="67">
        <f>M40-I40</f>
        <v>758.54000000000008</v>
      </c>
      <c r="P40" s="68" t="str">
        <f>IF(OR(I40=0,M40=0),"",(O40/I40))</f>
        <v/>
      </c>
      <c r="Q40" s="69"/>
      <c r="R40" s="10"/>
    </row>
    <row r="41" spans="1:18" s="9" customFormat="1" x14ac:dyDescent="0.35">
      <c r="A41" s="93"/>
      <c r="B41" s="76" t="str">
        <f>+'GS 50-999 kW'!$B$43</f>
        <v>Rate Rider for Disposition of Deferral/Variance Accounts for Non -Wholesale Market Participants (2020) - effective until Dec 31, 2021</v>
      </c>
      <c r="C41" s="62"/>
      <c r="D41" s="61" t="s">
        <v>77</v>
      </c>
      <c r="E41" s="62"/>
      <c r="F41" s="52"/>
      <c r="G41" s="440">
        <v>-0.10639999999999999</v>
      </c>
      <c r="H41" s="78">
        <f>$G$18</f>
        <v>9700</v>
      </c>
      <c r="I41" s="96">
        <f t="shared" si="13"/>
        <v>-1032.08</v>
      </c>
      <c r="J41" s="75"/>
      <c r="K41" s="440">
        <v>-0.10639999999999999</v>
      </c>
      <c r="L41" s="78">
        <f t="shared" si="12"/>
        <v>9700</v>
      </c>
      <c r="M41" s="74">
        <f t="shared" si="14"/>
        <v>-1032.08</v>
      </c>
      <c r="N41" s="75"/>
      <c r="O41" s="67">
        <f t="shared" si="15"/>
        <v>0</v>
      </c>
      <c r="P41" s="68">
        <f t="shared" si="16"/>
        <v>0</v>
      </c>
      <c r="Q41" s="69"/>
      <c r="R41" s="10"/>
    </row>
    <row r="42" spans="1:18" s="9" customFormat="1" x14ac:dyDescent="0.35">
      <c r="A42" s="93"/>
      <c r="B42" s="76" t="str">
        <f>+RESIDENTIAL!$B$41</f>
        <v>Rate Rider for Disposition of Capacity Based Recovery Account (2021) - Applicable only for Class B Customers - effective until December 31, 2021</v>
      </c>
      <c r="C42" s="62"/>
      <c r="D42" s="61" t="s">
        <v>77</v>
      </c>
      <c r="E42" s="62"/>
      <c r="F42" s="52"/>
      <c r="G42" s="440"/>
      <c r="H42" s="95"/>
      <c r="I42" s="96">
        <f>H42*G42</f>
        <v>0</v>
      </c>
      <c r="J42" s="75"/>
      <c r="K42" s="440">
        <v>-2.52E-2</v>
      </c>
      <c r="L42" s="78"/>
      <c r="M42" s="74">
        <f>L42*K42</f>
        <v>0</v>
      </c>
      <c r="N42" s="75"/>
      <c r="O42" s="67">
        <f>M42-I42</f>
        <v>0</v>
      </c>
      <c r="P42" s="68" t="str">
        <f>IF(OR(I42=0,M42=0),"",(O42/I42))</f>
        <v/>
      </c>
      <c r="Q42" s="69"/>
      <c r="R42" s="10"/>
    </row>
    <row r="43" spans="1:18" s="9" customFormat="1" x14ac:dyDescent="0.35">
      <c r="A43" s="93"/>
      <c r="B43" s="76" t="str">
        <f>+RESIDENTIAL!$B$42</f>
        <v>Rate Rider for Disposition of Capacity Based Recovery Account (2020) - Applicable only for Class B Customers - effective until December 31, 2021</v>
      </c>
      <c r="C43" s="62"/>
      <c r="D43" s="61" t="s">
        <v>77</v>
      </c>
      <c r="E43" s="62"/>
      <c r="F43" s="52"/>
      <c r="G43" s="440">
        <v>-4.5999999999999999E-3</v>
      </c>
      <c r="H43" s="95"/>
      <c r="I43" s="96">
        <f>H43*G43</f>
        <v>0</v>
      </c>
      <c r="J43" s="75"/>
      <c r="K43" s="440">
        <v>-4.5999999999999999E-3</v>
      </c>
      <c r="L43" s="78"/>
      <c r="M43" s="74">
        <f>L43*K43</f>
        <v>0</v>
      </c>
      <c r="N43" s="75"/>
      <c r="O43" s="67">
        <f t="shared" si="15"/>
        <v>0</v>
      </c>
      <c r="P43" s="68" t="str">
        <f t="shared" si="16"/>
        <v/>
      </c>
      <c r="Q43" s="69"/>
      <c r="R43" s="10"/>
    </row>
    <row r="44" spans="1:18" s="9" customFormat="1" x14ac:dyDescent="0.35">
      <c r="A44" s="93"/>
      <c r="B44" s="79" t="str">
        <f>+RESIDENTIAL!$B$43</f>
        <v>Rate Rider for Disposition of Global Adjustment Account (2021) - Applicable only for Non-RPP Customers - effective until December 31, 2021</v>
      </c>
      <c r="C44" s="62"/>
      <c r="D44" s="61" t="s">
        <v>32</v>
      </c>
      <c r="E44" s="62"/>
      <c r="F44" s="52"/>
      <c r="G44" s="94"/>
      <c r="H44" s="95"/>
      <c r="I44" s="96">
        <f t="shared" ref="I44:I45" si="17">H44*G44</f>
        <v>0</v>
      </c>
      <c r="J44" s="75"/>
      <c r="K44" s="94">
        <v>2.3900000000000002E-3</v>
      </c>
      <c r="L44" s="78"/>
      <c r="M44" s="74">
        <f t="shared" ref="M44" si="18">L44*K44</f>
        <v>0</v>
      </c>
      <c r="N44" s="75"/>
      <c r="O44" s="67">
        <f>M44-I44</f>
        <v>0</v>
      </c>
      <c r="P44" s="68" t="str">
        <f>IF(OR(I44=0,M44=0),"",(O44/I44))</f>
        <v/>
      </c>
      <c r="Q44" s="69"/>
      <c r="R44" s="10"/>
    </row>
    <row r="45" spans="1:18" s="9" customFormat="1" x14ac:dyDescent="0.35">
      <c r="A45" s="93"/>
      <c r="B45" s="79" t="str">
        <f>+RESIDENTIAL!$B$44</f>
        <v>Rate Rider for Disposition of Global Adjustment Account (2020) - Applicable only for Non-RPP Customers - effective until December 31, 2021</v>
      </c>
      <c r="C45" s="62"/>
      <c r="D45" s="61" t="s">
        <v>32</v>
      </c>
      <c r="E45" s="62"/>
      <c r="F45" s="52"/>
      <c r="G45" s="94">
        <v>-1.5900000000000001E-3</v>
      </c>
      <c r="H45" s="95"/>
      <c r="I45" s="96">
        <f t="shared" si="17"/>
        <v>0</v>
      </c>
      <c r="J45" s="75"/>
      <c r="K45" s="94">
        <v>-1.5900000000000001E-3</v>
      </c>
      <c r="L45" s="78"/>
      <c r="M45" s="74">
        <f t="shared" si="14"/>
        <v>0</v>
      </c>
      <c r="N45" s="75"/>
      <c r="O45" s="67">
        <f t="shared" si="15"/>
        <v>0</v>
      </c>
      <c r="P45" s="68" t="str">
        <f t="shared" si="16"/>
        <v/>
      </c>
      <c r="Q45" s="69"/>
      <c r="R45" s="10"/>
    </row>
    <row r="46" spans="1:18" x14ac:dyDescent="0.35">
      <c r="A46" s="200"/>
      <c r="B46" s="404" t="s">
        <v>43</v>
      </c>
      <c r="C46" s="405"/>
      <c r="D46" s="406"/>
      <c r="E46" s="405"/>
      <c r="F46" s="398"/>
      <c r="G46" s="512"/>
      <c r="H46" s="408"/>
      <c r="I46" s="409">
        <f>SUM(I36:I45)</f>
        <v>80949.356000000058</v>
      </c>
      <c r="J46" s="398"/>
      <c r="K46" s="407"/>
      <c r="L46" s="408"/>
      <c r="M46" s="409">
        <f>SUM(M37:M45)+M36</f>
        <v>90485.396000000052</v>
      </c>
      <c r="N46" s="398"/>
      <c r="O46" s="402">
        <f t="shared" si="6"/>
        <v>9536.0399999999936</v>
      </c>
      <c r="P46" s="403">
        <f t="shared" si="7"/>
        <v>0.11780254311102842</v>
      </c>
      <c r="Q46" s="224"/>
      <c r="R46" s="10"/>
    </row>
    <row r="47" spans="1:18" x14ac:dyDescent="0.35">
      <c r="A47" s="200"/>
      <c r="B47" s="269" t="s">
        <v>44</v>
      </c>
      <c r="C47" s="246"/>
      <c r="D47" s="231" t="s">
        <v>82</v>
      </c>
      <c r="E47" s="232"/>
      <c r="F47" s="246"/>
      <c r="G47" s="111">
        <v>3.2867999999999999</v>
      </c>
      <c r="H47" s="341">
        <f>+$G$17</f>
        <v>8900</v>
      </c>
      <c r="I47" s="249">
        <f>H47*G47</f>
        <v>29252.52</v>
      </c>
      <c r="J47" s="246"/>
      <c r="K47" s="111">
        <v>2.9767000000000001</v>
      </c>
      <c r="L47" s="341">
        <f>+$G$17</f>
        <v>8900</v>
      </c>
      <c r="M47" s="249">
        <f>L47*K47</f>
        <v>26492.63</v>
      </c>
      <c r="N47" s="246"/>
      <c r="O47" s="237">
        <f t="shared" si="6"/>
        <v>-2759.8899999999994</v>
      </c>
      <c r="P47" s="238">
        <f t="shared" si="7"/>
        <v>-9.4347085310940715E-2</v>
      </c>
      <c r="Q47" s="224"/>
      <c r="R47" s="10"/>
    </row>
    <row r="48" spans="1:18" x14ac:dyDescent="0.35">
      <c r="A48" s="200"/>
      <c r="B48" s="270" t="s">
        <v>45</v>
      </c>
      <c r="C48" s="246"/>
      <c r="D48" s="231" t="s">
        <v>82</v>
      </c>
      <c r="E48" s="232"/>
      <c r="F48" s="246"/>
      <c r="G48" s="111">
        <v>2.6438999999999999</v>
      </c>
      <c r="H48" s="341">
        <f>+$G$17</f>
        <v>8900</v>
      </c>
      <c r="I48" s="249">
        <f>H48*G48</f>
        <v>23530.71</v>
      </c>
      <c r="J48" s="246"/>
      <c r="K48" s="111">
        <v>2.3742999999999999</v>
      </c>
      <c r="L48" s="341">
        <f>+$G$17</f>
        <v>8900</v>
      </c>
      <c r="M48" s="249">
        <f>L48*K48</f>
        <v>21131.27</v>
      </c>
      <c r="N48" s="246"/>
      <c r="O48" s="237">
        <f t="shared" si="6"/>
        <v>-2399.4399999999987</v>
      </c>
      <c r="P48" s="238">
        <f t="shared" si="7"/>
        <v>-0.10197057377359199</v>
      </c>
      <c r="Q48" s="224"/>
      <c r="R48" s="10"/>
    </row>
    <row r="49" spans="1:18" x14ac:dyDescent="0.35">
      <c r="A49" s="200"/>
      <c r="B49" s="404" t="s">
        <v>46</v>
      </c>
      <c r="C49" s="396"/>
      <c r="D49" s="410"/>
      <c r="E49" s="396"/>
      <c r="F49" s="411"/>
      <c r="G49" s="407"/>
      <c r="H49" s="441"/>
      <c r="I49" s="409">
        <f>SUM(I46:I48)</f>
        <v>133732.58600000007</v>
      </c>
      <c r="J49" s="411"/>
      <c r="K49" s="412"/>
      <c r="L49" s="441"/>
      <c r="M49" s="409">
        <f>SUM(M46:M48)</f>
        <v>138109.29600000006</v>
      </c>
      <c r="N49" s="411"/>
      <c r="O49" s="402">
        <f t="shared" si="6"/>
        <v>4376.7099999999919</v>
      </c>
      <c r="P49" s="403">
        <f t="shared" si="7"/>
        <v>3.2727326457292837E-2</v>
      </c>
      <c r="Q49" s="224"/>
      <c r="R49" s="10"/>
    </row>
    <row r="50" spans="1:18" x14ac:dyDescent="0.35">
      <c r="A50" s="200"/>
      <c r="B50" s="229" t="s">
        <v>67</v>
      </c>
      <c r="C50" s="230"/>
      <c r="D50" s="231" t="s">
        <v>32</v>
      </c>
      <c r="E50" s="230"/>
      <c r="F50" s="232"/>
      <c r="G50" s="275">
        <f>+RESIDENTIAL!$G$50</f>
        <v>3.0000000000000001E-3</v>
      </c>
      <c r="H50" s="341">
        <f>+$G19*(1+G73)</f>
        <v>4170520.0000000005</v>
      </c>
      <c r="I50" s="235">
        <f t="shared" ref="I50:I60" si="19">H50*G50</f>
        <v>12511.560000000001</v>
      </c>
      <c r="K50" s="275">
        <f>+RESIDENTIAL!$G$50</f>
        <v>3.0000000000000001E-3</v>
      </c>
      <c r="L50" s="234">
        <f>+$G19*(1+K73)</f>
        <v>4170520.0000000005</v>
      </c>
      <c r="M50" s="235">
        <f t="shared" ref="M50:M60" si="20">L50*K50</f>
        <v>12511.560000000001</v>
      </c>
      <c r="N50" s="232"/>
      <c r="O50" s="237">
        <f t="shared" si="6"/>
        <v>0</v>
      </c>
      <c r="P50" s="238">
        <f t="shared" si="7"/>
        <v>0</v>
      </c>
      <c r="Q50" s="224"/>
      <c r="R50" s="10"/>
    </row>
    <row r="51" spans="1:18" x14ac:dyDescent="0.35">
      <c r="A51" s="200"/>
      <c r="B51" s="229" t="s">
        <v>68</v>
      </c>
      <c r="C51" s="230"/>
      <c r="D51" s="231" t="s">
        <v>32</v>
      </c>
      <c r="E51" s="230"/>
      <c r="F51" s="232"/>
      <c r="G51" s="275">
        <f>+RESIDENTIAL!$G$51</f>
        <v>5.0000000000000001E-4</v>
      </c>
      <c r="H51" s="341">
        <f>+H50</f>
        <v>4170520.0000000005</v>
      </c>
      <c r="I51" s="235">
        <f t="shared" si="19"/>
        <v>2085.2600000000002</v>
      </c>
      <c r="K51" s="275">
        <f>+RESIDENTIAL!$G$51</f>
        <v>5.0000000000000001E-4</v>
      </c>
      <c r="L51" s="234">
        <f>+L50</f>
        <v>4170520.0000000005</v>
      </c>
      <c r="M51" s="235">
        <f t="shared" si="20"/>
        <v>2085.2600000000002</v>
      </c>
      <c r="N51" s="232"/>
      <c r="O51" s="237">
        <f t="shared" si="6"/>
        <v>0</v>
      </c>
      <c r="P51" s="238">
        <f t="shared" si="7"/>
        <v>0</v>
      </c>
      <c r="Q51" s="224"/>
      <c r="R51" s="10"/>
    </row>
    <row r="52" spans="1:18" x14ac:dyDescent="0.35">
      <c r="A52" s="200"/>
      <c r="B52" s="229" t="s">
        <v>49</v>
      </c>
      <c r="C52" s="230"/>
      <c r="D52" s="231" t="s">
        <v>32</v>
      </c>
      <c r="E52" s="230"/>
      <c r="F52" s="232"/>
      <c r="G52" s="275">
        <f>+RESIDENTIAL!$G$52</f>
        <v>4.0000000000000002E-4</v>
      </c>
      <c r="H52" s="234"/>
      <c r="I52" s="235">
        <f t="shared" si="19"/>
        <v>0</v>
      </c>
      <c r="K52" s="275"/>
      <c r="L52" s="234"/>
      <c r="M52" s="235">
        <f t="shared" si="20"/>
        <v>0</v>
      </c>
      <c r="N52" s="232"/>
      <c r="O52" s="237">
        <f t="shared" si="6"/>
        <v>0</v>
      </c>
      <c r="P52" s="238" t="str">
        <f t="shared" si="7"/>
        <v/>
      </c>
      <c r="Q52" s="224"/>
      <c r="R52" s="10"/>
    </row>
    <row r="53" spans="1:18" x14ac:dyDescent="0.35">
      <c r="A53" s="200"/>
      <c r="B53" s="229" t="s">
        <v>69</v>
      </c>
      <c r="C53" s="245"/>
      <c r="D53" s="231" t="s">
        <v>19</v>
      </c>
      <c r="E53" s="230"/>
      <c r="F53" s="246"/>
      <c r="G53" s="277">
        <f>+RESIDENTIAL!$G$53</f>
        <v>0.25</v>
      </c>
      <c r="H53" s="239">
        <v>1</v>
      </c>
      <c r="I53" s="249">
        <f t="shared" si="19"/>
        <v>0.25</v>
      </c>
      <c r="J53" s="246"/>
      <c r="K53" s="277">
        <f>+RESIDENTIAL!$G$53</f>
        <v>0.25</v>
      </c>
      <c r="L53" s="239">
        <v>1</v>
      </c>
      <c r="M53" s="249">
        <f t="shared" si="20"/>
        <v>0.25</v>
      </c>
      <c r="N53" s="246"/>
      <c r="O53" s="237">
        <f t="shared" si="6"/>
        <v>0</v>
      </c>
      <c r="P53" s="238">
        <f t="shared" si="7"/>
        <v>0</v>
      </c>
      <c r="Q53" s="224"/>
      <c r="R53" s="10"/>
    </row>
    <row r="54" spans="1:18" s="9" customFormat="1" x14ac:dyDescent="0.35">
      <c r="A54" s="93"/>
      <c r="B54" s="62" t="s">
        <v>51</v>
      </c>
      <c r="C54" s="62"/>
      <c r="D54" s="61" t="s">
        <v>32</v>
      </c>
      <c r="E54" s="62"/>
      <c r="F54" s="52"/>
      <c r="G54" s="111">
        <f>+RESIDENTIAL!$G$54</f>
        <v>0.105</v>
      </c>
      <c r="H54" s="95">
        <f>0.64*$G19</f>
        <v>2624000</v>
      </c>
      <c r="I54" s="65">
        <f t="shared" si="19"/>
        <v>275520</v>
      </c>
      <c r="J54" s="75"/>
      <c r="K54" s="111">
        <f>+RESIDENTIAL!$G$54</f>
        <v>0.105</v>
      </c>
      <c r="L54" s="95">
        <f>0.64*$G19</f>
        <v>2624000</v>
      </c>
      <c r="M54" s="96">
        <f t="shared" si="20"/>
        <v>275520</v>
      </c>
      <c r="N54" s="75"/>
      <c r="O54" s="67">
        <f t="shared" si="6"/>
        <v>0</v>
      </c>
      <c r="P54" s="68">
        <f t="shared" si="7"/>
        <v>0</v>
      </c>
      <c r="Q54" s="69"/>
      <c r="R54" s="10"/>
    </row>
    <row r="55" spans="1:18" s="9" customFormat="1" x14ac:dyDescent="0.35">
      <c r="A55" s="93"/>
      <c r="B55" s="62" t="s">
        <v>52</v>
      </c>
      <c r="C55" s="62"/>
      <c r="D55" s="61" t="s">
        <v>32</v>
      </c>
      <c r="E55" s="62"/>
      <c r="F55" s="52"/>
      <c r="G55" s="111">
        <f>+RESIDENTIAL!$G$55</f>
        <v>0.15</v>
      </c>
      <c r="H55" s="95">
        <f>0.18*$G19</f>
        <v>738000</v>
      </c>
      <c r="I55" s="65">
        <f t="shared" si="19"/>
        <v>110700</v>
      </c>
      <c r="J55" s="75"/>
      <c r="K55" s="111">
        <f>+RESIDENTIAL!$G$55</f>
        <v>0.15</v>
      </c>
      <c r="L55" s="95">
        <f>0.18*$G19</f>
        <v>738000</v>
      </c>
      <c r="M55" s="96">
        <f t="shared" si="20"/>
        <v>110700</v>
      </c>
      <c r="N55" s="75"/>
      <c r="O55" s="67">
        <f t="shared" si="6"/>
        <v>0</v>
      </c>
      <c r="P55" s="68">
        <f t="shared" si="7"/>
        <v>0</v>
      </c>
      <c r="Q55" s="69"/>
      <c r="R55" s="10"/>
    </row>
    <row r="56" spans="1:18" s="9" customFormat="1" x14ac:dyDescent="0.35">
      <c r="A56" s="93"/>
      <c r="B56" s="62" t="s">
        <v>53</v>
      </c>
      <c r="C56" s="62"/>
      <c r="D56" s="61" t="s">
        <v>32</v>
      </c>
      <c r="E56" s="62"/>
      <c r="F56" s="52"/>
      <c r="G56" s="111">
        <f>+RESIDENTIAL!$G$56</f>
        <v>0.217</v>
      </c>
      <c r="H56" s="95">
        <f>0.18*$G19</f>
        <v>738000</v>
      </c>
      <c r="I56" s="65">
        <f t="shared" si="19"/>
        <v>160146</v>
      </c>
      <c r="J56" s="75"/>
      <c r="K56" s="111">
        <f>+RESIDENTIAL!$G$56</f>
        <v>0.217</v>
      </c>
      <c r="L56" s="95">
        <f>0.18*$G19</f>
        <v>738000</v>
      </c>
      <c r="M56" s="96">
        <f t="shared" si="20"/>
        <v>160146</v>
      </c>
      <c r="N56" s="75"/>
      <c r="O56" s="67">
        <f t="shared" si="6"/>
        <v>0</v>
      </c>
      <c r="P56" s="68">
        <f t="shared" si="7"/>
        <v>0</v>
      </c>
      <c r="Q56" s="69"/>
      <c r="R56" s="10"/>
    </row>
    <row r="57" spans="1:18" s="9" customFormat="1" x14ac:dyDescent="0.35">
      <c r="A57" s="93"/>
      <c r="B57" s="62" t="s">
        <v>54</v>
      </c>
      <c r="C57" s="62"/>
      <c r="D57" s="61" t="s">
        <v>32</v>
      </c>
      <c r="E57" s="62"/>
      <c r="F57" s="52"/>
      <c r="G57" s="111">
        <f>+RESIDENTIAL!$G$57</f>
        <v>0.126</v>
      </c>
      <c r="H57" s="95">
        <f>IF(AND($N$1=1, $G19&gt;=750), 750, IF(AND($N$1=1, AND($G19&lt;750, $G19&gt;=0)), $G19, IF(AND($N$1=2, $G19&gt;=750), 750, IF(AND($N$1=2, AND($G19&lt;750, $G19&gt;=0)), $G19))))</f>
        <v>750</v>
      </c>
      <c r="I57" s="65">
        <f t="shared" si="19"/>
        <v>94.5</v>
      </c>
      <c r="J57" s="75"/>
      <c r="K57" s="111">
        <f>+RESIDENTIAL!$G$57</f>
        <v>0.126</v>
      </c>
      <c r="L57" s="95">
        <f>IF(AND($N$1=1, $G19&gt;=750), 750, IF(AND($N$1=1, AND($G19&lt;750, $G19&gt;=0)), $G19, IF(AND($N$1=2, $G19&gt;=750), 750, IF(AND($N$1=2, AND($G19&lt;750, $G19&gt;=0)), $G19))))</f>
        <v>750</v>
      </c>
      <c r="M57" s="96">
        <f t="shared" si="20"/>
        <v>94.5</v>
      </c>
      <c r="N57" s="75"/>
      <c r="O57" s="67">
        <f t="shared" si="6"/>
        <v>0</v>
      </c>
      <c r="P57" s="68">
        <f t="shared" si="7"/>
        <v>0</v>
      </c>
      <c r="Q57" s="69"/>
      <c r="R57" s="10"/>
    </row>
    <row r="58" spans="1:18" s="9" customFormat="1" x14ac:dyDescent="0.35">
      <c r="A58" s="93"/>
      <c r="B58" s="62" t="s">
        <v>55</v>
      </c>
      <c r="C58" s="62"/>
      <c r="D58" s="61" t="s">
        <v>32</v>
      </c>
      <c r="E58" s="62"/>
      <c r="F58" s="52"/>
      <c r="G58" s="111">
        <f>+RESIDENTIAL!$G$58</f>
        <v>0.14599999999999999</v>
      </c>
      <c r="H58" s="95">
        <f>IF(AND($N$1=1, $G19&gt;=750), $G19-750, IF(AND($N$1=1, AND($G19&lt;750, $G19&gt;=0)), 0, IF(AND($N$1=2, $G19&gt;=750), $G19-750, IF(AND($N$1=2, AND($G19&lt;750, $G19&gt;=0)), 0))))</f>
        <v>4099250</v>
      </c>
      <c r="I58" s="65">
        <f t="shared" si="19"/>
        <v>598490.5</v>
      </c>
      <c r="J58" s="75"/>
      <c r="K58" s="111">
        <f>+RESIDENTIAL!$G$58</f>
        <v>0.14599999999999999</v>
      </c>
      <c r="L58" s="95">
        <f>IF(AND($N$1=1, $G19&gt;=750), $G19-750, IF(AND($N$1=1, AND($G19&lt;750, $G19&gt;=0)), 0, IF(AND($N$1=2, $G19&gt;=750), $G19-750, IF(AND($N$1=2, AND($G19&lt;750, $G19&gt;=0)), 0))))</f>
        <v>4099250</v>
      </c>
      <c r="M58" s="96">
        <f t="shared" si="20"/>
        <v>598490.5</v>
      </c>
      <c r="N58" s="75"/>
      <c r="O58" s="67">
        <f t="shared" si="6"/>
        <v>0</v>
      </c>
      <c r="P58" s="68">
        <f t="shared" si="7"/>
        <v>0</v>
      </c>
      <c r="Q58" s="69"/>
      <c r="R58" s="10"/>
    </row>
    <row r="59" spans="1:18" s="9" customFormat="1" x14ac:dyDescent="0.35">
      <c r="A59" s="93"/>
      <c r="B59" s="62" t="s">
        <v>56</v>
      </c>
      <c r="C59" s="62"/>
      <c r="D59" s="61" t="s">
        <v>32</v>
      </c>
      <c r="E59" s="62"/>
      <c r="F59" s="52"/>
      <c r="G59" s="111">
        <f>+RESIDENTIAL!$G$59</f>
        <v>0.1368</v>
      </c>
      <c r="H59" s="95">
        <v>0</v>
      </c>
      <c r="I59" s="65">
        <f t="shared" si="19"/>
        <v>0</v>
      </c>
      <c r="J59" s="75"/>
      <c r="K59" s="111">
        <f>+RESIDENTIAL!$G$59</f>
        <v>0.1368</v>
      </c>
      <c r="L59" s="95">
        <v>0</v>
      </c>
      <c r="M59" s="96">
        <f t="shared" si="20"/>
        <v>0</v>
      </c>
      <c r="N59" s="75"/>
      <c r="O59" s="67">
        <f t="shared" si="6"/>
        <v>0</v>
      </c>
      <c r="P59" s="68" t="str">
        <f t="shared" si="7"/>
        <v/>
      </c>
      <c r="Q59" s="69"/>
      <c r="R59" s="10"/>
    </row>
    <row r="60" spans="1:18" s="9" customFormat="1" ht="15" thickBot="1" x14ac:dyDescent="0.4">
      <c r="A60" s="93"/>
      <c r="B60" s="62" t="s">
        <v>57</v>
      </c>
      <c r="C60" s="62"/>
      <c r="D60" s="61" t="s">
        <v>32</v>
      </c>
      <c r="E60" s="62"/>
      <c r="F60" s="52"/>
      <c r="G60" s="111">
        <f>+RESIDENTIAL!$G$60</f>
        <v>0.1368</v>
      </c>
      <c r="H60" s="95">
        <f>+$G$19</f>
        <v>4100000</v>
      </c>
      <c r="I60" s="65">
        <f t="shared" si="19"/>
        <v>560880</v>
      </c>
      <c r="J60" s="75"/>
      <c r="K60" s="111">
        <f>+RESIDENTIAL!$G$60</f>
        <v>0.1368</v>
      </c>
      <c r="L60" s="95">
        <f>+$G$19</f>
        <v>4100000</v>
      </c>
      <c r="M60" s="96">
        <f t="shared" si="20"/>
        <v>560880</v>
      </c>
      <c r="N60" s="75"/>
      <c r="O60" s="67">
        <f t="shared" si="6"/>
        <v>0</v>
      </c>
      <c r="P60" s="68">
        <f t="shared" si="7"/>
        <v>0</v>
      </c>
      <c r="Q60" s="69"/>
      <c r="R60" s="10"/>
    </row>
    <row r="61" spans="1:18" ht="15" thickBot="1" x14ac:dyDescent="0.4">
      <c r="A61" s="200"/>
      <c r="B61" s="279"/>
      <c r="C61" s="280"/>
      <c r="D61" s="281"/>
      <c r="E61" s="280"/>
      <c r="F61" s="282"/>
      <c r="G61" s="283"/>
      <c r="H61" s="284"/>
      <c r="I61" s="285"/>
      <c r="J61" s="282"/>
      <c r="K61" s="283"/>
      <c r="L61" s="284"/>
      <c r="M61" s="285"/>
      <c r="N61" s="282"/>
      <c r="O61" s="286"/>
      <c r="P61" s="287"/>
      <c r="Q61" s="224"/>
      <c r="R61" s="10"/>
    </row>
    <row r="62" spans="1:18" x14ac:dyDescent="0.35">
      <c r="A62" s="200"/>
      <c r="B62" s="288" t="s">
        <v>83</v>
      </c>
      <c r="C62" s="245"/>
      <c r="D62" s="289"/>
      <c r="E62" s="245"/>
      <c r="F62" s="290"/>
      <c r="G62" s="291"/>
      <c r="H62" s="291"/>
      <c r="I62" s="292">
        <f>SUM(I49:I53,I60)</f>
        <v>709209.65600000008</v>
      </c>
      <c r="J62" s="293"/>
      <c r="K62" s="291"/>
      <c r="L62" s="291"/>
      <c r="M62" s="292">
        <f>SUM(M49:M53,M60)</f>
        <v>713586.36600000004</v>
      </c>
      <c r="N62" s="293"/>
      <c r="O62" s="294">
        <f>M62-I62</f>
        <v>4376.7099999999627</v>
      </c>
      <c r="P62" s="295">
        <f>IF(OR(I62=0,M62=0),"",(O62/I62))</f>
        <v>6.1712498736762296E-3</v>
      </c>
      <c r="Q62" s="224"/>
      <c r="R62" s="10"/>
    </row>
    <row r="63" spans="1:18" x14ac:dyDescent="0.35">
      <c r="A63" s="200"/>
      <c r="B63" s="288" t="s">
        <v>59</v>
      </c>
      <c r="C63" s="245"/>
      <c r="D63" s="289"/>
      <c r="E63" s="245"/>
      <c r="F63" s="290"/>
      <c r="G63" s="131">
        <f>+RESIDENTIAL!$G$123</f>
        <v>-0.33200000000000002</v>
      </c>
      <c r="H63" s="296"/>
      <c r="I63" s="242"/>
      <c r="J63" s="293"/>
      <c r="K63" s="297">
        <f>$G63</f>
        <v>-0.33200000000000002</v>
      </c>
      <c r="L63" s="296"/>
      <c r="M63" s="242"/>
      <c r="N63" s="293"/>
      <c r="O63" s="237">
        <f>M63-I63</f>
        <v>0</v>
      </c>
      <c r="P63" s="238" t="str">
        <f>IF(OR(I63=0,M63=0),"",(O63/I63))</f>
        <v/>
      </c>
      <c r="Q63" s="224"/>
      <c r="R63" s="10"/>
    </row>
    <row r="64" spans="1:18" x14ac:dyDescent="0.35">
      <c r="A64" s="200"/>
      <c r="B64" s="230" t="s">
        <v>60</v>
      </c>
      <c r="C64" s="245"/>
      <c r="D64" s="289"/>
      <c r="E64" s="245"/>
      <c r="F64" s="236"/>
      <c r="G64" s="299">
        <v>0.13</v>
      </c>
      <c r="H64" s="236"/>
      <c r="I64" s="242">
        <f>I62*G64</f>
        <v>92197.255280000012</v>
      </c>
      <c r="J64" s="300"/>
      <c r="K64" s="299">
        <v>0.13</v>
      </c>
      <c r="L64" s="236"/>
      <c r="M64" s="242">
        <f>M62*K64</f>
        <v>92766.227580000006</v>
      </c>
      <c r="N64" s="300"/>
      <c r="O64" s="242">
        <f>M64-I64</f>
        <v>568.97229999999399</v>
      </c>
      <c r="P64" s="238">
        <f>IF(OR(I64=0,M64=0),"",(O64/I64))</f>
        <v>6.1712498736762166E-3</v>
      </c>
      <c r="Q64" s="224"/>
      <c r="R64" s="10"/>
    </row>
    <row r="65" spans="1:18" ht="15" thickBot="1" x14ac:dyDescent="0.4">
      <c r="A65" s="200"/>
      <c r="B65" s="572" t="s">
        <v>84</v>
      </c>
      <c r="C65" s="572"/>
      <c r="D65" s="572"/>
      <c r="E65" s="301"/>
      <c r="F65" s="302"/>
      <c r="G65" s="302"/>
      <c r="H65" s="302"/>
      <c r="I65" s="303">
        <f>SUM(I62:I64)</f>
        <v>801406.91128000012</v>
      </c>
      <c r="J65" s="304"/>
      <c r="K65" s="302"/>
      <c r="L65" s="302"/>
      <c r="M65" s="303">
        <f>SUM(M62:M64)</f>
        <v>806352.5935800001</v>
      </c>
      <c r="N65" s="304"/>
      <c r="O65" s="303">
        <f>M65-I65</f>
        <v>4945.6822999999858</v>
      </c>
      <c r="P65" s="364">
        <f>IF(OR(I65=0,M65=0),"",(O65/I65))</f>
        <v>6.1712498736762643E-3</v>
      </c>
      <c r="Q65" s="224"/>
      <c r="R65" s="10"/>
    </row>
    <row r="66" spans="1:18" ht="15" thickBot="1" x14ac:dyDescent="0.4">
      <c r="A66" s="306"/>
      <c r="B66" s="450"/>
      <c r="C66" s="366"/>
      <c r="D66" s="367"/>
      <c r="E66" s="366"/>
      <c r="F66" s="368"/>
      <c r="G66" s="283"/>
      <c r="H66" s="369"/>
      <c r="I66" s="285"/>
      <c r="J66" s="368"/>
      <c r="K66" s="283"/>
      <c r="L66" s="369"/>
      <c r="M66" s="285"/>
      <c r="N66" s="368"/>
      <c r="O66" s="370"/>
      <c r="P66" s="287"/>
      <c r="Q66" s="224"/>
      <c r="R66" s="10"/>
    </row>
    <row r="67" spans="1:18" s="202" customFormat="1" x14ac:dyDescent="0.35">
      <c r="A67" s="415"/>
      <c r="B67" s="378" t="s">
        <v>70</v>
      </c>
      <c r="C67" s="378"/>
      <c r="D67" s="416"/>
      <c r="E67" s="378"/>
      <c r="F67" s="379"/>
      <c r="G67" s="381"/>
      <c r="H67" s="381"/>
      <c r="I67" s="382">
        <f>SUM(I57:I58,I49,I50:I53)</f>
        <v>746914.65600000019</v>
      </c>
      <c r="J67" s="383"/>
      <c r="K67" s="381"/>
      <c r="L67" s="381"/>
      <c r="M67" s="382">
        <f>SUM(M57:M58,M49,M50:M53)</f>
        <v>751291.36600000015</v>
      </c>
      <c r="N67" s="383"/>
      <c r="O67" s="242">
        <f>M67-I67</f>
        <v>4376.7099999999627</v>
      </c>
      <c r="P67" s="243">
        <f>IF(OR(I67=0,M67=0),"",(O67/I67))</f>
        <v>5.8597189984714417E-3</v>
      </c>
      <c r="Q67" s="224"/>
      <c r="R67" s="10"/>
    </row>
    <row r="68" spans="1:18" s="202" customFormat="1" x14ac:dyDescent="0.35">
      <c r="A68" s="240"/>
      <c r="B68" s="230" t="s">
        <v>59</v>
      </c>
      <c r="C68" s="230"/>
      <c r="D68" s="362"/>
      <c r="E68" s="230"/>
      <c r="F68" s="236"/>
      <c r="G68" s="131">
        <f>+RESIDENTIAL!$G$123</f>
        <v>-0.33200000000000002</v>
      </c>
      <c r="H68" s="296"/>
      <c r="I68" s="242"/>
      <c r="J68" s="300"/>
      <c r="K68" s="297">
        <f>$G68</f>
        <v>-0.33200000000000002</v>
      </c>
      <c r="L68" s="296"/>
      <c r="M68" s="242"/>
      <c r="N68" s="300"/>
      <c r="O68" s="242">
        <f>M68-I68</f>
        <v>0</v>
      </c>
      <c r="P68" s="243" t="str">
        <f>IF(OR(I68=0,M68=0),"",(O68/I68))</f>
        <v/>
      </c>
      <c r="Q68" s="224"/>
      <c r="R68" s="10"/>
    </row>
    <row r="69" spans="1:18" s="202" customFormat="1" x14ac:dyDescent="0.35">
      <c r="A69" s="415"/>
      <c r="B69" s="451" t="s">
        <v>60</v>
      </c>
      <c r="C69" s="378"/>
      <c r="D69" s="416"/>
      <c r="E69" s="378"/>
      <c r="F69" s="379"/>
      <c r="G69" s="380">
        <v>0.13</v>
      </c>
      <c r="H69" s="381"/>
      <c r="I69" s="382">
        <f>I67*G69</f>
        <v>97098.905280000035</v>
      </c>
      <c r="J69" s="383"/>
      <c r="K69" s="380">
        <v>0.13</v>
      </c>
      <c r="L69" s="381"/>
      <c r="M69" s="382">
        <f>M67*K69</f>
        <v>97667.877580000029</v>
      </c>
      <c r="N69" s="383"/>
      <c r="O69" s="242">
        <f>M69-I69</f>
        <v>568.97229999999399</v>
      </c>
      <c r="P69" s="243">
        <f>IF(OR(I69=0,M69=0),"",(O69/I69))</f>
        <v>5.8597189984714295E-3</v>
      </c>
      <c r="Q69" s="224"/>
      <c r="R69" s="10"/>
    </row>
    <row r="70" spans="1:18" s="202" customFormat="1" ht="15" thickBot="1" x14ac:dyDescent="0.4">
      <c r="A70" s="415"/>
      <c r="B70" s="571" t="s">
        <v>85</v>
      </c>
      <c r="C70" s="571"/>
      <c r="D70" s="571"/>
      <c r="E70" s="230"/>
      <c r="F70" s="236"/>
      <c r="G70" s="236"/>
      <c r="H70" s="236"/>
      <c r="I70" s="242">
        <f>SUM(I67:I69)</f>
        <v>844013.56128000026</v>
      </c>
      <c r="J70" s="300"/>
      <c r="K70" s="236"/>
      <c r="L70" s="236"/>
      <c r="M70" s="242">
        <f>SUM(M67:M69)</f>
        <v>848959.24358000024</v>
      </c>
      <c r="N70" s="300"/>
      <c r="O70" s="242">
        <f>M70-I70</f>
        <v>4945.6822999999858</v>
      </c>
      <c r="P70" s="243">
        <f>IF(OR(I70=0,M70=0),"",(O70/I70))</f>
        <v>5.8597189984714746E-3</v>
      </c>
      <c r="Q70" s="224"/>
      <c r="R70" s="10"/>
    </row>
    <row r="71" spans="1:18" ht="15" thickBot="1" x14ac:dyDescent="0.4">
      <c r="A71" s="306"/>
      <c r="B71" s="452"/>
      <c r="C71" s="453"/>
      <c r="D71" s="454"/>
      <c r="E71" s="453"/>
      <c r="F71" s="455"/>
      <c r="G71" s="456"/>
      <c r="H71" s="457"/>
      <c r="I71" s="458"/>
      <c r="J71" s="455"/>
      <c r="K71" s="456"/>
      <c r="L71" s="457"/>
      <c r="M71" s="458"/>
      <c r="N71" s="455"/>
      <c r="O71" s="459"/>
      <c r="P71" s="510"/>
      <c r="Q71" s="224"/>
      <c r="R71" s="10"/>
    </row>
    <row r="72" spans="1:18" x14ac:dyDescent="0.35">
      <c r="A72" s="200"/>
      <c r="B72" s="200"/>
      <c r="C72" s="200"/>
      <c r="D72" s="201"/>
      <c r="E72" s="200"/>
      <c r="F72" s="200"/>
      <c r="G72" s="200"/>
      <c r="H72" s="200"/>
      <c r="I72" s="218"/>
      <c r="J72" s="200"/>
      <c r="K72" s="200"/>
      <c r="L72" s="200"/>
      <c r="M72" s="218"/>
      <c r="N72" s="200"/>
      <c r="O72" s="200"/>
      <c r="P72" s="501"/>
      <c r="Q72" s="224"/>
      <c r="R72" s="10"/>
    </row>
    <row r="73" spans="1:18" x14ac:dyDescent="0.35">
      <c r="A73" s="200"/>
      <c r="B73" s="216" t="s">
        <v>63</v>
      </c>
      <c r="C73" s="200"/>
      <c r="D73" s="201"/>
      <c r="E73" s="200"/>
      <c r="F73" s="200"/>
      <c r="G73" s="316">
        <v>1.72E-2</v>
      </c>
      <c r="H73" s="200"/>
      <c r="I73" s="200"/>
      <c r="J73" s="200"/>
      <c r="K73" s="316">
        <v>1.72E-2</v>
      </c>
      <c r="L73" s="200"/>
      <c r="M73" s="218"/>
      <c r="N73" s="200"/>
      <c r="O73" s="200"/>
      <c r="P73" s="501"/>
      <c r="Q73" s="224"/>
      <c r="R73" s="10"/>
    </row>
    <row r="74" spans="1:18" x14ac:dyDescent="0.35">
      <c r="A74" s="200"/>
      <c r="B74" s="200"/>
      <c r="C74" s="200"/>
      <c r="D74" s="201"/>
      <c r="E74" s="200"/>
      <c r="F74" s="200"/>
      <c r="G74" s="200"/>
      <c r="H74" s="200"/>
      <c r="I74" s="200"/>
      <c r="J74" s="200"/>
      <c r="K74" s="224"/>
      <c r="L74" s="224"/>
      <c r="M74" s="513"/>
      <c r="N74" s="224"/>
      <c r="O74" s="224"/>
      <c r="P74" s="224"/>
      <c r="Q74" s="224"/>
      <c r="R74" s="10"/>
    </row>
    <row r="75" spans="1:18" x14ac:dyDescent="0.35">
      <c r="A75" s="240"/>
      <c r="B75" s="200"/>
      <c r="C75" s="200"/>
      <c r="D75" s="201"/>
      <c r="E75" s="200"/>
      <c r="F75" s="200"/>
      <c r="G75" s="200"/>
      <c r="H75" s="200"/>
      <c r="I75" s="200"/>
      <c r="J75" s="200"/>
      <c r="M75" s="436"/>
      <c r="R75" s="10"/>
    </row>
    <row r="76" spans="1:18" x14ac:dyDescent="0.35">
      <c r="A76" s="240"/>
      <c r="B76" s="200"/>
      <c r="C76" s="200"/>
      <c r="D76" s="201"/>
      <c r="E76" s="200"/>
      <c r="F76" s="200"/>
      <c r="G76" s="200"/>
      <c r="H76" s="200"/>
      <c r="I76" s="200"/>
      <c r="J76" s="200"/>
      <c r="M76" s="436"/>
      <c r="R76" s="10"/>
    </row>
    <row r="77" spans="1:18" x14ac:dyDescent="0.35">
      <c r="A77" s="240"/>
      <c r="B77" s="200"/>
      <c r="C77" s="200"/>
      <c r="D77" s="201"/>
      <c r="E77" s="200"/>
      <c r="F77" s="200"/>
      <c r="G77" s="10"/>
      <c r="H77" s="10"/>
      <c r="I77" s="10"/>
      <c r="J77" s="10"/>
      <c r="K77" s="10"/>
      <c r="L77" s="10"/>
      <c r="M77" s="436"/>
      <c r="R77" s="10"/>
    </row>
    <row r="78" spans="1:18" x14ac:dyDescent="0.35">
      <c r="A78" s="240"/>
      <c r="B78" s="200"/>
      <c r="C78" s="200"/>
      <c r="D78" s="201"/>
      <c r="E78" s="200"/>
      <c r="F78" s="200"/>
      <c r="G78" s="10"/>
      <c r="H78" s="10"/>
      <c r="I78" s="10"/>
      <c r="J78" s="71"/>
      <c r="K78" s="71"/>
      <c r="L78" s="71"/>
      <c r="M78" s="71"/>
      <c r="R78" s="10"/>
    </row>
    <row r="79" spans="1:18" x14ac:dyDescent="0.35">
      <c r="A79" s="240"/>
      <c r="B79" s="200"/>
      <c r="C79" s="200"/>
      <c r="D79" s="201"/>
      <c r="E79" s="200"/>
      <c r="F79" s="200"/>
      <c r="G79" s="10"/>
      <c r="H79" s="10"/>
      <c r="I79" s="10"/>
      <c r="J79" s="71"/>
      <c r="K79" s="71"/>
      <c r="L79" s="71"/>
      <c r="M79" s="71"/>
      <c r="R79" s="10"/>
    </row>
    <row r="80" spans="1:18" x14ac:dyDescent="0.35">
      <c r="A80" s="240"/>
      <c r="B80" s="200"/>
      <c r="C80" s="200"/>
      <c r="D80" s="201"/>
      <c r="E80" s="200"/>
      <c r="F80" s="200"/>
      <c r="G80" s="10"/>
      <c r="H80" s="10"/>
      <c r="I80" s="10"/>
      <c r="J80" s="71"/>
      <c r="K80" s="71"/>
      <c r="L80" s="71"/>
      <c r="M80" s="71"/>
      <c r="R80" s="10"/>
    </row>
    <row r="81" spans="1:18" x14ac:dyDescent="0.35">
      <c r="A81" s="240"/>
      <c r="B81" s="200"/>
      <c r="C81" s="200"/>
      <c r="D81" s="201"/>
      <c r="E81" s="200"/>
      <c r="F81" s="200"/>
      <c r="G81" s="10"/>
      <c r="H81" s="10"/>
      <c r="I81" s="10"/>
      <c r="J81" s="71"/>
      <c r="K81" s="71"/>
      <c r="L81" s="71"/>
      <c r="M81" s="71"/>
      <c r="R81" s="10"/>
    </row>
    <row r="82" spans="1:18" x14ac:dyDescent="0.35">
      <c r="A82" s="240"/>
      <c r="B82" s="200"/>
      <c r="C82" s="200"/>
      <c r="D82" s="201"/>
      <c r="E82" s="200"/>
      <c r="F82" s="200"/>
      <c r="G82" s="10"/>
      <c r="H82" s="10"/>
      <c r="I82" s="10"/>
      <c r="J82" s="71"/>
      <c r="K82" s="71"/>
      <c r="L82" s="71"/>
      <c r="M82" s="71"/>
      <c r="R82" s="10"/>
    </row>
    <row r="83" spans="1:18" x14ac:dyDescent="0.35">
      <c r="A83" s="240"/>
      <c r="B83" s="200"/>
      <c r="C83" s="200"/>
      <c r="D83" s="201"/>
      <c r="E83" s="200"/>
      <c r="F83" s="200"/>
      <c r="G83" s="10"/>
      <c r="H83" s="10"/>
      <c r="I83" s="10"/>
      <c r="J83" s="71"/>
      <c r="K83" s="71"/>
      <c r="L83" s="71"/>
      <c r="M83" s="71"/>
      <c r="R83" s="10"/>
    </row>
    <row r="84" spans="1:18" x14ac:dyDescent="0.35">
      <c r="A84" s="240"/>
      <c r="B84" s="200"/>
      <c r="C84" s="200"/>
      <c r="D84" s="201"/>
      <c r="E84" s="200"/>
      <c r="F84" s="200"/>
      <c r="G84" s="10"/>
      <c r="H84" s="10"/>
      <c r="I84" s="10"/>
      <c r="J84" s="71"/>
      <c r="K84" s="71"/>
      <c r="L84" s="71"/>
      <c r="M84" s="71"/>
      <c r="R84" s="10"/>
    </row>
    <row r="85" spans="1:18" x14ac:dyDescent="0.35">
      <c r="A85" s="240"/>
      <c r="B85" s="200"/>
      <c r="C85" s="200"/>
      <c r="D85" s="201"/>
      <c r="E85" s="200"/>
      <c r="F85" s="200"/>
      <c r="G85" s="10"/>
      <c r="H85" s="10"/>
      <c r="I85" s="10"/>
      <c r="J85" s="71"/>
      <c r="K85" s="71"/>
      <c r="L85" s="71"/>
      <c r="M85" s="71"/>
      <c r="R85" s="10"/>
    </row>
    <row r="86" spans="1:18" x14ac:dyDescent="0.35">
      <c r="A86" s="240"/>
      <c r="B86" s="200"/>
      <c r="C86" s="200"/>
      <c r="D86" s="201"/>
      <c r="E86" s="200"/>
      <c r="F86" s="200"/>
      <c r="G86" s="10"/>
      <c r="H86" s="10"/>
      <c r="I86" s="10"/>
      <c r="J86" s="71"/>
      <c r="K86" s="71"/>
      <c r="L86" s="71"/>
      <c r="M86" s="71"/>
      <c r="R86" s="10"/>
    </row>
    <row r="87" spans="1:18" x14ac:dyDescent="0.35">
      <c r="A87" s="240"/>
      <c r="B87" s="200"/>
      <c r="C87" s="200"/>
      <c r="D87" s="201"/>
      <c r="E87" s="200"/>
      <c r="F87" s="200"/>
      <c r="G87" s="10"/>
      <c r="H87" s="10"/>
      <c r="I87" s="10"/>
      <c r="J87" s="71"/>
      <c r="K87" s="71"/>
      <c r="L87" s="71"/>
      <c r="M87" s="71"/>
      <c r="R87" s="10"/>
    </row>
    <row r="88" spans="1:18" x14ac:dyDescent="0.35">
      <c r="A88" s="240"/>
      <c r="B88" s="200"/>
      <c r="C88" s="200"/>
      <c r="D88" s="201"/>
      <c r="E88" s="200"/>
      <c r="F88" s="200"/>
      <c r="G88" s="10"/>
      <c r="H88" s="10"/>
      <c r="I88" s="10"/>
      <c r="J88" s="71"/>
      <c r="K88" s="71"/>
      <c r="L88" s="71"/>
      <c r="M88" s="71"/>
      <c r="R88" s="10"/>
    </row>
    <row r="89" spans="1:18" x14ac:dyDescent="0.35">
      <c r="A89" s="240"/>
      <c r="B89" s="200"/>
      <c r="C89" s="200"/>
      <c r="D89" s="201"/>
      <c r="E89" s="200"/>
      <c r="F89" s="200"/>
      <c r="G89" s="10"/>
      <c r="H89" s="10"/>
      <c r="I89" s="10"/>
      <c r="J89" s="71"/>
      <c r="K89" s="71"/>
      <c r="L89" s="71"/>
      <c r="M89" s="71"/>
      <c r="R89" s="10"/>
    </row>
    <row r="90" spans="1:18" x14ac:dyDescent="0.35">
      <c r="A90" s="240"/>
      <c r="B90" s="200"/>
      <c r="C90" s="200"/>
      <c r="D90" s="201"/>
      <c r="E90" s="200"/>
      <c r="F90" s="200"/>
      <c r="G90" s="10"/>
      <c r="H90" s="10"/>
      <c r="I90" s="10"/>
      <c r="J90" s="71"/>
      <c r="K90" s="71"/>
      <c r="L90" s="71"/>
      <c r="M90" s="71"/>
      <c r="R90" s="10"/>
    </row>
    <row r="91" spans="1:18" x14ac:dyDescent="0.35">
      <c r="A91" s="240"/>
      <c r="B91" s="200"/>
      <c r="C91" s="200"/>
      <c r="D91" s="201"/>
      <c r="E91" s="200"/>
      <c r="F91" s="200"/>
      <c r="G91" s="10"/>
      <c r="H91" s="10"/>
      <c r="I91" s="10"/>
      <c r="J91" s="71"/>
      <c r="K91" s="71"/>
      <c r="L91" s="71"/>
      <c r="M91" s="71"/>
      <c r="R91" s="10"/>
    </row>
    <row r="92" spans="1:18" x14ac:dyDescent="0.35">
      <c r="A92" s="240"/>
      <c r="B92" s="200"/>
      <c r="C92" s="200"/>
      <c r="D92" s="201"/>
      <c r="E92" s="200"/>
      <c r="F92" s="200"/>
      <c r="G92" s="10"/>
      <c r="H92" s="10"/>
      <c r="I92" s="10"/>
      <c r="J92" s="71"/>
      <c r="K92" s="71"/>
      <c r="L92" s="71"/>
      <c r="M92" s="71"/>
      <c r="R92" s="10"/>
    </row>
    <row r="93" spans="1:18" x14ac:dyDescent="0.35">
      <c r="A93" s="240"/>
      <c r="B93" s="200"/>
      <c r="C93" s="200"/>
      <c r="D93" s="201"/>
      <c r="E93" s="200"/>
      <c r="F93" s="200"/>
      <c r="G93" s="10"/>
      <c r="H93" s="10"/>
      <c r="I93" s="10"/>
      <c r="J93" s="71"/>
      <c r="K93" s="71"/>
      <c r="L93" s="71"/>
      <c r="M93" s="71"/>
      <c r="R93" s="10"/>
    </row>
    <row r="94" spans="1:18" x14ac:dyDescent="0.35">
      <c r="A94" s="240"/>
      <c r="B94" s="200"/>
      <c r="C94" s="200"/>
      <c r="D94" s="201"/>
      <c r="E94" s="200"/>
      <c r="F94" s="200"/>
      <c r="G94" s="10"/>
      <c r="H94" s="10"/>
      <c r="I94" s="10"/>
      <c r="J94" s="71"/>
      <c r="K94" s="71"/>
      <c r="L94" s="71"/>
      <c r="M94" s="71"/>
      <c r="R94" s="10"/>
    </row>
    <row r="95" spans="1:18" x14ac:dyDescent="0.35">
      <c r="A95" s="240"/>
      <c r="B95" s="200"/>
      <c r="C95" s="200"/>
      <c r="D95" s="201"/>
      <c r="E95" s="200"/>
      <c r="F95" s="200"/>
      <c r="G95" s="10"/>
      <c r="H95" s="10"/>
      <c r="I95" s="10"/>
      <c r="J95" s="71"/>
      <c r="K95" s="71"/>
      <c r="L95" s="71"/>
      <c r="M95" s="71"/>
      <c r="R95" s="10"/>
    </row>
    <row r="96" spans="1:18" x14ac:dyDescent="0.35">
      <c r="A96" s="240"/>
      <c r="B96" s="200"/>
      <c r="C96" s="200"/>
      <c r="D96" s="201"/>
      <c r="E96" s="200"/>
      <c r="F96" s="200"/>
      <c r="G96" s="10"/>
      <c r="H96" s="10"/>
      <c r="I96" s="10"/>
      <c r="J96" s="71"/>
      <c r="K96" s="71"/>
      <c r="L96" s="71"/>
      <c r="M96" s="71"/>
      <c r="R96" s="10"/>
    </row>
    <row r="97" spans="1:18" x14ac:dyDescent="0.35">
      <c r="A97" s="240"/>
      <c r="B97" s="200"/>
      <c r="C97" s="200"/>
      <c r="D97" s="201"/>
      <c r="E97" s="200"/>
      <c r="F97" s="200"/>
      <c r="G97" s="10"/>
      <c r="H97" s="10"/>
      <c r="I97" s="10"/>
      <c r="J97" s="71"/>
      <c r="K97" s="71"/>
      <c r="L97" s="71"/>
      <c r="M97" s="71"/>
      <c r="R97" s="10"/>
    </row>
    <row r="98" spans="1:18" x14ac:dyDescent="0.35">
      <c r="A98" s="240"/>
      <c r="B98" s="200"/>
      <c r="C98" s="200"/>
      <c r="D98" s="201"/>
      <c r="E98" s="200"/>
      <c r="F98" s="200"/>
      <c r="G98" s="10"/>
      <c r="H98" s="10"/>
      <c r="I98" s="10"/>
      <c r="J98" s="71"/>
      <c r="K98" s="71"/>
      <c r="L98" s="71"/>
      <c r="M98" s="71"/>
      <c r="R98" s="10"/>
    </row>
    <row r="99" spans="1:18" x14ac:dyDescent="0.35">
      <c r="A99" s="240"/>
      <c r="B99" s="200"/>
      <c r="C99" s="200"/>
      <c r="D99" s="201"/>
      <c r="E99" s="200"/>
      <c r="F99" s="200"/>
      <c r="G99" s="10"/>
      <c r="H99" s="10"/>
      <c r="I99" s="10"/>
      <c r="J99" s="71"/>
      <c r="K99" s="71"/>
      <c r="L99" s="71"/>
      <c r="M99" s="71"/>
      <c r="R99" s="10"/>
    </row>
    <row r="100" spans="1:18" x14ac:dyDescent="0.35">
      <c r="A100" s="240"/>
      <c r="B100" s="200"/>
      <c r="C100" s="200"/>
      <c r="D100" s="201"/>
      <c r="E100" s="200"/>
      <c r="F100" s="200"/>
      <c r="G100" s="10"/>
      <c r="H100" s="10"/>
      <c r="I100" s="10"/>
      <c r="J100" s="71"/>
      <c r="K100" s="71"/>
      <c r="L100" s="71"/>
      <c r="M100" s="71"/>
      <c r="R100" s="10"/>
    </row>
    <row r="101" spans="1:18" x14ac:dyDescent="0.35">
      <c r="A101" s="240"/>
      <c r="B101" s="200"/>
      <c r="C101" s="200"/>
      <c r="D101" s="201"/>
      <c r="E101" s="200"/>
      <c r="F101" s="200"/>
      <c r="G101" s="10"/>
      <c r="H101" s="10"/>
      <c r="I101" s="10"/>
      <c r="J101" s="71"/>
      <c r="K101" s="71"/>
      <c r="L101" s="71"/>
      <c r="M101" s="71"/>
      <c r="R101" s="10"/>
    </row>
    <row r="102" spans="1:18" x14ac:dyDescent="0.35">
      <c r="A102" s="240"/>
      <c r="B102" s="200"/>
      <c r="C102" s="200"/>
      <c r="D102" s="201"/>
      <c r="E102" s="200"/>
      <c r="F102" s="200"/>
      <c r="G102" s="10"/>
      <c r="H102" s="10"/>
      <c r="I102" s="10"/>
      <c r="J102" s="71"/>
      <c r="K102" s="71"/>
      <c r="L102" s="71"/>
      <c r="M102" s="71"/>
      <c r="R102" s="10"/>
    </row>
    <row r="103" spans="1:18" x14ac:dyDescent="0.35">
      <c r="A103" s="240"/>
      <c r="B103" s="200"/>
      <c r="C103" s="200"/>
      <c r="D103" s="201"/>
      <c r="E103" s="200"/>
      <c r="F103" s="200"/>
      <c r="G103" s="10"/>
      <c r="H103" s="10"/>
      <c r="I103" s="10"/>
      <c r="J103" s="71"/>
      <c r="K103" s="71"/>
      <c r="L103" s="71"/>
      <c r="M103" s="71"/>
      <c r="R103" s="10"/>
    </row>
    <row r="104" spans="1:18" x14ac:dyDescent="0.35">
      <c r="A104" s="240"/>
      <c r="B104" s="200"/>
      <c r="C104" s="200"/>
      <c r="D104" s="201"/>
      <c r="E104" s="200"/>
      <c r="F104" s="200"/>
      <c r="G104" s="10"/>
      <c r="H104" s="10"/>
      <c r="I104" s="10"/>
      <c r="J104" s="71"/>
      <c r="K104" s="71"/>
      <c r="L104" s="71"/>
      <c r="M104" s="71"/>
      <c r="R104" s="10"/>
    </row>
    <row r="105" spans="1:18" x14ac:dyDescent="0.35">
      <c r="A105" s="240"/>
      <c r="B105" s="200"/>
      <c r="C105" s="200"/>
      <c r="D105" s="201"/>
      <c r="E105" s="200"/>
      <c r="F105" s="200"/>
      <c r="G105" s="10"/>
      <c r="H105" s="10"/>
      <c r="I105" s="10"/>
      <c r="J105" s="71"/>
      <c r="K105" s="71"/>
      <c r="L105" s="71"/>
      <c r="M105" s="71"/>
      <c r="R105" s="10"/>
    </row>
    <row r="106" spans="1:18" x14ac:dyDescent="0.35">
      <c r="A106" s="240"/>
      <c r="B106" s="200"/>
      <c r="C106" s="200"/>
      <c r="D106" s="201"/>
      <c r="E106" s="200"/>
      <c r="F106" s="200"/>
      <c r="G106" s="10"/>
      <c r="H106" s="10"/>
      <c r="I106" s="10"/>
      <c r="J106" s="71"/>
      <c r="K106" s="71"/>
      <c r="L106" s="71"/>
      <c r="M106" s="71"/>
      <c r="R106" s="10"/>
    </row>
    <row r="107" spans="1:18" x14ac:dyDescent="0.35">
      <c r="A107" s="240"/>
      <c r="B107" s="200"/>
      <c r="C107" s="200"/>
      <c r="D107" s="201"/>
      <c r="E107" s="200"/>
      <c r="F107" s="200"/>
      <c r="G107" s="10"/>
      <c r="H107" s="10"/>
      <c r="I107" s="10"/>
      <c r="J107" s="71"/>
      <c r="K107" s="71"/>
      <c r="L107" s="71"/>
      <c r="M107" s="71"/>
      <c r="R107" s="10"/>
    </row>
    <row r="108" spans="1:18" x14ac:dyDescent="0.35">
      <c r="A108" s="240"/>
      <c r="B108" s="200"/>
      <c r="C108" s="200"/>
      <c r="D108" s="201"/>
      <c r="E108" s="200"/>
      <c r="F108" s="200"/>
      <c r="G108" s="10"/>
      <c r="H108" s="10"/>
      <c r="I108" s="10"/>
      <c r="J108" s="71"/>
      <c r="K108" s="71"/>
      <c r="L108" s="71"/>
      <c r="M108" s="71"/>
      <c r="R108" s="10"/>
    </row>
    <row r="109" spans="1:18" x14ac:dyDescent="0.35">
      <c r="A109" s="240"/>
      <c r="B109" s="200"/>
      <c r="C109" s="200"/>
      <c r="D109" s="201"/>
      <c r="E109" s="200"/>
      <c r="F109" s="200"/>
      <c r="G109" s="10"/>
      <c r="H109" s="10"/>
      <c r="I109" s="10"/>
      <c r="J109" s="71"/>
      <c r="K109" s="71"/>
      <c r="L109" s="71"/>
      <c r="M109" s="71"/>
      <c r="R109" s="10"/>
    </row>
    <row r="110" spans="1:18" x14ac:dyDescent="0.35">
      <c r="A110" s="240"/>
      <c r="B110" s="200"/>
      <c r="C110" s="200"/>
      <c r="D110" s="201"/>
      <c r="E110" s="200"/>
      <c r="F110" s="200"/>
      <c r="G110" s="10"/>
      <c r="H110" s="10"/>
      <c r="I110" s="10"/>
      <c r="J110" s="71"/>
      <c r="K110" s="71"/>
      <c r="L110" s="71"/>
      <c r="M110" s="71"/>
      <c r="R110" s="10"/>
    </row>
    <row r="111" spans="1:18" x14ac:dyDescent="0.35">
      <c r="A111" s="240"/>
      <c r="B111" s="200"/>
      <c r="C111" s="200"/>
      <c r="D111" s="201"/>
      <c r="E111" s="200"/>
      <c r="F111" s="200"/>
      <c r="G111" s="10"/>
      <c r="H111" s="10"/>
      <c r="I111" s="10"/>
      <c r="J111" s="71"/>
      <c r="K111" s="71"/>
      <c r="L111" s="71"/>
      <c r="M111" s="71"/>
      <c r="R111" s="10"/>
    </row>
    <row r="112" spans="1:18" x14ac:dyDescent="0.35">
      <c r="A112" s="240"/>
      <c r="B112" s="200"/>
      <c r="C112" s="200"/>
      <c r="D112" s="201"/>
      <c r="E112" s="200"/>
      <c r="F112" s="200"/>
      <c r="G112" s="10"/>
      <c r="H112" s="10"/>
      <c r="I112" s="10"/>
      <c r="J112" s="71"/>
      <c r="K112" s="71"/>
      <c r="L112" s="71"/>
      <c r="M112" s="71"/>
      <c r="R112" s="10"/>
    </row>
    <row r="113" spans="1:18" x14ac:dyDescent="0.35">
      <c r="A113" s="240"/>
      <c r="B113" s="200"/>
      <c r="C113" s="200"/>
      <c r="D113" s="201"/>
      <c r="E113" s="200"/>
      <c r="F113" s="200"/>
      <c r="G113" s="10"/>
      <c r="H113" s="10"/>
      <c r="I113" s="10"/>
      <c r="J113" s="71"/>
      <c r="K113" s="71"/>
      <c r="L113" s="71"/>
      <c r="M113" s="71"/>
      <c r="R113" s="10"/>
    </row>
    <row r="114" spans="1:18" x14ac:dyDescent="0.35">
      <c r="A114" s="240"/>
      <c r="B114" s="200"/>
      <c r="C114" s="200"/>
      <c r="D114" s="201"/>
      <c r="E114" s="200"/>
      <c r="F114" s="200"/>
      <c r="G114" s="10"/>
      <c r="H114" s="10"/>
      <c r="I114" s="10"/>
      <c r="J114" s="71"/>
      <c r="K114" s="71"/>
      <c r="L114" s="71"/>
      <c r="M114" s="71"/>
      <c r="R114" s="10"/>
    </row>
    <row r="115" spans="1:18" x14ac:dyDescent="0.35">
      <c r="A115" s="240"/>
      <c r="B115" s="200"/>
      <c r="C115" s="200"/>
      <c r="D115" s="201"/>
      <c r="E115" s="200"/>
      <c r="F115" s="200"/>
      <c r="G115" s="10"/>
      <c r="H115" s="10"/>
      <c r="I115" s="10"/>
      <c r="J115" s="71"/>
      <c r="K115" s="71"/>
      <c r="L115" s="71"/>
      <c r="M115" s="71"/>
      <c r="R115" s="10"/>
    </row>
    <row r="116" spans="1:18" x14ac:dyDescent="0.35">
      <c r="A116" s="240"/>
      <c r="B116" s="200"/>
      <c r="C116" s="200"/>
      <c r="D116" s="201"/>
      <c r="E116" s="200"/>
      <c r="F116" s="200"/>
      <c r="G116" s="10"/>
      <c r="H116" s="10"/>
      <c r="I116" s="10"/>
      <c r="J116" s="71"/>
      <c r="K116" s="71"/>
      <c r="L116" s="71"/>
      <c r="M116" s="71"/>
      <c r="R116" s="10"/>
    </row>
    <row r="117" spans="1:18" x14ac:dyDescent="0.35">
      <c r="A117" s="240"/>
      <c r="B117" s="200"/>
      <c r="C117" s="200"/>
      <c r="D117" s="201"/>
      <c r="E117" s="200"/>
      <c r="F117" s="200"/>
      <c r="G117" s="10"/>
      <c r="H117" s="10"/>
      <c r="I117" s="10"/>
      <c r="J117" s="71"/>
      <c r="K117" s="71"/>
      <c r="L117" s="71"/>
      <c r="M117" s="71"/>
      <c r="R117" s="10"/>
    </row>
    <row r="118" spans="1:18" x14ac:dyDescent="0.35">
      <c r="A118" s="240"/>
      <c r="B118" s="200"/>
      <c r="C118" s="200"/>
      <c r="D118" s="201"/>
      <c r="E118" s="200"/>
      <c r="F118" s="200"/>
      <c r="G118" s="10"/>
      <c r="H118" s="10"/>
      <c r="I118" s="10"/>
      <c r="J118" s="71"/>
      <c r="K118" s="71"/>
      <c r="L118" s="71"/>
      <c r="M118" s="71"/>
      <c r="R118" s="10"/>
    </row>
    <row r="119" spans="1:18" x14ac:dyDescent="0.35">
      <c r="A119" s="240"/>
      <c r="B119" s="200"/>
      <c r="C119" s="200"/>
      <c r="D119" s="201"/>
      <c r="E119" s="200"/>
      <c r="F119" s="200"/>
      <c r="G119" s="10"/>
      <c r="H119" s="10"/>
      <c r="I119" s="10"/>
      <c r="J119" s="71"/>
      <c r="K119" s="71"/>
      <c r="L119" s="71"/>
      <c r="M119" s="71"/>
      <c r="R119" s="10"/>
    </row>
    <row r="120" spans="1:18" x14ac:dyDescent="0.35">
      <c r="A120" s="240"/>
      <c r="B120" s="200"/>
      <c r="C120" s="200"/>
      <c r="D120" s="201"/>
      <c r="E120" s="200"/>
      <c r="F120" s="200"/>
      <c r="G120" s="10"/>
      <c r="H120" s="10"/>
      <c r="I120" s="10"/>
      <c r="J120" s="71"/>
      <c r="K120" s="71"/>
      <c r="L120" s="71"/>
      <c r="M120" s="71"/>
      <c r="R120" s="10"/>
    </row>
    <row r="121" spans="1:18" x14ac:dyDescent="0.35">
      <c r="A121" s="240"/>
      <c r="B121" s="200"/>
      <c r="C121" s="200"/>
      <c r="D121" s="201"/>
      <c r="E121" s="200"/>
      <c r="F121" s="200"/>
      <c r="G121" s="10"/>
      <c r="H121" s="10"/>
      <c r="I121" s="10"/>
      <c r="J121" s="71"/>
      <c r="K121" s="71"/>
      <c r="L121" s="71"/>
      <c r="M121" s="71"/>
      <c r="R121" s="10"/>
    </row>
    <row r="122" spans="1:18" x14ac:dyDescent="0.35">
      <c r="A122" s="240"/>
      <c r="B122" s="200"/>
      <c r="C122" s="200"/>
      <c r="D122" s="201"/>
      <c r="E122" s="200"/>
      <c r="F122" s="200"/>
      <c r="G122" s="10"/>
      <c r="H122" s="10"/>
      <c r="I122" s="10"/>
      <c r="J122" s="71"/>
      <c r="K122" s="71"/>
      <c r="L122" s="71"/>
      <c r="M122" s="71"/>
      <c r="R122" s="10"/>
    </row>
    <row r="123" spans="1:18" x14ac:dyDescent="0.35">
      <c r="A123" s="240"/>
      <c r="B123" s="200"/>
      <c r="C123" s="200"/>
      <c r="D123" s="201"/>
      <c r="E123" s="200"/>
      <c r="F123" s="200"/>
      <c r="G123" s="10"/>
      <c r="H123" s="10"/>
      <c r="I123" s="10"/>
      <c r="J123" s="71"/>
      <c r="K123" s="71"/>
      <c r="L123" s="71"/>
      <c r="M123" s="71"/>
      <c r="R123" s="10"/>
    </row>
    <row r="124" spans="1:18" x14ac:dyDescent="0.35">
      <c r="A124" s="240"/>
      <c r="B124" s="200"/>
      <c r="C124" s="200"/>
      <c r="D124" s="201"/>
      <c r="E124" s="200"/>
      <c r="F124" s="200"/>
      <c r="G124" s="10"/>
      <c r="H124" s="10"/>
      <c r="I124" s="10"/>
      <c r="J124" s="71"/>
      <c r="K124" s="71"/>
      <c r="L124" s="71"/>
      <c r="M124" s="71"/>
      <c r="R124" s="10"/>
    </row>
    <row r="125" spans="1:18" x14ac:dyDescent="0.35">
      <c r="A125" s="240"/>
      <c r="B125" s="200"/>
      <c r="C125" s="200"/>
      <c r="D125" s="201"/>
      <c r="E125" s="200"/>
      <c r="F125" s="200"/>
      <c r="G125" s="10"/>
      <c r="H125" s="10"/>
      <c r="I125" s="10"/>
      <c r="J125" s="71"/>
      <c r="K125" s="71"/>
      <c r="L125" s="71"/>
      <c r="M125" s="71"/>
      <c r="R125" s="10"/>
    </row>
    <row r="126" spans="1:18" x14ac:dyDescent="0.35">
      <c r="A126" s="240"/>
      <c r="B126" s="200"/>
      <c r="C126" s="200"/>
      <c r="D126" s="201"/>
      <c r="E126" s="200"/>
      <c r="F126" s="200"/>
      <c r="G126" s="10"/>
      <c r="H126" s="10"/>
      <c r="I126" s="10"/>
      <c r="J126" s="71"/>
      <c r="K126" s="71"/>
      <c r="L126" s="71"/>
      <c r="M126" s="71"/>
    </row>
    <row r="127" spans="1:18" x14ac:dyDescent="0.35">
      <c r="A127" s="240"/>
      <c r="B127" s="200"/>
      <c r="C127" s="200"/>
      <c r="D127" s="201"/>
      <c r="E127" s="200"/>
      <c r="F127" s="200"/>
      <c r="G127" s="10"/>
      <c r="H127" s="10"/>
      <c r="I127" s="10"/>
      <c r="J127" s="71"/>
      <c r="K127" s="71"/>
      <c r="L127" s="71"/>
      <c r="M127" s="71"/>
    </row>
    <row r="128" spans="1:18" x14ac:dyDescent="0.35">
      <c r="A128" s="240"/>
      <c r="B128" s="200"/>
      <c r="C128" s="200"/>
      <c r="D128" s="201"/>
      <c r="E128" s="200"/>
      <c r="F128" s="200"/>
      <c r="G128" s="10"/>
      <c r="H128" s="10"/>
      <c r="I128" s="10"/>
      <c r="J128" s="71"/>
      <c r="K128" s="71"/>
      <c r="L128" s="71"/>
      <c r="M128" s="71"/>
    </row>
    <row r="129" spans="1:13" x14ac:dyDescent="0.35">
      <c r="A129" s="240"/>
      <c r="B129" s="200"/>
      <c r="C129" s="200"/>
      <c r="D129" s="201"/>
      <c r="E129" s="200"/>
      <c r="F129" s="200"/>
      <c r="G129" s="10"/>
      <c r="H129" s="10"/>
      <c r="I129" s="10"/>
      <c r="J129" s="71"/>
      <c r="K129" s="71"/>
      <c r="L129" s="71"/>
      <c r="M129" s="71"/>
    </row>
    <row r="130" spans="1:13" x14ac:dyDescent="0.35">
      <c r="A130" s="200"/>
      <c r="B130" s="200"/>
      <c r="C130" s="200"/>
      <c r="D130" s="201"/>
      <c r="E130" s="200"/>
      <c r="F130" s="200"/>
      <c r="G130" s="10"/>
      <c r="H130" s="10"/>
      <c r="I130" s="10"/>
      <c r="J130" s="71"/>
      <c r="K130" s="71"/>
      <c r="L130" s="71"/>
      <c r="M130" s="71"/>
    </row>
    <row r="131" spans="1:13" x14ac:dyDescent="0.35">
      <c r="G131" s="10"/>
      <c r="H131" s="10"/>
      <c r="I131" s="10"/>
      <c r="J131" s="71"/>
      <c r="K131" s="71"/>
      <c r="L131" s="71"/>
      <c r="M131" s="71"/>
    </row>
    <row r="132" spans="1:13" x14ac:dyDescent="0.35">
      <c r="G132" s="10"/>
      <c r="H132" s="10"/>
      <c r="I132" s="10"/>
      <c r="J132" s="71"/>
      <c r="K132" s="71"/>
      <c r="L132" s="71"/>
      <c r="M132" s="71"/>
    </row>
    <row r="133" spans="1:13" x14ac:dyDescent="0.35">
      <c r="G133" s="10"/>
      <c r="H133" s="10"/>
      <c r="I133" s="10"/>
      <c r="J133" s="71"/>
      <c r="K133" s="71"/>
      <c r="L133" s="71"/>
      <c r="M133" s="71"/>
    </row>
  </sheetData>
  <mergeCells count="12">
    <mergeCell ref="O20:P20"/>
    <mergeCell ref="D21:D22"/>
    <mergeCell ref="O21:O22"/>
    <mergeCell ref="P21:P22"/>
    <mergeCell ref="B65:D65"/>
    <mergeCell ref="K20:M20"/>
    <mergeCell ref="B70:D70"/>
    <mergeCell ref="A3:H3"/>
    <mergeCell ref="B10:J10"/>
    <mergeCell ref="B11:J11"/>
    <mergeCell ref="D14:J14"/>
    <mergeCell ref="G20:I20"/>
  </mergeCells>
  <conditionalFormatting sqref="J78:M133">
    <cfRule type="cellIs" dxfId="5" priority="1" operator="lessThan">
      <formula>0</formula>
    </cfRule>
    <cfRule type="cellIs" dxfId="4" priority="2" operator="greaterThan">
      <formula>0</formula>
    </cfRule>
  </conditionalFormatting>
  <dataValidations count="5">
    <dataValidation type="list" allowBlank="1" showInputMessage="1" showErrorMessage="1" sqref="D16" xr:uid="{2DC10DB5-BE00-42E9-846D-9341A006E424}">
      <formula1>"TOU, non-TOU"</formula1>
    </dataValidation>
    <dataValidation type="list" allowBlank="1" showInputMessage="1" showErrorMessage="1" sqref="D23" xr:uid="{CCA27480-7E2A-436E-B0F7-F8FBF2E5F9B1}">
      <formula1>"per 30 days, per kWh, per kW, per kVA"</formula1>
    </dataValidation>
    <dataValidation type="list" allowBlank="1" showInputMessage="1" showErrorMessage="1" prompt="Select Charge Unit - monthly, per kWh, per kW" sqref="D66 D61 D71" xr:uid="{989E2CF4-C315-4078-A8ED-CAADA8D46736}">
      <formula1>"Monthly, per kWh, per kW"</formula1>
    </dataValidation>
    <dataValidation type="list" allowBlank="1" showInputMessage="1" showErrorMessage="1" sqref="E47:E48 E66 E71 E50:E61 E37:E45 E23:E35" xr:uid="{AE7FD122-37F4-4414-9C12-7C0DFE5FF0D5}">
      <formula1>#REF!</formula1>
    </dataValidation>
    <dataValidation type="list" allowBlank="1" showInputMessage="1" showErrorMessage="1" prompt="Select Charge Unit - per 30 days, per kWh, per kW, per kVA." sqref="D47:D48 D50:D60 D37:D45 D24:D35" xr:uid="{78C25F3C-E07D-4B78-AB78-4DDC9FB5AB6B}">
      <formula1>"per 30 days, per kWh, per kW, per kVA"</formula1>
    </dataValidation>
  </dataValidations>
  <printOptions horizontalCentered="1"/>
  <pageMargins left="0.70866141732283472" right="0.70866141732283472" top="1.3385826771653544" bottom="0.70866141732283472" header="0.51181102362204722" footer="0.51181102362204722"/>
  <pageSetup scale="45" fitToHeight="0" orientation="landscape" r:id="rId1"/>
  <headerFooter scaleWithDoc="0">
    <oddHeader xml:space="preserve">&amp;R&amp;7Toronto Hydro-Electric System Limited 
EB-2020-0057
Tab 5
Schedule 1
UPDATED: December 2, 2020
Page &amp;P of &amp;N
</oddHeader>
    <oddFooter>&amp;C&amp;7&amp;A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Option Button 1">
              <controlPr defaultSize="0" autoFill="0" autoLine="0" autoPict="0">
                <anchor moveWithCells="1">
                  <from>
                    <xdr:col>9</xdr:col>
                    <xdr:colOff>50800</xdr:colOff>
                    <xdr:row>16</xdr:row>
                    <xdr:rowOff>165100</xdr:rowOff>
                  </from>
                  <to>
                    <xdr:col>14</xdr:col>
                    <xdr:colOff>965200</xdr:colOff>
                    <xdr:row>19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5" name="Option Button 2">
              <controlPr defaultSize="0" autoFill="0" autoLine="0" autoPict="0">
                <anchor moveWithCells="1">
                  <from>
                    <xdr:col>7</xdr:col>
                    <xdr:colOff>450850</xdr:colOff>
                    <xdr:row>17</xdr:row>
                    <xdr:rowOff>38100</xdr:rowOff>
                  </from>
                  <to>
                    <xdr:col>8</xdr:col>
                    <xdr:colOff>1231900</xdr:colOff>
                    <xdr:row>18</xdr:row>
                    <xdr:rowOff>133350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F57BA7-F933-4BD3-A777-DD591B336F68}">
  <sheetPr>
    <pageSetUpPr fitToPage="1"/>
  </sheetPr>
  <dimension ref="A1:R177"/>
  <sheetViews>
    <sheetView showGridLines="0" zoomScale="80" zoomScaleNormal="80" workbookViewId="0">
      <selection activeCell="B25" sqref="B25"/>
    </sheetView>
  </sheetViews>
  <sheetFormatPr defaultColWidth="9.1796875" defaultRowHeight="14.5" x14ac:dyDescent="0.35"/>
  <cols>
    <col min="1" max="1" width="1.81640625" style="191" customWidth="1"/>
    <col min="2" max="2" width="133.81640625" style="191" customWidth="1"/>
    <col min="3" max="3" width="1.54296875" style="191" customWidth="1"/>
    <col min="4" max="4" width="21.26953125" style="328" bestFit="1" customWidth="1"/>
    <col min="5" max="5" width="1.7265625" style="191" customWidth="1"/>
    <col min="6" max="6" width="1.26953125" style="191" customWidth="1"/>
    <col min="7" max="7" width="14" style="191" customWidth="1"/>
    <col min="8" max="8" width="9.54296875" style="191" bestFit="1" customWidth="1"/>
    <col min="9" max="9" width="13.453125" style="191" bestFit="1" customWidth="1"/>
    <col min="10" max="10" width="0.81640625" style="191" customWidth="1"/>
    <col min="11" max="11" width="10.7265625" style="191" bestFit="1" customWidth="1"/>
    <col min="12" max="12" width="9.54296875" style="191" bestFit="1" customWidth="1"/>
    <col min="13" max="13" width="13.453125" style="191" bestFit="1" customWidth="1"/>
    <col min="14" max="14" width="2" style="191" bestFit="1" customWidth="1"/>
    <col min="15" max="15" width="11.54296875" style="191" bestFit="1" customWidth="1"/>
    <col min="16" max="16" width="9.81640625" style="191" customWidth="1"/>
    <col min="17" max="17" width="1.26953125" style="191" customWidth="1"/>
    <col min="18" max="16384" width="9.1796875" style="191"/>
  </cols>
  <sheetData>
    <row r="1" spans="1:17" ht="20" x14ac:dyDescent="0.35">
      <c r="A1" s="188"/>
      <c r="B1" s="189"/>
      <c r="C1" s="189"/>
      <c r="D1" s="190"/>
      <c r="E1" s="189"/>
      <c r="F1" s="189"/>
      <c r="G1" s="189"/>
      <c r="H1" s="189"/>
      <c r="I1" s="188"/>
      <c r="J1" s="188"/>
      <c r="L1" s="192"/>
      <c r="M1" s="192"/>
      <c r="N1" s="192">
        <v>1</v>
      </c>
      <c r="O1" s="192">
        <v>1</v>
      </c>
      <c r="P1" s="192"/>
    </row>
    <row r="2" spans="1:17" ht="17.5" x14ac:dyDescent="0.35">
      <c r="A2" s="193"/>
      <c r="B2" s="193"/>
      <c r="C2" s="193"/>
      <c r="D2" s="194"/>
      <c r="E2" s="193"/>
      <c r="F2" s="193"/>
      <c r="G2" s="193"/>
      <c r="H2" s="193"/>
      <c r="I2" s="188"/>
      <c r="J2" s="188"/>
      <c r="L2" s="192"/>
      <c r="M2" s="192"/>
      <c r="N2" s="192"/>
      <c r="O2" s="192"/>
      <c r="P2" s="192"/>
    </row>
    <row r="3" spans="1:17" ht="17.5" x14ac:dyDescent="0.35">
      <c r="A3" s="552"/>
      <c r="B3" s="552"/>
      <c r="C3" s="552"/>
      <c r="D3" s="552"/>
      <c r="E3" s="552"/>
      <c r="F3" s="552"/>
      <c r="G3" s="552"/>
      <c r="H3" s="552"/>
      <c r="I3" s="188"/>
      <c r="J3" s="188"/>
    </row>
    <row r="4" spans="1:17" ht="17.5" x14ac:dyDescent="0.35">
      <c r="A4" s="193"/>
      <c r="B4" s="193"/>
      <c r="C4" s="193"/>
      <c r="D4" s="194"/>
      <c r="E4" s="193"/>
      <c r="F4" s="195"/>
      <c r="G4" s="195"/>
      <c r="H4" s="195"/>
      <c r="I4" s="188"/>
      <c r="J4" s="188"/>
    </row>
    <row r="5" spans="1:17" ht="15.5" x14ac:dyDescent="0.35">
      <c r="A5" s="188"/>
      <c r="B5" s="188"/>
      <c r="C5" s="196"/>
      <c r="D5" s="197"/>
      <c r="E5" s="196"/>
      <c r="F5" s="188"/>
      <c r="G5" s="188"/>
      <c r="H5" s="188"/>
      <c r="I5" s="188"/>
      <c r="J5" s="188"/>
    </row>
    <row r="6" spans="1:17" x14ac:dyDescent="0.35">
      <c r="A6" s="188"/>
      <c r="B6" s="188"/>
      <c r="C6" s="188"/>
      <c r="D6" s="198"/>
      <c r="E6" s="188"/>
      <c r="F6" s="188"/>
      <c r="G6" s="188"/>
      <c r="H6" s="188"/>
      <c r="I6" s="188"/>
      <c r="J6" s="188"/>
    </row>
    <row r="7" spans="1:17" x14ac:dyDescent="0.35">
      <c r="A7" s="188"/>
      <c r="B7" s="188"/>
      <c r="C7" s="188"/>
      <c r="D7" s="198"/>
      <c r="E7" s="188"/>
      <c r="F7" s="188"/>
      <c r="G7" s="188"/>
      <c r="H7" s="188"/>
      <c r="I7" s="188"/>
      <c r="J7" s="188"/>
    </row>
    <row r="8" spans="1:17" x14ac:dyDescent="0.35">
      <c r="A8" s="199"/>
      <c r="B8" s="188"/>
      <c r="C8" s="188"/>
      <c r="D8" s="198"/>
      <c r="E8" s="188"/>
      <c r="F8" s="188"/>
      <c r="G8" s="188"/>
      <c r="H8" s="188"/>
      <c r="I8" s="188"/>
      <c r="J8" s="188"/>
    </row>
    <row r="9" spans="1:17" x14ac:dyDescent="0.35">
      <c r="A9" s="200"/>
      <c r="B9" s="200"/>
      <c r="C9" s="200"/>
      <c r="D9" s="201"/>
      <c r="E9" s="200"/>
      <c r="F9" s="200"/>
      <c r="G9" s="200"/>
      <c r="H9" s="200"/>
    </row>
    <row r="10" spans="1:17" ht="18" x14ac:dyDescent="0.4">
      <c r="A10" s="200"/>
      <c r="B10" s="553" t="s">
        <v>0</v>
      </c>
      <c r="C10" s="553"/>
      <c r="D10" s="553"/>
      <c r="E10" s="553"/>
      <c r="F10" s="553"/>
      <c r="G10" s="553"/>
      <c r="H10" s="553"/>
      <c r="I10" s="553"/>
      <c r="J10" s="553"/>
    </row>
    <row r="11" spans="1:17" ht="18" x14ac:dyDescent="0.4">
      <c r="A11" s="200"/>
      <c r="B11" s="553" t="s">
        <v>1</v>
      </c>
      <c r="C11" s="553"/>
      <c r="D11" s="553"/>
      <c r="E11" s="553"/>
      <c r="F11" s="553"/>
      <c r="G11" s="553"/>
      <c r="H11" s="553"/>
      <c r="I11" s="553"/>
      <c r="J11" s="553"/>
    </row>
    <row r="12" spans="1:17" x14ac:dyDescent="0.35">
      <c r="A12" s="200"/>
      <c r="B12" s="200"/>
      <c r="C12" s="200"/>
      <c r="D12" s="201"/>
      <c r="E12" s="200"/>
      <c r="F12" s="200"/>
      <c r="G12" s="200"/>
      <c r="H12" s="200"/>
    </row>
    <row r="13" spans="1:17" x14ac:dyDescent="0.35">
      <c r="A13" s="200"/>
      <c r="B13" s="200"/>
      <c r="C13" s="200"/>
      <c r="D13" s="201"/>
      <c r="E13" s="200"/>
      <c r="F13" s="200"/>
      <c r="G13" s="200"/>
      <c r="H13" s="200"/>
    </row>
    <row r="14" spans="1:17" ht="15.5" x14ac:dyDescent="0.35">
      <c r="A14" s="200"/>
      <c r="B14" s="204" t="s">
        <v>2</v>
      </c>
      <c r="C14" s="200"/>
      <c r="D14" s="554" t="s">
        <v>91</v>
      </c>
      <c r="E14" s="554"/>
      <c r="F14" s="554"/>
      <c r="G14" s="554"/>
      <c r="H14" s="554"/>
      <c r="I14" s="554"/>
      <c r="J14" s="554"/>
    </row>
    <row r="15" spans="1:17" s="202" customFormat="1" ht="15.5" x14ac:dyDescent="0.35">
      <c r="A15" s="240"/>
      <c r="B15" s="514"/>
      <c r="C15" s="240"/>
      <c r="D15" s="515"/>
      <c r="E15" s="516"/>
      <c r="F15" s="209"/>
      <c r="G15" s="209"/>
      <c r="H15" s="209"/>
      <c r="I15" s="209"/>
      <c r="J15" s="209"/>
      <c r="K15" s="210"/>
      <c r="L15" s="210"/>
      <c r="M15" s="209"/>
      <c r="N15" s="210"/>
      <c r="O15" s="210"/>
      <c r="P15" s="210"/>
      <c r="Q15" s="210"/>
    </row>
    <row r="16" spans="1:17" ht="15.5" x14ac:dyDescent="0.35">
      <c r="A16" s="200"/>
      <c r="B16" s="207"/>
      <c r="C16" s="200"/>
      <c r="D16" s="208"/>
      <c r="E16" s="208"/>
      <c r="F16" s="209"/>
      <c r="G16" s="511" t="s">
        <v>92</v>
      </c>
      <c r="H16" s="209"/>
      <c r="I16" s="212"/>
      <c r="J16" s="209"/>
      <c r="K16" s="213"/>
      <c r="L16" s="210"/>
      <c r="M16" s="212"/>
      <c r="N16" s="210"/>
      <c r="O16" s="42"/>
      <c r="P16" s="43"/>
      <c r="Q16" s="210"/>
    </row>
    <row r="17" spans="1:18" ht="15.5" x14ac:dyDescent="0.35">
      <c r="A17" s="200"/>
      <c r="B17" s="204" t="s">
        <v>4</v>
      </c>
      <c r="C17" s="200"/>
      <c r="D17" s="211" t="s">
        <v>73</v>
      </c>
      <c r="E17" s="208"/>
      <c r="F17" s="208"/>
      <c r="G17" s="477">
        <v>16000</v>
      </c>
      <c r="H17" s="433" t="s">
        <v>93</v>
      </c>
      <c r="I17" s="517"/>
      <c r="J17" s="208"/>
    </row>
    <row r="18" spans="1:18" ht="15.5" x14ac:dyDescent="0.35">
      <c r="A18" s="200"/>
      <c r="B18" s="207"/>
      <c r="C18" s="200"/>
      <c r="D18" s="518"/>
      <c r="E18" s="208"/>
      <c r="F18" s="208"/>
      <c r="G18" s="477">
        <v>2700</v>
      </c>
      <c r="H18" s="433" t="s">
        <v>75</v>
      </c>
      <c r="I18" s="208"/>
      <c r="J18" s="208"/>
    </row>
    <row r="19" spans="1:18" x14ac:dyDescent="0.35">
      <c r="A19" s="200"/>
      <c r="B19" s="214"/>
      <c r="C19" s="200"/>
      <c r="D19" s="215"/>
      <c r="E19" s="216"/>
      <c r="F19" s="200"/>
      <c r="G19" s="477">
        <v>2700</v>
      </c>
      <c r="H19" s="216" t="s">
        <v>76</v>
      </c>
      <c r="I19" s="200"/>
      <c r="J19" s="200"/>
    </row>
    <row r="20" spans="1:18" x14ac:dyDescent="0.35">
      <c r="A20" s="200"/>
      <c r="B20" s="519"/>
      <c r="C20" s="200"/>
      <c r="D20" s="215" t="s">
        <v>6</v>
      </c>
      <c r="E20" s="200"/>
      <c r="F20" s="200"/>
      <c r="G20" s="477">
        <v>955000</v>
      </c>
      <c r="H20" s="433" t="s">
        <v>7</v>
      </c>
      <c r="I20" s="200"/>
      <c r="J20" s="200"/>
      <c r="M20" s="436"/>
    </row>
    <row r="21" spans="1:18" s="10" customFormat="1" x14ac:dyDescent="0.35">
      <c r="A21" s="20"/>
      <c r="B21" s="163"/>
      <c r="C21" s="20"/>
      <c r="D21" s="53"/>
      <c r="E21" s="51"/>
      <c r="F21" s="20"/>
      <c r="G21" s="555" t="s">
        <v>8</v>
      </c>
      <c r="H21" s="556"/>
      <c r="I21" s="557"/>
      <c r="J21" s="20"/>
      <c r="K21" s="555" t="s">
        <v>9</v>
      </c>
      <c r="L21" s="556"/>
      <c r="M21" s="557"/>
      <c r="N21" s="93"/>
      <c r="O21" s="555" t="s">
        <v>10</v>
      </c>
      <c r="P21" s="557"/>
      <c r="Q21" s="38"/>
    </row>
    <row r="22" spans="1:18" x14ac:dyDescent="0.35">
      <c r="A22" s="200"/>
      <c r="B22" s="219"/>
      <c r="C22" s="200"/>
      <c r="D22" s="558" t="s">
        <v>11</v>
      </c>
      <c r="E22" s="215"/>
      <c r="F22" s="200"/>
      <c r="G22" s="223" t="s">
        <v>12</v>
      </c>
      <c r="H22" s="221" t="s">
        <v>13</v>
      </c>
      <c r="I22" s="222" t="s">
        <v>14</v>
      </c>
      <c r="J22" s="200"/>
      <c r="K22" s="223" t="s">
        <v>12</v>
      </c>
      <c r="L22" s="221" t="s">
        <v>13</v>
      </c>
      <c r="M22" s="222" t="s">
        <v>14</v>
      </c>
      <c r="N22" s="200"/>
      <c r="O22" s="560" t="s">
        <v>15</v>
      </c>
      <c r="P22" s="562" t="s">
        <v>16</v>
      </c>
      <c r="Q22" s="224"/>
    </row>
    <row r="23" spans="1:18" x14ac:dyDescent="0.35">
      <c r="A23" s="200"/>
      <c r="B23" s="219"/>
      <c r="C23" s="200"/>
      <c r="D23" s="559"/>
      <c r="E23" s="215"/>
      <c r="F23" s="200"/>
      <c r="G23" s="227" t="s">
        <v>17</v>
      </c>
      <c r="H23" s="226"/>
      <c r="I23" s="226" t="s">
        <v>17</v>
      </c>
      <c r="J23" s="200"/>
      <c r="K23" s="227" t="s">
        <v>17</v>
      </c>
      <c r="L23" s="226"/>
      <c r="M23" s="226" t="s">
        <v>17</v>
      </c>
      <c r="N23" s="200"/>
      <c r="O23" s="561"/>
      <c r="P23" s="563"/>
      <c r="Q23" s="224"/>
    </row>
    <row r="24" spans="1:18" s="10" customFormat="1" x14ac:dyDescent="0.35">
      <c r="A24" s="20"/>
      <c r="B24" s="228" t="s">
        <v>94</v>
      </c>
      <c r="C24" s="60"/>
      <c r="D24" s="61" t="s">
        <v>95</v>
      </c>
      <c r="E24" s="62"/>
      <c r="F24" s="22"/>
      <c r="G24" s="63">
        <v>1.56</v>
      </c>
      <c r="H24" s="341">
        <f>+$G$17</f>
        <v>16000</v>
      </c>
      <c r="I24" s="65">
        <f t="shared" ref="I24" si="0">H24*G24</f>
        <v>24960</v>
      </c>
      <c r="J24" s="66"/>
      <c r="K24" s="63">
        <v>1.63</v>
      </c>
      <c r="L24" s="341">
        <f>+$G$17</f>
        <v>16000</v>
      </c>
      <c r="M24" s="65">
        <f t="shared" ref="M24" si="1">L24*K24</f>
        <v>26080</v>
      </c>
      <c r="N24" s="66"/>
      <c r="O24" s="67">
        <f t="shared" ref="O24:O31" si="2">M24-I24</f>
        <v>1120</v>
      </c>
      <c r="P24" s="68">
        <f t="shared" ref="P24:P31" si="3">IF(OR(I24=0,M24=0),"",(O24/I24))</f>
        <v>4.4871794871794872E-2</v>
      </c>
      <c r="Q24" s="69"/>
    </row>
    <row r="25" spans="1:18" x14ac:dyDescent="0.35">
      <c r="A25" s="200"/>
      <c r="B25" s="229" t="s">
        <v>31</v>
      </c>
      <c r="C25" s="245"/>
      <c r="D25" s="231" t="s">
        <v>77</v>
      </c>
      <c r="E25" s="230"/>
      <c r="F25" s="246"/>
      <c r="G25" s="111">
        <v>34.795200000000001</v>
      </c>
      <c r="H25" s="341">
        <f t="shared" ref="H25:H33" si="4">$G$19</f>
        <v>2700</v>
      </c>
      <c r="I25" s="249">
        <f>H25*G25</f>
        <v>93947.040000000008</v>
      </c>
      <c r="J25" s="246"/>
      <c r="K25" s="111">
        <v>36.392299999999999</v>
      </c>
      <c r="L25" s="341">
        <f t="shared" ref="L25:L33" si="5">$G$19</f>
        <v>2700</v>
      </c>
      <c r="M25" s="249">
        <f>L25*K25</f>
        <v>98259.209999999992</v>
      </c>
      <c r="N25" s="246"/>
      <c r="O25" s="237">
        <f t="shared" si="2"/>
        <v>4312.1699999999837</v>
      </c>
      <c r="P25" s="238">
        <f t="shared" si="3"/>
        <v>4.590000919667063E-2</v>
      </c>
      <c r="Q25" s="224"/>
      <c r="R25" s="10"/>
    </row>
    <row r="26" spans="1:18" x14ac:dyDescent="0.35">
      <c r="A26" s="200"/>
      <c r="B26" s="229" t="s">
        <v>20</v>
      </c>
      <c r="C26" s="230"/>
      <c r="D26" s="231" t="s">
        <v>77</v>
      </c>
      <c r="E26" s="230"/>
      <c r="F26" s="232"/>
      <c r="G26" s="437">
        <v>0.51170000000000004</v>
      </c>
      <c r="H26" s="234">
        <f t="shared" si="4"/>
        <v>2700</v>
      </c>
      <c r="I26" s="235">
        <f t="shared" ref="I26:I35" si="6">H26*G26</f>
        <v>1381.5900000000001</v>
      </c>
      <c r="J26" s="232"/>
      <c r="K26" s="275">
        <v>0</v>
      </c>
      <c r="L26" s="341">
        <f t="shared" si="5"/>
        <v>2700</v>
      </c>
      <c r="M26" s="235">
        <f t="shared" ref="M26:M35" si="7">L26*K26</f>
        <v>0</v>
      </c>
      <c r="N26" s="232"/>
      <c r="O26" s="237">
        <f t="shared" si="2"/>
        <v>-1381.5900000000001</v>
      </c>
      <c r="P26" s="238" t="str">
        <f t="shared" si="3"/>
        <v/>
      </c>
      <c r="Q26" s="224"/>
      <c r="R26" s="10"/>
    </row>
    <row r="27" spans="1:18" x14ac:dyDescent="0.35">
      <c r="A27" s="200"/>
      <c r="B27" s="229" t="s">
        <v>21</v>
      </c>
      <c r="C27" s="230"/>
      <c r="D27" s="231" t="s">
        <v>77</v>
      </c>
      <c r="E27" s="230"/>
      <c r="F27" s="232"/>
      <c r="G27" s="437">
        <v>0.4632</v>
      </c>
      <c r="H27" s="234">
        <f t="shared" si="4"/>
        <v>2700</v>
      </c>
      <c r="I27" s="235">
        <f t="shared" si="6"/>
        <v>1250.6400000000001</v>
      </c>
      <c r="J27" s="232"/>
      <c r="K27" s="275">
        <v>0</v>
      </c>
      <c r="L27" s="341">
        <f t="shared" si="5"/>
        <v>2700</v>
      </c>
      <c r="M27" s="235">
        <f t="shared" si="7"/>
        <v>0</v>
      </c>
      <c r="N27" s="232"/>
      <c r="O27" s="237">
        <f t="shared" si="2"/>
        <v>-1250.6400000000001</v>
      </c>
      <c r="P27" s="238" t="str">
        <f t="shared" si="3"/>
        <v/>
      </c>
      <c r="Q27" s="224"/>
      <c r="R27" s="10"/>
    </row>
    <row r="28" spans="1:18" x14ac:dyDescent="0.35">
      <c r="A28" s="200"/>
      <c r="B28" s="229" t="s">
        <v>24</v>
      </c>
      <c r="C28" s="230"/>
      <c r="D28" s="231" t="s">
        <v>77</v>
      </c>
      <c r="E28" s="230"/>
      <c r="F28" s="232"/>
      <c r="G28" s="437">
        <v>-2.4094000000000002</v>
      </c>
      <c r="H28" s="234">
        <f t="shared" si="4"/>
        <v>2700</v>
      </c>
      <c r="I28" s="235">
        <f t="shared" si="6"/>
        <v>-6505.38</v>
      </c>
      <c r="J28" s="232"/>
      <c r="K28" s="275">
        <v>-2.4094000000000002</v>
      </c>
      <c r="L28" s="341">
        <f t="shared" si="5"/>
        <v>2700</v>
      </c>
      <c r="M28" s="235">
        <f t="shared" si="7"/>
        <v>-6505.38</v>
      </c>
      <c r="N28" s="232"/>
      <c r="O28" s="237">
        <f t="shared" si="2"/>
        <v>0</v>
      </c>
      <c r="P28" s="238">
        <f t="shared" si="3"/>
        <v>0</v>
      </c>
      <c r="Q28" s="224"/>
      <c r="R28" s="10"/>
    </row>
    <row r="29" spans="1:18" x14ac:dyDescent="0.35">
      <c r="A29" s="200"/>
      <c r="B29" s="229" t="s">
        <v>25</v>
      </c>
      <c r="C29" s="230"/>
      <c r="D29" s="231" t="s">
        <v>77</v>
      </c>
      <c r="E29" s="230"/>
      <c r="F29" s="232"/>
      <c r="G29" s="437">
        <v>-0.38600000000000001</v>
      </c>
      <c r="H29" s="234">
        <f t="shared" si="4"/>
        <v>2700</v>
      </c>
      <c r="I29" s="235">
        <f t="shared" si="6"/>
        <v>-1042.2</v>
      </c>
      <c r="J29" s="232"/>
      <c r="K29" s="275">
        <v>-0.38600000000000001</v>
      </c>
      <c r="L29" s="341">
        <f t="shared" si="5"/>
        <v>2700</v>
      </c>
      <c r="M29" s="235">
        <f t="shared" si="7"/>
        <v>-1042.2</v>
      </c>
      <c r="N29" s="232"/>
      <c r="O29" s="237">
        <f t="shared" si="2"/>
        <v>0</v>
      </c>
      <c r="P29" s="238">
        <f t="shared" si="3"/>
        <v>0</v>
      </c>
      <c r="Q29" s="224"/>
      <c r="R29" s="10"/>
    </row>
    <row r="30" spans="1:18" x14ac:dyDescent="0.35">
      <c r="A30" s="200"/>
      <c r="B30" s="229" t="s">
        <v>26</v>
      </c>
      <c r="C30" s="230"/>
      <c r="D30" s="231" t="s">
        <v>77</v>
      </c>
      <c r="E30" s="230"/>
      <c r="F30" s="232"/>
      <c r="G30" s="437">
        <v>0</v>
      </c>
      <c r="H30" s="234">
        <f t="shared" si="4"/>
        <v>2700</v>
      </c>
      <c r="I30" s="235">
        <f t="shared" si="6"/>
        <v>0</v>
      </c>
      <c r="J30" s="232"/>
      <c r="K30" s="275">
        <v>-1.2E-2</v>
      </c>
      <c r="L30" s="341">
        <f t="shared" si="5"/>
        <v>2700</v>
      </c>
      <c r="M30" s="235">
        <f t="shared" si="7"/>
        <v>-32.4</v>
      </c>
      <c r="N30" s="232"/>
      <c r="O30" s="237">
        <f t="shared" si="2"/>
        <v>-32.4</v>
      </c>
      <c r="P30" s="238" t="str">
        <f t="shared" si="3"/>
        <v/>
      </c>
      <c r="Q30" s="224"/>
      <c r="R30" s="10"/>
    </row>
    <row r="31" spans="1:18" x14ac:dyDescent="0.35">
      <c r="A31" s="200"/>
      <c r="B31" s="229" t="s">
        <v>27</v>
      </c>
      <c r="C31" s="230"/>
      <c r="D31" s="231" t="s">
        <v>77</v>
      </c>
      <c r="E31" s="230"/>
      <c r="F31" s="232"/>
      <c r="G31" s="437">
        <v>-0.112</v>
      </c>
      <c r="H31" s="234">
        <f t="shared" si="4"/>
        <v>2700</v>
      </c>
      <c r="I31" s="235">
        <f t="shared" si="6"/>
        <v>-302.40000000000003</v>
      </c>
      <c r="J31" s="232"/>
      <c r="K31" s="275">
        <v>0</v>
      </c>
      <c r="L31" s="341">
        <f t="shared" si="5"/>
        <v>2700</v>
      </c>
      <c r="M31" s="235">
        <f t="shared" si="7"/>
        <v>0</v>
      </c>
      <c r="N31" s="232"/>
      <c r="O31" s="237">
        <f t="shared" si="2"/>
        <v>302.40000000000003</v>
      </c>
      <c r="P31" s="238" t="str">
        <f t="shared" si="3"/>
        <v/>
      </c>
      <c r="Q31" s="224"/>
      <c r="R31" s="10"/>
    </row>
    <row r="32" spans="1:18" x14ac:dyDescent="0.35">
      <c r="A32" s="200"/>
      <c r="B32" s="229" t="s">
        <v>28</v>
      </c>
      <c r="C32" s="230"/>
      <c r="D32" s="231" t="s">
        <v>77</v>
      </c>
      <c r="E32" s="230"/>
      <c r="F32" s="232"/>
      <c r="G32" s="437">
        <v>-0.2281</v>
      </c>
      <c r="H32" s="234">
        <f t="shared" si="4"/>
        <v>2700</v>
      </c>
      <c r="I32" s="235">
        <f t="shared" si="6"/>
        <v>-615.87</v>
      </c>
      <c r="J32" s="232"/>
      <c r="K32" s="275">
        <v>0</v>
      </c>
      <c r="L32" s="341">
        <f t="shared" si="5"/>
        <v>2700</v>
      </c>
      <c r="M32" s="235">
        <f t="shared" si="7"/>
        <v>0</v>
      </c>
      <c r="N32" s="232"/>
      <c r="O32" s="237">
        <f>M32-I32</f>
        <v>615.87</v>
      </c>
      <c r="P32" s="238" t="str">
        <f>IF(OR(I32=0,M32=0),"",(O32/I32))</f>
        <v/>
      </c>
      <c r="Q32" s="224"/>
      <c r="R32" s="10"/>
    </row>
    <row r="33" spans="1:18" x14ac:dyDescent="0.35">
      <c r="A33" s="200"/>
      <c r="B33" s="229" t="s">
        <v>79</v>
      </c>
      <c r="C33" s="230"/>
      <c r="D33" s="231" t="s">
        <v>77</v>
      </c>
      <c r="E33" s="230"/>
      <c r="F33" s="232"/>
      <c r="G33" s="438">
        <v>0</v>
      </c>
      <c r="H33" s="234">
        <f t="shared" si="4"/>
        <v>2700</v>
      </c>
      <c r="I33" s="235">
        <f t="shared" si="6"/>
        <v>0</v>
      </c>
      <c r="J33" s="232"/>
      <c r="K33" s="275">
        <v>-0.39140000000000003</v>
      </c>
      <c r="L33" s="341">
        <f t="shared" si="5"/>
        <v>2700</v>
      </c>
      <c r="M33" s="235">
        <f t="shared" si="7"/>
        <v>-1056.78</v>
      </c>
      <c r="N33" s="232"/>
      <c r="O33" s="237">
        <f>M33-I33</f>
        <v>-1056.78</v>
      </c>
      <c r="P33" s="238" t="str">
        <f>IF(OR(I33=0,M33=0),"",(O33/I33))</f>
        <v/>
      </c>
      <c r="Q33" s="224"/>
      <c r="R33" s="10"/>
    </row>
    <row r="34" spans="1:18" x14ac:dyDescent="0.35">
      <c r="A34" s="200"/>
      <c r="B34" s="229" t="s">
        <v>30</v>
      </c>
      <c r="C34" s="230"/>
      <c r="D34" s="231" t="s">
        <v>19</v>
      </c>
      <c r="E34" s="230"/>
      <c r="F34" s="232"/>
      <c r="G34" s="438">
        <v>0</v>
      </c>
      <c r="H34" s="236">
        <f>+$G$17</f>
        <v>16000</v>
      </c>
      <c r="I34" s="249">
        <f t="shared" si="6"/>
        <v>0</v>
      </c>
      <c r="J34" s="232"/>
      <c r="K34" s="233">
        <v>0</v>
      </c>
      <c r="L34" s="248">
        <f>+$G$17</f>
        <v>16000</v>
      </c>
      <c r="M34" s="235">
        <f t="shared" si="7"/>
        <v>0</v>
      </c>
      <c r="N34" s="232"/>
      <c r="O34" s="237">
        <f t="shared" ref="O34:O58" si="8">M34-I34</f>
        <v>0</v>
      </c>
      <c r="P34" s="238" t="str">
        <f t="shared" ref="P34:P58" si="9">IF(OR(I34=0,M34=0),"",(O34/I34))</f>
        <v/>
      </c>
      <c r="Q34" s="224"/>
      <c r="R34" s="10"/>
    </row>
    <row r="35" spans="1:18" x14ac:dyDescent="0.35">
      <c r="A35" s="200"/>
      <c r="B35" s="229" t="s">
        <v>30</v>
      </c>
      <c r="C35" s="230"/>
      <c r="D35" s="231" t="s">
        <v>77</v>
      </c>
      <c r="E35" s="230"/>
      <c r="F35" s="232"/>
      <c r="G35" s="437">
        <v>-8.7900000000000006E-2</v>
      </c>
      <c r="H35" s="341">
        <f t="shared" ref="H35" si="10">$G$18</f>
        <v>2700</v>
      </c>
      <c r="I35" s="249">
        <f t="shared" si="6"/>
        <v>-237.33</v>
      </c>
      <c r="J35" s="232"/>
      <c r="K35" s="275">
        <v>-8.7900000000000006E-2</v>
      </c>
      <c r="L35" s="341">
        <f t="shared" ref="L35" si="11">$G$18</f>
        <v>2700</v>
      </c>
      <c r="M35" s="235">
        <f t="shared" si="7"/>
        <v>-237.33</v>
      </c>
      <c r="N35" s="232"/>
      <c r="O35" s="237">
        <f t="shared" si="8"/>
        <v>0</v>
      </c>
      <c r="P35" s="238">
        <f t="shared" si="9"/>
        <v>0</v>
      </c>
      <c r="Q35" s="224"/>
      <c r="R35" s="10"/>
    </row>
    <row r="36" spans="1:18" x14ac:dyDescent="0.35">
      <c r="A36" s="240"/>
      <c r="B36" s="343" t="s">
        <v>34</v>
      </c>
      <c r="C36" s="396"/>
      <c r="D36" s="397"/>
      <c r="E36" s="396"/>
      <c r="F36" s="398"/>
      <c r="G36" s="520"/>
      <c r="H36" s="521"/>
      <c r="I36" s="401">
        <f>SUM(I24:I35)</f>
        <v>112836.09000000001</v>
      </c>
      <c r="J36" s="398"/>
      <c r="K36" s="399"/>
      <c r="L36" s="400"/>
      <c r="M36" s="401">
        <f>SUM(M24:M35)</f>
        <v>115465.12</v>
      </c>
      <c r="N36" s="398"/>
      <c r="O36" s="402">
        <f t="shared" si="8"/>
        <v>2629.0299999999843</v>
      </c>
      <c r="P36" s="403">
        <f t="shared" si="9"/>
        <v>2.329954892977933E-2</v>
      </c>
      <c r="Q36" s="224"/>
      <c r="R36" s="10"/>
    </row>
    <row r="37" spans="1:18" x14ac:dyDescent="0.35">
      <c r="A37" s="200"/>
      <c r="B37" s="76" t="s">
        <v>35</v>
      </c>
      <c r="C37" s="245"/>
      <c r="D37" s="231" t="s">
        <v>32</v>
      </c>
      <c r="E37" s="230"/>
      <c r="F37" s="246"/>
      <c r="G37" s="438">
        <f>+$G$58</f>
        <v>0.1368</v>
      </c>
      <c r="H37" s="248">
        <f>$G$20*(1+G71)-$G$20</f>
        <v>28172.500000000116</v>
      </c>
      <c r="I37" s="235">
        <f>H37*G37</f>
        <v>3853.998000000016</v>
      </c>
      <c r="J37" s="246"/>
      <c r="K37" s="438">
        <f>+$G$58</f>
        <v>0.1368</v>
      </c>
      <c r="L37" s="248">
        <f>$G$20*(1+K71)-$G$20</f>
        <v>28172.500000000116</v>
      </c>
      <c r="M37" s="235">
        <f>L37*K37</f>
        <v>3853.998000000016</v>
      </c>
      <c r="N37" s="246"/>
      <c r="O37" s="237">
        <f t="shared" si="8"/>
        <v>0</v>
      </c>
      <c r="P37" s="238">
        <f t="shared" si="9"/>
        <v>0</v>
      </c>
      <c r="Q37" s="224"/>
      <c r="R37" s="10"/>
    </row>
    <row r="38" spans="1:18" s="9" customFormat="1" x14ac:dyDescent="0.35">
      <c r="A38" s="93"/>
      <c r="B38" s="79" t="str">
        <f>+RESIDENTIAL!$B$39</f>
        <v>Rate Rider for Disposition of Deferral/Variance Accounts (2021) - effective until December 31, 2021</v>
      </c>
      <c r="C38" s="62"/>
      <c r="D38" s="61" t="s">
        <v>77</v>
      </c>
      <c r="E38" s="62"/>
      <c r="F38" s="52"/>
      <c r="G38" s="94"/>
      <c r="H38" s="95"/>
      <c r="I38" s="96">
        <f>H38*G38</f>
        <v>0</v>
      </c>
      <c r="J38" s="75"/>
      <c r="K38" s="440">
        <v>0.1158</v>
      </c>
      <c r="L38" s="78">
        <f>$G$19</f>
        <v>2700</v>
      </c>
      <c r="M38" s="74">
        <f>L38*K38</f>
        <v>312.66000000000003</v>
      </c>
      <c r="N38" s="75"/>
      <c r="O38" s="67">
        <f>M38-I38</f>
        <v>312.66000000000003</v>
      </c>
      <c r="P38" s="68" t="str">
        <f>IF(OR(I38=0,M38=0),"",(O38/I38))</f>
        <v/>
      </c>
      <c r="Q38" s="69"/>
      <c r="R38" s="10"/>
    </row>
    <row r="39" spans="1:18" s="9" customFormat="1" x14ac:dyDescent="0.35">
      <c r="A39" s="93"/>
      <c r="B39" s="79" t="str">
        <f>+RESIDENTIAL!$B$40</f>
        <v>Rate Rider for Disposition of Deferral/Variance Accounts (2020) - effective until December 31, 2021</v>
      </c>
      <c r="C39" s="62"/>
      <c r="D39" s="61" t="s">
        <v>77</v>
      </c>
      <c r="E39" s="62"/>
      <c r="F39" s="52"/>
      <c r="G39" s="440">
        <v>0.14019999999999999</v>
      </c>
      <c r="H39" s="78">
        <f>$G$19</f>
        <v>2700</v>
      </c>
      <c r="I39" s="96">
        <f t="shared" ref="I39:I43" si="12">H39*G39</f>
        <v>378.53999999999996</v>
      </c>
      <c r="J39" s="75"/>
      <c r="K39" s="440">
        <v>0.14019999999999999</v>
      </c>
      <c r="L39" s="78">
        <f>$G$19</f>
        <v>2700</v>
      </c>
      <c r="M39" s="74">
        <f t="shared" ref="M39:M43" si="13">L39*K39</f>
        <v>378.53999999999996</v>
      </c>
      <c r="N39" s="75"/>
      <c r="O39" s="67">
        <f t="shared" ref="O39:O43" si="14">M39-I39</f>
        <v>0</v>
      </c>
      <c r="P39" s="68">
        <f t="shared" ref="P39:P43" si="15">IF(OR(I39=0,M39=0),"",(O39/I39))</f>
        <v>0</v>
      </c>
      <c r="Q39" s="69"/>
      <c r="R39" s="10"/>
    </row>
    <row r="40" spans="1:18" s="9" customFormat="1" x14ac:dyDescent="0.35">
      <c r="A40" s="93"/>
      <c r="B40" s="79" t="str">
        <f>+RESIDENTIAL!$B$41</f>
        <v>Rate Rider for Disposition of Capacity Based Recovery Account (2021) - Applicable only for Class B Customers - effective until December 31, 2021</v>
      </c>
      <c r="C40" s="62"/>
      <c r="D40" s="61" t="s">
        <v>77</v>
      </c>
      <c r="E40" s="62"/>
      <c r="F40" s="52"/>
      <c r="G40" s="440"/>
      <c r="H40" s="95"/>
      <c r="I40" s="96">
        <f>H40*G40</f>
        <v>0</v>
      </c>
      <c r="J40" s="75"/>
      <c r="K40" s="440">
        <v>-3.0499999999999999E-2</v>
      </c>
      <c r="L40" s="78">
        <f>$G$19</f>
        <v>2700</v>
      </c>
      <c r="M40" s="74">
        <f>L40*K40</f>
        <v>-82.35</v>
      </c>
      <c r="N40" s="75"/>
      <c r="O40" s="67">
        <f>M40-I40</f>
        <v>-82.35</v>
      </c>
      <c r="P40" s="68" t="str">
        <f>IF(OR(I40=0,M40=0),"",(O40/I40))</f>
        <v/>
      </c>
      <c r="Q40" s="69"/>
      <c r="R40" s="10"/>
    </row>
    <row r="41" spans="1:18" s="9" customFormat="1" x14ac:dyDescent="0.35">
      <c r="A41" s="93"/>
      <c r="B41" s="79" t="str">
        <f>+RESIDENTIAL!$B$42</f>
        <v>Rate Rider for Disposition of Capacity Based Recovery Account (2020) - Applicable only for Class B Customers - effective until December 31, 2021</v>
      </c>
      <c r="C41" s="62"/>
      <c r="D41" s="61" t="s">
        <v>77</v>
      </c>
      <c r="E41" s="62"/>
      <c r="F41" s="52"/>
      <c r="G41" s="440">
        <v>-6.1999999999999998E-3</v>
      </c>
      <c r="H41" s="78">
        <f>$G$19</f>
        <v>2700</v>
      </c>
      <c r="I41" s="96">
        <f t="shared" si="12"/>
        <v>-16.739999999999998</v>
      </c>
      <c r="J41" s="75"/>
      <c r="K41" s="440">
        <v>-6.1999999999999998E-3</v>
      </c>
      <c r="L41" s="78">
        <f>$G$19</f>
        <v>2700</v>
      </c>
      <c r="M41" s="74">
        <f t="shared" si="13"/>
        <v>-16.739999999999998</v>
      </c>
      <c r="N41" s="75"/>
      <c r="O41" s="67">
        <f t="shared" si="14"/>
        <v>0</v>
      </c>
      <c r="P41" s="68">
        <f t="shared" si="15"/>
        <v>0</v>
      </c>
      <c r="Q41" s="69"/>
      <c r="R41" s="10"/>
    </row>
    <row r="42" spans="1:18" s="9" customFormat="1" x14ac:dyDescent="0.35">
      <c r="A42" s="93"/>
      <c r="B42" s="79" t="str">
        <f>+RESIDENTIAL!$B$43</f>
        <v>Rate Rider for Disposition of Global Adjustment Account (2021) - Applicable only for Non-RPP Customers - effective until December 31, 2021</v>
      </c>
      <c r="C42" s="62"/>
      <c r="D42" s="61" t="s">
        <v>32</v>
      </c>
      <c r="E42" s="62"/>
      <c r="F42" s="52"/>
      <c r="G42" s="94"/>
      <c r="H42" s="95"/>
      <c r="I42" s="96">
        <f t="shared" si="12"/>
        <v>0</v>
      </c>
      <c r="J42" s="75"/>
      <c r="K42" s="94">
        <v>2.3900000000000002E-3</v>
      </c>
      <c r="L42" s="78">
        <f>$G$20</f>
        <v>955000</v>
      </c>
      <c r="M42" s="74">
        <f t="shared" si="13"/>
        <v>2282.4500000000003</v>
      </c>
      <c r="N42" s="75"/>
      <c r="O42" s="67">
        <f>M42-I42</f>
        <v>2282.4500000000003</v>
      </c>
      <c r="P42" s="68" t="str">
        <f>IF(OR(I42=0,M42=0),"",(O42/I42))</f>
        <v/>
      </c>
      <c r="Q42" s="69"/>
      <c r="R42" s="10"/>
    </row>
    <row r="43" spans="1:18" s="9" customFormat="1" x14ac:dyDescent="0.35">
      <c r="A43" s="93"/>
      <c r="B43" s="79" t="str">
        <f>+RESIDENTIAL!$B$44</f>
        <v>Rate Rider for Disposition of Global Adjustment Account (2020) - Applicable only for Non-RPP Customers - effective until December 31, 2021</v>
      </c>
      <c r="C43" s="62"/>
      <c r="D43" s="61" t="s">
        <v>32</v>
      </c>
      <c r="E43" s="62"/>
      <c r="F43" s="52"/>
      <c r="G43" s="94">
        <v>-1.5900000000000001E-3</v>
      </c>
      <c r="H43" s="95">
        <f>$G$20</f>
        <v>955000</v>
      </c>
      <c r="I43" s="96">
        <f t="shared" si="12"/>
        <v>-1518.45</v>
      </c>
      <c r="J43" s="75"/>
      <c r="K43" s="94">
        <v>-1.5900000000000001E-3</v>
      </c>
      <c r="L43" s="78">
        <f>$G$20</f>
        <v>955000</v>
      </c>
      <c r="M43" s="74">
        <f t="shared" si="13"/>
        <v>-1518.45</v>
      </c>
      <c r="N43" s="75"/>
      <c r="O43" s="67">
        <f t="shared" si="14"/>
        <v>0</v>
      </c>
      <c r="P43" s="68">
        <f t="shared" si="15"/>
        <v>0</v>
      </c>
      <c r="Q43" s="69"/>
      <c r="R43" s="10"/>
    </row>
    <row r="44" spans="1:18" x14ac:dyDescent="0.35">
      <c r="A44" s="200"/>
      <c r="B44" s="404" t="s">
        <v>43</v>
      </c>
      <c r="C44" s="405"/>
      <c r="D44" s="406"/>
      <c r="E44" s="405"/>
      <c r="F44" s="398"/>
      <c r="G44" s="512"/>
      <c r="H44" s="408"/>
      <c r="I44" s="409">
        <f>SUM(I37:I43)+I36</f>
        <v>115533.43800000002</v>
      </c>
      <c r="J44" s="398"/>
      <c r="K44" s="407"/>
      <c r="L44" s="408"/>
      <c r="M44" s="409">
        <f>SUM(M37:M43)+M36</f>
        <v>120675.22800000002</v>
      </c>
      <c r="N44" s="398"/>
      <c r="O44" s="402">
        <f t="shared" si="8"/>
        <v>5141.7899999999936</v>
      </c>
      <c r="P44" s="403">
        <f t="shared" si="9"/>
        <v>4.4504777915463679E-2</v>
      </c>
      <c r="Q44" s="224"/>
      <c r="R44" s="10"/>
    </row>
    <row r="45" spans="1:18" x14ac:dyDescent="0.35">
      <c r="A45" s="200"/>
      <c r="B45" s="269" t="s">
        <v>44</v>
      </c>
      <c r="C45" s="246"/>
      <c r="D45" s="231" t="s">
        <v>82</v>
      </c>
      <c r="E45" s="232"/>
      <c r="F45" s="246"/>
      <c r="G45" s="111">
        <v>2.6543000000000001</v>
      </c>
      <c r="H45" s="341">
        <f>+$G$18</f>
        <v>2700</v>
      </c>
      <c r="I45" s="249">
        <f>H45*G45</f>
        <v>7166.6100000000006</v>
      </c>
      <c r="J45" s="246"/>
      <c r="K45" s="111">
        <v>2.4039000000000001</v>
      </c>
      <c r="L45" s="341">
        <f>+$G$18</f>
        <v>2700</v>
      </c>
      <c r="M45" s="249">
        <f>L45*K45</f>
        <v>6490.5300000000007</v>
      </c>
      <c r="N45" s="246"/>
      <c r="O45" s="237">
        <f t="shared" si="8"/>
        <v>-676.07999999999993</v>
      </c>
      <c r="P45" s="238">
        <f t="shared" si="9"/>
        <v>-9.4337490110386904E-2</v>
      </c>
      <c r="Q45" s="224"/>
      <c r="R45" s="10"/>
    </row>
    <row r="46" spans="1:18" x14ac:dyDescent="0.35">
      <c r="A46" s="200"/>
      <c r="B46" s="270" t="s">
        <v>45</v>
      </c>
      <c r="C46" s="246"/>
      <c r="D46" s="231" t="s">
        <v>82</v>
      </c>
      <c r="E46" s="232"/>
      <c r="F46" s="246"/>
      <c r="G46" s="111">
        <v>2.8403</v>
      </c>
      <c r="H46" s="341">
        <f>+$G$18</f>
        <v>2700</v>
      </c>
      <c r="I46" s="249">
        <f>H46*G46</f>
        <v>7668.81</v>
      </c>
      <c r="J46" s="246"/>
      <c r="K46" s="111">
        <v>2.5507</v>
      </c>
      <c r="L46" s="341">
        <f>+$G$18</f>
        <v>2700</v>
      </c>
      <c r="M46" s="249">
        <f>L46*K46</f>
        <v>6886.89</v>
      </c>
      <c r="N46" s="246"/>
      <c r="O46" s="237">
        <f t="shared" si="8"/>
        <v>-781.92000000000007</v>
      </c>
      <c r="P46" s="238">
        <f t="shared" si="9"/>
        <v>-0.10196106045136077</v>
      </c>
      <c r="Q46" s="224"/>
      <c r="R46" s="10"/>
    </row>
    <row r="47" spans="1:18" x14ac:dyDescent="0.35">
      <c r="A47" s="200"/>
      <c r="B47" s="404" t="s">
        <v>46</v>
      </c>
      <c r="C47" s="396"/>
      <c r="D47" s="410"/>
      <c r="E47" s="396"/>
      <c r="F47" s="411"/>
      <c r="G47" s="407"/>
      <c r="H47" s="441"/>
      <c r="I47" s="409">
        <f>SUM(I44:I46)</f>
        <v>130368.85800000002</v>
      </c>
      <c r="J47" s="411"/>
      <c r="K47" s="412"/>
      <c r="L47" s="441"/>
      <c r="M47" s="409">
        <f>SUM(M44:M46)</f>
        <v>134052.64800000002</v>
      </c>
      <c r="N47" s="411"/>
      <c r="O47" s="402">
        <f t="shared" si="8"/>
        <v>3683.7899999999936</v>
      </c>
      <c r="P47" s="403">
        <f t="shared" si="9"/>
        <v>2.8256671543444776E-2</v>
      </c>
      <c r="Q47" s="224"/>
      <c r="R47" s="10"/>
    </row>
    <row r="48" spans="1:18" x14ac:dyDescent="0.35">
      <c r="A48" s="200"/>
      <c r="B48" s="229" t="s">
        <v>67</v>
      </c>
      <c r="C48" s="230"/>
      <c r="D48" s="231" t="s">
        <v>32</v>
      </c>
      <c r="E48" s="230"/>
      <c r="F48" s="232"/>
      <c r="G48" s="275">
        <f>+RESIDENTIAL!$G$50</f>
        <v>3.0000000000000001E-3</v>
      </c>
      <c r="H48" s="522">
        <f>+$G$20*(1+G71)</f>
        <v>983172.50000000012</v>
      </c>
      <c r="I48" s="235">
        <f t="shared" ref="I48:I58" si="16">H48*G48</f>
        <v>2949.5175000000004</v>
      </c>
      <c r="J48" s="232"/>
      <c r="K48" s="275">
        <f>+RESIDENTIAL!$G$50</f>
        <v>3.0000000000000001E-3</v>
      </c>
      <c r="L48" s="522">
        <f>+$G$20*(1+K71)</f>
        <v>983172.50000000012</v>
      </c>
      <c r="M48" s="235">
        <f t="shared" ref="M48:M58" si="17">L48*K48</f>
        <v>2949.5175000000004</v>
      </c>
      <c r="N48" s="232"/>
      <c r="O48" s="237">
        <f t="shared" si="8"/>
        <v>0</v>
      </c>
      <c r="P48" s="238">
        <f t="shared" si="9"/>
        <v>0</v>
      </c>
      <c r="Q48" s="224"/>
      <c r="R48" s="10"/>
    </row>
    <row r="49" spans="1:18" x14ac:dyDescent="0.35">
      <c r="A49" s="200"/>
      <c r="B49" s="229" t="s">
        <v>68</v>
      </c>
      <c r="C49" s="230"/>
      <c r="D49" s="231" t="s">
        <v>32</v>
      </c>
      <c r="E49" s="230"/>
      <c r="F49" s="232"/>
      <c r="G49" s="275">
        <f>+RESIDENTIAL!$G$51</f>
        <v>5.0000000000000001E-4</v>
      </c>
      <c r="H49" s="522">
        <f>+H48</f>
        <v>983172.50000000012</v>
      </c>
      <c r="I49" s="235">
        <f t="shared" si="16"/>
        <v>491.58625000000006</v>
      </c>
      <c r="J49" s="232"/>
      <c r="K49" s="275">
        <f>+RESIDENTIAL!$G$51</f>
        <v>5.0000000000000001E-4</v>
      </c>
      <c r="L49" s="522">
        <f>+L48</f>
        <v>983172.50000000012</v>
      </c>
      <c r="M49" s="235">
        <f t="shared" si="17"/>
        <v>491.58625000000006</v>
      </c>
      <c r="N49" s="232"/>
      <c r="O49" s="237">
        <f t="shared" si="8"/>
        <v>0</v>
      </c>
      <c r="P49" s="238">
        <f t="shared" si="9"/>
        <v>0</v>
      </c>
      <c r="Q49" s="224"/>
      <c r="R49" s="10"/>
    </row>
    <row r="50" spans="1:18" x14ac:dyDescent="0.35">
      <c r="A50" s="200"/>
      <c r="B50" s="229" t="s">
        <v>49</v>
      </c>
      <c r="C50" s="230"/>
      <c r="D50" s="231" t="s">
        <v>32</v>
      </c>
      <c r="E50" s="230"/>
      <c r="F50" s="232"/>
      <c r="G50" s="275">
        <f>+RESIDENTIAL!$G$52</f>
        <v>4.0000000000000002E-4</v>
      </c>
      <c r="H50" s="522">
        <f>+H48</f>
        <v>983172.50000000012</v>
      </c>
      <c r="I50" s="235">
        <f t="shared" si="16"/>
        <v>393.26900000000006</v>
      </c>
      <c r="J50" s="232"/>
      <c r="K50" s="275">
        <f>+RESIDENTIAL!$G$52</f>
        <v>4.0000000000000002E-4</v>
      </c>
      <c r="L50" s="522">
        <f>+L48</f>
        <v>983172.50000000012</v>
      </c>
      <c r="M50" s="235">
        <f t="shared" si="17"/>
        <v>393.26900000000006</v>
      </c>
      <c r="N50" s="232"/>
      <c r="O50" s="237">
        <f t="shared" si="8"/>
        <v>0</v>
      </c>
      <c r="P50" s="238">
        <f t="shared" si="9"/>
        <v>0</v>
      </c>
      <c r="Q50" s="224"/>
      <c r="R50" s="10"/>
    </row>
    <row r="51" spans="1:18" x14ac:dyDescent="0.35">
      <c r="A51" s="200"/>
      <c r="B51" s="229" t="s">
        <v>69</v>
      </c>
      <c r="C51" s="245"/>
      <c r="D51" s="231" t="s">
        <v>19</v>
      </c>
      <c r="E51" s="230"/>
      <c r="F51" s="246"/>
      <c r="G51" s="277">
        <f>+RESIDENTIAL!$G$53</f>
        <v>0.25</v>
      </c>
      <c r="H51" s="239">
        <v>1</v>
      </c>
      <c r="I51" s="249">
        <f t="shared" si="16"/>
        <v>0.25</v>
      </c>
      <c r="J51" s="246"/>
      <c r="K51" s="277">
        <f>+RESIDENTIAL!$G$53</f>
        <v>0.25</v>
      </c>
      <c r="L51" s="239">
        <v>1</v>
      </c>
      <c r="M51" s="249">
        <f t="shared" si="17"/>
        <v>0.25</v>
      </c>
      <c r="N51" s="246"/>
      <c r="O51" s="237">
        <f t="shared" si="8"/>
        <v>0</v>
      </c>
      <c r="P51" s="238">
        <f t="shared" si="9"/>
        <v>0</v>
      </c>
      <c r="Q51" s="224"/>
      <c r="R51" s="10"/>
    </row>
    <row r="52" spans="1:18" s="9" customFormat="1" x14ac:dyDescent="0.35">
      <c r="A52" s="93"/>
      <c r="B52" s="76" t="s">
        <v>51</v>
      </c>
      <c r="C52" s="62"/>
      <c r="D52" s="61" t="s">
        <v>32</v>
      </c>
      <c r="E52" s="62"/>
      <c r="F52" s="52"/>
      <c r="G52" s="111">
        <f>+RESIDENTIAL!$G$54</f>
        <v>0.105</v>
      </c>
      <c r="H52" s="95">
        <f>0.64*$G$20</f>
        <v>611200</v>
      </c>
      <c r="I52" s="65">
        <f t="shared" si="16"/>
        <v>64176</v>
      </c>
      <c r="J52" s="75"/>
      <c r="K52" s="111">
        <f>+RESIDENTIAL!$G$54</f>
        <v>0.105</v>
      </c>
      <c r="L52" s="95">
        <f>0.64*$G$20</f>
        <v>611200</v>
      </c>
      <c r="M52" s="96">
        <f t="shared" si="17"/>
        <v>64176</v>
      </c>
      <c r="N52" s="75"/>
      <c r="O52" s="67">
        <f t="shared" si="8"/>
        <v>0</v>
      </c>
      <c r="P52" s="68">
        <f t="shared" si="9"/>
        <v>0</v>
      </c>
      <c r="Q52" s="69"/>
      <c r="R52" s="10"/>
    </row>
    <row r="53" spans="1:18" s="9" customFormat="1" x14ac:dyDescent="0.35">
      <c r="A53" s="93"/>
      <c r="B53" s="76" t="s">
        <v>52</v>
      </c>
      <c r="C53" s="62"/>
      <c r="D53" s="61" t="s">
        <v>32</v>
      </c>
      <c r="E53" s="62"/>
      <c r="F53" s="52"/>
      <c r="G53" s="111">
        <f>+RESIDENTIAL!$G$55</f>
        <v>0.15</v>
      </c>
      <c r="H53" s="95">
        <f>0.18*$G$20</f>
        <v>171900</v>
      </c>
      <c r="I53" s="65">
        <f t="shared" si="16"/>
        <v>25785</v>
      </c>
      <c r="J53" s="75"/>
      <c r="K53" s="111">
        <f>+RESIDENTIAL!$G$55</f>
        <v>0.15</v>
      </c>
      <c r="L53" s="95">
        <f>0.18*$G$20</f>
        <v>171900</v>
      </c>
      <c r="M53" s="96">
        <f t="shared" si="17"/>
        <v>25785</v>
      </c>
      <c r="N53" s="75"/>
      <c r="O53" s="67">
        <f t="shared" si="8"/>
        <v>0</v>
      </c>
      <c r="P53" s="68">
        <f t="shared" si="9"/>
        <v>0</v>
      </c>
      <c r="Q53" s="69"/>
      <c r="R53" s="10"/>
    </row>
    <row r="54" spans="1:18" s="9" customFormat="1" x14ac:dyDescent="0.35">
      <c r="A54" s="93"/>
      <c r="B54" s="62" t="s">
        <v>53</v>
      </c>
      <c r="C54" s="62"/>
      <c r="D54" s="61" t="s">
        <v>32</v>
      </c>
      <c r="E54" s="62"/>
      <c r="F54" s="52"/>
      <c r="G54" s="111">
        <f>+RESIDENTIAL!$G$56</f>
        <v>0.217</v>
      </c>
      <c r="H54" s="95">
        <f>0.18*$G$20</f>
        <v>171900</v>
      </c>
      <c r="I54" s="65">
        <f t="shared" si="16"/>
        <v>37302.300000000003</v>
      </c>
      <c r="J54" s="75"/>
      <c r="K54" s="111">
        <f>+RESIDENTIAL!$G$56</f>
        <v>0.217</v>
      </c>
      <c r="L54" s="95">
        <f>0.18*$G$20</f>
        <v>171900</v>
      </c>
      <c r="M54" s="96">
        <f t="shared" si="17"/>
        <v>37302.300000000003</v>
      </c>
      <c r="N54" s="75"/>
      <c r="O54" s="67">
        <f t="shared" si="8"/>
        <v>0</v>
      </c>
      <c r="P54" s="68">
        <f t="shared" si="9"/>
        <v>0</v>
      </c>
      <c r="Q54" s="69"/>
      <c r="R54" s="10"/>
    </row>
    <row r="55" spans="1:18" s="9" customFormat="1" x14ac:dyDescent="0.35">
      <c r="A55" s="93"/>
      <c r="B55" s="62" t="s">
        <v>54</v>
      </c>
      <c r="C55" s="62"/>
      <c r="D55" s="61" t="s">
        <v>32</v>
      </c>
      <c r="E55" s="62"/>
      <c r="F55" s="52"/>
      <c r="G55" s="111">
        <f>+RESIDENTIAL!$G$57</f>
        <v>0.126</v>
      </c>
      <c r="H55" s="95">
        <f>IF(AND($N$1=1, $G$20&gt;=750), 750, IF(AND($N$1=1, AND($G$20&lt;750, $G$20&gt;=0)), $G$20, IF(AND($N$1=2, $G$20&gt;=750), 750, IF(AND($N$1=2, AND($G$20&lt;750, $G$20&gt;=0)), $G$20))))</f>
        <v>750</v>
      </c>
      <c r="I55" s="65">
        <f t="shared" si="16"/>
        <v>94.5</v>
      </c>
      <c r="J55" s="75"/>
      <c r="K55" s="111">
        <f>+RESIDENTIAL!$G$57</f>
        <v>0.126</v>
      </c>
      <c r="L55" s="95">
        <f>IF(AND($N$1=1, $G$20&gt;=750), 750, IF(AND($N$1=1, AND($G$20&lt;750, $G$20&gt;=0)), $G$20, IF(AND($N$1=2, $G$20&gt;=750), 750, IF(AND($N$1=2, AND($G$20&lt;750, $G$20&gt;=0)), $G$20))))</f>
        <v>750</v>
      </c>
      <c r="M55" s="96">
        <f t="shared" si="17"/>
        <v>94.5</v>
      </c>
      <c r="N55" s="75"/>
      <c r="O55" s="67">
        <f t="shared" si="8"/>
        <v>0</v>
      </c>
      <c r="P55" s="68">
        <f t="shared" si="9"/>
        <v>0</v>
      </c>
      <c r="Q55" s="69"/>
      <c r="R55" s="10"/>
    </row>
    <row r="56" spans="1:18" s="9" customFormat="1" x14ac:dyDescent="0.35">
      <c r="A56" s="93"/>
      <c r="B56" s="62" t="s">
        <v>55</v>
      </c>
      <c r="C56" s="62"/>
      <c r="D56" s="61" t="s">
        <v>32</v>
      </c>
      <c r="E56" s="62"/>
      <c r="F56" s="52"/>
      <c r="G56" s="111">
        <f>+RESIDENTIAL!$G$58</f>
        <v>0.14599999999999999</v>
      </c>
      <c r="H56" s="95">
        <f>IF(AND($N$1=1, $G$20&gt;=750), $G$20-750, IF(AND($N$1=1, AND($G$20&lt;750, $G$20&gt;=0)), 0, IF(AND($N$1=2, $G$20&gt;=750), $G$20-750, IF(AND($N$1=2, AND($G$20&lt;750, $G$20&gt;=0)), 0))))</f>
        <v>954250</v>
      </c>
      <c r="I56" s="65">
        <f t="shared" si="16"/>
        <v>139320.5</v>
      </c>
      <c r="J56" s="75"/>
      <c r="K56" s="111">
        <f>+RESIDENTIAL!$G$58</f>
        <v>0.14599999999999999</v>
      </c>
      <c r="L56" s="95">
        <f>IF(AND($N$1=1, $G$20&gt;=750), $G$20-750, IF(AND($N$1=1, AND($G$20&lt;750, $G$20&gt;=0)), 0, IF(AND($N$1=2, $G$20&gt;=750), $G$20-750, IF(AND($N$1=2, AND($G$20&lt;750, $G$20&gt;=0)), 0))))</f>
        <v>954250</v>
      </c>
      <c r="M56" s="96">
        <f t="shared" si="17"/>
        <v>139320.5</v>
      </c>
      <c r="N56" s="75"/>
      <c r="O56" s="67">
        <f t="shared" si="8"/>
        <v>0</v>
      </c>
      <c r="P56" s="68">
        <f t="shared" si="9"/>
        <v>0</v>
      </c>
      <c r="Q56" s="69"/>
      <c r="R56" s="10"/>
    </row>
    <row r="57" spans="1:18" s="9" customFormat="1" x14ac:dyDescent="0.35">
      <c r="A57" s="93"/>
      <c r="B57" s="62" t="s">
        <v>56</v>
      </c>
      <c r="C57" s="62"/>
      <c r="D57" s="61" t="s">
        <v>32</v>
      </c>
      <c r="E57" s="62"/>
      <c r="F57" s="52"/>
      <c r="G57" s="111">
        <f>+RESIDENTIAL!$G$59</f>
        <v>0.1368</v>
      </c>
      <c r="H57" s="95">
        <v>0</v>
      </c>
      <c r="I57" s="65">
        <f t="shared" si="16"/>
        <v>0</v>
      </c>
      <c r="J57" s="75"/>
      <c r="K57" s="111">
        <f>+RESIDENTIAL!$G$59</f>
        <v>0.1368</v>
      </c>
      <c r="L57" s="95">
        <v>0</v>
      </c>
      <c r="M57" s="96">
        <f t="shared" si="17"/>
        <v>0</v>
      </c>
      <c r="N57" s="75"/>
      <c r="O57" s="67">
        <f t="shared" si="8"/>
        <v>0</v>
      </c>
      <c r="P57" s="68" t="str">
        <f t="shared" si="9"/>
        <v/>
      </c>
      <c r="Q57" s="69"/>
      <c r="R57" s="10"/>
    </row>
    <row r="58" spans="1:18" s="9" customFormat="1" ht="15" thickBot="1" x14ac:dyDescent="0.4">
      <c r="A58" s="93"/>
      <c r="B58" s="62" t="s">
        <v>57</v>
      </c>
      <c r="C58" s="62"/>
      <c r="D58" s="61" t="s">
        <v>32</v>
      </c>
      <c r="E58" s="62"/>
      <c r="F58" s="52"/>
      <c r="G58" s="111">
        <f>+RESIDENTIAL!$G$60</f>
        <v>0.1368</v>
      </c>
      <c r="H58" s="95">
        <f>+$G$20</f>
        <v>955000</v>
      </c>
      <c r="I58" s="65">
        <f t="shared" si="16"/>
        <v>130644</v>
      </c>
      <c r="J58" s="75"/>
      <c r="K58" s="111">
        <f>+RESIDENTIAL!$G$60</f>
        <v>0.1368</v>
      </c>
      <c r="L58" s="95">
        <f>+$G$20</f>
        <v>955000</v>
      </c>
      <c r="M58" s="96">
        <f t="shared" si="17"/>
        <v>130644</v>
      </c>
      <c r="N58" s="75"/>
      <c r="O58" s="67">
        <f t="shared" si="8"/>
        <v>0</v>
      </c>
      <c r="P58" s="68">
        <f t="shared" si="9"/>
        <v>0</v>
      </c>
      <c r="Q58" s="69"/>
      <c r="R58" s="10"/>
    </row>
    <row r="59" spans="1:18" ht="15" thickBot="1" x14ac:dyDescent="0.4">
      <c r="A59" s="200"/>
      <c r="B59" s="279"/>
      <c r="C59" s="280"/>
      <c r="D59" s="281"/>
      <c r="E59" s="280"/>
      <c r="F59" s="282"/>
      <c r="G59" s="283"/>
      <c r="H59" s="284"/>
      <c r="I59" s="285"/>
      <c r="J59" s="282"/>
      <c r="K59" s="283"/>
      <c r="L59" s="284"/>
      <c r="M59" s="285"/>
      <c r="N59" s="282"/>
      <c r="O59" s="286"/>
      <c r="P59" s="287"/>
      <c r="Q59" s="224"/>
      <c r="R59" s="10"/>
    </row>
    <row r="60" spans="1:18" x14ac:dyDescent="0.35">
      <c r="A60" s="200"/>
      <c r="B60" s="288" t="s">
        <v>83</v>
      </c>
      <c r="C60" s="245"/>
      <c r="D60" s="289"/>
      <c r="E60" s="245"/>
      <c r="F60" s="290"/>
      <c r="G60" s="291"/>
      <c r="H60" s="291"/>
      <c r="I60" s="489">
        <f>SUM(I47:I51,I58)</f>
        <v>264847.48074999999</v>
      </c>
      <c r="J60" s="293"/>
      <c r="K60" s="291"/>
      <c r="L60" s="291"/>
      <c r="M60" s="292">
        <f>SUM(M47:M51,M58)</f>
        <v>268531.27075000003</v>
      </c>
      <c r="N60" s="293"/>
      <c r="O60" s="294">
        <f>M60-I60</f>
        <v>3683.7900000000373</v>
      </c>
      <c r="P60" s="295">
        <f>IF(OR(I60=0,M60=0),"",(O60/I60))</f>
        <v>1.3909099643191669E-2</v>
      </c>
      <c r="Q60" s="224"/>
      <c r="R60" s="10"/>
    </row>
    <row r="61" spans="1:18" x14ac:dyDescent="0.35">
      <c r="A61" s="200"/>
      <c r="B61" s="288" t="s">
        <v>59</v>
      </c>
      <c r="C61" s="245"/>
      <c r="D61" s="289"/>
      <c r="E61" s="245"/>
      <c r="F61" s="290"/>
      <c r="G61" s="131">
        <f>+RESIDENTIAL!$G$123</f>
        <v>-0.33200000000000002</v>
      </c>
      <c r="H61" s="296"/>
      <c r="I61" s="490"/>
      <c r="J61" s="293"/>
      <c r="K61" s="297">
        <f>$G61</f>
        <v>-0.33200000000000002</v>
      </c>
      <c r="L61" s="296"/>
      <c r="M61" s="242"/>
      <c r="N61" s="293"/>
      <c r="O61" s="237">
        <f>M61-I61</f>
        <v>0</v>
      </c>
      <c r="P61" s="238" t="str">
        <f>IF(OR(I61=0,M61=0),"",(O61/I61))</f>
        <v/>
      </c>
      <c r="Q61" s="224"/>
      <c r="R61" s="10"/>
    </row>
    <row r="62" spans="1:18" x14ac:dyDescent="0.35">
      <c r="A62" s="200"/>
      <c r="B62" s="230" t="s">
        <v>60</v>
      </c>
      <c r="C62" s="245"/>
      <c r="D62" s="289"/>
      <c r="E62" s="245"/>
      <c r="F62" s="236"/>
      <c r="G62" s="299">
        <v>0.13</v>
      </c>
      <c r="H62" s="236"/>
      <c r="I62" s="490">
        <f>I60*G62</f>
        <v>34430.172497499996</v>
      </c>
      <c r="J62" s="300"/>
      <c r="K62" s="299">
        <v>0.13</v>
      </c>
      <c r="L62" s="236"/>
      <c r="M62" s="242">
        <f>M60*K62</f>
        <v>34909.065197500007</v>
      </c>
      <c r="N62" s="300"/>
      <c r="O62" s="242">
        <f>M62-I62</f>
        <v>478.89270000001125</v>
      </c>
      <c r="P62" s="238">
        <f>IF(OR(I62=0,M62=0),"",(O62/I62))</f>
        <v>1.3909099643191855E-2</v>
      </c>
      <c r="Q62" s="224"/>
      <c r="R62" s="10"/>
    </row>
    <row r="63" spans="1:18" ht="15" thickBot="1" x14ac:dyDescent="0.4">
      <c r="A63" s="200"/>
      <c r="B63" s="572" t="s">
        <v>84</v>
      </c>
      <c r="C63" s="572"/>
      <c r="D63" s="572"/>
      <c r="E63" s="301"/>
      <c r="F63" s="302"/>
      <c r="G63" s="302"/>
      <c r="H63" s="302"/>
      <c r="I63" s="491">
        <f>SUM(I60:I62)</f>
        <v>299277.65324749995</v>
      </c>
      <c r="J63" s="304"/>
      <c r="K63" s="302"/>
      <c r="L63" s="302"/>
      <c r="M63" s="303">
        <f>SUM(M60:M62)</f>
        <v>303440.33594750002</v>
      </c>
      <c r="N63" s="304"/>
      <c r="O63" s="303">
        <f>M63-I63</f>
        <v>4162.6827000000631</v>
      </c>
      <c r="P63" s="364">
        <f>IF(OR(I63=0,M63=0),"",(O63/I63))</f>
        <v>1.3909099643191741E-2</v>
      </c>
      <c r="Q63" s="224"/>
      <c r="R63" s="10"/>
    </row>
    <row r="64" spans="1:18" ht="15" thickBot="1" x14ac:dyDescent="0.4">
      <c r="A64" s="306"/>
      <c r="B64" s="450"/>
      <c r="C64" s="366"/>
      <c r="D64" s="367"/>
      <c r="E64" s="366"/>
      <c r="F64" s="368"/>
      <c r="G64" s="283"/>
      <c r="H64" s="369"/>
      <c r="I64" s="285"/>
      <c r="J64" s="368"/>
      <c r="K64" s="283"/>
      <c r="L64" s="369"/>
      <c r="M64" s="285"/>
      <c r="N64" s="368"/>
      <c r="O64" s="370"/>
      <c r="P64" s="287"/>
      <c r="Q64" s="224"/>
      <c r="R64" s="10"/>
    </row>
    <row r="65" spans="1:18" s="202" customFormat="1" x14ac:dyDescent="0.35">
      <c r="A65" s="415"/>
      <c r="B65" s="378" t="s">
        <v>70</v>
      </c>
      <c r="C65" s="378"/>
      <c r="D65" s="416"/>
      <c r="E65" s="378"/>
      <c r="F65" s="379"/>
      <c r="G65" s="381"/>
      <c r="H65" s="381"/>
      <c r="I65" s="499">
        <f>SUM(I47:I51,I55:I56)</f>
        <v>273618.48074999999</v>
      </c>
      <c r="J65" s="383"/>
      <c r="K65" s="381"/>
      <c r="L65" s="381"/>
      <c r="M65" s="382">
        <f>SUM(M47:M51,M55:M56)</f>
        <v>277302.27075000003</v>
      </c>
      <c r="N65" s="383"/>
      <c r="O65" s="242">
        <f>M65-I65</f>
        <v>3683.7900000000373</v>
      </c>
      <c r="P65" s="243">
        <f>IF(OR(I65=0,M65=0),"",(O65/I65))</f>
        <v>1.3463235341058144E-2</v>
      </c>
      <c r="Q65" s="224"/>
      <c r="R65" s="10"/>
    </row>
    <row r="66" spans="1:18" s="202" customFormat="1" x14ac:dyDescent="0.35">
      <c r="A66" s="240"/>
      <c r="B66" s="230" t="s">
        <v>59</v>
      </c>
      <c r="C66" s="230"/>
      <c r="D66" s="362"/>
      <c r="E66" s="230"/>
      <c r="F66" s="236"/>
      <c r="G66" s="131">
        <f>+RESIDENTIAL!$G$123</f>
        <v>-0.33200000000000002</v>
      </c>
      <c r="H66" s="296"/>
      <c r="I66" s="490"/>
      <c r="J66" s="300"/>
      <c r="K66" s="297">
        <f>$G66</f>
        <v>-0.33200000000000002</v>
      </c>
      <c r="L66" s="296"/>
      <c r="M66" s="242"/>
      <c r="N66" s="300"/>
      <c r="O66" s="242">
        <f>M66-I66</f>
        <v>0</v>
      </c>
      <c r="P66" s="243" t="str">
        <f>IF(OR(I66=0,M66=0),"",(O66/I66))</f>
        <v/>
      </c>
      <c r="Q66" s="224"/>
      <c r="R66" s="10"/>
    </row>
    <row r="67" spans="1:18" s="202" customFormat="1" x14ac:dyDescent="0.35">
      <c r="A67" s="415"/>
      <c r="B67" s="451" t="s">
        <v>60</v>
      </c>
      <c r="C67" s="378"/>
      <c r="D67" s="416"/>
      <c r="E67" s="378"/>
      <c r="F67" s="379"/>
      <c r="G67" s="380">
        <v>0.13</v>
      </c>
      <c r="H67" s="381"/>
      <c r="I67" s="499">
        <f>I65*G67</f>
        <v>35570.402497499999</v>
      </c>
      <c r="J67" s="383"/>
      <c r="K67" s="380">
        <v>0.13</v>
      </c>
      <c r="L67" s="381"/>
      <c r="M67" s="382">
        <f>M65*K67</f>
        <v>36049.295197500003</v>
      </c>
      <c r="N67" s="383"/>
      <c r="O67" s="242">
        <f>M67-I67</f>
        <v>478.89270000000397</v>
      </c>
      <c r="P67" s="243">
        <f>IF(OR(I67=0,M67=0),"",(O67/I67))</f>
        <v>1.346323534105812E-2</v>
      </c>
      <c r="Q67" s="224"/>
      <c r="R67" s="10"/>
    </row>
    <row r="68" spans="1:18" s="202" customFormat="1" ht="15" thickBot="1" x14ac:dyDescent="0.4">
      <c r="A68" s="415"/>
      <c r="B68" s="571" t="s">
        <v>85</v>
      </c>
      <c r="C68" s="571"/>
      <c r="D68" s="571"/>
      <c r="E68" s="230"/>
      <c r="F68" s="236"/>
      <c r="G68" s="236"/>
      <c r="H68" s="236"/>
      <c r="I68" s="490">
        <f>SUM(I65:I67)</f>
        <v>309188.88324749999</v>
      </c>
      <c r="J68" s="300"/>
      <c r="K68" s="236"/>
      <c r="L68" s="236"/>
      <c r="M68" s="242">
        <f>SUM(M65:M67)</f>
        <v>313351.56594750006</v>
      </c>
      <c r="N68" s="300"/>
      <c r="O68" s="242">
        <f>M68-I68</f>
        <v>4162.6827000000631</v>
      </c>
      <c r="P68" s="243">
        <f>IF(OR(I68=0,M68=0),"",(O68/I68))</f>
        <v>1.3463235341058212E-2</v>
      </c>
      <c r="Q68" s="224"/>
      <c r="R68" s="10"/>
    </row>
    <row r="69" spans="1:18" ht="15" thickBot="1" x14ac:dyDescent="0.4">
      <c r="A69" s="306"/>
      <c r="B69" s="452"/>
      <c r="C69" s="453"/>
      <c r="D69" s="454"/>
      <c r="E69" s="453"/>
      <c r="F69" s="455"/>
      <c r="G69" s="456"/>
      <c r="H69" s="457"/>
      <c r="I69" s="458"/>
      <c r="J69" s="455"/>
      <c r="K69" s="456"/>
      <c r="L69" s="457"/>
      <c r="M69" s="458"/>
      <c r="N69" s="455"/>
      <c r="O69" s="459"/>
      <c r="P69" s="510"/>
      <c r="Q69" s="224"/>
      <c r="R69" s="10"/>
    </row>
    <row r="70" spans="1:18" x14ac:dyDescent="0.35">
      <c r="A70" s="200"/>
      <c r="B70" s="200"/>
      <c r="C70" s="200"/>
      <c r="D70" s="201"/>
      <c r="E70" s="200"/>
      <c r="F70" s="200"/>
      <c r="G70" s="200"/>
      <c r="H70" s="200"/>
      <c r="I70" s="218"/>
      <c r="J70" s="200"/>
      <c r="K70" s="200"/>
      <c r="L70" s="200"/>
      <c r="M70" s="218"/>
      <c r="N70" s="200"/>
      <c r="O70" s="200"/>
      <c r="P70" s="501"/>
      <c r="Q70" s="224"/>
      <c r="R70" s="10"/>
    </row>
    <row r="71" spans="1:18" x14ac:dyDescent="0.35">
      <c r="A71" s="200"/>
      <c r="B71" s="216" t="s">
        <v>63</v>
      </c>
      <c r="C71" s="200"/>
      <c r="D71" s="201"/>
      <c r="E71" s="200"/>
      <c r="F71" s="200"/>
      <c r="G71" s="316">
        <f>+RESIDENTIAL!$K$68</f>
        <v>2.9499999999999998E-2</v>
      </c>
      <c r="H71" s="200"/>
      <c r="I71" s="200"/>
      <c r="J71" s="200"/>
      <c r="K71" s="316">
        <f>+RESIDENTIAL!$K$68</f>
        <v>2.9499999999999998E-2</v>
      </c>
      <c r="L71" s="200"/>
      <c r="M71" s="200"/>
      <c r="N71" s="200"/>
      <c r="O71" s="200"/>
      <c r="P71" s="501"/>
      <c r="Q71" s="224"/>
      <c r="R71" s="10"/>
    </row>
    <row r="72" spans="1:18" x14ac:dyDescent="0.35">
      <c r="A72" s="200"/>
      <c r="B72" s="200"/>
      <c r="C72" s="200"/>
      <c r="D72" s="201"/>
      <c r="E72" s="200"/>
      <c r="F72" s="200"/>
      <c r="G72" s="200"/>
      <c r="H72" s="200"/>
      <c r="I72" s="200"/>
      <c r="J72" s="200"/>
      <c r="K72" s="224"/>
      <c r="L72" s="224"/>
      <c r="M72" s="224"/>
      <c r="N72" s="224"/>
      <c r="O72" s="224"/>
      <c r="P72" s="523"/>
      <c r="Q72" s="224"/>
      <c r="R72" s="10"/>
    </row>
    <row r="73" spans="1:18" x14ac:dyDescent="0.35">
      <c r="A73" s="200"/>
      <c r="B73" s="200"/>
      <c r="C73" s="200"/>
      <c r="D73" s="201"/>
      <c r="E73" s="200"/>
      <c r="F73" s="200"/>
      <c r="G73" s="200"/>
      <c r="H73" s="200"/>
      <c r="I73" s="200"/>
      <c r="J73" s="200"/>
      <c r="P73" s="502"/>
    </row>
    <row r="74" spans="1:18" x14ac:dyDescent="0.35">
      <c r="A74" s="200"/>
      <c r="B74" s="200"/>
      <c r="C74" s="200"/>
      <c r="D74" s="201"/>
      <c r="E74" s="200"/>
      <c r="F74" s="200"/>
      <c r="G74" s="200"/>
      <c r="H74" s="200"/>
      <c r="I74" s="200"/>
      <c r="J74" s="200"/>
      <c r="P74" s="502"/>
    </row>
    <row r="75" spans="1:18" x14ac:dyDescent="0.35">
      <c r="G75" s="10"/>
      <c r="H75" s="10"/>
      <c r="I75" s="10"/>
      <c r="J75" s="10"/>
      <c r="K75" s="10"/>
      <c r="L75" s="10"/>
      <c r="P75" s="502"/>
    </row>
    <row r="76" spans="1:18" x14ac:dyDescent="0.35">
      <c r="G76" s="10"/>
      <c r="H76" s="10"/>
      <c r="I76" s="10"/>
      <c r="J76" s="71"/>
      <c r="K76" s="71"/>
      <c r="L76" s="71"/>
      <c r="M76" s="71"/>
      <c r="P76" s="502"/>
    </row>
    <row r="77" spans="1:18" x14ac:dyDescent="0.35">
      <c r="G77" s="10"/>
      <c r="H77" s="10"/>
      <c r="I77" s="10"/>
      <c r="J77" s="71"/>
      <c r="K77" s="71"/>
      <c r="L77" s="71"/>
      <c r="M77" s="71"/>
      <c r="P77" s="502"/>
    </row>
    <row r="78" spans="1:18" x14ac:dyDescent="0.35">
      <c r="G78" s="10"/>
      <c r="H78" s="10"/>
      <c r="I78" s="10"/>
      <c r="J78" s="71"/>
      <c r="K78" s="71"/>
      <c r="L78" s="71"/>
      <c r="M78" s="71"/>
    </row>
    <row r="79" spans="1:18" x14ac:dyDescent="0.35">
      <c r="G79" s="10"/>
      <c r="H79" s="10"/>
      <c r="I79" s="10"/>
      <c r="J79" s="71"/>
      <c r="K79" s="71"/>
      <c r="L79" s="71"/>
      <c r="M79" s="71"/>
    </row>
    <row r="80" spans="1:18" x14ac:dyDescent="0.35">
      <c r="G80" s="10"/>
      <c r="H80" s="10"/>
      <c r="I80" s="10"/>
      <c r="J80" s="71"/>
      <c r="K80" s="71"/>
      <c r="L80" s="71"/>
      <c r="M80" s="71"/>
    </row>
    <row r="81" spans="2:13" x14ac:dyDescent="0.35">
      <c r="G81" s="10"/>
      <c r="H81" s="10"/>
      <c r="I81" s="10"/>
      <c r="J81" s="71"/>
      <c r="K81" s="71"/>
      <c r="L81" s="71"/>
      <c r="M81" s="71"/>
    </row>
    <row r="82" spans="2:13" x14ac:dyDescent="0.35">
      <c r="G82" s="10"/>
      <c r="H82" s="10"/>
      <c r="I82" s="10"/>
      <c r="J82" s="71"/>
      <c r="K82" s="71"/>
      <c r="L82" s="71"/>
      <c r="M82" s="71"/>
    </row>
    <row r="83" spans="2:13" x14ac:dyDescent="0.35">
      <c r="G83" s="10"/>
      <c r="H83" s="10"/>
      <c r="I83" s="10"/>
      <c r="J83" s="71"/>
      <c r="K83" s="71"/>
      <c r="L83" s="71"/>
      <c r="M83" s="71"/>
    </row>
    <row r="84" spans="2:13" x14ac:dyDescent="0.35">
      <c r="G84" s="10"/>
      <c r="H84" s="10"/>
      <c r="I84" s="10"/>
      <c r="J84" s="71"/>
      <c r="K84" s="71"/>
      <c r="L84" s="71"/>
      <c r="M84" s="71"/>
    </row>
    <row r="85" spans="2:13" x14ac:dyDescent="0.35">
      <c r="G85" s="10"/>
      <c r="H85" s="10"/>
      <c r="I85" s="10"/>
      <c r="J85" s="71"/>
      <c r="K85" s="71"/>
      <c r="L85" s="71"/>
      <c r="M85" s="71"/>
    </row>
    <row r="86" spans="2:13" x14ac:dyDescent="0.35">
      <c r="B86" s="524"/>
      <c r="G86" s="10"/>
      <c r="H86" s="10"/>
      <c r="I86" s="10"/>
      <c r="J86" s="71"/>
      <c r="K86" s="71"/>
      <c r="L86" s="71"/>
      <c r="M86" s="71"/>
    </row>
    <row r="87" spans="2:13" x14ac:dyDescent="0.35">
      <c r="B87" s="524"/>
      <c r="G87" s="10"/>
      <c r="H87" s="10"/>
      <c r="I87" s="10"/>
      <c r="J87" s="71"/>
      <c r="K87" s="71"/>
      <c r="L87" s="71"/>
      <c r="M87" s="71"/>
    </row>
    <row r="88" spans="2:13" x14ac:dyDescent="0.35">
      <c r="B88" s="524"/>
      <c r="G88" s="10"/>
      <c r="H88" s="10"/>
      <c r="I88" s="10"/>
      <c r="J88" s="71"/>
      <c r="K88" s="71"/>
      <c r="L88" s="71"/>
      <c r="M88" s="71"/>
    </row>
    <row r="89" spans="2:13" x14ac:dyDescent="0.35">
      <c r="B89" s="524"/>
      <c r="G89" s="10"/>
      <c r="H89" s="10"/>
      <c r="I89" s="10"/>
      <c r="J89" s="71"/>
      <c r="K89" s="71"/>
      <c r="L89" s="71"/>
      <c r="M89" s="71"/>
    </row>
    <row r="90" spans="2:13" x14ac:dyDescent="0.35">
      <c r="B90" s="524"/>
      <c r="G90" s="10"/>
      <c r="H90" s="10"/>
      <c r="I90" s="10"/>
      <c r="J90" s="71"/>
      <c r="K90" s="71"/>
      <c r="L90" s="71"/>
      <c r="M90" s="71"/>
    </row>
    <row r="91" spans="2:13" x14ac:dyDescent="0.35">
      <c r="B91" s="524"/>
      <c r="G91" s="10"/>
      <c r="H91" s="10"/>
      <c r="I91" s="10"/>
      <c r="J91" s="71"/>
      <c r="K91" s="71"/>
      <c r="L91" s="71"/>
      <c r="M91" s="71"/>
    </row>
    <row r="92" spans="2:13" x14ac:dyDescent="0.35">
      <c r="B92" s="524"/>
      <c r="G92" s="10"/>
      <c r="H92" s="10"/>
      <c r="I92" s="10"/>
      <c r="J92" s="71"/>
      <c r="K92" s="71"/>
      <c r="L92" s="71"/>
      <c r="M92" s="71"/>
    </row>
    <row r="93" spans="2:13" x14ac:dyDescent="0.35">
      <c r="B93" s="524"/>
      <c r="G93" s="10"/>
      <c r="H93" s="10"/>
      <c r="I93" s="10"/>
      <c r="J93" s="71"/>
      <c r="K93" s="71"/>
      <c r="L93" s="71"/>
      <c r="M93" s="71"/>
    </row>
    <row r="94" spans="2:13" x14ac:dyDescent="0.35">
      <c r="B94" s="524"/>
      <c r="G94" s="10"/>
      <c r="H94" s="10"/>
      <c r="I94" s="10"/>
      <c r="J94" s="71"/>
      <c r="K94" s="71"/>
      <c r="L94" s="71"/>
      <c r="M94" s="71"/>
    </row>
    <row r="95" spans="2:13" x14ac:dyDescent="0.35">
      <c r="B95" s="524"/>
      <c r="G95" s="10"/>
      <c r="H95" s="10"/>
      <c r="I95" s="10"/>
      <c r="J95" s="71"/>
      <c r="K95" s="71"/>
      <c r="L95" s="71"/>
      <c r="M95" s="71"/>
    </row>
    <row r="96" spans="2:13" x14ac:dyDescent="0.35">
      <c r="B96" s="524"/>
      <c r="G96" s="10"/>
      <c r="H96" s="10"/>
      <c r="I96" s="10"/>
      <c r="J96" s="71"/>
      <c r="K96" s="71"/>
      <c r="L96" s="71"/>
      <c r="M96" s="71"/>
    </row>
    <row r="97" spans="2:13" x14ac:dyDescent="0.35">
      <c r="B97" s="524"/>
      <c r="G97" s="10"/>
      <c r="H97" s="10"/>
      <c r="I97" s="10"/>
      <c r="J97" s="71"/>
      <c r="K97" s="71"/>
      <c r="L97" s="71"/>
      <c r="M97" s="71"/>
    </row>
    <row r="98" spans="2:13" x14ac:dyDescent="0.35">
      <c r="B98" s="524"/>
      <c r="G98" s="10"/>
      <c r="H98" s="10"/>
      <c r="I98" s="10"/>
      <c r="J98" s="71"/>
      <c r="K98" s="71"/>
      <c r="L98" s="71"/>
      <c r="M98" s="71"/>
    </row>
    <row r="99" spans="2:13" x14ac:dyDescent="0.35">
      <c r="B99" s="524"/>
      <c r="G99" s="10"/>
      <c r="H99" s="10"/>
      <c r="I99" s="10"/>
      <c r="J99" s="71"/>
      <c r="K99" s="71"/>
      <c r="L99" s="71"/>
      <c r="M99" s="71"/>
    </row>
    <row r="100" spans="2:13" x14ac:dyDescent="0.35">
      <c r="B100" s="524"/>
      <c r="G100" s="10"/>
      <c r="H100" s="10"/>
      <c r="I100" s="10"/>
      <c r="J100" s="71"/>
      <c r="K100" s="71"/>
      <c r="L100" s="71"/>
      <c r="M100" s="71"/>
    </row>
    <row r="101" spans="2:13" x14ac:dyDescent="0.35">
      <c r="B101" s="524"/>
      <c r="G101" s="10"/>
      <c r="H101" s="10"/>
      <c r="I101" s="10"/>
      <c r="J101" s="71"/>
      <c r="K101" s="71"/>
      <c r="L101" s="71"/>
      <c r="M101" s="71"/>
    </row>
    <row r="102" spans="2:13" x14ac:dyDescent="0.35">
      <c r="B102" s="524"/>
      <c r="G102" s="10"/>
      <c r="H102" s="10"/>
      <c r="I102" s="10"/>
      <c r="J102" s="71"/>
      <c r="K102" s="71"/>
      <c r="L102" s="71"/>
      <c r="M102" s="71"/>
    </row>
    <row r="103" spans="2:13" x14ac:dyDescent="0.35">
      <c r="B103" s="524"/>
      <c r="G103" s="10"/>
      <c r="H103" s="10"/>
      <c r="I103" s="10"/>
      <c r="J103" s="71"/>
      <c r="K103" s="71"/>
      <c r="L103" s="71"/>
      <c r="M103" s="71"/>
    </row>
    <row r="104" spans="2:13" x14ac:dyDescent="0.35">
      <c r="B104" s="524"/>
      <c r="G104" s="10"/>
      <c r="H104" s="10"/>
      <c r="I104" s="10"/>
      <c r="J104" s="71"/>
      <c r="K104" s="71"/>
      <c r="L104" s="71"/>
      <c r="M104" s="71"/>
    </row>
    <row r="105" spans="2:13" x14ac:dyDescent="0.35">
      <c r="G105" s="10"/>
      <c r="H105" s="10"/>
      <c r="I105" s="10"/>
      <c r="J105" s="71"/>
      <c r="K105" s="71"/>
      <c r="L105" s="71"/>
      <c r="M105" s="71"/>
    </row>
    <row r="106" spans="2:13" x14ac:dyDescent="0.35">
      <c r="G106" s="10"/>
      <c r="H106" s="10"/>
      <c r="I106" s="10"/>
      <c r="J106" s="71"/>
      <c r="K106" s="71"/>
      <c r="L106" s="71"/>
      <c r="M106" s="71"/>
    </row>
    <row r="107" spans="2:13" x14ac:dyDescent="0.35">
      <c r="G107" s="10"/>
      <c r="H107" s="10"/>
      <c r="I107" s="10"/>
      <c r="J107" s="71"/>
      <c r="K107" s="71"/>
      <c r="L107" s="71"/>
      <c r="M107" s="71"/>
    </row>
    <row r="108" spans="2:13" x14ac:dyDescent="0.35">
      <c r="G108" s="10"/>
      <c r="H108" s="10"/>
      <c r="I108" s="10"/>
      <c r="J108" s="71"/>
      <c r="K108" s="71"/>
      <c r="L108" s="71"/>
      <c r="M108" s="71"/>
    </row>
    <row r="109" spans="2:13" x14ac:dyDescent="0.35">
      <c r="G109" s="10"/>
      <c r="H109" s="10"/>
      <c r="I109" s="10"/>
      <c r="J109" s="71"/>
      <c r="K109" s="71"/>
      <c r="L109" s="71"/>
      <c r="M109" s="71"/>
    </row>
    <row r="110" spans="2:13" x14ac:dyDescent="0.35">
      <c r="G110" s="10"/>
      <c r="H110" s="10"/>
      <c r="I110" s="10"/>
      <c r="J110" s="71"/>
      <c r="K110" s="71"/>
      <c r="L110" s="71"/>
      <c r="M110" s="71"/>
    </row>
    <row r="111" spans="2:13" x14ac:dyDescent="0.35">
      <c r="G111" s="10"/>
      <c r="H111" s="10"/>
      <c r="I111" s="10"/>
      <c r="J111" s="71"/>
      <c r="K111" s="71"/>
      <c r="L111" s="71"/>
      <c r="M111" s="71"/>
    </row>
    <row r="112" spans="2:13" x14ac:dyDescent="0.35">
      <c r="G112" s="10"/>
      <c r="H112" s="10"/>
      <c r="I112" s="10"/>
      <c r="J112" s="71"/>
      <c r="K112" s="71"/>
      <c r="L112" s="71"/>
      <c r="M112" s="71"/>
    </row>
    <row r="113" spans="7:13" x14ac:dyDescent="0.35">
      <c r="G113" s="10"/>
      <c r="H113" s="10"/>
      <c r="I113" s="10"/>
      <c r="J113" s="71"/>
      <c r="K113" s="71"/>
      <c r="L113" s="71"/>
      <c r="M113" s="71"/>
    </row>
    <row r="114" spans="7:13" x14ac:dyDescent="0.35">
      <c r="G114" s="10"/>
      <c r="H114" s="10"/>
      <c r="I114" s="10"/>
      <c r="J114" s="71"/>
      <c r="K114" s="71"/>
      <c r="L114" s="71"/>
      <c r="M114" s="71"/>
    </row>
    <row r="115" spans="7:13" x14ac:dyDescent="0.35">
      <c r="G115" s="10"/>
      <c r="H115" s="10"/>
      <c r="I115" s="10"/>
      <c r="J115" s="71"/>
      <c r="K115" s="71"/>
      <c r="L115" s="71"/>
      <c r="M115" s="71"/>
    </row>
    <row r="116" spans="7:13" x14ac:dyDescent="0.35">
      <c r="G116" s="10"/>
      <c r="H116" s="10"/>
      <c r="I116" s="10"/>
      <c r="J116" s="71"/>
      <c r="K116" s="71"/>
      <c r="L116" s="71"/>
      <c r="M116" s="71"/>
    </row>
    <row r="117" spans="7:13" x14ac:dyDescent="0.35">
      <c r="G117" s="10"/>
      <c r="H117" s="10"/>
      <c r="I117" s="10"/>
      <c r="J117" s="71"/>
      <c r="K117" s="71"/>
      <c r="L117" s="71"/>
      <c r="M117" s="71"/>
    </row>
    <row r="118" spans="7:13" x14ac:dyDescent="0.35">
      <c r="G118" s="10"/>
      <c r="H118" s="10"/>
      <c r="I118" s="10"/>
      <c r="J118" s="71"/>
      <c r="K118" s="71"/>
      <c r="L118" s="71"/>
      <c r="M118" s="71"/>
    </row>
    <row r="119" spans="7:13" x14ac:dyDescent="0.35">
      <c r="G119" s="10"/>
      <c r="H119" s="10"/>
      <c r="I119" s="10"/>
      <c r="J119" s="71"/>
      <c r="K119" s="71"/>
      <c r="L119" s="71"/>
      <c r="M119" s="71"/>
    </row>
    <row r="120" spans="7:13" x14ac:dyDescent="0.35">
      <c r="G120" s="10"/>
      <c r="H120" s="10"/>
      <c r="I120" s="10"/>
      <c r="J120" s="71"/>
      <c r="K120" s="71"/>
      <c r="L120" s="71"/>
      <c r="M120" s="71"/>
    </row>
    <row r="121" spans="7:13" x14ac:dyDescent="0.35">
      <c r="G121" s="10"/>
      <c r="H121" s="10"/>
      <c r="I121" s="10"/>
      <c r="J121" s="71"/>
      <c r="K121" s="71"/>
      <c r="L121" s="71"/>
      <c r="M121" s="71"/>
    </row>
    <row r="122" spans="7:13" x14ac:dyDescent="0.35">
      <c r="G122" s="10"/>
      <c r="H122" s="10"/>
      <c r="I122" s="10"/>
      <c r="J122" s="71"/>
      <c r="K122" s="71"/>
      <c r="L122" s="71"/>
      <c r="M122" s="71"/>
    </row>
    <row r="123" spans="7:13" x14ac:dyDescent="0.35">
      <c r="G123" s="10"/>
      <c r="H123" s="10"/>
      <c r="I123" s="10"/>
      <c r="J123" s="71"/>
      <c r="K123" s="71"/>
      <c r="L123" s="71"/>
      <c r="M123" s="71"/>
    </row>
    <row r="124" spans="7:13" x14ac:dyDescent="0.35">
      <c r="G124" s="10"/>
      <c r="H124" s="10"/>
      <c r="I124" s="10"/>
      <c r="J124" s="71"/>
      <c r="K124" s="71"/>
      <c r="L124" s="71"/>
      <c r="M124" s="71"/>
    </row>
    <row r="125" spans="7:13" x14ac:dyDescent="0.35">
      <c r="G125" s="10"/>
      <c r="H125" s="10"/>
      <c r="I125" s="10"/>
      <c r="J125" s="71"/>
      <c r="K125" s="71"/>
      <c r="L125" s="71"/>
      <c r="M125" s="71"/>
    </row>
    <row r="126" spans="7:13" x14ac:dyDescent="0.35">
      <c r="G126" s="10"/>
      <c r="H126" s="10"/>
      <c r="I126" s="10"/>
      <c r="J126" s="71"/>
      <c r="K126" s="71"/>
      <c r="L126" s="71"/>
      <c r="M126" s="71"/>
    </row>
    <row r="127" spans="7:13" x14ac:dyDescent="0.35">
      <c r="G127" s="10"/>
      <c r="H127" s="10"/>
      <c r="I127" s="10"/>
      <c r="J127" s="71"/>
      <c r="K127" s="71"/>
      <c r="L127" s="71"/>
      <c r="M127" s="71"/>
    </row>
    <row r="128" spans="7:13" x14ac:dyDescent="0.35">
      <c r="G128" s="10"/>
      <c r="H128" s="10"/>
      <c r="I128" s="10"/>
      <c r="J128" s="71"/>
      <c r="K128" s="71"/>
      <c r="L128" s="71"/>
      <c r="M128" s="71"/>
    </row>
    <row r="129" spans="7:13" x14ac:dyDescent="0.35">
      <c r="G129" s="10"/>
      <c r="H129" s="10"/>
      <c r="I129" s="10"/>
      <c r="J129" s="71"/>
      <c r="K129" s="71"/>
      <c r="L129" s="71"/>
      <c r="M129" s="71"/>
    </row>
    <row r="130" spans="7:13" x14ac:dyDescent="0.35">
      <c r="G130" s="10"/>
      <c r="H130" s="10"/>
      <c r="I130" s="10"/>
      <c r="J130" s="71"/>
      <c r="K130" s="71"/>
      <c r="L130" s="71"/>
      <c r="M130" s="71"/>
    </row>
    <row r="131" spans="7:13" x14ac:dyDescent="0.35">
      <c r="G131" s="10"/>
      <c r="H131" s="10"/>
      <c r="I131" s="10"/>
      <c r="J131" s="71"/>
      <c r="K131" s="71"/>
      <c r="L131" s="71"/>
      <c r="M131" s="71"/>
    </row>
    <row r="132" spans="7:13" x14ac:dyDescent="0.35">
      <c r="G132" s="10"/>
      <c r="H132" s="10"/>
      <c r="I132" s="10"/>
      <c r="J132" s="71"/>
      <c r="K132" s="71"/>
      <c r="L132" s="71"/>
      <c r="M132" s="71"/>
    </row>
    <row r="133" spans="7:13" x14ac:dyDescent="0.35">
      <c r="G133" s="10"/>
      <c r="H133" s="10"/>
      <c r="I133" s="10"/>
      <c r="J133" s="71"/>
      <c r="K133" s="71"/>
      <c r="L133" s="71"/>
      <c r="M133" s="71"/>
    </row>
    <row r="134" spans="7:13" x14ac:dyDescent="0.35">
      <c r="G134" s="10"/>
      <c r="H134" s="10"/>
      <c r="I134" s="10"/>
      <c r="J134" s="71"/>
      <c r="K134" s="71"/>
      <c r="L134" s="71"/>
      <c r="M134" s="71"/>
    </row>
    <row r="135" spans="7:13" x14ac:dyDescent="0.35">
      <c r="G135" s="10"/>
      <c r="H135" s="10"/>
      <c r="I135" s="10"/>
      <c r="J135" s="71"/>
      <c r="K135" s="71"/>
      <c r="L135" s="71"/>
      <c r="M135" s="71"/>
    </row>
    <row r="136" spans="7:13" x14ac:dyDescent="0.35">
      <c r="G136" s="10"/>
      <c r="H136" s="10"/>
      <c r="I136" s="10"/>
      <c r="J136" s="71"/>
      <c r="K136" s="71"/>
      <c r="L136" s="71"/>
      <c r="M136" s="71"/>
    </row>
    <row r="137" spans="7:13" x14ac:dyDescent="0.35">
      <c r="G137" s="10"/>
      <c r="H137" s="10"/>
      <c r="I137" s="10"/>
      <c r="J137" s="71"/>
      <c r="K137" s="71"/>
      <c r="L137" s="71"/>
      <c r="M137" s="71"/>
    </row>
    <row r="138" spans="7:13" x14ac:dyDescent="0.35">
      <c r="G138" s="10"/>
      <c r="H138" s="10"/>
      <c r="I138" s="10"/>
      <c r="J138" s="71"/>
      <c r="K138" s="71"/>
      <c r="L138" s="71"/>
      <c r="M138" s="71"/>
    </row>
    <row r="139" spans="7:13" x14ac:dyDescent="0.35">
      <c r="G139" s="10"/>
      <c r="H139" s="10"/>
      <c r="I139" s="10"/>
      <c r="J139" s="71"/>
      <c r="K139" s="71"/>
      <c r="L139" s="71"/>
      <c r="M139" s="71"/>
    </row>
    <row r="140" spans="7:13" x14ac:dyDescent="0.35">
      <c r="G140" s="10"/>
      <c r="H140" s="10"/>
      <c r="I140" s="10"/>
      <c r="J140" s="71"/>
      <c r="K140" s="71"/>
      <c r="L140" s="71"/>
      <c r="M140" s="71"/>
    </row>
    <row r="141" spans="7:13" x14ac:dyDescent="0.35">
      <c r="G141" s="10"/>
      <c r="H141" s="10"/>
      <c r="I141" s="10"/>
      <c r="J141" s="71"/>
      <c r="K141" s="71"/>
      <c r="L141" s="71"/>
      <c r="M141" s="71"/>
    </row>
    <row r="142" spans="7:13" x14ac:dyDescent="0.35">
      <c r="G142" s="10"/>
      <c r="H142" s="10"/>
      <c r="I142" s="10"/>
      <c r="J142" s="71"/>
      <c r="K142" s="71"/>
      <c r="L142" s="71"/>
      <c r="M142" s="71"/>
    </row>
    <row r="143" spans="7:13" x14ac:dyDescent="0.35">
      <c r="G143" s="10"/>
      <c r="H143" s="10"/>
      <c r="I143" s="10"/>
      <c r="J143" s="71"/>
      <c r="K143" s="71"/>
      <c r="L143" s="71"/>
      <c r="M143" s="71"/>
    </row>
    <row r="144" spans="7:13" x14ac:dyDescent="0.35">
      <c r="G144" s="10"/>
      <c r="H144" s="10"/>
      <c r="I144" s="10"/>
      <c r="J144" s="71"/>
      <c r="K144" s="71"/>
      <c r="L144" s="71"/>
      <c r="M144" s="71"/>
    </row>
    <row r="145" spans="7:13" x14ac:dyDescent="0.35">
      <c r="G145" s="10"/>
      <c r="H145" s="10"/>
      <c r="I145" s="10"/>
      <c r="J145" s="71"/>
      <c r="K145" s="71"/>
      <c r="L145" s="71"/>
      <c r="M145" s="71"/>
    </row>
    <row r="146" spans="7:13" x14ac:dyDescent="0.35">
      <c r="G146" s="10"/>
      <c r="H146" s="10"/>
      <c r="I146" s="10"/>
      <c r="J146" s="71"/>
      <c r="K146" s="71"/>
      <c r="L146" s="71"/>
      <c r="M146" s="71"/>
    </row>
    <row r="147" spans="7:13" x14ac:dyDescent="0.35">
      <c r="G147" s="10"/>
      <c r="H147" s="10"/>
      <c r="I147" s="10"/>
      <c r="J147" s="71"/>
      <c r="K147" s="71"/>
      <c r="L147" s="71"/>
      <c r="M147" s="71"/>
    </row>
    <row r="148" spans="7:13" x14ac:dyDescent="0.35">
      <c r="G148" s="10"/>
      <c r="H148" s="10"/>
      <c r="I148" s="10"/>
      <c r="J148" s="71"/>
      <c r="K148" s="71"/>
      <c r="L148" s="71"/>
      <c r="M148" s="71"/>
    </row>
    <row r="149" spans="7:13" x14ac:dyDescent="0.35">
      <c r="G149" s="10"/>
      <c r="H149" s="10"/>
      <c r="I149" s="10"/>
      <c r="J149" s="71"/>
      <c r="K149" s="71"/>
      <c r="L149" s="71"/>
      <c r="M149" s="71"/>
    </row>
    <row r="150" spans="7:13" x14ac:dyDescent="0.35">
      <c r="G150" s="10"/>
      <c r="H150" s="10"/>
      <c r="I150" s="10"/>
      <c r="J150" s="71"/>
      <c r="K150" s="71"/>
      <c r="L150" s="71"/>
      <c r="M150" s="71"/>
    </row>
    <row r="151" spans="7:13" x14ac:dyDescent="0.35">
      <c r="G151" s="10"/>
      <c r="H151" s="10"/>
      <c r="I151" s="10"/>
      <c r="J151" s="71"/>
      <c r="K151" s="71"/>
      <c r="L151" s="71"/>
      <c r="M151" s="71"/>
    </row>
    <row r="152" spans="7:13" x14ac:dyDescent="0.35">
      <c r="G152" s="10"/>
      <c r="H152" s="10"/>
      <c r="I152" s="10"/>
      <c r="J152" s="71"/>
      <c r="K152" s="71"/>
      <c r="L152" s="71"/>
      <c r="M152" s="71"/>
    </row>
    <row r="153" spans="7:13" x14ac:dyDescent="0.35">
      <c r="G153" s="10"/>
      <c r="H153" s="10"/>
      <c r="I153" s="10"/>
      <c r="J153" s="71"/>
      <c r="K153" s="71"/>
      <c r="L153" s="71"/>
      <c r="M153" s="71"/>
    </row>
    <row r="154" spans="7:13" x14ac:dyDescent="0.35">
      <c r="G154" s="10"/>
      <c r="H154" s="10"/>
      <c r="I154" s="10"/>
      <c r="J154" s="71"/>
      <c r="K154" s="71"/>
      <c r="L154" s="71"/>
      <c r="M154" s="71"/>
    </row>
    <row r="155" spans="7:13" x14ac:dyDescent="0.35">
      <c r="G155" s="10"/>
      <c r="H155" s="10"/>
      <c r="I155" s="10"/>
      <c r="J155" s="71"/>
      <c r="K155" s="71"/>
      <c r="L155" s="71"/>
      <c r="M155" s="71"/>
    </row>
    <row r="156" spans="7:13" x14ac:dyDescent="0.35">
      <c r="G156" s="10"/>
      <c r="H156" s="10"/>
      <c r="I156" s="10"/>
      <c r="J156" s="71"/>
      <c r="K156" s="71"/>
      <c r="L156" s="71"/>
      <c r="M156" s="71"/>
    </row>
    <row r="157" spans="7:13" x14ac:dyDescent="0.35">
      <c r="G157" s="10"/>
      <c r="H157" s="10"/>
      <c r="I157" s="10"/>
      <c r="J157" s="71"/>
      <c r="K157" s="71"/>
      <c r="L157" s="71"/>
      <c r="M157" s="71"/>
    </row>
    <row r="158" spans="7:13" x14ac:dyDescent="0.35">
      <c r="G158" s="10"/>
      <c r="H158" s="10"/>
      <c r="I158" s="10"/>
      <c r="J158" s="71"/>
      <c r="K158" s="71"/>
      <c r="L158" s="71"/>
      <c r="M158" s="71"/>
    </row>
    <row r="159" spans="7:13" x14ac:dyDescent="0.35">
      <c r="G159" s="10"/>
      <c r="H159" s="10"/>
      <c r="I159" s="10"/>
      <c r="J159" s="71"/>
      <c r="K159" s="71"/>
      <c r="L159" s="71"/>
      <c r="M159" s="71"/>
    </row>
    <row r="160" spans="7:13" x14ac:dyDescent="0.35">
      <c r="G160" s="10"/>
      <c r="H160" s="10"/>
      <c r="I160" s="10"/>
      <c r="J160" s="71"/>
      <c r="K160" s="71"/>
      <c r="L160" s="71"/>
      <c r="M160" s="71"/>
    </row>
    <row r="161" spans="7:13" x14ac:dyDescent="0.35">
      <c r="G161" s="10"/>
      <c r="H161" s="10"/>
      <c r="I161" s="10"/>
      <c r="J161" s="71"/>
      <c r="K161" s="71"/>
      <c r="L161" s="71"/>
      <c r="M161" s="71"/>
    </row>
    <row r="162" spans="7:13" x14ac:dyDescent="0.35">
      <c r="G162" s="10"/>
      <c r="H162" s="10"/>
      <c r="I162" s="10"/>
      <c r="J162" s="71"/>
      <c r="K162" s="71"/>
      <c r="L162" s="71"/>
      <c r="M162" s="71"/>
    </row>
    <row r="163" spans="7:13" x14ac:dyDescent="0.35">
      <c r="G163" s="10"/>
      <c r="H163" s="10"/>
      <c r="I163" s="10"/>
      <c r="J163" s="71"/>
      <c r="K163" s="71"/>
      <c r="L163" s="71"/>
      <c r="M163" s="71"/>
    </row>
    <row r="164" spans="7:13" x14ac:dyDescent="0.35">
      <c r="G164" s="10"/>
      <c r="H164" s="10"/>
      <c r="I164" s="10"/>
      <c r="J164" s="71"/>
      <c r="K164" s="71"/>
      <c r="L164" s="71"/>
      <c r="M164" s="71"/>
    </row>
    <row r="165" spans="7:13" x14ac:dyDescent="0.35">
      <c r="G165" s="10"/>
      <c r="H165" s="10"/>
      <c r="I165" s="10"/>
      <c r="J165" s="71"/>
      <c r="K165" s="71"/>
      <c r="L165" s="71"/>
      <c r="M165" s="71"/>
    </row>
    <row r="166" spans="7:13" x14ac:dyDescent="0.35">
      <c r="G166" s="10"/>
      <c r="H166" s="10"/>
      <c r="I166" s="10"/>
      <c r="J166" s="71"/>
      <c r="K166" s="71"/>
      <c r="L166" s="71"/>
      <c r="M166" s="71"/>
    </row>
    <row r="167" spans="7:13" x14ac:dyDescent="0.35">
      <c r="G167" s="10"/>
      <c r="H167" s="10"/>
      <c r="I167" s="10"/>
      <c r="J167" s="71"/>
      <c r="K167" s="71"/>
      <c r="L167" s="71"/>
      <c r="M167" s="71"/>
    </row>
    <row r="168" spans="7:13" x14ac:dyDescent="0.35">
      <c r="G168" s="10"/>
      <c r="H168" s="10"/>
      <c r="I168" s="10"/>
      <c r="J168" s="71"/>
      <c r="K168" s="71"/>
      <c r="L168" s="71"/>
      <c r="M168" s="71"/>
    </row>
    <row r="169" spans="7:13" x14ac:dyDescent="0.35">
      <c r="G169" s="10"/>
      <c r="H169" s="10"/>
      <c r="I169" s="10"/>
      <c r="J169" s="71"/>
      <c r="K169" s="71"/>
      <c r="L169" s="71"/>
      <c r="M169" s="71"/>
    </row>
    <row r="170" spans="7:13" x14ac:dyDescent="0.35">
      <c r="G170" s="10"/>
      <c r="H170" s="10"/>
      <c r="I170" s="10"/>
      <c r="J170" s="71"/>
      <c r="K170" s="71"/>
      <c r="L170" s="71"/>
      <c r="M170" s="71"/>
    </row>
    <row r="171" spans="7:13" x14ac:dyDescent="0.35">
      <c r="G171" s="10"/>
      <c r="H171" s="10"/>
      <c r="I171" s="10"/>
      <c r="J171" s="71"/>
      <c r="K171" s="71"/>
      <c r="L171" s="71"/>
      <c r="M171" s="71"/>
    </row>
    <row r="172" spans="7:13" x14ac:dyDescent="0.35">
      <c r="G172" s="10"/>
      <c r="H172" s="10"/>
      <c r="I172" s="10"/>
      <c r="J172" s="71"/>
      <c r="K172" s="71"/>
      <c r="L172" s="71"/>
      <c r="M172" s="71"/>
    </row>
    <row r="173" spans="7:13" x14ac:dyDescent="0.35">
      <c r="G173" s="10"/>
      <c r="H173" s="10"/>
      <c r="I173" s="10"/>
      <c r="J173" s="71"/>
      <c r="K173" s="71"/>
      <c r="L173" s="71"/>
      <c r="M173" s="71"/>
    </row>
    <row r="174" spans="7:13" x14ac:dyDescent="0.35">
      <c r="G174" s="10"/>
      <c r="H174" s="10"/>
      <c r="I174" s="10"/>
      <c r="J174" s="71"/>
      <c r="K174" s="71"/>
      <c r="L174" s="71"/>
      <c r="M174" s="71"/>
    </row>
    <row r="175" spans="7:13" x14ac:dyDescent="0.35">
      <c r="G175" s="10"/>
      <c r="H175" s="10"/>
      <c r="I175" s="10"/>
      <c r="J175" s="71"/>
      <c r="K175" s="71"/>
      <c r="L175" s="71"/>
      <c r="M175" s="71"/>
    </row>
    <row r="176" spans="7:13" x14ac:dyDescent="0.35">
      <c r="G176" s="10"/>
      <c r="H176" s="10"/>
      <c r="I176" s="10"/>
      <c r="J176" s="71"/>
      <c r="K176" s="71"/>
      <c r="L176" s="71"/>
      <c r="M176" s="71"/>
    </row>
    <row r="177" spans="7:13" x14ac:dyDescent="0.35">
      <c r="G177" s="10"/>
      <c r="H177" s="10"/>
      <c r="I177" s="10"/>
      <c r="J177" s="71"/>
      <c r="K177" s="71"/>
      <c r="L177" s="71"/>
      <c r="M177" s="71"/>
    </row>
  </sheetData>
  <mergeCells count="12">
    <mergeCell ref="O21:P21"/>
    <mergeCell ref="D22:D23"/>
    <mergeCell ref="O22:O23"/>
    <mergeCell ref="P22:P23"/>
    <mergeCell ref="B63:D63"/>
    <mergeCell ref="K21:M21"/>
    <mergeCell ref="B68:D68"/>
    <mergeCell ref="A3:H3"/>
    <mergeCell ref="B10:J10"/>
    <mergeCell ref="B11:J11"/>
    <mergeCell ref="D14:J14"/>
    <mergeCell ref="G21:I21"/>
  </mergeCells>
  <conditionalFormatting sqref="J76:M177">
    <cfRule type="cellIs" dxfId="3" priority="1" operator="lessThan">
      <formula>0</formula>
    </cfRule>
    <cfRule type="cellIs" dxfId="2" priority="2" operator="greaterThan">
      <formula>0</formula>
    </cfRule>
  </conditionalFormatting>
  <dataValidations count="5">
    <dataValidation type="list" allowBlank="1" showInputMessage="1" showErrorMessage="1" sqref="D24" xr:uid="{0A4CA3CE-942B-4FEC-89A3-88AE1569DF20}">
      <formula1>"per device per 30 days, per kWh, per kW, per kVA"</formula1>
    </dataValidation>
    <dataValidation type="list" allowBlank="1" showInputMessage="1" showErrorMessage="1" sqref="D17" xr:uid="{4D6D4170-4C6F-4620-AD32-693C8AB51471}">
      <formula1>"TOU, non-TOU"</formula1>
    </dataValidation>
    <dataValidation type="list" allowBlank="1" showInputMessage="1" showErrorMessage="1" prompt="Select Charge Unit - per 30 days, per kWh, per kW, per kVA." sqref="D45:D46 D48:D58 D37:D43 D25:D35" xr:uid="{1AB173DF-28CA-4214-89A4-004A4F8F6B18}">
      <formula1>"per 30 days, per kWh, per kW, per kVA"</formula1>
    </dataValidation>
    <dataValidation type="list" allowBlank="1" showInputMessage="1" showErrorMessage="1" sqref="E45:E46 E37:E43 E24:E35 E69 E64 E48:E59" xr:uid="{4673845C-B253-43A1-A760-DC8D6DA77708}">
      <formula1>#REF!</formula1>
    </dataValidation>
    <dataValidation type="list" allowBlank="1" showInputMessage="1" showErrorMessage="1" prompt="Select Charge Unit - monthly, per kWh, per kW" sqref="D69 D64 D59" xr:uid="{D612FA96-9496-4C8B-B923-2D8F94B9024E}">
      <formula1>"Monthly, per kWh, per kW"</formula1>
    </dataValidation>
  </dataValidations>
  <printOptions horizontalCentered="1"/>
  <pageMargins left="0.70866141732283472" right="0.70866141732283472" top="1.3385826771653544" bottom="0.70866141732283472" header="0.51181102362204722" footer="0.51181102362204722"/>
  <pageSetup scale="45" fitToHeight="0" orientation="landscape" r:id="rId1"/>
  <headerFooter scaleWithDoc="0">
    <oddHeader xml:space="preserve">&amp;R&amp;7Toronto Hydro-Electric System Limited 
EB-2020-0057
Tab 5
Schedule 1
UPDATED: December 2, 2020
Page &amp;P of &amp;N
</oddHeader>
    <oddFooter>&amp;C&amp;7&amp;A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Option Button 1">
              <controlPr defaultSize="0" autoFill="0" autoLine="0" autoPict="0">
                <anchor moveWithCells="1">
                  <from>
                    <xdr:col>10</xdr:col>
                    <xdr:colOff>374650</xdr:colOff>
                    <xdr:row>17</xdr:row>
                    <xdr:rowOff>95250</xdr:rowOff>
                  </from>
                  <to>
                    <xdr:col>17</xdr:col>
                    <xdr:colOff>412750</xdr:colOff>
                    <xdr:row>19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Option Button 2">
              <controlPr defaultSize="0" autoFill="0" autoLine="0" autoPict="0">
                <anchor moveWithCells="1">
                  <from>
                    <xdr:col>7</xdr:col>
                    <xdr:colOff>698500</xdr:colOff>
                    <xdr:row>18</xdr:row>
                    <xdr:rowOff>12700</xdr:rowOff>
                  </from>
                  <to>
                    <xdr:col>11</xdr:col>
                    <xdr:colOff>31750</xdr:colOff>
                    <xdr:row>19</xdr:row>
                    <xdr:rowOff>127000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2A4F6E-48CA-4616-A78A-889E276323B7}">
  <sheetPr>
    <pageSetUpPr fitToPage="1"/>
  </sheetPr>
  <dimension ref="A1:R135"/>
  <sheetViews>
    <sheetView showGridLines="0" zoomScale="70" zoomScaleNormal="70" workbookViewId="0">
      <selection activeCell="B25" sqref="B25"/>
    </sheetView>
  </sheetViews>
  <sheetFormatPr defaultColWidth="9.1796875" defaultRowHeight="14.5" x14ac:dyDescent="0.35"/>
  <cols>
    <col min="1" max="1" width="1.81640625" style="191" customWidth="1"/>
    <col min="2" max="2" width="131" style="191" customWidth="1"/>
    <col min="3" max="3" width="1.54296875" style="191" customWidth="1"/>
    <col min="4" max="4" width="26.7265625" style="328" bestFit="1" customWidth="1"/>
    <col min="5" max="5" width="1.1796875" style="191" customWidth="1"/>
    <col min="6" max="6" width="1.26953125" style="191" customWidth="1"/>
    <col min="7" max="7" width="12.26953125" style="191" bestFit="1" customWidth="1"/>
    <col min="8" max="8" width="12.81640625" style="191" customWidth="1"/>
    <col min="9" max="9" width="11.7265625" style="191" bestFit="1" customWidth="1"/>
    <col min="10" max="10" width="0.81640625" style="191" customWidth="1"/>
    <col min="11" max="11" width="12.54296875" style="191" bestFit="1" customWidth="1"/>
    <col min="12" max="12" width="8" style="191" bestFit="1" customWidth="1"/>
    <col min="13" max="13" width="14.1796875" style="191" customWidth="1"/>
    <col min="14" max="14" width="2.1796875" style="191" bestFit="1" customWidth="1"/>
    <col min="15" max="15" width="12.81640625" style="191" bestFit="1" customWidth="1"/>
    <col min="16" max="16" width="12.7265625" style="191" customWidth="1"/>
    <col min="17" max="17" width="1.26953125" style="191" customWidth="1"/>
    <col min="18" max="16384" width="9.1796875" style="191"/>
  </cols>
  <sheetData>
    <row r="1" spans="1:17" ht="20" x14ac:dyDescent="0.35">
      <c r="A1" s="188"/>
      <c r="B1" s="189"/>
      <c r="C1" s="189"/>
      <c r="D1" s="190"/>
      <c r="E1" s="189"/>
      <c r="F1" s="189"/>
      <c r="G1" s="189"/>
      <c r="H1" s="189"/>
      <c r="I1" s="188"/>
      <c r="J1" s="188"/>
      <c r="N1" s="191">
        <v>1</v>
      </c>
      <c r="O1" s="191">
        <v>1</v>
      </c>
    </row>
    <row r="2" spans="1:17" ht="17.5" x14ac:dyDescent="0.35">
      <c r="A2" s="193"/>
      <c r="B2" s="193"/>
      <c r="C2" s="193"/>
      <c r="D2" s="194"/>
      <c r="E2" s="193"/>
      <c r="F2" s="193"/>
      <c r="G2" s="193"/>
      <c r="H2" s="193"/>
      <c r="I2" s="188"/>
      <c r="J2" s="188"/>
    </row>
    <row r="3" spans="1:17" ht="17.5" x14ac:dyDescent="0.35">
      <c r="A3" s="552"/>
      <c r="B3" s="552"/>
      <c r="C3" s="552"/>
      <c r="D3" s="552"/>
      <c r="E3" s="552"/>
      <c r="F3" s="552"/>
      <c r="G3" s="552"/>
      <c r="H3" s="552"/>
      <c r="I3" s="188"/>
      <c r="J3" s="188"/>
    </row>
    <row r="4" spans="1:17" ht="17.5" x14ac:dyDescent="0.35">
      <c r="A4" s="193"/>
      <c r="B4" s="193"/>
      <c r="C4" s="193"/>
      <c r="D4" s="194"/>
      <c r="E4" s="193"/>
      <c r="F4" s="195"/>
      <c r="G4" s="195"/>
      <c r="H4" s="195"/>
      <c r="I4" s="188"/>
      <c r="J4" s="188"/>
    </row>
    <row r="5" spans="1:17" ht="15.5" x14ac:dyDescent="0.35">
      <c r="A5" s="188"/>
      <c r="B5" s="188"/>
      <c r="C5" s="196"/>
      <c r="D5" s="197"/>
      <c r="E5" s="196"/>
      <c r="F5" s="188"/>
      <c r="G5" s="188"/>
      <c r="H5" s="188"/>
      <c r="I5" s="188"/>
      <c r="J5" s="188"/>
    </row>
    <row r="6" spans="1:17" x14ac:dyDescent="0.35">
      <c r="A6" s="188"/>
      <c r="B6" s="188"/>
      <c r="C6" s="188"/>
      <c r="D6" s="198"/>
      <c r="E6" s="188"/>
      <c r="F6" s="188"/>
      <c r="G6" s="188"/>
      <c r="H6" s="188"/>
      <c r="I6" s="188"/>
      <c r="J6" s="188"/>
    </row>
    <row r="7" spans="1:17" x14ac:dyDescent="0.35">
      <c r="A7" s="188"/>
      <c r="B7" s="188"/>
      <c r="C7" s="188"/>
      <c r="D7" s="198"/>
      <c r="E7" s="188"/>
      <c r="F7" s="188"/>
      <c r="G7" s="188"/>
      <c r="H7" s="188"/>
      <c r="I7" s="188"/>
      <c r="J7" s="188"/>
    </row>
    <row r="8" spans="1:17" x14ac:dyDescent="0.35">
      <c r="A8" s="199"/>
      <c r="B8" s="188"/>
      <c r="C8" s="188"/>
      <c r="D8" s="198"/>
      <c r="E8" s="188"/>
      <c r="F8" s="188"/>
      <c r="G8" s="188"/>
      <c r="H8" s="188"/>
      <c r="I8" s="188"/>
      <c r="J8" s="188"/>
    </row>
    <row r="9" spans="1:17" x14ac:dyDescent="0.35">
      <c r="A9" s="200"/>
      <c r="B9" s="200"/>
      <c r="C9" s="200"/>
      <c r="D9" s="201"/>
      <c r="E9" s="200"/>
      <c r="F9" s="200"/>
      <c r="G9" s="200"/>
      <c r="H9" s="200"/>
    </row>
    <row r="10" spans="1:17" ht="18" x14ac:dyDescent="0.4">
      <c r="A10" s="200"/>
      <c r="B10" s="553" t="s">
        <v>0</v>
      </c>
      <c r="C10" s="553"/>
      <c r="D10" s="553"/>
      <c r="E10" s="553"/>
      <c r="F10" s="553"/>
      <c r="G10" s="553"/>
      <c r="H10" s="553"/>
      <c r="I10" s="553"/>
      <c r="J10" s="553"/>
    </row>
    <row r="11" spans="1:17" ht="18" x14ac:dyDescent="0.4">
      <c r="A11" s="200"/>
      <c r="B11" s="553" t="s">
        <v>1</v>
      </c>
      <c r="C11" s="553"/>
      <c r="D11" s="553"/>
      <c r="E11" s="553"/>
      <c r="F11" s="553"/>
      <c r="G11" s="553"/>
      <c r="H11" s="553"/>
      <c r="I11" s="553"/>
      <c r="J11" s="553"/>
    </row>
    <row r="12" spans="1:17" x14ac:dyDescent="0.35">
      <c r="A12" s="200"/>
      <c r="B12" s="200"/>
      <c r="C12" s="200"/>
      <c r="D12" s="201"/>
      <c r="E12" s="200"/>
      <c r="F12" s="200"/>
      <c r="G12" s="200"/>
      <c r="H12" s="200"/>
    </row>
    <row r="13" spans="1:17" x14ac:dyDescent="0.35">
      <c r="A13" s="200"/>
      <c r="B13" s="200"/>
      <c r="C13" s="200"/>
      <c r="D13" s="201"/>
      <c r="E13" s="200"/>
      <c r="F13" s="200"/>
      <c r="G13" s="200"/>
      <c r="H13" s="200"/>
    </row>
    <row r="14" spans="1:17" ht="15.5" x14ac:dyDescent="0.35">
      <c r="A14" s="200"/>
      <c r="B14" s="204" t="s">
        <v>2</v>
      </c>
      <c r="C14" s="200"/>
      <c r="D14" s="554" t="s">
        <v>96</v>
      </c>
      <c r="E14" s="554"/>
      <c r="F14" s="554"/>
      <c r="G14" s="554"/>
      <c r="H14" s="554"/>
      <c r="I14" s="554"/>
      <c r="J14" s="554"/>
      <c r="M14" s="525"/>
    </row>
    <row r="15" spans="1:17" ht="15.5" x14ac:dyDescent="0.35">
      <c r="A15" s="200"/>
      <c r="B15" s="207"/>
      <c r="C15" s="200"/>
      <c r="D15" s="208"/>
      <c r="E15" s="208"/>
      <c r="F15" s="209"/>
      <c r="G15" s="209"/>
      <c r="H15" s="209"/>
      <c r="I15" s="209"/>
      <c r="J15" s="209"/>
      <c r="K15" s="210"/>
      <c r="L15" s="210"/>
      <c r="M15" s="209"/>
      <c r="N15" s="210"/>
      <c r="O15" s="210"/>
      <c r="P15" s="210"/>
      <c r="Q15" s="210"/>
    </row>
    <row r="16" spans="1:17" ht="15.5" x14ac:dyDescent="0.35">
      <c r="A16" s="200"/>
      <c r="B16" s="204" t="s">
        <v>4</v>
      </c>
      <c r="C16" s="200"/>
      <c r="D16" s="211" t="s">
        <v>73</v>
      </c>
      <c r="E16" s="208"/>
      <c r="F16" s="209"/>
      <c r="G16" s="526" t="s">
        <v>97</v>
      </c>
      <c r="H16" s="209"/>
      <c r="I16" s="212"/>
      <c r="J16" s="209"/>
      <c r="K16" s="213"/>
      <c r="L16" s="210"/>
      <c r="M16" s="212"/>
      <c r="N16" s="210"/>
      <c r="O16" s="42"/>
      <c r="P16" s="43"/>
      <c r="Q16" s="210"/>
    </row>
    <row r="17" spans="1:17" ht="15.5" x14ac:dyDescent="0.35">
      <c r="A17" s="200"/>
      <c r="B17" s="207"/>
      <c r="C17" s="200"/>
      <c r="D17" s="208"/>
      <c r="E17" s="208"/>
      <c r="F17" s="208"/>
      <c r="G17" s="477">
        <v>1</v>
      </c>
      <c r="H17" s="433" t="s">
        <v>98</v>
      </c>
      <c r="I17" s="208"/>
      <c r="J17" s="208"/>
    </row>
    <row r="18" spans="1:17" x14ac:dyDescent="0.35">
      <c r="A18" s="200"/>
      <c r="B18" s="214"/>
      <c r="C18" s="200"/>
      <c r="D18" s="215" t="s">
        <v>6</v>
      </c>
      <c r="E18" s="216"/>
      <c r="F18" s="200"/>
      <c r="G18" s="477">
        <v>285</v>
      </c>
      <c r="H18" s="216" t="s">
        <v>7</v>
      </c>
      <c r="I18" s="200"/>
      <c r="J18" s="200"/>
    </row>
    <row r="19" spans="1:17" x14ac:dyDescent="0.35">
      <c r="A19" s="200"/>
      <c r="B19" s="519"/>
      <c r="C19" s="200"/>
      <c r="E19" s="200"/>
      <c r="F19" s="200"/>
      <c r="G19" s="200"/>
      <c r="H19" s="200"/>
      <c r="I19" s="200"/>
      <c r="J19" s="200"/>
      <c r="M19" s="436"/>
    </row>
    <row r="20" spans="1:17" s="10" customFormat="1" x14ac:dyDescent="0.35">
      <c r="A20" s="20"/>
      <c r="B20" s="44"/>
      <c r="C20" s="20"/>
      <c r="D20" s="53"/>
      <c r="E20" s="51"/>
      <c r="F20" s="20"/>
      <c r="G20" s="555" t="s">
        <v>8</v>
      </c>
      <c r="H20" s="556"/>
      <c r="I20" s="557"/>
      <c r="J20" s="20"/>
      <c r="K20" s="555" t="s">
        <v>9</v>
      </c>
      <c r="L20" s="556"/>
      <c r="M20" s="557"/>
      <c r="N20" s="93"/>
      <c r="O20" s="555" t="s">
        <v>10</v>
      </c>
      <c r="P20" s="557"/>
      <c r="Q20" s="38"/>
    </row>
    <row r="21" spans="1:17" x14ac:dyDescent="0.35">
      <c r="A21" s="200"/>
      <c r="B21" s="471"/>
      <c r="C21" s="200"/>
      <c r="D21" s="566" t="s">
        <v>11</v>
      </c>
      <c r="E21" s="390"/>
      <c r="F21" s="200"/>
      <c r="G21" s="391" t="s">
        <v>12</v>
      </c>
      <c r="H21" s="392" t="s">
        <v>13</v>
      </c>
      <c r="I21" s="393" t="s">
        <v>14</v>
      </c>
      <c r="J21" s="200"/>
      <c r="K21" s="391" t="s">
        <v>12</v>
      </c>
      <c r="L21" s="392" t="s">
        <v>13</v>
      </c>
      <c r="M21" s="393" t="s">
        <v>14</v>
      </c>
      <c r="N21" s="200"/>
      <c r="O21" s="567" t="s">
        <v>15</v>
      </c>
      <c r="P21" s="568" t="s">
        <v>16</v>
      </c>
      <c r="Q21" s="224"/>
    </row>
    <row r="22" spans="1:17" x14ac:dyDescent="0.35">
      <c r="A22" s="200"/>
      <c r="B22" s="471"/>
      <c r="C22" s="200"/>
      <c r="D22" s="559"/>
      <c r="E22" s="390"/>
      <c r="F22" s="200"/>
      <c r="G22" s="394" t="s">
        <v>17</v>
      </c>
      <c r="H22" s="395"/>
      <c r="I22" s="395" t="s">
        <v>17</v>
      </c>
      <c r="J22" s="200"/>
      <c r="K22" s="394" t="s">
        <v>17</v>
      </c>
      <c r="L22" s="395"/>
      <c r="M22" s="395" t="s">
        <v>17</v>
      </c>
      <c r="N22" s="200"/>
      <c r="O22" s="561"/>
      <c r="P22" s="563"/>
      <c r="Q22" s="224"/>
    </row>
    <row r="23" spans="1:17" x14ac:dyDescent="0.35">
      <c r="A23" s="200"/>
      <c r="B23" s="229" t="s">
        <v>18</v>
      </c>
      <c r="C23" s="245"/>
      <c r="D23" s="231" t="s">
        <v>19</v>
      </c>
      <c r="E23" s="230"/>
      <c r="F23" s="246"/>
      <c r="G23" s="277">
        <v>6.06</v>
      </c>
      <c r="H23" s="527">
        <v>1</v>
      </c>
      <c r="I23" s="249">
        <f t="shared" ref="I23:I36" si="0">H23*G23</f>
        <v>6.06</v>
      </c>
      <c r="J23" s="246"/>
      <c r="K23" s="112">
        <v>6.34</v>
      </c>
      <c r="L23" s="527">
        <v>1</v>
      </c>
      <c r="M23" s="249">
        <f t="shared" ref="M23:M36" si="1">L23*K23</f>
        <v>6.34</v>
      </c>
      <c r="N23" s="246"/>
      <c r="O23" s="237">
        <f t="shared" ref="O23:O30" si="2">M23-I23</f>
        <v>0.28000000000000025</v>
      </c>
      <c r="P23" s="238">
        <f t="shared" ref="P23:P30" si="3">IF(OR(I23=0,M23=0),"",(O23/I23))</f>
        <v>4.620462046204625E-2</v>
      </c>
      <c r="Q23" s="224"/>
    </row>
    <row r="24" spans="1:17" x14ac:dyDescent="0.35">
      <c r="A24" s="200"/>
      <c r="B24" s="229" t="s">
        <v>99</v>
      </c>
      <c r="C24" s="245"/>
      <c r="D24" s="231" t="s">
        <v>100</v>
      </c>
      <c r="E24" s="230"/>
      <c r="F24" s="246"/>
      <c r="G24" s="277">
        <v>0.63</v>
      </c>
      <c r="H24" s="527">
        <v>1</v>
      </c>
      <c r="I24" s="249">
        <f t="shared" si="0"/>
        <v>0.63</v>
      </c>
      <c r="J24" s="246"/>
      <c r="K24" s="112">
        <v>0.66</v>
      </c>
      <c r="L24" s="527">
        <v>1</v>
      </c>
      <c r="M24" s="249">
        <f t="shared" si="1"/>
        <v>0.66</v>
      </c>
      <c r="N24" s="246"/>
      <c r="O24" s="237">
        <f t="shared" si="2"/>
        <v>3.0000000000000027E-2</v>
      </c>
      <c r="P24" s="238">
        <f t="shared" si="3"/>
        <v>4.7619047619047658E-2</v>
      </c>
      <c r="Q24" s="224"/>
    </row>
    <row r="25" spans="1:17" x14ac:dyDescent="0.35">
      <c r="A25" s="200"/>
      <c r="B25" s="229" t="s">
        <v>20</v>
      </c>
      <c r="C25" s="230"/>
      <c r="D25" s="231" t="s">
        <v>32</v>
      </c>
      <c r="E25" s="230"/>
      <c r="F25" s="232"/>
      <c r="G25" s="438">
        <v>1.07E-3</v>
      </c>
      <c r="H25" s="234">
        <f t="shared" ref="H25:H32" si="4">$G$18</f>
        <v>285</v>
      </c>
      <c r="I25" s="235">
        <f t="shared" si="0"/>
        <v>0.30495</v>
      </c>
      <c r="J25" s="232"/>
      <c r="K25" s="340">
        <v>0</v>
      </c>
      <c r="L25" s="341">
        <f t="shared" ref="L25:L32" si="5">$G$18</f>
        <v>285</v>
      </c>
      <c r="M25" s="235">
        <f t="shared" si="1"/>
        <v>0</v>
      </c>
      <c r="N25" s="232"/>
      <c r="O25" s="237">
        <f t="shared" si="2"/>
        <v>-0.30495</v>
      </c>
      <c r="P25" s="238" t="str">
        <f t="shared" si="3"/>
        <v/>
      </c>
      <c r="Q25" s="224"/>
    </row>
    <row r="26" spans="1:17" x14ac:dyDescent="0.35">
      <c r="A26" s="200"/>
      <c r="B26" s="229" t="s">
        <v>21</v>
      </c>
      <c r="C26" s="230"/>
      <c r="D26" s="231" t="s">
        <v>32</v>
      </c>
      <c r="E26" s="230"/>
      <c r="F26" s="232"/>
      <c r="G26" s="438">
        <v>9.7000000000000005E-4</v>
      </c>
      <c r="H26" s="234">
        <f t="shared" si="4"/>
        <v>285</v>
      </c>
      <c r="I26" s="235">
        <f t="shared" si="0"/>
        <v>0.27645000000000003</v>
      </c>
      <c r="J26" s="232"/>
      <c r="K26" s="340">
        <v>0</v>
      </c>
      <c r="L26" s="341">
        <f t="shared" si="5"/>
        <v>285</v>
      </c>
      <c r="M26" s="235">
        <f t="shared" si="1"/>
        <v>0</v>
      </c>
      <c r="N26" s="232"/>
      <c r="O26" s="237">
        <f t="shared" si="2"/>
        <v>-0.27645000000000003</v>
      </c>
      <c r="P26" s="238" t="str">
        <f t="shared" si="3"/>
        <v/>
      </c>
      <c r="Q26" s="224"/>
    </row>
    <row r="27" spans="1:17" x14ac:dyDescent="0.35">
      <c r="A27" s="200"/>
      <c r="B27" s="229" t="s">
        <v>24</v>
      </c>
      <c r="C27" s="230"/>
      <c r="D27" s="231" t="s">
        <v>32</v>
      </c>
      <c r="E27" s="230"/>
      <c r="F27" s="232"/>
      <c r="G27" s="438">
        <v>-5.0499999999999998E-3</v>
      </c>
      <c r="H27" s="234">
        <f t="shared" si="4"/>
        <v>285</v>
      </c>
      <c r="I27" s="235">
        <f t="shared" si="0"/>
        <v>-1.4392499999999999</v>
      </c>
      <c r="J27" s="232"/>
      <c r="K27" s="340">
        <v>-5.0499999999999998E-3</v>
      </c>
      <c r="L27" s="341">
        <f t="shared" si="5"/>
        <v>285</v>
      </c>
      <c r="M27" s="235">
        <f t="shared" si="1"/>
        <v>-1.4392499999999999</v>
      </c>
      <c r="N27" s="232"/>
      <c r="O27" s="237">
        <f t="shared" si="2"/>
        <v>0</v>
      </c>
      <c r="P27" s="238">
        <f t="shared" si="3"/>
        <v>0</v>
      </c>
      <c r="Q27" s="224"/>
    </row>
    <row r="28" spans="1:17" x14ac:dyDescent="0.35">
      <c r="A28" s="200"/>
      <c r="B28" s="229" t="s">
        <v>25</v>
      </c>
      <c r="C28" s="230"/>
      <c r="D28" s="231" t="s">
        <v>32</v>
      </c>
      <c r="E28" s="230"/>
      <c r="F28" s="232"/>
      <c r="G28" s="438">
        <v>-8.0999999999999996E-4</v>
      </c>
      <c r="H28" s="234">
        <f t="shared" si="4"/>
        <v>285</v>
      </c>
      <c r="I28" s="235">
        <f t="shared" si="0"/>
        <v>-0.23085</v>
      </c>
      <c r="J28" s="232"/>
      <c r="K28" s="340">
        <v>-8.0999999999999996E-4</v>
      </c>
      <c r="L28" s="341">
        <f t="shared" si="5"/>
        <v>285</v>
      </c>
      <c r="M28" s="235">
        <f t="shared" si="1"/>
        <v>-0.23085</v>
      </c>
      <c r="N28" s="232"/>
      <c r="O28" s="237">
        <f t="shared" si="2"/>
        <v>0</v>
      </c>
      <c r="P28" s="238">
        <f t="shared" si="3"/>
        <v>0</v>
      </c>
      <c r="Q28" s="224"/>
    </row>
    <row r="29" spans="1:17" x14ac:dyDescent="0.35">
      <c r="A29" s="200"/>
      <c r="B29" s="229" t="s">
        <v>26</v>
      </c>
      <c r="C29" s="230"/>
      <c r="D29" s="231" t="s">
        <v>32</v>
      </c>
      <c r="E29" s="230"/>
      <c r="F29" s="232"/>
      <c r="G29" s="438">
        <v>0</v>
      </c>
      <c r="H29" s="234">
        <f t="shared" si="4"/>
        <v>285</v>
      </c>
      <c r="I29" s="235">
        <f t="shared" si="0"/>
        <v>0</v>
      </c>
      <c r="J29" s="232"/>
      <c r="K29" s="340">
        <v>-3.0000000000000001E-5</v>
      </c>
      <c r="L29" s="341">
        <f t="shared" si="5"/>
        <v>285</v>
      </c>
      <c r="M29" s="235">
        <f t="shared" si="1"/>
        <v>-8.5500000000000003E-3</v>
      </c>
      <c r="N29" s="232"/>
      <c r="O29" s="237">
        <f t="shared" si="2"/>
        <v>-8.5500000000000003E-3</v>
      </c>
      <c r="P29" s="238" t="str">
        <f t="shared" si="3"/>
        <v/>
      </c>
      <c r="Q29" s="224"/>
    </row>
    <row r="30" spans="1:17" x14ac:dyDescent="0.35">
      <c r="A30" s="200"/>
      <c r="B30" s="229" t="s">
        <v>27</v>
      </c>
      <c r="C30" s="230"/>
      <c r="D30" s="231" t="s">
        <v>32</v>
      </c>
      <c r="E30" s="230"/>
      <c r="F30" s="232"/>
      <c r="G30" s="438">
        <v>-2.4000000000000001E-4</v>
      </c>
      <c r="H30" s="234">
        <f t="shared" si="4"/>
        <v>285</v>
      </c>
      <c r="I30" s="235">
        <f t="shared" si="0"/>
        <v>-6.8400000000000002E-2</v>
      </c>
      <c r="J30" s="232"/>
      <c r="K30" s="340">
        <v>0</v>
      </c>
      <c r="L30" s="341">
        <f t="shared" si="5"/>
        <v>285</v>
      </c>
      <c r="M30" s="235">
        <f t="shared" si="1"/>
        <v>0</v>
      </c>
      <c r="N30" s="232"/>
      <c r="O30" s="237">
        <f t="shared" si="2"/>
        <v>6.8400000000000002E-2</v>
      </c>
      <c r="P30" s="238" t="str">
        <f t="shared" si="3"/>
        <v/>
      </c>
      <c r="Q30" s="224"/>
    </row>
    <row r="31" spans="1:17" x14ac:dyDescent="0.35">
      <c r="A31" s="200"/>
      <c r="B31" s="229" t="s">
        <v>28</v>
      </c>
      <c r="C31" s="230"/>
      <c r="D31" s="231" t="s">
        <v>32</v>
      </c>
      <c r="E31" s="230"/>
      <c r="F31" s="232"/>
      <c r="G31" s="438">
        <v>-4.8000000000000001E-4</v>
      </c>
      <c r="H31" s="234">
        <f t="shared" si="4"/>
        <v>285</v>
      </c>
      <c r="I31" s="235">
        <f t="shared" si="0"/>
        <v>-0.1368</v>
      </c>
      <c r="J31" s="232"/>
      <c r="K31" s="340">
        <v>0</v>
      </c>
      <c r="L31" s="341">
        <f t="shared" si="5"/>
        <v>285</v>
      </c>
      <c r="M31" s="235">
        <f t="shared" si="1"/>
        <v>0</v>
      </c>
      <c r="N31" s="232"/>
      <c r="O31" s="237">
        <f>M31-I31</f>
        <v>0.1368</v>
      </c>
      <c r="P31" s="238" t="str">
        <f>IF(OR(I31=0,M31=0),"",(O31/I31))</f>
        <v/>
      </c>
      <c r="Q31" s="224"/>
    </row>
    <row r="32" spans="1:17" x14ac:dyDescent="0.35">
      <c r="A32" s="200"/>
      <c r="B32" s="229" t="s">
        <v>79</v>
      </c>
      <c r="C32" s="230"/>
      <c r="D32" s="231" t="s">
        <v>32</v>
      </c>
      <c r="E32" s="230"/>
      <c r="F32" s="232"/>
      <c r="G32" s="438">
        <v>0</v>
      </c>
      <c r="H32" s="234">
        <f t="shared" si="4"/>
        <v>285</v>
      </c>
      <c r="I32" s="235">
        <f t="shared" si="0"/>
        <v>0</v>
      </c>
      <c r="J32" s="232"/>
      <c r="K32" s="340">
        <v>-8.1999999999999998E-4</v>
      </c>
      <c r="L32" s="341">
        <f t="shared" si="5"/>
        <v>285</v>
      </c>
      <c r="M32" s="235">
        <f t="shared" si="1"/>
        <v>-0.23369999999999999</v>
      </c>
      <c r="N32" s="232"/>
      <c r="O32" s="237">
        <f>M32-I32</f>
        <v>-0.23369999999999999</v>
      </c>
      <c r="P32" s="238" t="str">
        <f>IF(OR(I32=0,M32=0),"",(O32/I32))</f>
        <v/>
      </c>
      <c r="Q32" s="224"/>
    </row>
    <row r="33" spans="1:18" x14ac:dyDescent="0.35">
      <c r="A33" s="200"/>
      <c r="B33" s="229" t="s">
        <v>30</v>
      </c>
      <c r="C33" s="230"/>
      <c r="D33" s="231" t="s">
        <v>19</v>
      </c>
      <c r="E33" s="230"/>
      <c r="F33" s="232"/>
      <c r="G33" s="244">
        <v>-0.1</v>
      </c>
      <c r="H33" s="236">
        <v>1</v>
      </c>
      <c r="I33" s="249">
        <f t="shared" si="0"/>
        <v>-0.1</v>
      </c>
      <c r="J33" s="232"/>
      <c r="K33" s="233">
        <v>-0.1</v>
      </c>
      <c r="L33" s="236">
        <v>1</v>
      </c>
      <c r="M33" s="235">
        <f t="shared" si="1"/>
        <v>-0.1</v>
      </c>
      <c r="N33" s="232"/>
      <c r="O33" s="237">
        <f t="shared" ref="O33:O59" si="6">M33-I33</f>
        <v>0</v>
      </c>
      <c r="P33" s="238">
        <f t="shared" ref="P33:P59" si="7">IF(OR(I33=0,M33=0),"",(O33/I33))</f>
        <v>0</v>
      </c>
      <c r="Q33" s="224"/>
    </row>
    <row r="34" spans="1:18" x14ac:dyDescent="0.35">
      <c r="A34" s="200"/>
      <c r="B34" s="229" t="s">
        <v>101</v>
      </c>
      <c r="C34" s="230"/>
      <c r="D34" s="231" t="s">
        <v>100</v>
      </c>
      <c r="E34" s="230"/>
      <c r="F34" s="232"/>
      <c r="G34" s="244">
        <v>-0.01</v>
      </c>
      <c r="H34" s="236">
        <v>1</v>
      </c>
      <c r="I34" s="249">
        <f t="shared" si="0"/>
        <v>-0.01</v>
      </c>
      <c r="J34" s="232"/>
      <c r="K34" s="233">
        <v>-0.01</v>
      </c>
      <c r="L34" s="236">
        <v>1</v>
      </c>
      <c r="M34" s="235">
        <f t="shared" si="1"/>
        <v>-0.01</v>
      </c>
      <c r="N34" s="232"/>
      <c r="O34" s="237">
        <f t="shared" si="6"/>
        <v>0</v>
      </c>
      <c r="P34" s="238">
        <f t="shared" si="7"/>
        <v>0</v>
      </c>
      <c r="Q34" s="224"/>
    </row>
    <row r="35" spans="1:18" x14ac:dyDescent="0.35">
      <c r="A35" s="200"/>
      <c r="B35" s="229" t="s">
        <v>30</v>
      </c>
      <c r="C35" s="230"/>
      <c r="D35" s="231" t="s">
        <v>32</v>
      </c>
      <c r="E35" s="230"/>
      <c r="F35" s="232"/>
      <c r="G35" s="438">
        <v>-1.2099999999999999E-3</v>
      </c>
      <c r="H35" s="341">
        <f t="shared" ref="H35" si="8">$G$18</f>
        <v>285</v>
      </c>
      <c r="I35" s="249">
        <f t="shared" si="0"/>
        <v>-0.34484999999999999</v>
      </c>
      <c r="J35" s="232"/>
      <c r="K35" s="340">
        <v>-1.2099999999999999E-3</v>
      </c>
      <c r="L35" s="341">
        <f t="shared" ref="L35" si="9">$G$18</f>
        <v>285</v>
      </c>
      <c r="M35" s="235">
        <f t="shared" si="1"/>
        <v>-0.34484999999999999</v>
      </c>
      <c r="N35" s="232"/>
      <c r="O35" s="237">
        <f t="shared" si="6"/>
        <v>0</v>
      </c>
      <c r="P35" s="238">
        <f t="shared" si="7"/>
        <v>0</v>
      </c>
      <c r="Q35" s="224"/>
    </row>
    <row r="36" spans="1:18" x14ac:dyDescent="0.35">
      <c r="A36" s="200"/>
      <c r="B36" s="229" t="s">
        <v>31</v>
      </c>
      <c r="C36" s="245"/>
      <c r="D36" s="231" t="s">
        <v>32</v>
      </c>
      <c r="E36" s="230"/>
      <c r="F36" s="246"/>
      <c r="G36" s="340">
        <v>7.6179999999999998E-2</v>
      </c>
      <c r="H36" s="341">
        <f t="shared" ref="H36" si="10">+$G$18</f>
        <v>285</v>
      </c>
      <c r="I36" s="249">
        <f t="shared" si="0"/>
        <v>21.711299999999998</v>
      </c>
      <c r="J36" s="246"/>
      <c r="K36" s="247">
        <v>7.9680000000000001E-2</v>
      </c>
      <c r="L36" s="341">
        <f t="shared" ref="L36" si="11">+$G$18</f>
        <v>285</v>
      </c>
      <c r="M36" s="249">
        <f t="shared" si="1"/>
        <v>22.7088</v>
      </c>
      <c r="N36" s="246"/>
      <c r="O36" s="237">
        <f t="shared" si="6"/>
        <v>0.99750000000000227</v>
      </c>
      <c r="P36" s="238">
        <f t="shared" si="7"/>
        <v>4.5943817274875405E-2</v>
      </c>
      <c r="Q36" s="224"/>
    </row>
    <row r="37" spans="1:18" x14ac:dyDescent="0.35">
      <c r="A37" s="240"/>
      <c r="B37" s="343" t="s">
        <v>34</v>
      </c>
      <c r="C37" s="396"/>
      <c r="D37" s="397"/>
      <c r="E37" s="396"/>
      <c r="F37" s="398"/>
      <c r="G37" s="399"/>
      <c r="H37" s="400"/>
      <c r="I37" s="401">
        <f>SUM(I23:I36)</f>
        <v>26.652549999999998</v>
      </c>
      <c r="J37" s="398"/>
      <c r="K37" s="399"/>
      <c r="L37" s="400"/>
      <c r="M37" s="401">
        <f>SUM(M23:M36)</f>
        <v>27.3416</v>
      </c>
      <c r="N37" s="398"/>
      <c r="O37" s="402">
        <f t="shared" si="6"/>
        <v>0.68905000000000172</v>
      </c>
      <c r="P37" s="403">
        <f t="shared" si="7"/>
        <v>2.5853060964147963E-2</v>
      </c>
      <c r="Q37" s="224"/>
    </row>
    <row r="38" spans="1:18" x14ac:dyDescent="0.35">
      <c r="A38" s="200"/>
      <c r="B38" s="76" t="s">
        <v>35</v>
      </c>
      <c r="C38" s="245"/>
      <c r="D38" s="231" t="s">
        <v>32</v>
      </c>
      <c r="E38" s="230"/>
      <c r="F38" s="246"/>
      <c r="G38" s="438">
        <f>+$G$56</f>
        <v>0.126</v>
      </c>
      <c r="H38" s="248">
        <f>$G$18*(1+G67)-$G$18</f>
        <v>8.4075000000000273</v>
      </c>
      <c r="I38" s="235">
        <f>H38*G38</f>
        <v>1.0593450000000035</v>
      </c>
      <c r="J38" s="246"/>
      <c r="K38" s="438">
        <f>+$G$56</f>
        <v>0.126</v>
      </c>
      <c r="L38" s="248">
        <f>$G$18*(1+K67)-$G$18</f>
        <v>8.4075000000000273</v>
      </c>
      <c r="M38" s="235">
        <f>L38*K38</f>
        <v>1.0593450000000035</v>
      </c>
      <c r="N38" s="246"/>
      <c r="O38" s="237">
        <f t="shared" si="6"/>
        <v>0</v>
      </c>
      <c r="P38" s="238">
        <f t="shared" si="7"/>
        <v>0</v>
      </c>
      <c r="Q38" s="224"/>
    </row>
    <row r="39" spans="1:18" s="9" customFormat="1" x14ac:dyDescent="0.35">
      <c r="A39" s="93"/>
      <c r="B39" s="79" t="str">
        <f>+RESIDENTIAL!$B$39</f>
        <v>Rate Rider for Disposition of Deferral/Variance Accounts (2021) - effective until December 31, 2021</v>
      </c>
      <c r="C39" s="62"/>
      <c r="D39" s="61" t="s">
        <v>32</v>
      </c>
      <c r="E39" s="62"/>
      <c r="F39" s="52"/>
      <c r="G39" s="94"/>
      <c r="H39" s="95"/>
      <c r="I39" s="96">
        <f>H39*G39</f>
        <v>0</v>
      </c>
      <c r="J39" s="75"/>
      <c r="K39" s="94">
        <v>2.7E-4</v>
      </c>
      <c r="L39" s="78">
        <f>+$G$18</f>
        <v>285</v>
      </c>
      <c r="M39" s="74">
        <f>L39*K39</f>
        <v>7.6950000000000005E-2</v>
      </c>
      <c r="N39" s="75"/>
      <c r="O39" s="67">
        <f>M39-I39</f>
        <v>7.6950000000000005E-2</v>
      </c>
      <c r="P39" s="68" t="str">
        <f>IF(OR(I39=0,M39=0),"",(O39/I39))</f>
        <v/>
      </c>
      <c r="Q39" s="69"/>
      <c r="R39" s="191"/>
    </row>
    <row r="40" spans="1:18" s="9" customFormat="1" x14ac:dyDescent="0.35">
      <c r="A40" s="93"/>
      <c r="B40" s="79" t="str">
        <f>+RESIDENTIAL!$B$40</f>
        <v>Rate Rider for Disposition of Deferral/Variance Accounts (2020) - effective until December 31, 2021</v>
      </c>
      <c r="C40" s="62"/>
      <c r="D40" s="61" t="s">
        <v>32</v>
      </c>
      <c r="E40" s="62"/>
      <c r="F40" s="52"/>
      <c r="G40" s="94">
        <v>4.0000000000000002E-4</v>
      </c>
      <c r="H40" s="78">
        <f>+$G$18</f>
        <v>285</v>
      </c>
      <c r="I40" s="96">
        <f t="shared" ref="I40:I44" si="12">H40*G40</f>
        <v>0.114</v>
      </c>
      <c r="J40" s="75"/>
      <c r="K40" s="94">
        <v>4.0000000000000002E-4</v>
      </c>
      <c r="L40" s="78">
        <f>+$G$18</f>
        <v>285</v>
      </c>
      <c r="M40" s="74">
        <f t="shared" ref="M40:M44" si="13">L40*K40</f>
        <v>0.114</v>
      </c>
      <c r="N40" s="75"/>
      <c r="O40" s="67">
        <f t="shared" ref="O40:O44" si="14">M40-I40</f>
        <v>0</v>
      </c>
      <c r="P40" s="68">
        <f t="shared" ref="P40:P44" si="15">IF(OR(I40=0,M40=0),"",(O40/I40))</f>
        <v>0</v>
      </c>
      <c r="Q40" s="69"/>
      <c r="R40" s="191"/>
    </row>
    <row r="41" spans="1:18" s="9" customFormat="1" x14ac:dyDescent="0.35">
      <c r="A41" s="93"/>
      <c r="B41" s="79" t="str">
        <f>+RESIDENTIAL!$B$41</f>
        <v>Rate Rider for Disposition of Capacity Based Recovery Account (2021) - Applicable only for Class B Customers - effective until December 31, 2021</v>
      </c>
      <c r="C41" s="62"/>
      <c r="D41" s="61" t="s">
        <v>32</v>
      </c>
      <c r="E41" s="62"/>
      <c r="F41" s="52"/>
      <c r="G41" s="94"/>
      <c r="H41" s="95"/>
      <c r="I41" s="96">
        <f t="shared" si="12"/>
        <v>0</v>
      </c>
      <c r="J41" s="75"/>
      <c r="K41" s="94">
        <v>-9.0000000000000006E-5</v>
      </c>
      <c r="L41" s="78">
        <f>+$G$18</f>
        <v>285</v>
      </c>
      <c r="M41" s="74">
        <f>L41*K41</f>
        <v>-2.5650000000000003E-2</v>
      </c>
      <c r="N41" s="75"/>
      <c r="O41" s="67">
        <f>M41-I41</f>
        <v>-2.5650000000000003E-2</v>
      </c>
      <c r="P41" s="68" t="str">
        <f>IF(OR(I41=0,M41=0),"",(O41/I41))</f>
        <v/>
      </c>
      <c r="Q41" s="69"/>
      <c r="R41" s="191"/>
    </row>
    <row r="42" spans="1:18" s="9" customFormat="1" x14ac:dyDescent="0.35">
      <c r="A42" s="93"/>
      <c r="B42" s="79" t="str">
        <f>+RESIDENTIAL!$B$42</f>
        <v>Rate Rider for Disposition of Capacity Based Recovery Account (2020) - Applicable only for Class B Customers - effective until December 31, 2021</v>
      </c>
      <c r="C42" s="62"/>
      <c r="D42" s="61" t="s">
        <v>32</v>
      </c>
      <c r="E42" s="62"/>
      <c r="F42" s="52"/>
      <c r="G42" s="94">
        <v>-2.0000000000000002E-5</v>
      </c>
      <c r="H42" s="78">
        <f>+$G$18</f>
        <v>285</v>
      </c>
      <c r="I42" s="96">
        <f t="shared" si="12"/>
        <v>-5.7000000000000002E-3</v>
      </c>
      <c r="J42" s="75"/>
      <c r="K42" s="94">
        <v>-2.0000000000000002E-5</v>
      </c>
      <c r="L42" s="78">
        <f>+$G$18</f>
        <v>285</v>
      </c>
      <c r="M42" s="74">
        <f t="shared" si="13"/>
        <v>-5.7000000000000002E-3</v>
      </c>
      <c r="N42" s="75"/>
      <c r="O42" s="67">
        <f t="shared" si="14"/>
        <v>0</v>
      </c>
      <c r="P42" s="68">
        <f t="shared" si="15"/>
        <v>0</v>
      </c>
      <c r="Q42" s="69"/>
      <c r="R42" s="191"/>
    </row>
    <row r="43" spans="1:18" s="9" customFormat="1" x14ac:dyDescent="0.35">
      <c r="A43" s="93"/>
      <c r="B43" s="79" t="str">
        <f>+RESIDENTIAL!$B$43</f>
        <v>Rate Rider for Disposition of Global Adjustment Account (2021) - Applicable only for Non-RPP Customers - effective until December 31, 2021</v>
      </c>
      <c r="C43" s="62"/>
      <c r="D43" s="61" t="s">
        <v>32</v>
      </c>
      <c r="E43" s="62"/>
      <c r="F43" s="52"/>
      <c r="G43" s="94"/>
      <c r="H43" s="95"/>
      <c r="I43" s="96"/>
      <c r="J43" s="75"/>
      <c r="K43" s="94">
        <v>2.3900000000000002E-3</v>
      </c>
      <c r="L43" s="78">
        <v>0</v>
      </c>
      <c r="M43" s="74">
        <f t="shared" si="13"/>
        <v>0</v>
      </c>
      <c r="N43" s="75"/>
      <c r="O43" s="67">
        <f>M43-I43</f>
        <v>0</v>
      </c>
      <c r="P43" s="68" t="str">
        <f>IF(OR(I43=0,M43=0),"",(O43/I43))</f>
        <v/>
      </c>
      <c r="Q43" s="69"/>
      <c r="R43" s="191"/>
    </row>
    <row r="44" spans="1:18" s="9" customFormat="1" x14ac:dyDescent="0.35">
      <c r="A44" s="93"/>
      <c r="B44" s="79" t="str">
        <f>+RESIDENTIAL!$B$44</f>
        <v>Rate Rider for Disposition of Global Adjustment Account (2020) - Applicable only for Non-RPP Customers - effective until December 31, 2021</v>
      </c>
      <c r="C44" s="62"/>
      <c r="D44" s="61" t="s">
        <v>32</v>
      </c>
      <c r="E44" s="62"/>
      <c r="F44" s="52"/>
      <c r="G44" s="94">
        <v>-1.5900000000000001E-3</v>
      </c>
      <c r="H44" s="95"/>
      <c r="I44" s="96">
        <f t="shared" si="12"/>
        <v>0</v>
      </c>
      <c r="J44" s="75"/>
      <c r="K44" s="94">
        <v>-1.5900000000000001E-3</v>
      </c>
      <c r="L44" s="78">
        <v>0</v>
      </c>
      <c r="M44" s="74">
        <f t="shared" si="13"/>
        <v>0</v>
      </c>
      <c r="N44" s="75"/>
      <c r="O44" s="67">
        <f t="shared" si="14"/>
        <v>0</v>
      </c>
      <c r="P44" s="68" t="str">
        <f t="shared" si="15"/>
        <v/>
      </c>
      <c r="Q44" s="69"/>
      <c r="R44" s="191"/>
    </row>
    <row r="45" spans="1:18" x14ac:dyDescent="0.35">
      <c r="A45" s="200"/>
      <c r="B45" s="404" t="s">
        <v>43</v>
      </c>
      <c r="C45" s="405"/>
      <c r="D45" s="406"/>
      <c r="E45" s="405"/>
      <c r="F45" s="398"/>
      <c r="G45" s="407"/>
      <c r="H45" s="408"/>
      <c r="I45" s="409">
        <f>SUM(I38:I44)+I37</f>
        <v>27.820195000000002</v>
      </c>
      <c r="J45" s="398"/>
      <c r="K45" s="407"/>
      <c r="L45" s="408"/>
      <c r="M45" s="409">
        <f>SUM(M38:M44)+M37</f>
        <v>28.560545000000005</v>
      </c>
      <c r="N45" s="398"/>
      <c r="O45" s="402">
        <f t="shared" si="6"/>
        <v>0.74035000000000295</v>
      </c>
      <c r="P45" s="403">
        <f t="shared" si="7"/>
        <v>2.6611963000259448E-2</v>
      </c>
      <c r="Q45" s="224"/>
    </row>
    <row r="46" spans="1:18" x14ac:dyDescent="0.35">
      <c r="A46" s="200"/>
      <c r="B46" s="269" t="s">
        <v>44</v>
      </c>
      <c r="C46" s="246"/>
      <c r="D46" s="231" t="s">
        <v>32</v>
      </c>
      <c r="E46" s="232"/>
      <c r="F46" s="246"/>
      <c r="G46" s="247">
        <v>5.4900000000000001E-3</v>
      </c>
      <c r="H46" s="260">
        <f>$G$18*(1+G67)</f>
        <v>293.40750000000003</v>
      </c>
      <c r="I46" s="249">
        <f>H46*G46</f>
        <v>1.6108071750000001</v>
      </c>
      <c r="J46" s="246"/>
      <c r="K46" s="247">
        <v>4.9699999999999996E-3</v>
      </c>
      <c r="L46" s="260">
        <f>$G$18*(1+K67)</f>
        <v>293.40750000000003</v>
      </c>
      <c r="M46" s="249">
        <f>L46*K46</f>
        <v>1.4582352750000001</v>
      </c>
      <c r="N46" s="246"/>
      <c r="O46" s="237">
        <f t="shared" si="6"/>
        <v>-0.15257190000000009</v>
      </c>
      <c r="P46" s="238">
        <f t="shared" si="7"/>
        <v>-9.4717668488160336E-2</v>
      </c>
      <c r="Q46" s="224"/>
    </row>
    <row r="47" spans="1:18" x14ac:dyDescent="0.35">
      <c r="A47" s="200"/>
      <c r="B47" s="270" t="s">
        <v>45</v>
      </c>
      <c r="C47" s="246"/>
      <c r="D47" s="231" t="s">
        <v>32</v>
      </c>
      <c r="E47" s="232"/>
      <c r="F47" s="246"/>
      <c r="G47" s="247">
        <v>4.6499999999999996E-3</v>
      </c>
      <c r="H47" s="341">
        <f>+H46</f>
        <v>293.40750000000003</v>
      </c>
      <c r="I47" s="249">
        <f>H47*G47</f>
        <v>1.364344875</v>
      </c>
      <c r="J47" s="246"/>
      <c r="K47" s="247">
        <v>4.1799999999999997E-3</v>
      </c>
      <c r="L47" s="341">
        <f>+L46</f>
        <v>293.40750000000003</v>
      </c>
      <c r="M47" s="249">
        <f>L47*K47</f>
        <v>1.22644335</v>
      </c>
      <c r="N47" s="246"/>
      <c r="O47" s="237">
        <f t="shared" si="6"/>
        <v>-0.13790152499999997</v>
      </c>
      <c r="P47" s="238">
        <f t="shared" si="7"/>
        <v>-0.10107526881720427</v>
      </c>
      <c r="Q47" s="224"/>
    </row>
    <row r="48" spans="1:18" x14ac:dyDescent="0.35">
      <c r="A48" s="200"/>
      <c r="B48" s="404" t="s">
        <v>46</v>
      </c>
      <c r="C48" s="396"/>
      <c r="D48" s="410"/>
      <c r="E48" s="396"/>
      <c r="F48" s="411"/>
      <c r="G48" s="412"/>
      <c r="H48" s="407"/>
      <c r="I48" s="409">
        <f>SUM(I45:I47)</f>
        <v>30.795347050000004</v>
      </c>
      <c r="J48" s="411"/>
      <c r="K48" s="412"/>
      <c r="L48" s="407"/>
      <c r="M48" s="409">
        <f>SUM(M45:M47)</f>
        <v>31.245223625000005</v>
      </c>
      <c r="N48" s="411"/>
      <c r="O48" s="402">
        <f t="shared" si="6"/>
        <v>0.44987657500000111</v>
      </c>
      <c r="P48" s="403">
        <f t="shared" si="7"/>
        <v>1.4608589221922767E-2</v>
      </c>
      <c r="Q48" s="224"/>
    </row>
    <row r="49" spans="1:18" x14ac:dyDescent="0.35">
      <c r="A49" s="200"/>
      <c r="B49" s="270" t="s">
        <v>67</v>
      </c>
      <c r="C49" s="246"/>
      <c r="D49" s="231" t="s">
        <v>32</v>
      </c>
      <c r="E49" s="232"/>
      <c r="F49" s="246"/>
      <c r="G49" s="275">
        <f>+RESIDENTIAL!$G$50</f>
        <v>3.0000000000000001E-3</v>
      </c>
      <c r="H49" s="341">
        <f>+H46</f>
        <v>293.40750000000003</v>
      </c>
      <c r="I49" s="249">
        <f t="shared" ref="I49:I59" si="16">H49*G49</f>
        <v>0.88022250000000013</v>
      </c>
      <c r="J49" s="246"/>
      <c r="K49" s="275">
        <f>+RESIDENTIAL!$G$50</f>
        <v>3.0000000000000001E-3</v>
      </c>
      <c r="L49" s="341">
        <f>+L46</f>
        <v>293.40750000000003</v>
      </c>
      <c r="M49" s="249">
        <f t="shared" ref="M49:M59" si="17">L49*K49</f>
        <v>0.88022250000000013</v>
      </c>
      <c r="N49" s="246"/>
      <c r="O49" s="237">
        <f t="shared" si="6"/>
        <v>0</v>
      </c>
      <c r="P49" s="238">
        <f t="shared" si="7"/>
        <v>0</v>
      </c>
      <c r="Q49" s="224"/>
    </row>
    <row r="50" spans="1:18" x14ac:dyDescent="0.35">
      <c r="A50" s="200"/>
      <c r="B50" s="270" t="s">
        <v>68</v>
      </c>
      <c r="C50" s="246"/>
      <c r="D50" s="231" t="s">
        <v>32</v>
      </c>
      <c r="E50" s="232"/>
      <c r="F50" s="246"/>
      <c r="G50" s="275">
        <f>+RESIDENTIAL!$G$51</f>
        <v>5.0000000000000001E-4</v>
      </c>
      <c r="H50" s="341">
        <f>+H46</f>
        <v>293.40750000000003</v>
      </c>
      <c r="I50" s="249">
        <f t="shared" si="16"/>
        <v>0.14670375000000002</v>
      </c>
      <c r="J50" s="246"/>
      <c r="K50" s="275">
        <f>+RESIDENTIAL!$G$51</f>
        <v>5.0000000000000001E-4</v>
      </c>
      <c r="L50" s="341">
        <f>+L46</f>
        <v>293.40750000000003</v>
      </c>
      <c r="M50" s="249">
        <f t="shared" si="17"/>
        <v>0.14670375000000002</v>
      </c>
      <c r="N50" s="246"/>
      <c r="O50" s="237">
        <f t="shared" si="6"/>
        <v>0</v>
      </c>
      <c r="P50" s="238">
        <f t="shared" si="7"/>
        <v>0</v>
      </c>
      <c r="Q50" s="224"/>
    </row>
    <row r="51" spans="1:18" x14ac:dyDescent="0.35">
      <c r="A51" s="200"/>
      <c r="B51" s="270" t="s">
        <v>49</v>
      </c>
      <c r="C51" s="246"/>
      <c r="D51" s="231" t="s">
        <v>32</v>
      </c>
      <c r="E51" s="232"/>
      <c r="F51" s="246"/>
      <c r="G51" s="275">
        <f>+RESIDENTIAL!$G$52</f>
        <v>4.0000000000000002E-4</v>
      </c>
      <c r="H51" s="341">
        <f>+H46</f>
        <v>293.40750000000003</v>
      </c>
      <c r="I51" s="249">
        <f t="shared" si="16"/>
        <v>0.11736300000000002</v>
      </c>
      <c r="J51" s="246"/>
      <c r="K51" s="275">
        <f>+RESIDENTIAL!$G$52</f>
        <v>4.0000000000000002E-4</v>
      </c>
      <c r="L51" s="341">
        <f>+L46</f>
        <v>293.40750000000003</v>
      </c>
      <c r="M51" s="249">
        <f t="shared" si="17"/>
        <v>0.11736300000000002</v>
      </c>
      <c r="N51" s="246"/>
      <c r="O51" s="237">
        <f t="shared" si="6"/>
        <v>0</v>
      </c>
      <c r="P51" s="238">
        <f t="shared" si="7"/>
        <v>0</v>
      </c>
      <c r="Q51" s="224"/>
    </row>
    <row r="52" spans="1:18" x14ac:dyDescent="0.35">
      <c r="A52" s="200"/>
      <c r="B52" s="245" t="s">
        <v>69</v>
      </c>
      <c r="C52" s="245"/>
      <c r="D52" s="231" t="s">
        <v>19</v>
      </c>
      <c r="E52" s="230"/>
      <c r="F52" s="246"/>
      <c r="G52" s="277">
        <f>+RESIDENTIAL!$G$53</f>
        <v>0.25</v>
      </c>
      <c r="H52" s="239">
        <v>1</v>
      </c>
      <c r="I52" s="249">
        <f t="shared" si="16"/>
        <v>0.25</v>
      </c>
      <c r="J52" s="246"/>
      <c r="K52" s="277">
        <f>+RESIDENTIAL!$G$53</f>
        <v>0.25</v>
      </c>
      <c r="L52" s="261">
        <v>1</v>
      </c>
      <c r="M52" s="249">
        <f t="shared" si="17"/>
        <v>0.25</v>
      </c>
      <c r="N52" s="246"/>
      <c r="O52" s="237">
        <f t="shared" si="6"/>
        <v>0</v>
      </c>
      <c r="P52" s="238">
        <f t="shared" si="7"/>
        <v>0</v>
      </c>
      <c r="Q52" s="224"/>
    </row>
    <row r="53" spans="1:18" s="9" customFormat="1" x14ac:dyDescent="0.35">
      <c r="A53" s="93"/>
      <c r="B53" s="62" t="s">
        <v>51</v>
      </c>
      <c r="C53" s="62"/>
      <c r="D53" s="61" t="s">
        <v>32</v>
      </c>
      <c r="E53" s="62"/>
      <c r="F53" s="52"/>
      <c r="G53" s="111">
        <f>+RESIDENTIAL!$G$54</f>
        <v>0.105</v>
      </c>
      <c r="H53" s="95">
        <f>0.64*$G$18</f>
        <v>182.4</v>
      </c>
      <c r="I53" s="65">
        <f t="shared" si="16"/>
        <v>19.152000000000001</v>
      </c>
      <c r="J53" s="75"/>
      <c r="K53" s="111">
        <f>+RESIDENTIAL!$G$54</f>
        <v>0.105</v>
      </c>
      <c r="L53" s="95">
        <f>0.64*$G$18</f>
        <v>182.4</v>
      </c>
      <c r="M53" s="96">
        <f t="shared" si="17"/>
        <v>19.152000000000001</v>
      </c>
      <c r="N53" s="75"/>
      <c r="O53" s="67">
        <f t="shared" si="6"/>
        <v>0</v>
      </c>
      <c r="P53" s="68">
        <f t="shared" si="7"/>
        <v>0</v>
      </c>
      <c r="Q53" s="69"/>
      <c r="R53" s="191"/>
    </row>
    <row r="54" spans="1:18" s="9" customFormat="1" x14ac:dyDescent="0.35">
      <c r="A54" s="93"/>
      <c r="B54" s="62" t="s">
        <v>52</v>
      </c>
      <c r="C54" s="62"/>
      <c r="D54" s="61" t="s">
        <v>32</v>
      </c>
      <c r="E54" s="62"/>
      <c r="F54" s="52"/>
      <c r="G54" s="111">
        <f>+RESIDENTIAL!$G$55</f>
        <v>0.15</v>
      </c>
      <c r="H54" s="95">
        <f>0.18*$G$18</f>
        <v>51.3</v>
      </c>
      <c r="I54" s="65">
        <f t="shared" si="16"/>
        <v>7.6949999999999994</v>
      </c>
      <c r="J54" s="75"/>
      <c r="K54" s="111">
        <f>+RESIDENTIAL!$G$55</f>
        <v>0.15</v>
      </c>
      <c r="L54" s="95">
        <f>0.18*$G$18</f>
        <v>51.3</v>
      </c>
      <c r="M54" s="96">
        <f t="shared" si="17"/>
        <v>7.6949999999999994</v>
      </c>
      <c r="N54" s="75"/>
      <c r="O54" s="67">
        <f t="shared" si="6"/>
        <v>0</v>
      </c>
      <c r="P54" s="68">
        <f t="shared" si="7"/>
        <v>0</v>
      </c>
      <c r="Q54" s="69"/>
      <c r="R54" s="191"/>
    </row>
    <row r="55" spans="1:18" s="9" customFormat="1" x14ac:dyDescent="0.35">
      <c r="A55" s="93"/>
      <c r="B55" s="62" t="s">
        <v>53</v>
      </c>
      <c r="C55" s="62"/>
      <c r="D55" s="61" t="s">
        <v>32</v>
      </c>
      <c r="E55" s="62"/>
      <c r="F55" s="52"/>
      <c r="G55" s="111">
        <f>+RESIDENTIAL!$G$56</f>
        <v>0.217</v>
      </c>
      <c r="H55" s="95">
        <f>0.18*$G$18</f>
        <v>51.3</v>
      </c>
      <c r="I55" s="65">
        <f t="shared" si="16"/>
        <v>11.132099999999999</v>
      </c>
      <c r="J55" s="75"/>
      <c r="K55" s="111">
        <f>+RESIDENTIAL!$G$56</f>
        <v>0.217</v>
      </c>
      <c r="L55" s="95">
        <f>0.18*$G$18</f>
        <v>51.3</v>
      </c>
      <c r="M55" s="96">
        <f t="shared" si="17"/>
        <v>11.132099999999999</v>
      </c>
      <c r="N55" s="75"/>
      <c r="O55" s="67">
        <f t="shared" si="6"/>
        <v>0</v>
      </c>
      <c r="P55" s="68">
        <f t="shared" si="7"/>
        <v>0</v>
      </c>
      <c r="Q55" s="69"/>
      <c r="R55" s="191"/>
    </row>
    <row r="56" spans="1:18" s="9" customFormat="1" x14ac:dyDescent="0.35">
      <c r="A56" s="93"/>
      <c r="B56" s="62" t="s">
        <v>54</v>
      </c>
      <c r="C56" s="62"/>
      <c r="D56" s="61" t="s">
        <v>32</v>
      </c>
      <c r="E56" s="62"/>
      <c r="F56" s="52"/>
      <c r="G56" s="111">
        <f>+RESIDENTIAL!$G$57</f>
        <v>0.126</v>
      </c>
      <c r="H56" s="95">
        <f>IF(AND($N$1=1, $G$18&gt;=750), 750, IF(AND($N$1=1, AND($G$18&lt;750, $G$18&gt;=0)), $G$18, IF(AND($N$1=2, $G$18&gt;=750), 750, IF(AND($N$1=2, AND($G$18&lt;750, $G$18&gt;=0)), $G$18))))</f>
        <v>285</v>
      </c>
      <c r="I56" s="65">
        <f t="shared" si="16"/>
        <v>35.910000000000004</v>
      </c>
      <c r="J56" s="75"/>
      <c r="K56" s="111">
        <f>+RESIDENTIAL!$G$57</f>
        <v>0.126</v>
      </c>
      <c r="L56" s="95">
        <f>IF(AND($N$1=1, $G$18&gt;=750), 750, IF(AND($N$1=1, AND($G$18&lt;750, $G$18&gt;=0)), $G$18, IF(AND($N$1=2, $G$18&gt;=750), 750, IF(AND($N$1=2, AND($G$18&lt;750, $G$18&gt;=0)), $G$18))))</f>
        <v>285</v>
      </c>
      <c r="M56" s="96">
        <f t="shared" si="17"/>
        <v>35.910000000000004</v>
      </c>
      <c r="N56" s="75"/>
      <c r="O56" s="67">
        <f t="shared" si="6"/>
        <v>0</v>
      </c>
      <c r="P56" s="68">
        <f t="shared" si="7"/>
        <v>0</v>
      </c>
      <c r="Q56" s="69"/>
      <c r="R56" s="191"/>
    </row>
    <row r="57" spans="1:18" s="9" customFormat="1" x14ac:dyDescent="0.35">
      <c r="A57" s="93"/>
      <c r="B57" s="62" t="s">
        <v>55</v>
      </c>
      <c r="C57" s="62"/>
      <c r="D57" s="61" t="s">
        <v>32</v>
      </c>
      <c r="E57" s="62"/>
      <c r="F57" s="52"/>
      <c r="G57" s="111">
        <f>+RESIDENTIAL!$G$58</f>
        <v>0.14599999999999999</v>
      </c>
      <c r="H57" s="95">
        <f>IF(AND($N$1=1, $G$18&gt;=750), $G$18-750, IF(AND($N$1=1, AND($G$18&lt;750, $G$18&gt;=0)), 0, IF(AND($N$1=2, $G$18&gt;=750), $G$18-750, IF(AND($N$1=2, AND($G$18&lt;750, $G$18&gt;=0)), 0))))</f>
        <v>0</v>
      </c>
      <c r="I57" s="65">
        <f t="shared" si="16"/>
        <v>0</v>
      </c>
      <c r="J57" s="75"/>
      <c r="K57" s="111">
        <f>+RESIDENTIAL!$G$58</f>
        <v>0.14599999999999999</v>
      </c>
      <c r="L57" s="95">
        <f>IF(AND($N$1=1, $G$18&gt;=750), $G$18-750, IF(AND($N$1=1, AND($G$18&lt;750, $G$18&gt;=0)), 0, IF(AND($N$1=2, $G$18&gt;=750), $G$18-750, IF(AND($N$1=2, AND($G$18&lt;750, $G$18&gt;=0)), 0))))</f>
        <v>0</v>
      </c>
      <c r="M57" s="96">
        <f t="shared" si="17"/>
        <v>0</v>
      </c>
      <c r="N57" s="75"/>
      <c r="O57" s="67">
        <f t="shared" si="6"/>
        <v>0</v>
      </c>
      <c r="P57" s="68" t="str">
        <f t="shared" si="7"/>
        <v/>
      </c>
      <c r="Q57" s="69"/>
      <c r="R57" s="191"/>
    </row>
    <row r="58" spans="1:18" s="9" customFormat="1" x14ac:dyDescent="0.35">
      <c r="A58" s="93"/>
      <c r="B58" s="62" t="s">
        <v>56</v>
      </c>
      <c r="C58" s="62"/>
      <c r="D58" s="61" t="s">
        <v>32</v>
      </c>
      <c r="E58" s="62"/>
      <c r="F58" s="52"/>
      <c r="G58" s="111">
        <f>+RESIDENTIAL!$G$59</f>
        <v>0.1368</v>
      </c>
      <c r="H58" s="95">
        <v>0</v>
      </c>
      <c r="I58" s="65">
        <f t="shared" si="16"/>
        <v>0</v>
      </c>
      <c r="J58" s="75"/>
      <c r="K58" s="111">
        <f>+RESIDENTIAL!$G$59</f>
        <v>0.1368</v>
      </c>
      <c r="L58" s="95">
        <v>0</v>
      </c>
      <c r="M58" s="96">
        <f t="shared" si="17"/>
        <v>0</v>
      </c>
      <c r="N58" s="75"/>
      <c r="O58" s="67">
        <f t="shared" si="6"/>
        <v>0</v>
      </c>
      <c r="P58" s="68" t="str">
        <f t="shared" si="7"/>
        <v/>
      </c>
      <c r="Q58" s="69"/>
      <c r="R58" s="191"/>
    </row>
    <row r="59" spans="1:18" s="9" customFormat="1" ht="15" thickBot="1" x14ac:dyDescent="0.4">
      <c r="A59" s="93"/>
      <c r="B59" s="62" t="s">
        <v>57</v>
      </c>
      <c r="C59" s="62"/>
      <c r="D59" s="61" t="s">
        <v>32</v>
      </c>
      <c r="E59" s="62"/>
      <c r="F59" s="52"/>
      <c r="G59" s="111">
        <f>+RESIDENTIAL!$G$60</f>
        <v>0.1368</v>
      </c>
      <c r="H59" s="95">
        <v>0</v>
      </c>
      <c r="I59" s="65">
        <f t="shared" si="16"/>
        <v>0</v>
      </c>
      <c r="J59" s="75"/>
      <c r="K59" s="111">
        <f>+RESIDENTIAL!$G$60</f>
        <v>0.1368</v>
      </c>
      <c r="L59" s="95">
        <v>0</v>
      </c>
      <c r="M59" s="96">
        <f t="shared" si="17"/>
        <v>0</v>
      </c>
      <c r="N59" s="75"/>
      <c r="O59" s="67">
        <f t="shared" si="6"/>
        <v>0</v>
      </c>
      <c r="P59" s="68" t="str">
        <f t="shared" si="7"/>
        <v/>
      </c>
      <c r="Q59" s="69"/>
      <c r="R59" s="191"/>
    </row>
    <row r="60" spans="1:18" ht="15" thickBot="1" x14ac:dyDescent="0.4">
      <c r="A60" s="200"/>
      <c r="B60" s="279"/>
      <c r="C60" s="280"/>
      <c r="D60" s="281"/>
      <c r="E60" s="280"/>
      <c r="F60" s="282"/>
      <c r="G60" s="283"/>
      <c r="H60" s="528"/>
      <c r="I60" s="285"/>
      <c r="J60" s="282"/>
      <c r="K60" s="283"/>
      <c r="L60" s="284"/>
      <c r="M60" s="285"/>
      <c r="N60" s="282"/>
      <c r="O60" s="286"/>
      <c r="P60" s="287"/>
      <c r="Q60" s="224"/>
    </row>
    <row r="61" spans="1:18" x14ac:dyDescent="0.35">
      <c r="A61" s="200"/>
      <c r="B61" s="371" t="s">
        <v>70</v>
      </c>
      <c r="C61" s="245"/>
      <c r="D61" s="289"/>
      <c r="E61" s="245"/>
      <c r="F61" s="290"/>
      <c r="G61" s="291"/>
      <c r="H61" s="291"/>
      <c r="I61" s="529">
        <f>SUM(I48:I52,I56)</f>
        <v>68.099636300000014</v>
      </c>
      <c r="J61" s="293"/>
      <c r="K61" s="291"/>
      <c r="L61" s="291"/>
      <c r="M61" s="529">
        <f>SUM(M48:M52,M56)</f>
        <v>68.549512875000005</v>
      </c>
      <c r="N61" s="293"/>
      <c r="O61" s="294">
        <f>M61-I61</f>
        <v>0.44987657499999045</v>
      </c>
      <c r="P61" s="295">
        <f>IF(OR(I61=0,M61=0),"",(O61/I61))</f>
        <v>6.6061523885112194E-3</v>
      </c>
      <c r="Q61" s="224"/>
    </row>
    <row r="62" spans="1:18" x14ac:dyDescent="0.35">
      <c r="A62" s="200"/>
      <c r="B62" s="288" t="s">
        <v>59</v>
      </c>
      <c r="C62" s="245"/>
      <c r="D62" s="289"/>
      <c r="E62" s="245"/>
      <c r="F62" s="290"/>
      <c r="G62" s="131">
        <f>+RESIDENTIAL!$G$123</f>
        <v>-0.33200000000000002</v>
      </c>
      <c r="H62" s="296"/>
      <c r="I62" s="242">
        <f>I61*G62</f>
        <v>-22.609079251600004</v>
      </c>
      <c r="J62" s="293"/>
      <c r="K62" s="297">
        <f>$G62</f>
        <v>-0.33200000000000002</v>
      </c>
      <c r="L62" s="296"/>
      <c r="M62" s="490">
        <f>M61*K62</f>
        <v>-22.758438274500001</v>
      </c>
      <c r="N62" s="290"/>
      <c r="O62" s="237">
        <f>M62-I62</f>
        <v>-0.14935902289999703</v>
      </c>
      <c r="P62" s="238">
        <f>IF(OR(I62=0,M62=0),"",(O62/I62))</f>
        <v>6.6061523885112289E-3</v>
      </c>
      <c r="Q62" s="224"/>
    </row>
    <row r="63" spans="1:18" x14ac:dyDescent="0.35">
      <c r="A63" s="200"/>
      <c r="B63" s="378" t="s">
        <v>60</v>
      </c>
      <c r="C63" s="245"/>
      <c r="D63" s="289"/>
      <c r="E63" s="245"/>
      <c r="F63" s="236"/>
      <c r="G63" s="530">
        <v>0.13</v>
      </c>
      <c r="H63" s="236"/>
      <c r="I63" s="242">
        <f>I61*G63</f>
        <v>8.8529527190000028</v>
      </c>
      <c r="J63" s="300"/>
      <c r="K63" s="299">
        <v>0.13</v>
      </c>
      <c r="L63" s="236"/>
      <c r="M63" s="242">
        <f>M61*K63</f>
        <v>8.9114366737500017</v>
      </c>
      <c r="N63" s="300"/>
      <c r="O63" s="237">
        <f>M63-I63</f>
        <v>5.8483954749998901E-2</v>
      </c>
      <c r="P63" s="238">
        <f>IF(OR(I63=0,M63=0),"",(O63/I63))</f>
        <v>6.606152388511235E-3</v>
      </c>
      <c r="Q63" s="224"/>
    </row>
    <row r="64" spans="1:18" ht="15" thickBot="1" x14ac:dyDescent="0.4">
      <c r="A64" s="200"/>
      <c r="B64" s="573" t="s">
        <v>85</v>
      </c>
      <c r="C64" s="573"/>
      <c r="D64" s="573"/>
      <c r="E64" s="301"/>
      <c r="F64" s="531"/>
      <c r="G64" s="531"/>
      <c r="H64" s="531"/>
      <c r="I64" s="532">
        <f>SUM(I61:I63)</f>
        <v>54.343509767400008</v>
      </c>
      <c r="J64" s="533"/>
      <c r="K64" s="531"/>
      <c r="L64" s="531"/>
      <c r="M64" s="534">
        <f>SUM(M61:M63)</f>
        <v>54.702511274250007</v>
      </c>
      <c r="N64" s="533"/>
      <c r="O64" s="363">
        <f>M64-I64</f>
        <v>0.35900150684999943</v>
      </c>
      <c r="P64" s="364">
        <f>IF(OR(I64=0,M64=0),"",(O64/I64))</f>
        <v>6.6061523885113495E-3</v>
      </c>
      <c r="Q64" s="224"/>
    </row>
    <row r="65" spans="1:17" ht="15" thickBot="1" x14ac:dyDescent="0.4">
      <c r="A65" s="306"/>
      <c r="B65" s="450"/>
      <c r="C65" s="366"/>
      <c r="D65" s="367"/>
      <c r="E65" s="366"/>
      <c r="F65" s="368"/>
      <c r="G65" s="283"/>
      <c r="H65" s="369"/>
      <c r="I65" s="285"/>
      <c r="J65" s="368"/>
      <c r="K65" s="283"/>
      <c r="L65" s="369"/>
      <c r="M65" s="285"/>
      <c r="N65" s="368"/>
      <c r="O65" s="370"/>
      <c r="P65" s="287"/>
      <c r="Q65" s="224"/>
    </row>
    <row r="66" spans="1:17" x14ac:dyDescent="0.35">
      <c r="A66" s="200"/>
      <c r="B66" s="200"/>
      <c r="C66" s="200"/>
      <c r="D66" s="201"/>
      <c r="E66" s="200"/>
      <c r="F66" s="200"/>
      <c r="G66" s="200"/>
      <c r="H66" s="200"/>
      <c r="I66" s="218"/>
      <c r="J66" s="200"/>
      <c r="K66" s="535"/>
      <c r="L66" s="535"/>
      <c r="M66" s="536"/>
      <c r="N66" s="535"/>
      <c r="O66" s="535"/>
      <c r="P66" s="537"/>
      <c r="Q66" s="224"/>
    </row>
    <row r="67" spans="1:17" x14ac:dyDescent="0.35">
      <c r="A67" s="200"/>
      <c r="B67" s="216" t="s">
        <v>63</v>
      </c>
      <c r="C67" s="200"/>
      <c r="D67" s="201"/>
      <c r="E67" s="200"/>
      <c r="F67" s="200"/>
      <c r="G67" s="316">
        <f>+RESIDENTIAL!$K$68</f>
        <v>2.9499999999999998E-2</v>
      </c>
      <c r="H67" s="200"/>
      <c r="I67" s="200"/>
      <c r="J67" s="200"/>
      <c r="K67" s="316">
        <f>+RESIDENTIAL!$K$68</f>
        <v>2.9499999999999998E-2</v>
      </c>
      <c r="L67" s="200"/>
      <c r="M67" s="200"/>
      <c r="N67" s="200"/>
      <c r="O67" s="200"/>
      <c r="P67" s="501"/>
      <c r="Q67" s="224"/>
    </row>
    <row r="68" spans="1:17" x14ac:dyDescent="0.35">
      <c r="A68" s="200"/>
      <c r="B68" s="200"/>
      <c r="C68" s="200"/>
      <c r="D68" s="201"/>
      <c r="E68" s="200"/>
      <c r="F68" s="200"/>
      <c r="G68" s="200"/>
      <c r="H68" s="200"/>
      <c r="I68" s="200"/>
      <c r="J68" s="200"/>
      <c r="K68" s="224"/>
      <c r="L68" s="224"/>
      <c r="M68" s="224"/>
      <c r="N68" s="224"/>
      <c r="O68" s="224"/>
      <c r="P68" s="523"/>
      <c r="Q68" s="224"/>
    </row>
    <row r="69" spans="1:17" x14ac:dyDescent="0.35">
      <c r="A69" s="200"/>
      <c r="B69" s="200"/>
      <c r="C69" s="200"/>
      <c r="D69" s="201"/>
      <c r="E69" s="200"/>
      <c r="F69" s="200"/>
      <c r="G69" s="200"/>
      <c r="H69" s="200"/>
      <c r="I69" s="200"/>
      <c r="J69" s="200"/>
      <c r="P69" s="502"/>
    </row>
    <row r="70" spans="1:17" x14ac:dyDescent="0.35">
      <c r="A70" s="200"/>
      <c r="B70" s="200"/>
      <c r="C70" s="200"/>
      <c r="D70" s="201"/>
      <c r="E70" s="200"/>
      <c r="F70" s="200"/>
      <c r="G70" s="200"/>
      <c r="H70" s="200"/>
      <c r="I70" s="200"/>
      <c r="J70" s="200"/>
    </row>
    <row r="71" spans="1:17" x14ac:dyDescent="0.35">
      <c r="D71" s="201"/>
      <c r="E71" s="200"/>
      <c r="F71" s="200"/>
      <c r="G71" s="200"/>
    </row>
    <row r="72" spans="1:17" x14ac:dyDescent="0.35">
      <c r="D72" s="538"/>
      <c r="E72" s="10"/>
      <c r="F72" s="10"/>
      <c r="G72" s="10"/>
      <c r="H72" s="10"/>
      <c r="I72" s="10"/>
    </row>
    <row r="73" spans="1:17" x14ac:dyDescent="0.35">
      <c r="D73" s="538"/>
      <c r="E73" s="10"/>
      <c r="F73" s="10"/>
      <c r="G73" s="71"/>
      <c r="H73" s="71"/>
      <c r="I73" s="71"/>
      <c r="J73" s="71"/>
    </row>
    <row r="74" spans="1:17" x14ac:dyDescent="0.35">
      <c r="D74" s="538"/>
      <c r="E74" s="10"/>
      <c r="F74" s="10"/>
      <c r="G74" s="71"/>
      <c r="H74" s="71"/>
      <c r="I74" s="71"/>
      <c r="J74" s="71"/>
    </row>
    <row r="75" spans="1:17" x14ac:dyDescent="0.35">
      <c r="D75" s="538"/>
      <c r="E75" s="10"/>
      <c r="F75" s="10"/>
      <c r="G75" s="71"/>
      <c r="H75" s="71"/>
      <c r="I75" s="71"/>
      <c r="J75" s="71"/>
    </row>
    <row r="76" spans="1:17" x14ac:dyDescent="0.35">
      <c r="D76" s="538"/>
      <c r="E76" s="10"/>
      <c r="F76" s="10"/>
      <c r="G76" s="71"/>
      <c r="H76" s="71"/>
      <c r="I76" s="71"/>
      <c r="J76" s="71"/>
    </row>
    <row r="77" spans="1:17" x14ac:dyDescent="0.35">
      <c r="D77" s="538"/>
      <c r="E77" s="10"/>
      <c r="F77" s="10"/>
      <c r="G77" s="71"/>
      <c r="H77" s="71"/>
      <c r="I77" s="71"/>
      <c r="J77" s="71"/>
    </row>
    <row r="78" spans="1:17" x14ac:dyDescent="0.35">
      <c r="D78" s="538"/>
      <c r="E78" s="10"/>
      <c r="F78" s="10"/>
      <c r="G78" s="71"/>
      <c r="H78" s="71"/>
      <c r="I78" s="71"/>
      <c r="J78" s="71"/>
    </row>
    <row r="79" spans="1:17" x14ac:dyDescent="0.35">
      <c r="D79" s="538"/>
      <c r="E79" s="10"/>
      <c r="F79" s="10"/>
      <c r="G79" s="71"/>
      <c r="H79" s="71"/>
      <c r="I79" s="71"/>
      <c r="J79" s="71"/>
    </row>
    <row r="80" spans="1:17" x14ac:dyDescent="0.35">
      <c r="D80" s="538"/>
      <c r="E80" s="10"/>
      <c r="F80" s="10"/>
      <c r="G80" s="71"/>
      <c r="H80" s="71"/>
      <c r="I80" s="71"/>
      <c r="J80" s="71"/>
    </row>
    <row r="81" spans="2:10" x14ac:dyDescent="0.35">
      <c r="D81" s="538"/>
      <c r="E81" s="10"/>
      <c r="F81" s="10"/>
      <c r="G81" s="71"/>
      <c r="H81" s="71"/>
      <c r="I81" s="71"/>
      <c r="J81" s="71"/>
    </row>
    <row r="82" spans="2:10" x14ac:dyDescent="0.35">
      <c r="D82" s="538"/>
      <c r="E82" s="10"/>
      <c r="F82" s="10"/>
      <c r="G82" s="71"/>
      <c r="H82" s="71"/>
      <c r="I82" s="71"/>
    </row>
    <row r="83" spans="2:10" x14ac:dyDescent="0.35">
      <c r="D83" s="538"/>
      <c r="E83" s="10"/>
      <c r="F83" s="10"/>
      <c r="G83" s="71"/>
      <c r="H83" s="71"/>
      <c r="I83" s="71"/>
    </row>
    <row r="84" spans="2:10" x14ac:dyDescent="0.35">
      <c r="B84" s="524"/>
      <c r="D84" s="538"/>
      <c r="E84" s="10"/>
      <c r="F84" s="10"/>
      <c r="G84" s="71"/>
      <c r="H84" s="71"/>
      <c r="I84" s="71"/>
    </row>
    <row r="85" spans="2:10" x14ac:dyDescent="0.35">
      <c r="B85" s="524"/>
      <c r="D85" s="538"/>
      <c r="E85" s="10"/>
      <c r="F85" s="10"/>
      <c r="G85" s="71"/>
      <c r="H85" s="71"/>
      <c r="I85" s="71"/>
    </row>
    <row r="86" spans="2:10" x14ac:dyDescent="0.35">
      <c r="B86" s="524"/>
      <c r="D86" s="538"/>
      <c r="E86" s="10"/>
      <c r="F86" s="10"/>
      <c r="G86" s="71"/>
      <c r="H86" s="71"/>
      <c r="I86" s="71"/>
    </row>
    <row r="87" spans="2:10" x14ac:dyDescent="0.35">
      <c r="B87" s="524"/>
      <c r="D87" s="538"/>
      <c r="E87" s="10"/>
      <c r="F87" s="10"/>
      <c r="G87" s="71"/>
      <c r="H87" s="71"/>
      <c r="I87" s="71"/>
    </row>
    <row r="88" spans="2:10" x14ac:dyDescent="0.35">
      <c r="B88" s="524"/>
      <c r="D88" s="538"/>
      <c r="E88" s="10"/>
      <c r="F88" s="10"/>
      <c r="G88" s="71"/>
      <c r="H88" s="71"/>
      <c r="I88" s="71"/>
    </row>
    <row r="89" spans="2:10" x14ac:dyDescent="0.35">
      <c r="B89" s="524"/>
      <c r="D89" s="538"/>
      <c r="E89" s="10"/>
      <c r="F89" s="10"/>
      <c r="G89" s="71"/>
      <c r="H89" s="71"/>
      <c r="I89" s="71"/>
    </row>
    <row r="90" spans="2:10" x14ac:dyDescent="0.35">
      <c r="B90" s="524"/>
      <c r="D90" s="538"/>
      <c r="E90" s="10"/>
      <c r="F90" s="10"/>
      <c r="G90" s="71"/>
      <c r="H90" s="71"/>
      <c r="I90" s="71"/>
    </row>
    <row r="91" spans="2:10" x14ac:dyDescent="0.35">
      <c r="B91" s="524"/>
      <c r="D91" s="538"/>
      <c r="E91" s="10"/>
      <c r="F91" s="10"/>
      <c r="G91" s="71"/>
      <c r="H91" s="71"/>
      <c r="I91" s="71"/>
    </row>
    <row r="92" spans="2:10" x14ac:dyDescent="0.35">
      <c r="B92" s="524"/>
      <c r="D92" s="538"/>
      <c r="E92" s="10"/>
      <c r="F92" s="10"/>
      <c r="G92" s="71"/>
      <c r="H92" s="71"/>
      <c r="I92" s="71"/>
    </row>
    <row r="93" spans="2:10" x14ac:dyDescent="0.35">
      <c r="B93" s="524"/>
      <c r="D93" s="538"/>
      <c r="E93" s="10"/>
      <c r="F93" s="10"/>
      <c r="G93" s="71"/>
      <c r="H93" s="71"/>
      <c r="I93" s="71"/>
    </row>
    <row r="94" spans="2:10" x14ac:dyDescent="0.35">
      <c r="B94" s="524"/>
      <c r="D94" s="538"/>
      <c r="E94" s="10"/>
      <c r="F94" s="10"/>
      <c r="G94" s="71"/>
      <c r="H94" s="71"/>
      <c r="I94" s="71"/>
    </row>
    <row r="95" spans="2:10" x14ac:dyDescent="0.35">
      <c r="B95" s="524"/>
      <c r="D95" s="538"/>
      <c r="E95" s="10"/>
      <c r="F95" s="10"/>
      <c r="G95" s="71"/>
      <c r="H95" s="71"/>
      <c r="I95" s="71"/>
    </row>
    <row r="96" spans="2:10" x14ac:dyDescent="0.35">
      <c r="B96" s="524"/>
      <c r="D96" s="538"/>
      <c r="E96" s="10"/>
      <c r="F96" s="10"/>
      <c r="G96" s="71"/>
      <c r="H96" s="71"/>
      <c r="I96" s="71"/>
    </row>
    <row r="97" spans="2:9" x14ac:dyDescent="0.35">
      <c r="B97" s="524"/>
      <c r="D97" s="538"/>
      <c r="E97" s="10"/>
      <c r="F97" s="10"/>
      <c r="G97" s="71"/>
      <c r="H97" s="71"/>
      <c r="I97" s="71"/>
    </row>
    <row r="98" spans="2:9" x14ac:dyDescent="0.35">
      <c r="B98" s="524"/>
      <c r="D98" s="538"/>
      <c r="E98" s="10"/>
      <c r="F98" s="10"/>
      <c r="G98" s="71"/>
      <c r="H98" s="71"/>
      <c r="I98" s="71"/>
    </row>
    <row r="99" spans="2:9" x14ac:dyDescent="0.35">
      <c r="B99" s="524"/>
      <c r="D99" s="538"/>
      <c r="E99" s="10"/>
      <c r="F99" s="10"/>
      <c r="G99" s="71"/>
      <c r="H99" s="71"/>
      <c r="I99" s="71"/>
    </row>
    <row r="100" spans="2:9" x14ac:dyDescent="0.35">
      <c r="B100" s="524"/>
      <c r="D100" s="538"/>
      <c r="E100" s="10"/>
      <c r="F100" s="10"/>
      <c r="G100" s="71"/>
      <c r="H100" s="71"/>
      <c r="I100" s="71"/>
    </row>
    <row r="101" spans="2:9" x14ac:dyDescent="0.35">
      <c r="B101" s="524"/>
      <c r="D101" s="538"/>
      <c r="E101" s="10"/>
      <c r="F101" s="10"/>
      <c r="G101" s="71"/>
      <c r="H101" s="71"/>
      <c r="I101" s="71"/>
    </row>
    <row r="102" spans="2:9" x14ac:dyDescent="0.35">
      <c r="B102" s="524"/>
      <c r="D102" s="538"/>
      <c r="E102" s="10"/>
      <c r="F102" s="10"/>
      <c r="G102" s="71"/>
      <c r="H102" s="71"/>
      <c r="I102" s="71"/>
    </row>
    <row r="103" spans="2:9" x14ac:dyDescent="0.35">
      <c r="D103" s="538"/>
      <c r="E103" s="10"/>
      <c r="F103" s="10"/>
      <c r="G103" s="71"/>
      <c r="H103" s="71"/>
      <c r="I103" s="71"/>
    </row>
    <row r="104" spans="2:9" x14ac:dyDescent="0.35">
      <c r="D104" s="538"/>
      <c r="E104" s="10"/>
      <c r="F104" s="10"/>
      <c r="G104" s="71"/>
      <c r="H104" s="71"/>
      <c r="I104" s="71"/>
    </row>
    <row r="105" spans="2:9" x14ac:dyDescent="0.35">
      <c r="D105" s="538"/>
      <c r="E105" s="10"/>
      <c r="F105" s="10"/>
      <c r="G105" s="71"/>
      <c r="H105" s="71"/>
      <c r="I105" s="71"/>
    </row>
    <row r="106" spans="2:9" x14ac:dyDescent="0.35">
      <c r="D106" s="538"/>
      <c r="E106" s="10"/>
      <c r="F106" s="10"/>
      <c r="G106" s="71"/>
      <c r="H106" s="71"/>
      <c r="I106" s="71"/>
    </row>
    <row r="107" spans="2:9" x14ac:dyDescent="0.35">
      <c r="D107" s="538"/>
      <c r="E107" s="10"/>
      <c r="F107" s="10"/>
      <c r="G107" s="71"/>
      <c r="H107" s="71"/>
      <c r="I107" s="71"/>
    </row>
    <row r="108" spans="2:9" x14ac:dyDescent="0.35">
      <c r="D108" s="538"/>
      <c r="E108" s="10"/>
      <c r="F108" s="10"/>
      <c r="G108" s="71"/>
      <c r="H108" s="71"/>
      <c r="I108" s="71"/>
    </row>
    <row r="109" spans="2:9" x14ac:dyDescent="0.35">
      <c r="D109" s="538"/>
      <c r="E109" s="10"/>
      <c r="F109" s="10"/>
      <c r="G109" s="71"/>
      <c r="H109" s="71"/>
      <c r="I109" s="71"/>
    </row>
    <row r="110" spans="2:9" x14ac:dyDescent="0.35">
      <c r="D110" s="538"/>
      <c r="E110" s="10"/>
      <c r="F110" s="10"/>
      <c r="G110" s="71"/>
      <c r="H110" s="71"/>
      <c r="I110" s="71"/>
    </row>
    <row r="111" spans="2:9" x14ac:dyDescent="0.35">
      <c r="D111" s="538"/>
      <c r="E111" s="10"/>
      <c r="F111" s="10"/>
      <c r="G111" s="71"/>
      <c r="H111" s="71"/>
      <c r="I111" s="71"/>
    </row>
    <row r="112" spans="2:9" x14ac:dyDescent="0.35">
      <c r="D112" s="538"/>
      <c r="E112" s="10"/>
      <c r="F112" s="10"/>
      <c r="G112" s="71"/>
      <c r="H112" s="71"/>
      <c r="I112" s="71"/>
    </row>
    <row r="113" spans="4:9" x14ac:dyDescent="0.35">
      <c r="D113" s="538"/>
      <c r="E113" s="10"/>
      <c r="F113" s="10"/>
      <c r="G113" s="71"/>
      <c r="H113" s="71"/>
      <c r="I113" s="71"/>
    </row>
    <row r="114" spans="4:9" x14ac:dyDescent="0.35">
      <c r="D114" s="538"/>
      <c r="E114" s="10"/>
      <c r="F114" s="10"/>
      <c r="G114" s="71"/>
      <c r="H114" s="71"/>
      <c r="I114" s="71"/>
    </row>
    <row r="115" spans="4:9" x14ac:dyDescent="0.35">
      <c r="D115" s="538"/>
      <c r="E115" s="10"/>
      <c r="F115" s="10"/>
      <c r="G115" s="71"/>
      <c r="H115" s="71"/>
      <c r="I115" s="71"/>
    </row>
    <row r="116" spans="4:9" x14ac:dyDescent="0.35">
      <c r="D116" s="538"/>
      <c r="E116" s="10"/>
      <c r="F116" s="10"/>
      <c r="G116" s="71"/>
      <c r="H116" s="71"/>
      <c r="I116" s="71"/>
    </row>
    <row r="117" spans="4:9" x14ac:dyDescent="0.35">
      <c r="D117" s="538"/>
      <c r="E117" s="10"/>
      <c r="F117" s="10"/>
      <c r="G117" s="71"/>
      <c r="H117" s="71"/>
      <c r="I117" s="71"/>
    </row>
    <row r="118" spans="4:9" x14ac:dyDescent="0.35">
      <c r="D118" s="538"/>
      <c r="E118" s="10"/>
      <c r="F118" s="10"/>
      <c r="G118" s="71"/>
      <c r="H118" s="71"/>
      <c r="I118" s="71"/>
    </row>
    <row r="119" spans="4:9" x14ac:dyDescent="0.35">
      <c r="D119" s="538"/>
      <c r="E119" s="10"/>
      <c r="F119" s="10"/>
      <c r="G119" s="71"/>
      <c r="H119" s="71"/>
      <c r="I119" s="71"/>
    </row>
    <row r="120" spans="4:9" x14ac:dyDescent="0.35">
      <c r="D120" s="538"/>
      <c r="E120" s="10"/>
      <c r="F120" s="10"/>
      <c r="G120" s="71"/>
      <c r="H120" s="71"/>
      <c r="I120" s="71"/>
    </row>
    <row r="121" spans="4:9" x14ac:dyDescent="0.35">
      <c r="D121" s="538"/>
      <c r="E121" s="10"/>
      <c r="F121" s="10"/>
      <c r="G121" s="71"/>
      <c r="H121" s="71"/>
      <c r="I121" s="71"/>
    </row>
    <row r="122" spans="4:9" x14ac:dyDescent="0.35">
      <c r="D122" s="538"/>
      <c r="E122" s="10"/>
      <c r="F122" s="10"/>
      <c r="G122" s="71"/>
      <c r="H122" s="71"/>
      <c r="I122" s="71"/>
    </row>
    <row r="123" spans="4:9" x14ac:dyDescent="0.35">
      <c r="D123" s="538"/>
      <c r="E123" s="10"/>
      <c r="F123" s="10"/>
      <c r="G123" s="71"/>
      <c r="H123" s="71"/>
      <c r="I123" s="71"/>
    </row>
    <row r="124" spans="4:9" x14ac:dyDescent="0.35">
      <c r="D124" s="538"/>
      <c r="E124" s="10"/>
      <c r="F124" s="10"/>
      <c r="G124" s="71"/>
      <c r="H124" s="71"/>
      <c r="I124" s="71"/>
    </row>
    <row r="125" spans="4:9" x14ac:dyDescent="0.35">
      <c r="D125" s="538"/>
      <c r="E125" s="10"/>
      <c r="F125" s="10"/>
      <c r="G125" s="71"/>
      <c r="H125" s="71"/>
      <c r="I125" s="71"/>
    </row>
    <row r="126" spans="4:9" x14ac:dyDescent="0.35">
      <c r="D126" s="538"/>
      <c r="E126" s="10"/>
      <c r="F126" s="10"/>
      <c r="G126" s="71"/>
      <c r="H126" s="71"/>
      <c r="I126" s="71"/>
    </row>
    <row r="127" spans="4:9" x14ac:dyDescent="0.35">
      <c r="D127" s="538"/>
      <c r="E127" s="10"/>
      <c r="F127" s="10"/>
      <c r="G127" s="71"/>
      <c r="H127" s="71"/>
      <c r="I127" s="71"/>
    </row>
    <row r="128" spans="4:9" x14ac:dyDescent="0.35">
      <c r="D128" s="538"/>
      <c r="E128" s="10"/>
      <c r="F128" s="10"/>
      <c r="G128" s="71"/>
      <c r="H128" s="71"/>
      <c r="I128" s="71"/>
    </row>
    <row r="129" spans="4:9" x14ac:dyDescent="0.35">
      <c r="D129" s="538"/>
      <c r="E129" s="10"/>
      <c r="F129" s="10"/>
      <c r="G129" s="71"/>
      <c r="H129" s="71"/>
      <c r="I129" s="71"/>
    </row>
    <row r="130" spans="4:9" x14ac:dyDescent="0.35">
      <c r="D130" s="538"/>
      <c r="E130" s="10"/>
      <c r="F130" s="10"/>
      <c r="G130" s="71"/>
      <c r="H130" s="71"/>
      <c r="I130" s="71"/>
    </row>
    <row r="131" spans="4:9" x14ac:dyDescent="0.35">
      <c r="D131" s="538"/>
      <c r="E131" s="10"/>
      <c r="F131" s="10"/>
      <c r="G131" s="71"/>
      <c r="H131" s="71"/>
      <c r="I131" s="71"/>
    </row>
    <row r="132" spans="4:9" x14ac:dyDescent="0.35">
      <c r="D132" s="538"/>
      <c r="E132" s="10"/>
      <c r="F132" s="10"/>
      <c r="G132" s="71"/>
      <c r="H132" s="71"/>
      <c r="I132" s="71"/>
    </row>
    <row r="133" spans="4:9" x14ac:dyDescent="0.35">
      <c r="D133" s="538"/>
      <c r="E133" s="10"/>
      <c r="F133" s="10"/>
      <c r="G133" s="71"/>
      <c r="H133" s="71"/>
      <c r="I133" s="71"/>
    </row>
    <row r="134" spans="4:9" x14ac:dyDescent="0.35">
      <c r="D134" s="538"/>
      <c r="E134" s="10"/>
      <c r="F134" s="10"/>
      <c r="G134" s="71"/>
      <c r="H134" s="71"/>
      <c r="I134" s="71"/>
    </row>
    <row r="135" spans="4:9" x14ac:dyDescent="0.35">
      <c r="D135" s="538"/>
      <c r="E135" s="10"/>
      <c r="F135" s="10"/>
      <c r="G135" s="71"/>
      <c r="H135" s="71"/>
      <c r="I135" s="71"/>
    </row>
  </sheetData>
  <mergeCells count="11">
    <mergeCell ref="O20:P20"/>
    <mergeCell ref="D21:D22"/>
    <mergeCell ref="O21:O22"/>
    <mergeCell ref="P21:P22"/>
    <mergeCell ref="B64:D64"/>
    <mergeCell ref="K20:M20"/>
    <mergeCell ref="A3:H3"/>
    <mergeCell ref="B10:J10"/>
    <mergeCell ref="B11:J11"/>
    <mergeCell ref="D14:J14"/>
    <mergeCell ref="G20:I20"/>
  </mergeCells>
  <conditionalFormatting sqref="J74:J81 G73:J73 G74:I135">
    <cfRule type="cellIs" dxfId="1" priority="1" operator="lessThan">
      <formula>0</formula>
    </cfRule>
    <cfRule type="cellIs" dxfId="0" priority="2" operator="greaterThan">
      <formula>0</formula>
    </cfRule>
  </conditionalFormatting>
  <dataValidations count="6">
    <dataValidation type="list" allowBlank="1" showInputMessage="1" showErrorMessage="1" sqref="D24 D34" xr:uid="{7D4F606F-1EE9-4416-9841-89E613915EB3}">
      <formula1>"per 30 days, per connection per 30 days, per kWh, per kW, per kVA"</formula1>
    </dataValidation>
    <dataValidation type="list" allowBlank="1" showInputMessage="1" showErrorMessage="1" sqref="D16" xr:uid="{E19AB5CE-3F43-411E-A1A3-3055C28B6777}">
      <formula1>"TOU, non-TOU"</formula1>
    </dataValidation>
    <dataValidation type="list" allowBlank="1" showInputMessage="1" showErrorMessage="1" sqref="D23" xr:uid="{B76E11C1-A792-40A7-9D8B-D6DD475B5AB4}">
      <formula1>"per 30 days, per kWh, per kW, per kVA"</formula1>
    </dataValidation>
    <dataValidation type="list" allowBlank="1" showInputMessage="1" showErrorMessage="1" prompt="Select Charge Unit - monthly, per kWh, per kW" sqref="D65 D60" xr:uid="{A3E503E9-C5EB-46FF-86AE-A5D307DB9A35}">
      <formula1>"Monthly, per kWh, per kW"</formula1>
    </dataValidation>
    <dataValidation type="list" allowBlank="1" showInputMessage="1" showErrorMessage="1" sqref="E46:E47 E65 E49:E60 E38:E44 E23:E36" xr:uid="{C548A4AC-86F3-473B-B8A8-2946BCB8CCAB}">
      <formula1>#REF!</formula1>
    </dataValidation>
    <dataValidation type="list" allowBlank="1" showInputMessage="1" showErrorMessage="1" prompt="Select Charge Unit - per 30 days, per kWh, per kW, per kVA." sqref="D46:D47 D49:D59 D38:D44 D25:D33 D35:D36" xr:uid="{7AA09E23-BDF0-4769-B3DD-1B652C0BCC69}">
      <formula1>"per 30 days, per kWh, per kW, per kVA"</formula1>
    </dataValidation>
  </dataValidations>
  <printOptions horizontalCentered="1"/>
  <pageMargins left="0.70866141732283472" right="0.70866141732283472" top="1.3385826771653544" bottom="0.70866141732283472" header="0.51181102362204722" footer="0.51181102362204722"/>
  <pageSetup scale="46" fitToHeight="0" orientation="landscape" r:id="rId1"/>
  <headerFooter scaleWithDoc="0">
    <oddHeader xml:space="preserve">&amp;R&amp;7Toronto Hydro-Electric System Limited 
EB-2020-0057
Tab 5
Schedule 1
UPDATED: December 2, 2020
Page &amp;P of &amp;N
</oddHeader>
    <oddFooter>&amp;C&amp;7&amp;A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4" name="Option Button 1">
              <controlPr defaultSize="0" autoFill="0" autoLine="0" autoPict="0">
                <anchor moveWithCells="1">
                  <from>
                    <xdr:col>10</xdr:col>
                    <xdr:colOff>374650</xdr:colOff>
                    <xdr:row>16</xdr:row>
                    <xdr:rowOff>50800</xdr:rowOff>
                  </from>
                  <to>
                    <xdr:col>17</xdr:col>
                    <xdr:colOff>0</xdr:colOff>
                    <xdr:row>18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4" r:id="rId5" name="Option Button 2">
              <controlPr defaultSize="0" autoFill="0" autoLine="0" autoPict="0">
                <anchor moveWithCells="1">
                  <from>
                    <xdr:col>8</xdr:col>
                    <xdr:colOff>38100</xdr:colOff>
                    <xdr:row>16</xdr:row>
                    <xdr:rowOff>146050</xdr:rowOff>
                  </from>
                  <to>
                    <xdr:col>10</xdr:col>
                    <xdr:colOff>831850</xdr:colOff>
                    <xdr:row>18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5A9BE3F8399684E98F75AD82101D2E8" ma:contentTypeVersion="0" ma:contentTypeDescription="Create a new document." ma:contentTypeScope="" ma:versionID="64ac6a507758e96d8d3804d4251f1287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53FA028-F41F-420A-82D2-B5D5B230CFB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E0CCBD9-3B30-46AA-A080-5C5F4E6CAE24}">
  <ds:schemaRefs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  <ds:schemaRef ds:uri="http://schemas.microsoft.com/office/infopath/2007/PartnerControls"/>
    <ds:schemaRef ds:uri="http://schemas.microsoft.com/sharepoint/v3/fields"/>
    <ds:schemaRef ds:uri="http://purl.org/dc/terms/"/>
    <ds:schemaRef ds:uri="12f68b52-648b-46a0-8463-d3282342a499"/>
    <ds:schemaRef ds:uri="http://schemas.microsoft.com/office/2006/metadata/propertie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45F1A058-6B11-491C-8550-5ED7D488C37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8</vt:i4>
      </vt:variant>
    </vt:vector>
  </HeadingPairs>
  <TitlesOfParts>
    <vt:vector size="16" baseType="lpstr">
      <vt:lpstr>RESIDENTIAL</vt:lpstr>
      <vt:lpstr>CSMUR</vt:lpstr>
      <vt:lpstr>GS&lt;50 kW</vt:lpstr>
      <vt:lpstr>GS 50-999 kW</vt:lpstr>
      <vt:lpstr>GS 1,000-4,999 kW</vt:lpstr>
      <vt:lpstr>LARGE USE SERVICE</vt:lpstr>
      <vt:lpstr>STREET LIGHTING SERVICE</vt:lpstr>
      <vt:lpstr>USL</vt:lpstr>
      <vt:lpstr>CSMUR!Print_Area</vt:lpstr>
      <vt:lpstr>'GS 1,000-4,999 kW'!Print_Area</vt:lpstr>
      <vt:lpstr>'GS 50-999 kW'!Print_Area</vt:lpstr>
      <vt:lpstr>'GS&lt;50 kW'!Print_Area</vt:lpstr>
      <vt:lpstr>'LARGE USE SERVICE'!Print_Area</vt:lpstr>
      <vt:lpstr>RESIDENTIAL!Print_Area</vt:lpstr>
      <vt:lpstr>'STREET LIGHTING SERVICE'!Print_Area</vt:lpstr>
      <vt:lpstr>USL!Print_Area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Ekaterina Dolzhenkova</dc:creator>
  <cp:lastModifiedBy>Lisa Phin</cp:lastModifiedBy>
  <cp:lastPrinted>2020-12-02T20:55:46Z</cp:lastPrinted>
  <dcterms:created xsi:type="dcterms:W3CDTF">2020-12-02T01:16:27Z</dcterms:created>
  <dcterms:modified xsi:type="dcterms:W3CDTF">2020-12-02T21:03:01Z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0x01010025A9BE3F8399684E98F75AD82101D2E8</vt:lpwstr>
  </property>
</Properties>
</file>