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F29" i="1" l="1"/>
  <c r="F15" i="1"/>
  <c r="F12" i="1" l="1"/>
  <c r="F24" i="1"/>
  <c r="D9" i="1"/>
  <c r="D10" i="1"/>
  <c r="D11" i="1"/>
  <c r="D13" i="1"/>
  <c r="D14" i="1"/>
  <c r="D15" i="1"/>
  <c r="D16" i="1"/>
  <c r="D17" i="1"/>
  <c r="D18" i="1"/>
  <c r="D19" i="1"/>
  <c r="D20" i="1"/>
  <c r="D21" i="1"/>
  <c r="D23" i="1"/>
  <c r="D25" i="1"/>
  <c r="D26" i="1"/>
  <c r="D27" i="1"/>
  <c r="D28" i="1"/>
  <c r="D30" i="1"/>
  <c r="D31" i="1"/>
  <c r="D7" i="1"/>
  <c r="K7" i="1" l="1"/>
  <c r="S40" i="1" l="1"/>
  <c r="R40" i="1"/>
  <c r="J40" i="1"/>
  <c r="I40" i="1"/>
  <c r="H40" i="1"/>
  <c r="G40" i="1"/>
  <c r="E40" i="1"/>
  <c r="P39" i="1"/>
  <c r="L39" i="1"/>
  <c r="M39" i="1" s="1"/>
  <c r="O39" i="1" s="1"/>
  <c r="K39" i="1"/>
  <c r="V39" i="1" s="1"/>
  <c r="A39" i="1"/>
  <c r="P38" i="1"/>
  <c r="L38" i="1"/>
  <c r="M38" i="1" s="1"/>
  <c r="O38" i="1" s="1"/>
  <c r="K38" i="1"/>
  <c r="V38" i="1" s="1"/>
  <c r="A38" i="1"/>
  <c r="P37" i="1"/>
  <c r="M37" i="1"/>
  <c r="O37" i="1" s="1"/>
  <c r="L37" i="1"/>
  <c r="K37" i="1"/>
  <c r="V37" i="1" s="1"/>
  <c r="A37" i="1"/>
  <c r="P36" i="1"/>
  <c r="O36" i="1"/>
  <c r="L36" i="1"/>
  <c r="M36" i="1" s="1"/>
  <c r="K36" i="1"/>
  <c r="V36" i="1" s="1"/>
  <c r="A36" i="1"/>
  <c r="P35" i="1"/>
  <c r="L35" i="1"/>
  <c r="M35" i="1" s="1"/>
  <c r="O35" i="1" s="1"/>
  <c r="K35" i="1"/>
  <c r="V35" i="1" s="1"/>
  <c r="A35" i="1"/>
  <c r="P34" i="1"/>
  <c r="L34" i="1"/>
  <c r="M34" i="1" s="1"/>
  <c r="O34" i="1" s="1"/>
  <c r="K34" i="1"/>
  <c r="V34" i="1" s="1"/>
  <c r="A34" i="1"/>
  <c r="P33" i="1"/>
  <c r="O33" i="1"/>
  <c r="M33" i="1"/>
  <c r="L33" i="1"/>
  <c r="K33" i="1"/>
  <c r="V33" i="1" s="1"/>
  <c r="A33" i="1"/>
  <c r="P32" i="1"/>
  <c r="L32" i="1"/>
  <c r="M32" i="1" s="1"/>
  <c r="O32" i="1" s="1"/>
  <c r="K32" i="1"/>
  <c r="V32" i="1" s="1"/>
  <c r="A32" i="1"/>
  <c r="P31" i="1"/>
  <c r="L31" i="1"/>
  <c r="M31" i="1" s="1"/>
  <c r="O31" i="1" s="1"/>
  <c r="K31" i="1"/>
  <c r="K30" i="1"/>
  <c r="L29" i="1"/>
  <c r="P29" i="1"/>
  <c r="P28" i="1"/>
  <c r="L28" i="1"/>
  <c r="M28" i="1" s="1"/>
  <c r="O28" i="1" s="1"/>
  <c r="K28" i="1"/>
  <c r="P27" i="1"/>
  <c r="L27" i="1"/>
  <c r="M27" i="1" s="1"/>
  <c r="O27" i="1" s="1"/>
  <c r="K27" i="1"/>
  <c r="P26" i="1"/>
  <c r="L26" i="1"/>
  <c r="M26" i="1" s="1"/>
  <c r="O26" i="1" s="1"/>
  <c r="K26" i="1"/>
  <c r="P25" i="1"/>
  <c r="L25" i="1"/>
  <c r="M25" i="1" s="1"/>
  <c r="O25" i="1" s="1"/>
  <c r="K25" i="1"/>
  <c r="L24" i="1"/>
  <c r="M24" i="1" s="1"/>
  <c r="O24" i="1" s="1"/>
  <c r="P24" i="1"/>
  <c r="P23" i="1"/>
  <c r="L23" i="1"/>
  <c r="M23" i="1" s="1"/>
  <c r="O23" i="1" s="1"/>
  <c r="K23" i="1"/>
  <c r="P21" i="1"/>
  <c r="L21" i="1"/>
  <c r="M21" i="1" s="1"/>
  <c r="O21" i="1" s="1"/>
  <c r="K21" i="1"/>
  <c r="P20" i="1"/>
  <c r="L20" i="1"/>
  <c r="M20" i="1" s="1"/>
  <c r="O20" i="1" s="1"/>
  <c r="K20" i="1"/>
  <c r="V20" i="1" s="1"/>
  <c r="P19" i="1"/>
  <c r="L19" i="1"/>
  <c r="M19" i="1" s="1"/>
  <c r="O19" i="1" s="1"/>
  <c r="K19" i="1"/>
  <c r="V19" i="1" s="1"/>
  <c r="P18" i="1"/>
  <c r="L18" i="1"/>
  <c r="M18" i="1" s="1"/>
  <c r="O18" i="1" s="1"/>
  <c r="K18" i="1"/>
  <c r="V18" i="1" s="1"/>
  <c r="P17" i="1"/>
  <c r="L17" i="1"/>
  <c r="M17" i="1" s="1"/>
  <c r="O17" i="1" s="1"/>
  <c r="K17" i="1"/>
  <c r="V17" i="1" s="1"/>
  <c r="P16" i="1"/>
  <c r="L16" i="1"/>
  <c r="M16" i="1" s="1"/>
  <c r="O16" i="1" s="1"/>
  <c r="K16" i="1"/>
  <c r="V16" i="1" s="1"/>
  <c r="K15" i="1"/>
  <c r="P14" i="1"/>
  <c r="L14" i="1"/>
  <c r="M14" i="1" s="1"/>
  <c r="O14" i="1" s="1"/>
  <c r="K14" i="1"/>
  <c r="P13" i="1"/>
  <c r="K13" i="1"/>
  <c r="P11" i="1"/>
  <c r="L11" i="1"/>
  <c r="M11" i="1" s="1"/>
  <c r="O11" i="1" s="1"/>
  <c r="K11" i="1"/>
  <c r="P10" i="1"/>
  <c r="L10" i="1"/>
  <c r="M10" i="1" s="1"/>
  <c r="O10" i="1" s="1"/>
  <c r="K10" i="1"/>
  <c r="P9" i="1"/>
  <c r="L9" i="1"/>
  <c r="M9" i="1" s="1"/>
  <c r="O9" i="1" s="1"/>
  <c r="K9" i="1"/>
  <c r="P8" i="1"/>
  <c r="P7" i="1"/>
  <c r="L7" i="1"/>
  <c r="M7" i="1" s="1"/>
  <c r="O7" i="1" s="1"/>
  <c r="T28" i="1" l="1"/>
  <c r="V28" i="1" s="1"/>
  <c r="T11" i="1"/>
  <c r="V11" i="1" s="1"/>
  <c r="M29" i="1"/>
  <c r="O29" i="1" s="1"/>
  <c r="T21" i="1"/>
  <c r="V21" i="1" s="1"/>
  <c r="T31" i="1"/>
  <c r="V31" i="1" s="1"/>
  <c r="T25" i="1"/>
  <c r="V25" i="1" s="1"/>
  <c r="T10" i="1"/>
  <c r="V10" i="1" s="1"/>
  <c r="T14" i="1"/>
  <c r="V14" i="1" s="1"/>
  <c r="T9" i="1"/>
  <c r="V9" i="1" s="1"/>
  <c r="L12" i="1"/>
  <c r="M12" i="1" s="1"/>
  <c r="O12" i="1" s="1"/>
  <c r="P12" i="1"/>
  <c r="L22" i="1"/>
  <c r="M22" i="1" s="1"/>
  <c r="O22" i="1" s="1"/>
  <c r="P22" i="1"/>
  <c r="L8" i="1"/>
  <c r="L15" i="1"/>
  <c r="M15" i="1" s="1"/>
  <c r="O15" i="1" s="1"/>
  <c r="P15" i="1"/>
  <c r="T27" i="1"/>
  <c r="V27" i="1" s="1"/>
  <c r="L30" i="1"/>
  <c r="M30" i="1" s="1"/>
  <c r="O30" i="1" s="1"/>
  <c r="P30" i="1"/>
  <c r="L13" i="1"/>
  <c r="M13" i="1" s="1"/>
  <c r="O13" i="1" s="1"/>
  <c r="T13" i="1" s="1"/>
  <c r="V13" i="1" s="1"/>
  <c r="T23" i="1"/>
  <c r="V23" i="1" s="1"/>
  <c r="T26" i="1"/>
  <c r="V26" i="1" s="1"/>
  <c r="F40" i="1"/>
  <c r="P40" i="1" l="1"/>
  <c r="T30" i="1"/>
  <c r="V30" i="1" s="1"/>
  <c r="T15" i="1"/>
  <c r="V15" i="1" s="1"/>
  <c r="L40" i="1"/>
  <c r="T7" i="1"/>
  <c r="M8" i="1"/>
  <c r="O8" i="1" l="1"/>
  <c r="M40" i="1"/>
  <c r="V7" i="1"/>
  <c r="O40" i="1" l="1"/>
  <c r="D29" i="1" l="1"/>
  <c r="K29" i="1" s="1"/>
  <c r="T29" i="1" s="1"/>
  <c r="V29" i="1" s="1"/>
  <c r="D24" i="1"/>
  <c r="K24" i="1" s="1"/>
  <c r="T24" i="1" s="1"/>
  <c r="V24" i="1" s="1"/>
  <c r="D22" i="1" l="1"/>
  <c r="K22" i="1" s="1"/>
  <c r="T22" i="1" s="1"/>
  <c r="V22" i="1" s="1"/>
  <c r="D12" i="1"/>
  <c r="K12" i="1" l="1"/>
  <c r="T12" i="1" l="1"/>
  <c r="V12" i="1" l="1"/>
  <c r="D8" i="1" l="1"/>
  <c r="K8" i="1" l="1"/>
  <c r="D40" i="1"/>
  <c r="T8" i="1" l="1"/>
  <c r="T40" i="1" s="1"/>
  <c r="K40" i="1"/>
  <c r="V8" i="1" l="1"/>
  <c r="V40" i="1" s="1"/>
</calcChain>
</file>

<file path=xl/sharedStrings.xml><?xml version="1.0" encoding="utf-8"?>
<sst xmlns="http://schemas.openxmlformats.org/spreadsheetml/2006/main" count="93" uniqueCount="56">
  <si>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</si>
  <si>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</si>
  <si>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</si>
  <si>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</si>
  <si>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</si>
  <si>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</si>
  <si>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</si>
  <si>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</si>
  <si>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</si>
  <si>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</si>
  <si>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</si>
  <si>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</si>
  <si>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</si>
  <si>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</si>
  <si>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</si>
  <si>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</si>
  <si>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</si>
  <si>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</si>
  <si>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</si>
  <si>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</si>
  <si>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</si>
  <si>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</si>
  <si>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</si>
  <si>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</si>
  <si>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</si>
  <si>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</si>
  <si>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</si>
  <si>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</si>
  <si>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</si>
  <si>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</si>
  <si>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</si>
  <si>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</si>
  <si>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</si>
  <si>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</si>
  <si>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</si>
  <si>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</si>
  <si>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</si>
  <si>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</si>
  <si>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</si>
  <si>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</si>
  <si>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</si>
  <si>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</si>
  <si>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</si>
  <si>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</si>
  <si>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</si>
  <si>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</si>
  <si>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</si>
  <si>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</si>
  <si>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</si>
  <si>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</si>
  <si>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</si>
  <si>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</si>
  <si>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</si>
  <si>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r>
      <t xml:space="preserve">Relevant factor </t>
    </r>
    <r>
      <rPr>
        <b/>
        <sz val="8"/>
        <color rgb="FFFF0000"/>
        <rFont val="Arial"/>
        <family val="2"/>
      </rPr>
      <t>(after 2023 no more 1.5 times, but half year rule still suspended)</t>
    </r>
  </si>
  <si>
    <t>Hydro Ottawa Limited</t>
  </si>
  <si>
    <t>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</si>
</sst>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8"/>
      <color rgb="FFFF0000"/>
      <name val="Arial"/>
      <family val="2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5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5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5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5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5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5" fontId="3" fillId="5" borderId="4" xfId="1" applyNumberFormat="1" applyFont="1" applyFill="1" applyBorder="1" applyProtection="1"/>
    <xf numFmtId="165" fontId="4" fillId="0" borderId="4" xfId="3" quotePrefix="1" applyNumberFormat="1" applyFill="1" applyBorder="1" applyAlignment="1" applyProtection="1">
      <alignment horizontal="center"/>
    </xf>
    <xf numFmtId="165" fontId="3" fillId="0" borderId="4" xfId="1" applyNumberFormat="1" applyFont="1" applyFill="1" applyBorder="1" applyProtection="1"/>
    <xf numFmtId="0" fontId="8" fillId="0" borderId="0" xfId="0" applyFont="1"/>
    <xf numFmtId="0" fontId="8" fillId="0" borderId="0" xfId="0" quotePrefix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%208%20fo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V2">
            <v>123760766.40000001</v>
          </cell>
        </row>
        <row r="3">
          <cell r="V3">
            <v>71860560.700000003</v>
          </cell>
        </row>
        <row r="4">
          <cell r="V4">
            <v>34202385.039999999</v>
          </cell>
        </row>
        <row r="5">
          <cell r="V5">
            <v>4119136.35</v>
          </cell>
        </row>
        <row r="6">
          <cell r="V6">
            <v>0</v>
          </cell>
        </row>
        <row r="7">
          <cell r="V7">
            <v>8955035.1999999993</v>
          </cell>
        </row>
        <row r="8">
          <cell r="V8">
            <v>5292746.9000000004</v>
          </cell>
        </row>
        <row r="9">
          <cell r="V9">
            <v>0</v>
          </cell>
        </row>
        <row r="10">
          <cell r="V10">
            <v>0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6975192.5099999998</v>
          </cell>
        </row>
        <row r="17">
          <cell r="V17">
            <v>52961467.350000001</v>
          </cell>
        </row>
        <row r="18">
          <cell r="V18">
            <v>719141</v>
          </cell>
        </row>
        <row r="19">
          <cell r="V19">
            <v>1245478.08</v>
          </cell>
        </row>
        <row r="20">
          <cell r="V20">
            <v>0</v>
          </cell>
        </row>
        <row r="21">
          <cell r="V21">
            <v>12566</v>
          </cell>
        </row>
        <row r="22">
          <cell r="V22">
            <v>66</v>
          </cell>
        </row>
        <row r="23">
          <cell r="V23">
            <v>0</v>
          </cell>
        </row>
        <row r="24">
          <cell r="V24">
            <v>671990017.44000006</v>
          </cell>
        </row>
        <row r="25">
          <cell r="V25">
            <v>649770.29999999993</v>
          </cell>
        </row>
        <row r="26">
          <cell r="V2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  <sheetName val="2024_HOL_Income_Tax_PILs Work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40"/>
  <sheetViews>
    <sheetView tabSelected="1" topLeftCell="A4" workbookViewId="0">
      <pane xSplit="1" ySplit="3" topLeftCell="B15" activePane="bottomRight" state="frozen"/>
      <selection activeCell="A4" sqref="A4"/>
      <selection pane="topRight" activeCell="B4" sqref="B4"/>
      <selection pane="bottomLeft" activeCell="A7" sqref="A7"/>
      <selection pane="bottomRight" activeCell="D40" sqref="D40"/>
    </sheetView>
  </sheetViews>
  <sheetFormatPr defaultRowHeight="15" x14ac:dyDescent="0.25"/>
  <cols>
    <col min="2" max="2" width="70.7109375" customWidth="1"/>
    <col min="3" max="22" width="15.7109375" customWidth="1"/>
  </cols>
  <sheetData>
    <row r="1" spans="1:22" ht="18.75" x14ac:dyDescent="0.3">
      <c r="A1" s="29" t="s">
        <v>54</v>
      </c>
    </row>
    <row r="2" spans="1:22" ht="18.75" x14ac:dyDescent="0.3">
      <c r="A2" s="30" t="s">
        <v>55</v>
      </c>
    </row>
    <row r="3" spans="1:22" ht="18.75" x14ac:dyDescent="0.3">
      <c r="A3" s="29"/>
    </row>
    <row r="4" spans="1:22" ht="18.75" x14ac:dyDescent="0.3">
      <c r="A4" s="29"/>
    </row>
    <row r="6" spans="1:22" ht="174.95" customHeight="1" x14ac:dyDescent="0.25">
      <c r="A6" s="1" t="s">
        <v>0</v>
      </c>
      <c r="B6" s="2" t="s">
        <v>1</v>
      </c>
      <c r="C6" s="3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53</v>
      </c>
      <c r="O6" s="1" t="s">
        <v>13</v>
      </c>
      <c r="P6" s="1" t="s">
        <v>14</v>
      </c>
      <c r="Q6" s="1" t="s">
        <v>15</v>
      </c>
      <c r="R6" s="1" t="s">
        <v>16</v>
      </c>
      <c r="S6" s="1" t="s">
        <v>17</v>
      </c>
      <c r="T6" s="1" t="s">
        <v>18</v>
      </c>
      <c r="U6" s="1"/>
      <c r="V6" s="1" t="s">
        <v>19</v>
      </c>
    </row>
    <row r="7" spans="1:22" x14ac:dyDescent="0.25">
      <c r="A7" s="4">
        <v>1</v>
      </c>
      <c r="B7" s="5" t="s">
        <v>31</v>
      </c>
      <c r="C7" s="6" t="s">
        <v>20</v>
      </c>
      <c r="D7" s="7">
        <f>[1]Sheet1!V2</f>
        <v>123760766.40000001</v>
      </c>
      <c r="E7" s="8"/>
      <c r="F7" s="8"/>
      <c r="G7" s="8"/>
      <c r="H7" s="8"/>
      <c r="I7" s="8"/>
      <c r="J7" s="8"/>
      <c r="K7" s="9">
        <f>IFERROR(D7+E7+G7-J7,0)</f>
        <v>123760766.40000001</v>
      </c>
      <c r="L7" s="9">
        <f>IF((J7+H7-E7+F7-I7)&lt;0,0,(J7+H7-E7+F7-I7))</f>
        <v>0</v>
      </c>
      <c r="M7" s="9">
        <f>IF((F7-L7)&lt;0,0,(F7-L7))</f>
        <v>0</v>
      </c>
      <c r="N7" s="10">
        <v>0</v>
      </c>
      <c r="O7" s="9">
        <f>M7*N7</f>
        <v>0</v>
      </c>
      <c r="P7" s="9">
        <f>IF((0.5*(E7-F7-H7+I7-J7))&lt;0,0,(0.5*(E7-F7-H7+I7-J7)))</f>
        <v>0</v>
      </c>
      <c r="Q7" s="11">
        <v>0.04</v>
      </c>
      <c r="R7" s="12"/>
      <c r="S7" s="12"/>
      <c r="T7" s="9">
        <f>IF(OR(K7&lt;0,S7&gt;0),0,(K7+O7-P7)*Q7)</f>
        <v>4950430.6560000004</v>
      </c>
      <c r="U7" s="9"/>
      <c r="V7" s="9">
        <f>IF(K7&lt;0,0,K7-S7-T7)</f>
        <v>118810335.744</v>
      </c>
    </row>
    <row r="8" spans="1:22" x14ac:dyDescent="0.25">
      <c r="A8" s="4" t="s">
        <v>26</v>
      </c>
      <c r="B8" s="5" t="s">
        <v>32</v>
      </c>
      <c r="C8" s="6" t="s">
        <v>20</v>
      </c>
      <c r="D8" s="7">
        <f>[1]Sheet1!V3</f>
        <v>71860560.700000003</v>
      </c>
      <c r="E8" s="8">
        <v>1768725</v>
      </c>
      <c r="F8" s="8">
        <v>1768725</v>
      </c>
      <c r="G8" s="8"/>
      <c r="H8" s="8"/>
      <c r="I8" s="8"/>
      <c r="J8" s="8"/>
      <c r="K8" s="9">
        <f t="shared" ref="K8:K38" si="0">IFERROR(D8+E8+G8-J8,"")</f>
        <v>73629285.700000003</v>
      </c>
      <c r="L8" s="9">
        <f t="shared" ref="L8:L39" si="1">IF((J8+H8-E8+F8-I8)&lt;0,0,(J8+H8-E8+F8-I8))</f>
        <v>0</v>
      </c>
      <c r="M8" s="9">
        <f t="shared" ref="M8:M39" si="2">IF((F8-L8)&lt;0,0,(F8-L8))</f>
        <v>1768725</v>
      </c>
      <c r="N8" s="10">
        <v>0</v>
      </c>
      <c r="O8" s="9">
        <f t="shared" ref="O8:O39" si="3">M8*N8</f>
        <v>0</v>
      </c>
      <c r="P8" s="9">
        <f t="shared" ref="P8:P39" si="4">IF((0.5*(E8-F8-H8+I8-J8))&lt;0,0,(0.5*(E8-F8-H8+I8-J8)))</f>
        <v>0</v>
      </c>
      <c r="Q8" s="11">
        <v>0.06</v>
      </c>
      <c r="R8" s="12"/>
      <c r="S8" s="12"/>
      <c r="T8" s="9">
        <f t="shared" ref="T8:T15" si="5">IF(OR(K8&lt;0,S8&gt;0),0,(K8+O8-P8)*Q8)</f>
        <v>4417757.142</v>
      </c>
      <c r="U8" s="9"/>
      <c r="V8" s="9">
        <f t="shared" ref="V8:V39" si="6">IF(K8&lt;0,0,K8-S8-T8)</f>
        <v>69211528.557999998</v>
      </c>
    </row>
    <row r="9" spans="1:22" x14ac:dyDescent="0.25">
      <c r="A9" s="4">
        <v>2</v>
      </c>
      <c r="B9" s="5" t="s">
        <v>33</v>
      </c>
      <c r="C9" s="6" t="s">
        <v>20</v>
      </c>
      <c r="D9" s="7">
        <f>[1]Sheet1!V4</f>
        <v>34202385.039999999</v>
      </c>
      <c r="E9" s="13"/>
      <c r="F9" s="13"/>
      <c r="G9" s="8"/>
      <c r="H9" s="8"/>
      <c r="I9" s="8"/>
      <c r="J9" s="8"/>
      <c r="K9" s="9">
        <f t="shared" si="0"/>
        <v>34202385.039999999</v>
      </c>
      <c r="L9" s="9">
        <f t="shared" si="1"/>
        <v>0</v>
      </c>
      <c r="M9" s="9">
        <f t="shared" si="2"/>
        <v>0</v>
      </c>
      <c r="N9" s="10">
        <v>0</v>
      </c>
      <c r="O9" s="9">
        <f t="shared" si="3"/>
        <v>0</v>
      </c>
      <c r="P9" s="9">
        <f t="shared" si="4"/>
        <v>0</v>
      </c>
      <c r="Q9" s="11">
        <v>0.06</v>
      </c>
      <c r="R9" s="12"/>
      <c r="S9" s="12"/>
      <c r="T9" s="9">
        <f t="shared" si="5"/>
        <v>2052143.1024</v>
      </c>
      <c r="U9" s="9"/>
      <c r="V9" s="9">
        <f t="shared" si="6"/>
        <v>32150241.937599998</v>
      </c>
    </row>
    <row r="10" spans="1:22" x14ac:dyDescent="0.25">
      <c r="A10" s="4">
        <v>3</v>
      </c>
      <c r="B10" s="5" t="s">
        <v>34</v>
      </c>
      <c r="C10" s="6" t="s">
        <v>20</v>
      </c>
      <c r="D10" s="7">
        <f>[1]Sheet1!V5</f>
        <v>4119136.35</v>
      </c>
      <c r="E10" s="13"/>
      <c r="F10" s="13"/>
      <c r="G10" s="8"/>
      <c r="H10" s="8"/>
      <c r="I10" s="8"/>
      <c r="J10" s="8"/>
      <c r="K10" s="9">
        <f t="shared" si="0"/>
        <v>4119136.35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0.05</v>
      </c>
      <c r="R10" s="12"/>
      <c r="S10" s="12"/>
      <c r="T10" s="9">
        <f t="shared" si="5"/>
        <v>205956.8175</v>
      </c>
      <c r="U10" s="9"/>
      <c r="V10" s="9">
        <f t="shared" si="6"/>
        <v>3913179.5325000002</v>
      </c>
    </row>
    <row r="11" spans="1:22" x14ac:dyDescent="0.25">
      <c r="A11" s="4">
        <v>6</v>
      </c>
      <c r="B11" s="5" t="s">
        <v>35</v>
      </c>
      <c r="C11" s="6" t="s">
        <v>20</v>
      </c>
      <c r="D11" s="7">
        <f>[1]Sheet1!V6</f>
        <v>0</v>
      </c>
      <c r="E11" s="8"/>
      <c r="F11" s="8"/>
      <c r="G11" s="8"/>
      <c r="H11" s="8"/>
      <c r="I11" s="8"/>
      <c r="J11" s="8"/>
      <c r="K11" s="9">
        <f t="shared" si="0"/>
        <v>0</v>
      </c>
      <c r="L11" s="9">
        <f t="shared" si="1"/>
        <v>0</v>
      </c>
      <c r="M11" s="9">
        <f t="shared" si="2"/>
        <v>0</v>
      </c>
      <c r="N11" s="10">
        <v>0</v>
      </c>
      <c r="O11" s="9">
        <f t="shared" si="3"/>
        <v>0</v>
      </c>
      <c r="P11" s="9">
        <f t="shared" si="4"/>
        <v>0</v>
      </c>
      <c r="Q11" s="11">
        <v>0.1</v>
      </c>
      <c r="R11" s="12"/>
      <c r="S11" s="12"/>
      <c r="T11" s="9">
        <f t="shared" si="5"/>
        <v>0</v>
      </c>
      <c r="U11" s="9"/>
      <c r="V11" s="9">
        <f t="shared" si="6"/>
        <v>0</v>
      </c>
    </row>
    <row r="12" spans="1:22" x14ac:dyDescent="0.25">
      <c r="A12" s="4">
        <v>8</v>
      </c>
      <c r="B12" s="5" t="s">
        <v>36</v>
      </c>
      <c r="C12" s="6" t="s">
        <v>20</v>
      </c>
      <c r="D12" s="7">
        <f>[1]Sheet1!V7</f>
        <v>8955035.1999999993</v>
      </c>
      <c r="E12" s="8">
        <v>2703557</v>
      </c>
      <c r="F12" s="8">
        <f>E12</f>
        <v>2703557</v>
      </c>
      <c r="G12" s="8"/>
      <c r="H12" s="8"/>
      <c r="I12" s="8"/>
      <c r="J12" s="8"/>
      <c r="K12" s="9">
        <f t="shared" si="0"/>
        <v>11658592.199999999</v>
      </c>
      <c r="L12" s="9">
        <f t="shared" si="1"/>
        <v>0</v>
      </c>
      <c r="M12" s="9">
        <f t="shared" si="2"/>
        <v>2703557</v>
      </c>
      <c r="N12" s="10">
        <v>0</v>
      </c>
      <c r="O12" s="9">
        <f t="shared" si="3"/>
        <v>0</v>
      </c>
      <c r="P12" s="9">
        <f t="shared" si="4"/>
        <v>0</v>
      </c>
      <c r="Q12" s="11">
        <v>0.2</v>
      </c>
      <c r="R12" s="12"/>
      <c r="S12" s="12"/>
      <c r="T12" s="9">
        <f t="shared" si="5"/>
        <v>2331718.44</v>
      </c>
      <c r="U12" s="9"/>
      <c r="V12" s="9">
        <f t="shared" si="6"/>
        <v>9326873.7599999998</v>
      </c>
    </row>
    <row r="13" spans="1:22" x14ac:dyDescent="0.25">
      <c r="A13" s="4">
        <v>10</v>
      </c>
      <c r="B13" s="5" t="s">
        <v>37</v>
      </c>
      <c r="C13" s="6" t="s">
        <v>20</v>
      </c>
      <c r="D13" s="7">
        <f>[1]Sheet1!V8</f>
        <v>5292746.9000000004</v>
      </c>
      <c r="E13" s="8">
        <v>467753</v>
      </c>
      <c r="F13" s="8">
        <v>467753</v>
      </c>
      <c r="G13" s="8"/>
      <c r="H13" s="8"/>
      <c r="I13" s="8"/>
      <c r="J13" s="8"/>
      <c r="K13" s="9">
        <f t="shared" si="0"/>
        <v>5760499.9000000004</v>
      </c>
      <c r="L13" s="9">
        <f t="shared" si="1"/>
        <v>0</v>
      </c>
      <c r="M13" s="9">
        <f t="shared" si="2"/>
        <v>467753</v>
      </c>
      <c r="N13" s="10">
        <v>0</v>
      </c>
      <c r="O13" s="9">
        <f t="shared" si="3"/>
        <v>0</v>
      </c>
      <c r="P13" s="9">
        <f t="shared" si="4"/>
        <v>0</v>
      </c>
      <c r="Q13" s="11">
        <v>0.3</v>
      </c>
      <c r="R13" s="12"/>
      <c r="S13" s="12"/>
      <c r="T13" s="9">
        <f t="shared" si="5"/>
        <v>1728149.97</v>
      </c>
      <c r="U13" s="9"/>
      <c r="V13" s="9">
        <f t="shared" si="6"/>
        <v>4032349.9300000006</v>
      </c>
    </row>
    <row r="14" spans="1:22" x14ac:dyDescent="0.25">
      <c r="A14" s="4">
        <v>10.1</v>
      </c>
      <c r="B14" s="5" t="s">
        <v>38</v>
      </c>
      <c r="C14" s="6" t="s">
        <v>20</v>
      </c>
      <c r="D14" s="7">
        <f>[1]Sheet1!V9</f>
        <v>0</v>
      </c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1">
        <v>0.3</v>
      </c>
      <c r="R14" s="12"/>
      <c r="S14" s="12"/>
      <c r="T14" s="9">
        <f t="shared" si="5"/>
        <v>0</v>
      </c>
      <c r="U14" s="9"/>
      <c r="V14" s="9">
        <f t="shared" si="6"/>
        <v>0</v>
      </c>
    </row>
    <row r="15" spans="1:22" x14ac:dyDescent="0.25">
      <c r="A15" s="4">
        <v>12</v>
      </c>
      <c r="B15" s="5" t="s">
        <v>39</v>
      </c>
      <c r="C15" s="6" t="s">
        <v>20</v>
      </c>
      <c r="D15" s="7">
        <f>[1]Sheet1!V10</f>
        <v>0</v>
      </c>
      <c r="E15" s="8">
        <v>11131434</v>
      </c>
      <c r="F15" s="8">
        <f>E15</f>
        <v>11131434</v>
      </c>
      <c r="G15" s="8"/>
      <c r="H15" s="8"/>
      <c r="I15" s="8"/>
      <c r="J15" s="8"/>
      <c r="K15" s="9">
        <f t="shared" si="0"/>
        <v>11131434</v>
      </c>
      <c r="L15" s="9">
        <f t="shared" si="1"/>
        <v>0</v>
      </c>
      <c r="M15" s="9">
        <f t="shared" si="2"/>
        <v>11131434</v>
      </c>
      <c r="N15" s="10">
        <v>0</v>
      </c>
      <c r="O15" s="9">
        <f t="shared" si="3"/>
        <v>0</v>
      </c>
      <c r="P15" s="9">
        <f t="shared" si="4"/>
        <v>0</v>
      </c>
      <c r="Q15" s="11">
        <v>1</v>
      </c>
      <c r="R15" s="12"/>
      <c r="S15" s="12"/>
      <c r="T15" s="9">
        <f t="shared" si="5"/>
        <v>11131434</v>
      </c>
      <c r="U15" s="9"/>
      <c r="V15" s="9">
        <f t="shared" si="6"/>
        <v>0</v>
      </c>
    </row>
    <row r="16" spans="1:22" x14ac:dyDescent="0.25">
      <c r="A16" s="14" t="s">
        <v>27</v>
      </c>
      <c r="B16" s="5" t="s">
        <v>40</v>
      </c>
      <c r="C16" s="6" t="s">
        <v>20</v>
      </c>
      <c r="D16" s="7">
        <f>[1]Sheet1!V11</f>
        <v>0</v>
      </c>
      <c r="E16" s="8"/>
      <c r="F16" s="8"/>
      <c r="G16" s="8"/>
      <c r="H16" s="8"/>
      <c r="I16" s="8"/>
      <c r="J16" s="8"/>
      <c r="K16" s="9">
        <f t="shared" si="0"/>
        <v>0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5" t="s">
        <v>21</v>
      </c>
      <c r="R16" s="12"/>
      <c r="S16" s="12"/>
      <c r="T16" s="16"/>
      <c r="U16" s="9"/>
      <c r="V16" s="9">
        <f t="shared" si="6"/>
        <v>0</v>
      </c>
    </row>
    <row r="17" spans="1:22" x14ac:dyDescent="0.25">
      <c r="A17" s="14" t="s">
        <v>28</v>
      </c>
      <c r="B17" s="5" t="s">
        <v>41</v>
      </c>
      <c r="C17" s="6" t="s">
        <v>20</v>
      </c>
      <c r="D17" s="7">
        <f>[1]Sheet1!V12</f>
        <v>0</v>
      </c>
      <c r="E17" s="8"/>
      <c r="F17" s="8"/>
      <c r="G17" s="8"/>
      <c r="H17" s="8"/>
      <c r="I17" s="8"/>
      <c r="J17" s="8"/>
      <c r="K17" s="9">
        <f t="shared" si="0"/>
        <v>0</v>
      </c>
      <c r="L17" s="9">
        <f t="shared" si="1"/>
        <v>0</v>
      </c>
      <c r="M17" s="9">
        <f t="shared" si="2"/>
        <v>0</v>
      </c>
      <c r="N17" s="10">
        <v>0</v>
      </c>
      <c r="O17" s="9">
        <f t="shared" si="3"/>
        <v>0</v>
      </c>
      <c r="P17" s="9">
        <f t="shared" si="4"/>
        <v>0</v>
      </c>
      <c r="Q17" s="15" t="s">
        <v>21</v>
      </c>
      <c r="R17" s="12"/>
      <c r="S17" s="12"/>
      <c r="T17" s="16"/>
      <c r="U17" s="9"/>
      <c r="V17" s="9">
        <f t="shared" si="6"/>
        <v>0</v>
      </c>
    </row>
    <row r="18" spans="1:22" x14ac:dyDescent="0.25">
      <c r="A18" s="14" t="s">
        <v>29</v>
      </c>
      <c r="B18" s="5" t="s">
        <v>42</v>
      </c>
      <c r="C18" s="6" t="s">
        <v>20</v>
      </c>
      <c r="D18" s="7">
        <f>[1]Sheet1!V13</f>
        <v>0</v>
      </c>
      <c r="E18" s="8"/>
      <c r="F18" s="8"/>
      <c r="G18" s="8"/>
      <c r="H18" s="8"/>
      <c r="I18" s="8"/>
      <c r="J18" s="8"/>
      <c r="K18" s="9">
        <f t="shared" si="0"/>
        <v>0</v>
      </c>
      <c r="L18" s="9">
        <f t="shared" si="1"/>
        <v>0</v>
      </c>
      <c r="M18" s="9">
        <f t="shared" si="2"/>
        <v>0</v>
      </c>
      <c r="N18" s="10">
        <v>0</v>
      </c>
      <c r="O18" s="9">
        <f t="shared" si="3"/>
        <v>0</v>
      </c>
      <c r="P18" s="9">
        <f t="shared" si="4"/>
        <v>0</v>
      </c>
      <c r="Q18" s="15" t="s">
        <v>21</v>
      </c>
      <c r="R18" s="12"/>
      <c r="S18" s="12"/>
      <c r="T18" s="16"/>
      <c r="U18" s="9"/>
      <c r="V18" s="9">
        <f t="shared" si="6"/>
        <v>0</v>
      </c>
    </row>
    <row r="19" spans="1:22" x14ac:dyDescent="0.25">
      <c r="A19" s="14" t="s">
        <v>30</v>
      </c>
      <c r="B19" s="5" t="s">
        <v>43</v>
      </c>
      <c r="C19" s="6" t="s">
        <v>20</v>
      </c>
      <c r="D19" s="7">
        <f>[1]Sheet1!V14</f>
        <v>0</v>
      </c>
      <c r="E19" s="8"/>
      <c r="F19" s="8"/>
      <c r="G19" s="8"/>
      <c r="H19" s="8"/>
      <c r="I19" s="8"/>
      <c r="J19" s="8"/>
      <c r="K19" s="9">
        <f t="shared" si="0"/>
        <v>0</v>
      </c>
      <c r="L19" s="9">
        <f t="shared" si="1"/>
        <v>0</v>
      </c>
      <c r="M19" s="9">
        <f t="shared" si="2"/>
        <v>0</v>
      </c>
      <c r="N19" s="10">
        <v>0</v>
      </c>
      <c r="O19" s="9">
        <f t="shared" si="3"/>
        <v>0</v>
      </c>
      <c r="P19" s="9">
        <f t="shared" si="4"/>
        <v>0</v>
      </c>
      <c r="Q19" s="15" t="s">
        <v>21</v>
      </c>
      <c r="R19" s="12"/>
      <c r="S19" s="12"/>
      <c r="T19" s="16"/>
      <c r="U19" s="9"/>
      <c r="V19" s="9">
        <f t="shared" si="6"/>
        <v>0</v>
      </c>
    </row>
    <row r="20" spans="1:22" x14ac:dyDescent="0.25">
      <c r="A20" s="4">
        <v>14</v>
      </c>
      <c r="B20" s="5" t="s">
        <v>44</v>
      </c>
      <c r="C20" s="6" t="s">
        <v>20</v>
      </c>
      <c r="D20" s="7">
        <f>[1]Sheet1!V15</f>
        <v>0</v>
      </c>
      <c r="E20" s="8"/>
      <c r="F20" s="8"/>
      <c r="G20" s="8"/>
      <c r="H20" s="8"/>
      <c r="I20" s="8"/>
      <c r="J20" s="8"/>
      <c r="K20" s="9">
        <f t="shared" si="0"/>
        <v>0</v>
      </c>
      <c r="L20" s="9">
        <f t="shared" si="1"/>
        <v>0</v>
      </c>
      <c r="M20" s="9">
        <f t="shared" si="2"/>
        <v>0</v>
      </c>
      <c r="N20" s="10">
        <v>0</v>
      </c>
      <c r="O20" s="9">
        <f t="shared" si="3"/>
        <v>0</v>
      </c>
      <c r="P20" s="9">
        <f t="shared" si="4"/>
        <v>0</v>
      </c>
      <c r="Q20" s="15" t="s">
        <v>21</v>
      </c>
      <c r="R20" s="12"/>
      <c r="S20" s="12"/>
      <c r="T20" s="16"/>
      <c r="U20" s="9"/>
      <c r="V20" s="9">
        <f t="shared" si="6"/>
        <v>0</v>
      </c>
    </row>
    <row r="21" spans="1:22" x14ac:dyDescent="0.25">
      <c r="A21" s="4">
        <v>14.1</v>
      </c>
      <c r="B21" s="17" t="s">
        <v>22</v>
      </c>
      <c r="C21" s="6" t="s">
        <v>20</v>
      </c>
      <c r="D21" s="7">
        <f>[1]Sheet1!V16</f>
        <v>6975192.5099999998</v>
      </c>
      <c r="E21" s="13"/>
      <c r="F21" s="13"/>
      <c r="G21" s="8"/>
      <c r="H21" s="8"/>
      <c r="I21" s="8"/>
      <c r="J21" s="8"/>
      <c r="K21" s="9">
        <f t="shared" si="0"/>
        <v>6975192.5099999998</v>
      </c>
      <c r="L21" s="9">
        <f t="shared" si="1"/>
        <v>0</v>
      </c>
      <c r="M21" s="9">
        <f t="shared" si="2"/>
        <v>0</v>
      </c>
      <c r="N21" s="10">
        <v>0</v>
      </c>
      <c r="O21" s="9">
        <f t="shared" si="3"/>
        <v>0</v>
      </c>
      <c r="P21" s="9">
        <f t="shared" si="4"/>
        <v>0</v>
      </c>
      <c r="Q21" s="11">
        <v>7.0000000000000007E-2</v>
      </c>
      <c r="R21" s="12"/>
      <c r="S21" s="12"/>
      <c r="T21" s="9">
        <f t="shared" ref="T21:T31" si="7">IF(OR(K21&lt;0,S21&gt;0),0,(K21+O21-P21)*Q21)</f>
        <v>488263.47570000001</v>
      </c>
      <c r="U21" s="9"/>
      <c r="V21" s="9">
        <f t="shared" si="6"/>
        <v>6486929.0342999995</v>
      </c>
    </row>
    <row r="22" spans="1:22" x14ac:dyDescent="0.25">
      <c r="A22" s="4">
        <v>14.1</v>
      </c>
      <c r="B22" s="17" t="s">
        <v>23</v>
      </c>
      <c r="C22" s="6" t="s">
        <v>20</v>
      </c>
      <c r="D22" s="7">
        <f>[1]Sheet1!V17</f>
        <v>52961467.350000001</v>
      </c>
      <c r="E22" s="8">
        <v>7305683</v>
      </c>
      <c r="F22" s="8">
        <v>7305683</v>
      </c>
      <c r="G22" s="8"/>
      <c r="H22" s="8"/>
      <c r="I22" s="8"/>
      <c r="J22" s="8"/>
      <c r="K22" s="9">
        <f t="shared" si="0"/>
        <v>60267150.350000001</v>
      </c>
      <c r="L22" s="9">
        <f t="shared" si="1"/>
        <v>0</v>
      </c>
      <c r="M22" s="9">
        <f t="shared" si="2"/>
        <v>7305683</v>
      </c>
      <c r="N22" s="10">
        <v>0</v>
      </c>
      <c r="O22" s="9">
        <f t="shared" si="3"/>
        <v>0</v>
      </c>
      <c r="P22" s="9">
        <f t="shared" si="4"/>
        <v>0</v>
      </c>
      <c r="Q22" s="11">
        <v>0.05</v>
      </c>
      <c r="R22" s="12"/>
      <c r="S22" s="12"/>
      <c r="T22" s="9">
        <f t="shared" si="7"/>
        <v>3013357.5175000001</v>
      </c>
      <c r="U22" s="9"/>
      <c r="V22" s="9">
        <f t="shared" si="6"/>
        <v>57253792.832500003</v>
      </c>
    </row>
    <row r="23" spans="1:22" x14ac:dyDescent="0.25">
      <c r="A23" s="4">
        <v>17</v>
      </c>
      <c r="B23" s="5" t="s">
        <v>45</v>
      </c>
      <c r="C23" s="6" t="s">
        <v>20</v>
      </c>
      <c r="D23" s="7">
        <f>[1]Sheet1!V18</f>
        <v>719141</v>
      </c>
      <c r="E23" s="8"/>
      <c r="F23" s="8"/>
      <c r="G23" s="8"/>
      <c r="H23" s="8"/>
      <c r="I23" s="8"/>
      <c r="J23" s="8"/>
      <c r="K23" s="9">
        <f t="shared" si="0"/>
        <v>719141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0.08</v>
      </c>
      <c r="R23" s="12"/>
      <c r="S23" s="12"/>
      <c r="T23" s="9">
        <f t="shared" si="7"/>
        <v>57531.28</v>
      </c>
      <c r="U23" s="9"/>
      <c r="V23" s="9">
        <f t="shared" si="6"/>
        <v>661609.72</v>
      </c>
    </row>
    <row r="24" spans="1:22" x14ac:dyDescent="0.25">
      <c r="A24" s="4">
        <v>42</v>
      </c>
      <c r="B24" s="5" t="s">
        <v>46</v>
      </c>
      <c r="C24" s="6" t="s">
        <v>20</v>
      </c>
      <c r="D24" s="7">
        <f>[1]Sheet1!V19</f>
        <v>1245478.08</v>
      </c>
      <c r="E24" s="8">
        <v>39097</v>
      </c>
      <c r="F24" s="8">
        <f>E24</f>
        <v>39097</v>
      </c>
      <c r="G24" s="8"/>
      <c r="H24" s="8"/>
      <c r="I24" s="8"/>
      <c r="J24" s="8"/>
      <c r="K24" s="9">
        <f t="shared" si="0"/>
        <v>1284575.08</v>
      </c>
      <c r="L24" s="9">
        <f t="shared" si="1"/>
        <v>0</v>
      </c>
      <c r="M24" s="9">
        <f t="shared" si="2"/>
        <v>39097</v>
      </c>
      <c r="N24" s="10">
        <v>0</v>
      </c>
      <c r="O24" s="9">
        <f t="shared" si="3"/>
        <v>0</v>
      </c>
      <c r="P24" s="9">
        <f t="shared" si="4"/>
        <v>0</v>
      </c>
      <c r="Q24" s="11">
        <v>0.12</v>
      </c>
      <c r="R24" s="12"/>
      <c r="S24" s="12"/>
      <c r="T24" s="9">
        <f t="shared" si="7"/>
        <v>154149.00959999999</v>
      </c>
      <c r="U24" s="9"/>
      <c r="V24" s="9">
        <f t="shared" si="6"/>
        <v>1130426.0704000001</v>
      </c>
    </row>
    <row r="25" spans="1:22" x14ac:dyDescent="0.25">
      <c r="A25" s="4">
        <v>43.1</v>
      </c>
      <c r="B25" s="5" t="s">
        <v>47</v>
      </c>
      <c r="C25" s="6" t="s">
        <v>20</v>
      </c>
      <c r="D25" s="7">
        <f>[1]Sheet1!V20</f>
        <v>0</v>
      </c>
      <c r="E25" s="8"/>
      <c r="F25" s="8"/>
      <c r="G25" s="8"/>
      <c r="H25" s="8"/>
      <c r="I25" s="8"/>
      <c r="J25" s="8"/>
      <c r="K25" s="9">
        <f t="shared" si="0"/>
        <v>0</v>
      </c>
      <c r="L25" s="9">
        <f t="shared" si="1"/>
        <v>0</v>
      </c>
      <c r="M25" s="9">
        <f t="shared" si="2"/>
        <v>0</v>
      </c>
      <c r="N25" s="10">
        <v>0</v>
      </c>
      <c r="O25" s="9">
        <f t="shared" si="3"/>
        <v>0</v>
      </c>
      <c r="P25" s="9">
        <f t="shared" si="4"/>
        <v>0</v>
      </c>
      <c r="Q25" s="11">
        <v>0.3</v>
      </c>
      <c r="R25" s="12"/>
      <c r="S25" s="12"/>
      <c r="T25" s="9">
        <f t="shared" si="7"/>
        <v>0</v>
      </c>
      <c r="U25" s="9"/>
      <c r="V25" s="9">
        <f t="shared" si="6"/>
        <v>0</v>
      </c>
    </row>
    <row r="26" spans="1:22" x14ac:dyDescent="0.25">
      <c r="A26" s="4">
        <v>43.2</v>
      </c>
      <c r="B26" s="5" t="s">
        <v>47</v>
      </c>
      <c r="C26" s="6" t="s">
        <v>20</v>
      </c>
      <c r="D26" s="7">
        <f>[1]Sheet1!V21</f>
        <v>12566</v>
      </c>
      <c r="E26" s="8"/>
      <c r="F26" s="8"/>
      <c r="G26" s="8"/>
      <c r="H26" s="8"/>
      <c r="I26" s="8"/>
      <c r="J26" s="8"/>
      <c r="K26" s="9">
        <f t="shared" si="0"/>
        <v>12566</v>
      </c>
      <c r="L26" s="9">
        <f t="shared" si="1"/>
        <v>0</v>
      </c>
      <c r="M26" s="9">
        <f t="shared" si="2"/>
        <v>0</v>
      </c>
      <c r="N26" s="10">
        <v>0</v>
      </c>
      <c r="O26" s="9">
        <f t="shared" si="3"/>
        <v>0</v>
      </c>
      <c r="P26" s="9">
        <f t="shared" si="4"/>
        <v>0</v>
      </c>
      <c r="Q26" s="11">
        <v>0.5</v>
      </c>
      <c r="R26" s="12"/>
      <c r="S26" s="12"/>
      <c r="T26" s="9">
        <f t="shared" si="7"/>
        <v>6283</v>
      </c>
      <c r="U26" s="9"/>
      <c r="V26" s="9">
        <f t="shared" si="6"/>
        <v>6283</v>
      </c>
    </row>
    <row r="27" spans="1:22" x14ac:dyDescent="0.25">
      <c r="A27" s="4">
        <v>45</v>
      </c>
      <c r="B27" s="5" t="s">
        <v>48</v>
      </c>
      <c r="C27" s="6" t="s">
        <v>20</v>
      </c>
      <c r="D27" s="7">
        <f>[1]Sheet1!V22</f>
        <v>66</v>
      </c>
      <c r="E27" s="13"/>
      <c r="F27" s="13"/>
      <c r="G27" s="8"/>
      <c r="H27" s="8"/>
      <c r="I27" s="8"/>
      <c r="J27" s="8"/>
      <c r="K27" s="9">
        <f t="shared" si="0"/>
        <v>66</v>
      </c>
      <c r="L27" s="9">
        <f t="shared" si="1"/>
        <v>0</v>
      </c>
      <c r="M27" s="9">
        <f t="shared" si="2"/>
        <v>0</v>
      </c>
      <c r="N27" s="10">
        <v>0</v>
      </c>
      <c r="O27" s="9">
        <f t="shared" si="3"/>
        <v>0</v>
      </c>
      <c r="P27" s="9">
        <f t="shared" si="4"/>
        <v>0</v>
      </c>
      <c r="Q27" s="11">
        <v>0.45</v>
      </c>
      <c r="R27" s="12"/>
      <c r="S27" s="12"/>
      <c r="T27" s="9">
        <f t="shared" si="7"/>
        <v>29.7</v>
      </c>
      <c r="U27" s="9"/>
      <c r="V27" s="9">
        <f t="shared" si="6"/>
        <v>36.299999999999997</v>
      </c>
    </row>
    <row r="28" spans="1:22" x14ac:dyDescent="0.25">
      <c r="A28" s="4">
        <v>46</v>
      </c>
      <c r="B28" s="5" t="s">
        <v>49</v>
      </c>
      <c r="C28" s="6" t="s">
        <v>20</v>
      </c>
      <c r="D28" s="7">
        <f>[1]Sheet1!V23</f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>
        <v>0</v>
      </c>
      <c r="O28" s="9">
        <f t="shared" si="3"/>
        <v>0</v>
      </c>
      <c r="P28" s="9">
        <f t="shared" si="4"/>
        <v>0</v>
      </c>
      <c r="Q28" s="11">
        <v>0.3</v>
      </c>
      <c r="R28" s="12"/>
      <c r="S28" s="12"/>
      <c r="T28" s="9">
        <f t="shared" si="7"/>
        <v>0</v>
      </c>
      <c r="U28" s="9"/>
      <c r="V28" s="9">
        <f t="shared" si="6"/>
        <v>0</v>
      </c>
    </row>
    <row r="29" spans="1:22" x14ac:dyDescent="0.25">
      <c r="A29" s="4">
        <v>47</v>
      </c>
      <c r="B29" s="5" t="s">
        <v>50</v>
      </c>
      <c r="C29" s="6" t="s">
        <v>20</v>
      </c>
      <c r="D29" s="7">
        <f>[1]Sheet1!V24</f>
        <v>671990017.44000006</v>
      </c>
      <c r="E29" s="8">
        <v>90685036</v>
      </c>
      <c r="F29" s="8">
        <f>E29</f>
        <v>90685036</v>
      </c>
      <c r="G29" s="8"/>
      <c r="H29" s="8"/>
      <c r="I29" s="8"/>
      <c r="J29" s="8"/>
      <c r="K29" s="9">
        <f t="shared" si="0"/>
        <v>762675053.44000006</v>
      </c>
      <c r="L29" s="9">
        <f t="shared" si="1"/>
        <v>0</v>
      </c>
      <c r="M29" s="9">
        <f t="shared" si="2"/>
        <v>90685036</v>
      </c>
      <c r="N29" s="10">
        <v>0</v>
      </c>
      <c r="O29" s="9">
        <f t="shared" si="3"/>
        <v>0</v>
      </c>
      <c r="P29" s="9">
        <f t="shared" si="4"/>
        <v>0</v>
      </c>
      <c r="Q29" s="11">
        <v>0.08</v>
      </c>
      <c r="R29" s="12"/>
      <c r="S29" s="12"/>
      <c r="T29" s="9">
        <f t="shared" si="7"/>
        <v>61014004.275200009</v>
      </c>
      <c r="U29" s="9"/>
      <c r="V29" s="9">
        <f t="shared" si="6"/>
        <v>701661049.16480005</v>
      </c>
    </row>
    <row r="30" spans="1:22" x14ac:dyDescent="0.25">
      <c r="A30" s="4">
        <v>50</v>
      </c>
      <c r="B30" s="5" t="s">
        <v>51</v>
      </c>
      <c r="C30" s="6" t="s">
        <v>20</v>
      </c>
      <c r="D30" s="7">
        <f>[1]Sheet1!V25</f>
        <v>649770.29999999993</v>
      </c>
      <c r="E30" s="8">
        <v>1573599</v>
      </c>
      <c r="F30" s="8">
        <v>1573599</v>
      </c>
      <c r="G30" s="8"/>
      <c r="H30" s="8"/>
      <c r="I30" s="8"/>
      <c r="J30" s="8"/>
      <c r="K30" s="9">
        <f t="shared" si="0"/>
        <v>2223369.2999999998</v>
      </c>
      <c r="L30" s="9">
        <f t="shared" si="1"/>
        <v>0</v>
      </c>
      <c r="M30" s="9">
        <f t="shared" si="2"/>
        <v>1573599</v>
      </c>
      <c r="N30" s="10">
        <v>0</v>
      </c>
      <c r="O30" s="9">
        <f t="shared" si="3"/>
        <v>0</v>
      </c>
      <c r="P30" s="9">
        <f t="shared" si="4"/>
        <v>0</v>
      </c>
      <c r="Q30" s="11">
        <v>0.55000000000000004</v>
      </c>
      <c r="R30" s="12"/>
      <c r="S30" s="12"/>
      <c r="T30" s="9">
        <f t="shared" si="7"/>
        <v>1222853.115</v>
      </c>
      <c r="U30" s="9"/>
      <c r="V30" s="9">
        <f t="shared" si="6"/>
        <v>1000516.1849999998</v>
      </c>
    </row>
    <row r="31" spans="1:22" x14ac:dyDescent="0.25">
      <c r="A31" s="4">
        <v>95</v>
      </c>
      <c r="B31" s="5" t="s">
        <v>52</v>
      </c>
      <c r="C31" s="6" t="s">
        <v>20</v>
      </c>
      <c r="D31" s="7">
        <f>[1]Sheet1!V26</f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>
        <v>0</v>
      </c>
      <c r="O31" s="9">
        <f t="shared" si="3"/>
        <v>0</v>
      </c>
      <c r="P31" s="9">
        <f t="shared" si="4"/>
        <v>0</v>
      </c>
      <c r="Q31" s="11">
        <v>0</v>
      </c>
      <c r="R31" s="12"/>
      <c r="S31" s="12"/>
      <c r="T31" s="9">
        <f t="shared" si="7"/>
        <v>0</v>
      </c>
      <c r="U31" s="9"/>
      <c r="V31" s="9">
        <f t="shared" si="6"/>
        <v>0</v>
      </c>
    </row>
    <row r="32" spans="1:22" x14ac:dyDescent="0.25">
      <c r="A32" s="18" t="str">
        <f>IF(ISBLANK('[2]B8 Sch 8 CCA Bridge'!A27), "", '[2]B8 Sch 8 CCA Bridge'!A27)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x14ac:dyDescent="0.25">
      <c r="A33" s="18" t="str">
        <f>IF(ISBLANK('[2]B8 Sch 8 CCA Bridge'!A28), "", '[2]B8 Sch 8 CCA Bridge'!A28)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x14ac:dyDescent="0.25">
      <c r="A34" s="18" t="str">
        <f>IF(ISBLANK('[2]B8 Sch 8 CCA Bridge'!A29), "", '[2]B8 Sch 8 CCA Bridge'!A29)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 t="shared" si="0"/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x14ac:dyDescent="0.25">
      <c r="A35" s="18" t="str">
        <f>IF(ISBLANK('[2]B8 Sch 8 CCA Bridge'!A30), "", '[2]B8 Sch 8 CCA Bridge'!A30)</f>
        <v/>
      </c>
      <c r="B35" s="17"/>
      <c r="C35" s="6" t="s">
        <v>20</v>
      </c>
      <c r="D35" s="7">
        <v>0</v>
      </c>
      <c r="E35" s="8"/>
      <c r="F35" s="8"/>
      <c r="G35" s="8"/>
      <c r="H35" s="8"/>
      <c r="I35" s="8"/>
      <c r="J35" s="8"/>
      <c r="K35" s="9">
        <f t="shared" si="0"/>
        <v>0</v>
      </c>
      <c r="L35" s="9">
        <f t="shared" si="1"/>
        <v>0</v>
      </c>
      <c r="M35" s="9">
        <f t="shared" si="2"/>
        <v>0</v>
      </c>
      <c r="N35" s="10"/>
      <c r="O35" s="19">
        <f t="shared" si="3"/>
        <v>0</v>
      </c>
      <c r="P35" s="9">
        <f t="shared" si="4"/>
        <v>0</v>
      </c>
      <c r="Q35" s="20"/>
      <c r="R35" s="12"/>
      <c r="S35" s="12"/>
      <c r="T35" s="16"/>
      <c r="U35" s="9"/>
      <c r="V35" s="9">
        <f t="shared" si="6"/>
        <v>0</v>
      </c>
    </row>
    <row r="36" spans="1:22" x14ac:dyDescent="0.25">
      <c r="A36" s="18" t="str">
        <f>IF(ISBLANK('[2]B8 Sch 8 CCA Bridge'!A31), "", '[2]B8 Sch 8 CCA Bridge'!A31)</f>
        <v/>
      </c>
      <c r="B36" s="17"/>
      <c r="C36" s="6" t="s">
        <v>20</v>
      </c>
      <c r="D36" s="7">
        <v>0</v>
      </c>
      <c r="E36" s="8"/>
      <c r="F36" s="8"/>
      <c r="G36" s="8"/>
      <c r="H36" s="8"/>
      <c r="I36" s="8"/>
      <c r="J36" s="8"/>
      <c r="K36" s="9">
        <f t="shared" si="0"/>
        <v>0</v>
      </c>
      <c r="L36" s="9">
        <f t="shared" si="1"/>
        <v>0</v>
      </c>
      <c r="M36" s="9">
        <f t="shared" si="2"/>
        <v>0</v>
      </c>
      <c r="N36" s="10"/>
      <c r="O36" s="19">
        <f t="shared" si="3"/>
        <v>0</v>
      </c>
      <c r="P36" s="9">
        <f t="shared" si="4"/>
        <v>0</v>
      </c>
      <c r="Q36" s="20"/>
      <c r="R36" s="12"/>
      <c r="S36" s="12"/>
      <c r="T36" s="16"/>
      <c r="U36" s="9"/>
      <c r="V36" s="9">
        <f t="shared" si="6"/>
        <v>0</v>
      </c>
    </row>
    <row r="37" spans="1:22" x14ac:dyDescent="0.25">
      <c r="A37" s="18" t="str">
        <f>IF(ISBLANK('[2]B8 Sch 8 CCA Bridge'!A32), "", '[2]B8 Sch 8 CCA Bridge'!A32)</f>
        <v/>
      </c>
      <c r="B37" s="17"/>
      <c r="C37" s="6" t="s">
        <v>20</v>
      </c>
      <c r="D37" s="7">
        <v>0</v>
      </c>
      <c r="E37" s="8"/>
      <c r="F37" s="8"/>
      <c r="G37" s="8"/>
      <c r="H37" s="8"/>
      <c r="I37" s="8"/>
      <c r="J37" s="8"/>
      <c r="K37" s="9">
        <f t="shared" si="0"/>
        <v>0</v>
      </c>
      <c r="L37" s="9">
        <f t="shared" si="1"/>
        <v>0</v>
      </c>
      <c r="M37" s="9">
        <f t="shared" si="2"/>
        <v>0</v>
      </c>
      <c r="N37" s="10"/>
      <c r="O37" s="19">
        <f t="shared" si="3"/>
        <v>0</v>
      </c>
      <c r="P37" s="9">
        <f t="shared" si="4"/>
        <v>0</v>
      </c>
      <c r="Q37" s="20"/>
      <c r="R37" s="12"/>
      <c r="S37" s="12"/>
      <c r="T37" s="16"/>
      <c r="U37" s="9"/>
      <c r="V37" s="9">
        <f t="shared" si="6"/>
        <v>0</v>
      </c>
    </row>
    <row r="38" spans="1:22" x14ac:dyDescent="0.25">
      <c r="A38" s="18" t="str">
        <f>IF(ISBLANK('[2]B8 Sch 8 CCA Bridge'!A33), "", '[2]B8 Sch 8 CCA Bridge'!A33)</f>
        <v/>
      </c>
      <c r="B38" s="17"/>
      <c r="C38" s="6" t="s">
        <v>20</v>
      </c>
      <c r="D38" s="7">
        <v>0</v>
      </c>
      <c r="E38" s="8"/>
      <c r="F38" s="8"/>
      <c r="G38" s="8"/>
      <c r="H38" s="8"/>
      <c r="I38" s="8"/>
      <c r="J38" s="8"/>
      <c r="K38" s="9">
        <f t="shared" si="0"/>
        <v>0</v>
      </c>
      <c r="L38" s="9">
        <f t="shared" si="1"/>
        <v>0</v>
      </c>
      <c r="M38" s="9">
        <f t="shared" si="2"/>
        <v>0</v>
      </c>
      <c r="N38" s="10"/>
      <c r="O38" s="19">
        <f t="shared" si="3"/>
        <v>0</v>
      </c>
      <c r="P38" s="9">
        <f t="shared" si="4"/>
        <v>0</v>
      </c>
      <c r="Q38" s="20"/>
      <c r="R38" s="12"/>
      <c r="S38" s="12"/>
      <c r="T38" s="16"/>
      <c r="U38" s="9"/>
      <c r="V38" s="9">
        <f t="shared" si="6"/>
        <v>0</v>
      </c>
    </row>
    <row r="39" spans="1:22" ht="15.75" thickBot="1" x14ac:dyDescent="0.3">
      <c r="A39" s="18" t="str">
        <f>IF(ISBLANK('[2]B8 Sch 8 CCA Bridge'!A34), "", '[2]B8 Sch 8 CCA Bridge'!A34)</f>
        <v/>
      </c>
      <c r="B39" s="17"/>
      <c r="C39" s="6" t="s">
        <v>20</v>
      </c>
      <c r="D39" s="7">
        <v>0</v>
      </c>
      <c r="E39" s="8"/>
      <c r="F39" s="8"/>
      <c r="G39" s="8"/>
      <c r="H39" s="8"/>
      <c r="I39" s="8"/>
      <c r="J39" s="8"/>
      <c r="K39" s="9">
        <f>IFERROR(D39+E39+G39-J39,"")</f>
        <v>0</v>
      </c>
      <c r="L39" s="9">
        <f t="shared" si="1"/>
        <v>0</v>
      </c>
      <c r="M39" s="9">
        <f t="shared" si="2"/>
        <v>0</v>
      </c>
      <c r="N39" s="10"/>
      <c r="O39" s="19">
        <f t="shared" si="3"/>
        <v>0</v>
      </c>
      <c r="P39" s="9">
        <f t="shared" si="4"/>
        <v>0</v>
      </c>
      <c r="Q39" s="20"/>
      <c r="R39" s="12"/>
      <c r="S39" s="12"/>
      <c r="T39" s="16"/>
      <c r="U39" s="9"/>
      <c r="V39" s="9">
        <f t="shared" si="6"/>
        <v>0</v>
      </c>
    </row>
    <row r="40" spans="1:22" ht="15.75" thickBot="1" x14ac:dyDescent="0.3">
      <c r="A40" s="21"/>
      <c r="B40" s="22" t="s">
        <v>24</v>
      </c>
      <c r="C40" s="23"/>
      <c r="D40" s="24">
        <f>SUM(D7:D39)</f>
        <v>982744329.26999998</v>
      </c>
      <c r="E40" s="24">
        <f>SUM(E7:E39)</f>
        <v>115674884</v>
      </c>
      <c r="F40" s="24">
        <f>SUM(F7:F39)</f>
        <v>115674884</v>
      </c>
      <c r="G40" s="24">
        <f>SUM(G7:G39)</f>
        <v>0</v>
      </c>
      <c r="H40" s="24">
        <f t="shared" ref="H40:I40" si="8">SUM(H7:H39)</f>
        <v>0</v>
      </c>
      <c r="I40" s="24">
        <f t="shared" si="8"/>
        <v>0</v>
      </c>
      <c r="J40" s="24">
        <f>SUM(J7:J39)</f>
        <v>0</v>
      </c>
      <c r="K40" s="24">
        <f t="shared" ref="K40:M40" si="9">SUM(K7:K39)</f>
        <v>1098419213.27</v>
      </c>
      <c r="L40" s="24">
        <f t="shared" si="9"/>
        <v>0</v>
      </c>
      <c r="M40" s="24">
        <f t="shared" si="9"/>
        <v>115674884</v>
      </c>
      <c r="N40" s="24"/>
      <c r="O40" s="24">
        <f t="shared" ref="O40:P40" si="10">SUM(O7:O39)</f>
        <v>0</v>
      </c>
      <c r="P40" s="24">
        <f t="shared" si="10"/>
        <v>0</v>
      </c>
      <c r="Q40" s="25"/>
      <c r="R40" s="26">
        <f>SUM(R7:R39)</f>
        <v>0</v>
      </c>
      <c r="S40" s="26">
        <f>SUM(S7:S39)</f>
        <v>0</v>
      </c>
      <c r="T40" s="26">
        <f>SUM(T7:T39)</f>
        <v>92774061.5009</v>
      </c>
      <c r="U40" s="27" t="s">
        <v>25</v>
      </c>
      <c r="V40" s="28">
        <f>SUM(V7:V39)</f>
        <v>1005645151.7691</v>
      </c>
    </row>
  </sheetData>
  <conditionalFormatting sqref="A12:B15 A20:B20 B16:B19 A7:C7 A8:B9 G12:J20 E32:J39 A23:B39 G28:J31 G7:J8">
    <cfRule type="expression" dxfId="22" priority="30" stopIfTrue="1">
      <formula>LEN(A7)&gt;0</formula>
    </cfRule>
  </conditionalFormatting>
  <conditionalFormatting sqref="A11:B11 G11:J11">
    <cfRule type="expression" dxfId="21" priority="29" stopIfTrue="1">
      <formula>LEN(A11)&gt;0</formula>
    </cfRule>
  </conditionalFormatting>
  <conditionalFormatting sqref="A10:B10">
    <cfRule type="expression" dxfId="20" priority="28" stopIfTrue="1">
      <formula>LEN(A10)&gt;0</formula>
    </cfRule>
  </conditionalFormatting>
  <conditionalFormatting sqref="A21">
    <cfRule type="expression" dxfId="19" priority="27" stopIfTrue="1">
      <formula>LEN(A21)&gt;0</formula>
    </cfRule>
  </conditionalFormatting>
  <conditionalFormatting sqref="A22">
    <cfRule type="expression" dxfId="18" priority="26" stopIfTrue="1">
      <formula>LEN(A22)&gt;0</formula>
    </cfRule>
  </conditionalFormatting>
  <conditionalFormatting sqref="B21:B22">
    <cfRule type="expression" dxfId="17" priority="25" stopIfTrue="1">
      <formula>LEN(B21)&gt;0</formula>
    </cfRule>
  </conditionalFormatting>
  <conditionalFormatting sqref="D32:D39">
    <cfRule type="expression" dxfId="16" priority="12" stopIfTrue="1">
      <formula>LEN(D32)&gt;0</formula>
    </cfRule>
  </conditionalFormatting>
  <conditionalFormatting sqref="D7:F7 E28:F28 E8 E23:F23 E14:F14 E25:F26 E24 E31:F31 E29:E30 E12:E13 E16:F20 E15 D8:D31">
    <cfRule type="expression" dxfId="15" priority="11" stopIfTrue="1">
      <formula>LEN(D7)&gt;0</formula>
    </cfRule>
  </conditionalFormatting>
  <conditionalFormatting sqref="E11:F11">
    <cfRule type="expression" dxfId="14" priority="10" stopIfTrue="1">
      <formula>LEN(E11)&gt;0</formula>
    </cfRule>
  </conditionalFormatting>
  <conditionalFormatting sqref="G9:J10">
    <cfRule type="expression" dxfId="13" priority="20" stopIfTrue="1">
      <formula>LEN(G9)&gt;0</formula>
    </cfRule>
  </conditionalFormatting>
  <conditionalFormatting sqref="G21:J27">
    <cfRule type="expression" dxfId="12" priority="19" stopIfTrue="1">
      <formula>LEN(G21)&gt;0</formula>
    </cfRule>
  </conditionalFormatting>
  <conditionalFormatting sqref="N32:N39">
    <cfRule type="expression" dxfId="11" priority="18" stopIfTrue="1">
      <formula>ISBLANK(N32)</formula>
    </cfRule>
  </conditionalFormatting>
  <conditionalFormatting sqref="Q21:Q22 Q31:Q39 S32:S39">
    <cfRule type="expression" dxfId="10" priority="17" stopIfTrue="1">
      <formula>ISBLANK(Q21)</formula>
    </cfRule>
  </conditionalFormatting>
  <conditionalFormatting sqref="O32:O39">
    <cfRule type="expression" dxfId="9" priority="16" stopIfTrue="1">
      <formula>ISBLANK(O32)</formula>
    </cfRule>
  </conditionalFormatting>
  <conditionalFormatting sqref="C8:C39">
    <cfRule type="expression" dxfId="8" priority="15" stopIfTrue="1">
      <formula>LEN(C8)&gt;0</formula>
    </cfRule>
  </conditionalFormatting>
  <conditionalFormatting sqref="R32:R39">
    <cfRule type="expression" dxfId="7" priority="14" stopIfTrue="1">
      <formula>ISBLANK(R32)</formula>
    </cfRule>
  </conditionalFormatting>
  <conditionalFormatting sqref="F29:F30 F24">
    <cfRule type="expression" dxfId="6" priority="2" stopIfTrue="1">
      <formula>LEN(F24)&gt;0</formula>
    </cfRule>
  </conditionalFormatting>
  <conditionalFormatting sqref="E22:F22">
    <cfRule type="expression" dxfId="5" priority="7" stopIfTrue="1">
      <formula>LEN(E22)&gt;0</formula>
    </cfRule>
  </conditionalFormatting>
  <conditionalFormatting sqref="E9:E10">
    <cfRule type="expression" dxfId="4" priority="6" stopIfTrue="1">
      <formula>LEN(E9)&gt;0</formula>
    </cfRule>
  </conditionalFormatting>
  <conditionalFormatting sqref="F9:F10">
    <cfRule type="expression" dxfId="3" priority="5" stopIfTrue="1">
      <formula>LEN(F9)&gt;0</formula>
    </cfRule>
  </conditionalFormatting>
  <conditionalFormatting sqref="E21:F21">
    <cfRule type="expression" dxfId="2" priority="4" stopIfTrue="1">
      <formula>LEN(E21)&gt;0</formula>
    </cfRule>
  </conditionalFormatting>
  <conditionalFormatting sqref="E27:F27">
    <cfRule type="expression" dxfId="1" priority="3" stopIfTrue="1">
      <formula>LEN(E27)&gt;0</formula>
    </cfRule>
  </conditionalFormatting>
  <conditionalFormatting sqref="F15 F12:F13 F8">
    <cfRule type="expression" dxfId="0" priority="1" stopIfTrue="1">
      <formula>LEN(F8)&gt;0</formula>
    </cfRule>
  </conditionalFormatting>
  <hyperlinks>
    <hyperlink ref="C7" location="'B8 Sch 8 CCA Bridge'!A1" display="B8"/>
    <hyperlink ref="U40" location="'T1 Sch 1 Taxable Income Test'!A1" display="T1"/>
    <hyperlink ref="C8:C39" location="'B8 Sch 8 CCA Bridge'!A1" display="B8"/>
  </hyperlinks>
  <pageMargins left="0.7" right="0.7" top="0.75" bottom="0.75" header="0.3" footer="0.3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amyy</cp:lastModifiedBy>
  <cp:lastPrinted>2020-01-24T22:17:04Z</cp:lastPrinted>
  <dcterms:created xsi:type="dcterms:W3CDTF">2019-11-19T16:36:15Z</dcterms:created>
  <dcterms:modified xsi:type="dcterms:W3CDTF">2020-08-20T21:39:56Z</dcterms:modified>
</cp:coreProperties>
</file>