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rild\.syncclient\1584528126191\aprildugan@hydroottawa.com\1YwSMmvepw-ZrZ1YuSWMeORklobrHCeR-\"/>
    </mc:Choice>
  </mc:AlternateContent>
  <bookViews>
    <workbookView xWindow="-12" yWindow="-12" windowWidth="28836" windowHeight="13176"/>
  </bookViews>
  <sheets>
    <sheet name="2021-FULL " sheetId="1" r:id="rId1"/>
    <sheet name="2022-FULL" sheetId="9" r:id="rId2"/>
    <sheet name="2023-FULL" sheetId="11" r:id="rId3"/>
    <sheet name="2024-FULL" sheetId="10" r:id="rId4"/>
    <sheet name="2025-FULL" sheetId="8" r:id="rId5"/>
    <sheet name="2021 PDF" sheetId="7" r:id="rId6"/>
    <sheet name="2022 PDF" sheetId="12" r:id="rId7"/>
    <sheet name="2023 PDF" sheetId="13" r:id="rId8"/>
    <sheet name="2024 PDF" sheetId="14" r:id="rId9"/>
    <sheet name="2025 PDF" sheetId="15" r:id="rId10"/>
  </sheets>
  <definedNames>
    <definedName name="_xlnm.Print_Area" localSheetId="5">'2021 PDF'!$A$1:$H$52</definedName>
    <definedName name="_xlnm.Print_Area" localSheetId="6">'2022 PDF'!$A$1:$H$52</definedName>
    <definedName name="_xlnm.Print_Area" localSheetId="7">'2023 PDF'!$A$1:$H$52</definedName>
    <definedName name="_xlnm.Print_Area" localSheetId="8">'2024 PDF'!$A$1:$H$52</definedName>
    <definedName name="_xlnm.Print_Area" localSheetId="9">'2025 PDF'!$A$1:$H$52</definedName>
    <definedName name="_xlnm.Print_Area" localSheetId="4">'2025-FULL'!$A$1:$T$57</definedName>
  </definedNames>
  <calcPr calcId="152511"/>
</workbook>
</file>

<file path=xl/calcChain.xml><?xml version="1.0" encoding="utf-8"?>
<calcChain xmlns="http://schemas.openxmlformats.org/spreadsheetml/2006/main">
  <c r="K5" i="1" l="1"/>
  <c r="M5" i="1" l="1"/>
  <c r="J5" i="1"/>
  <c r="M5" i="9" l="1"/>
  <c r="D11" i="8" l="1"/>
  <c r="E11" i="8" s="1"/>
  <c r="F11" i="8"/>
  <c r="G11" i="8" s="1"/>
  <c r="D11" i="10"/>
  <c r="E11" i="10"/>
  <c r="F11" i="10"/>
  <c r="G11" i="10" s="1"/>
  <c r="I11" i="10" s="1"/>
  <c r="D11" i="11"/>
  <c r="E11" i="11"/>
  <c r="F11" i="11"/>
  <c r="G11" i="11" s="1"/>
  <c r="I11" i="11" s="1"/>
  <c r="D11" i="9"/>
  <c r="E11" i="9" s="1"/>
  <c r="F11" i="9"/>
  <c r="G11" i="9" s="1"/>
  <c r="I11" i="9" s="1"/>
  <c r="D12" i="9"/>
  <c r="D11" i="1"/>
  <c r="E11" i="1" s="1"/>
  <c r="F11" i="1"/>
  <c r="H11" i="1" s="1"/>
  <c r="G11" i="1"/>
  <c r="I11" i="1" s="1"/>
  <c r="H11" i="8" l="1"/>
  <c r="I11" i="8"/>
  <c r="H11" i="10"/>
  <c r="H11" i="11"/>
  <c r="H11" i="9"/>
  <c r="J11" i="1" l="1"/>
  <c r="D17" i="7" s="1"/>
  <c r="M5" i="8"/>
  <c r="M11" i="8" s="1"/>
  <c r="K5" i="8"/>
  <c r="K11" i="8" s="1"/>
  <c r="E17" i="15" s="1"/>
  <c r="M5" i="10"/>
  <c r="M11" i="10" s="1"/>
  <c r="K5" i="10"/>
  <c r="K11" i="10" s="1"/>
  <c r="J5" i="10"/>
  <c r="J11" i="10" s="1"/>
  <c r="D17" i="14" s="1"/>
  <c r="M5" i="11"/>
  <c r="M11" i="11" s="1"/>
  <c r="K5" i="11"/>
  <c r="K11" i="11" s="1"/>
  <c r="J5" i="11"/>
  <c r="J11" i="11" s="1"/>
  <c r="D17" i="13" s="1"/>
  <c r="M11" i="9"/>
  <c r="K5" i="9"/>
  <c r="K11" i="9" s="1"/>
  <c r="J5" i="9"/>
  <c r="J11" i="9" s="1"/>
  <c r="D17" i="12" s="1"/>
  <c r="K11" i="1"/>
  <c r="M11" i="1"/>
  <c r="G17" i="15" l="1"/>
  <c r="G17" i="14"/>
  <c r="L11" i="10"/>
  <c r="F17" i="14" s="1"/>
  <c r="E17" i="14"/>
  <c r="G17" i="13"/>
  <c r="L11" i="11"/>
  <c r="F17" i="13" s="1"/>
  <c r="E17" i="13"/>
  <c r="L11" i="9"/>
  <c r="F17" i="12" s="1"/>
  <c r="E17" i="12"/>
  <c r="G17" i="12"/>
  <c r="G17" i="7"/>
  <c r="L11" i="1"/>
  <c r="F17" i="7" s="1"/>
  <c r="E17" i="7"/>
  <c r="J5" i="8"/>
  <c r="E11" i="15"/>
  <c r="F11" i="15"/>
  <c r="G11" i="15"/>
  <c r="E11" i="14"/>
  <c r="F11" i="14"/>
  <c r="G11" i="14"/>
  <c r="D11" i="14"/>
  <c r="E11" i="13"/>
  <c r="F11" i="13"/>
  <c r="G11" i="13"/>
  <c r="D11" i="13"/>
  <c r="E11" i="12"/>
  <c r="F11" i="12"/>
  <c r="G11" i="12"/>
  <c r="D11" i="12"/>
  <c r="E11" i="7"/>
  <c r="F11" i="7"/>
  <c r="G11" i="7"/>
  <c r="D11" i="7"/>
  <c r="D11" i="15" l="1"/>
  <c r="J11" i="8"/>
  <c r="N11" i="10"/>
  <c r="H17" i="14" s="1"/>
  <c r="N11" i="11"/>
  <c r="H17" i="13" s="1"/>
  <c r="N11" i="9"/>
  <c r="H17" i="12" s="1"/>
  <c r="N11" i="1"/>
  <c r="H17" i="7" s="1"/>
  <c r="F40" i="11"/>
  <c r="D40" i="11"/>
  <c r="E40" i="11" s="1"/>
  <c r="F39" i="11"/>
  <c r="H39" i="11" s="1"/>
  <c r="D39" i="11"/>
  <c r="E39" i="11" s="1"/>
  <c r="F38" i="11"/>
  <c r="G38" i="11" s="1"/>
  <c r="D38" i="11"/>
  <c r="H38" i="11" s="1"/>
  <c r="F37" i="11"/>
  <c r="D37" i="11"/>
  <c r="E37" i="11" s="1"/>
  <c r="F36" i="11"/>
  <c r="G36" i="11" s="1"/>
  <c r="D36" i="11"/>
  <c r="E36" i="11" s="1"/>
  <c r="F35" i="11"/>
  <c r="D35" i="11"/>
  <c r="E35" i="11" s="1"/>
  <c r="F34" i="11"/>
  <c r="D34" i="11"/>
  <c r="E34" i="11" s="1"/>
  <c r="F33" i="11"/>
  <c r="G33" i="11" s="1"/>
  <c r="D33" i="11"/>
  <c r="E33" i="11" s="1"/>
  <c r="F32" i="11"/>
  <c r="D32" i="11"/>
  <c r="E32" i="11" s="1"/>
  <c r="F31" i="11"/>
  <c r="D31" i="11"/>
  <c r="E31" i="11" s="1"/>
  <c r="F30" i="11"/>
  <c r="G30" i="11" s="1"/>
  <c r="D30" i="11"/>
  <c r="F29" i="11"/>
  <c r="G29" i="11" s="1"/>
  <c r="D29" i="11"/>
  <c r="E29" i="11" s="1"/>
  <c r="F28" i="11"/>
  <c r="G28" i="11" s="1"/>
  <c r="D28" i="11"/>
  <c r="E28" i="11" s="1"/>
  <c r="F27" i="11"/>
  <c r="G27" i="11" s="1"/>
  <c r="D27" i="11"/>
  <c r="E27" i="11" s="1"/>
  <c r="F26" i="11"/>
  <c r="D26" i="11"/>
  <c r="E26" i="11" s="1"/>
  <c r="F25" i="11"/>
  <c r="G25" i="11" s="1"/>
  <c r="D25" i="11"/>
  <c r="E25" i="11" s="1"/>
  <c r="F24" i="11"/>
  <c r="D24" i="11"/>
  <c r="E24" i="11" s="1"/>
  <c r="F23" i="11"/>
  <c r="H23" i="11" s="1"/>
  <c r="D23" i="11"/>
  <c r="E23" i="11" s="1"/>
  <c r="F22" i="11"/>
  <c r="G22" i="11" s="1"/>
  <c r="D22" i="11"/>
  <c r="E22" i="11" s="1"/>
  <c r="F21" i="11"/>
  <c r="G21" i="11" s="1"/>
  <c r="D21" i="11"/>
  <c r="E21" i="11" s="1"/>
  <c r="F20" i="11"/>
  <c r="H20" i="11" s="1"/>
  <c r="M20" i="11" s="1"/>
  <c r="G26" i="13" s="1"/>
  <c r="D20" i="11"/>
  <c r="E20" i="11" s="1"/>
  <c r="F18" i="11"/>
  <c r="G18" i="11" s="1"/>
  <c r="D18" i="11"/>
  <c r="E18" i="11" s="1"/>
  <c r="F17" i="11"/>
  <c r="E17" i="11"/>
  <c r="D17" i="11"/>
  <c r="F16" i="11"/>
  <c r="G16" i="11" s="1"/>
  <c r="D16" i="11"/>
  <c r="E16" i="11" s="1"/>
  <c r="F15" i="11"/>
  <c r="D15" i="11"/>
  <c r="E15" i="11" s="1"/>
  <c r="F14" i="11"/>
  <c r="D14" i="11"/>
  <c r="E14" i="11" s="1"/>
  <c r="F13" i="11"/>
  <c r="G13" i="11" s="1"/>
  <c r="D13" i="11"/>
  <c r="E13" i="11" s="1"/>
  <c r="F12" i="11"/>
  <c r="G12" i="11" s="1"/>
  <c r="D12" i="11"/>
  <c r="E12" i="11" s="1"/>
  <c r="F10" i="11"/>
  <c r="D10" i="11"/>
  <c r="E10" i="11" s="1"/>
  <c r="F9" i="11"/>
  <c r="G9" i="11" s="1"/>
  <c r="D9" i="11"/>
  <c r="E9" i="11" s="1"/>
  <c r="F8" i="11"/>
  <c r="D8" i="11"/>
  <c r="E8" i="11" s="1"/>
  <c r="F7" i="11"/>
  <c r="G7" i="11" s="1"/>
  <c r="D7" i="11"/>
  <c r="E7" i="11" s="1"/>
  <c r="F6" i="11"/>
  <c r="D6" i="11"/>
  <c r="E6" i="11" s="1"/>
  <c r="F40" i="10"/>
  <c r="D40" i="10"/>
  <c r="E40" i="10" s="1"/>
  <c r="F39" i="10"/>
  <c r="G39" i="10" s="1"/>
  <c r="D39" i="10"/>
  <c r="E39" i="10" s="1"/>
  <c r="F38" i="10"/>
  <c r="G38" i="10" s="1"/>
  <c r="D38" i="10"/>
  <c r="F37" i="10"/>
  <c r="G37" i="10" s="1"/>
  <c r="D37" i="10"/>
  <c r="E37" i="10" s="1"/>
  <c r="F36" i="10"/>
  <c r="H36" i="10" s="1"/>
  <c r="J36" i="10" s="1"/>
  <c r="D42" i="14" s="1"/>
  <c r="D36" i="10"/>
  <c r="E36" i="10" s="1"/>
  <c r="F35" i="10"/>
  <c r="D35" i="10"/>
  <c r="E35" i="10" s="1"/>
  <c r="F34" i="10"/>
  <c r="D34" i="10"/>
  <c r="E34" i="10" s="1"/>
  <c r="F33" i="10"/>
  <c r="G33" i="10" s="1"/>
  <c r="D33" i="10"/>
  <c r="E33" i="10" s="1"/>
  <c r="F32" i="10"/>
  <c r="D32" i="10"/>
  <c r="E32" i="10" s="1"/>
  <c r="F31" i="10"/>
  <c r="D31" i="10"/>
  <c r="E31" i="10" s="1"/>
  <c r="F30" i="10"/>
  <c r="G30" i="10" s="1"/>
  <c r="D30" i="10"/>
  <c r="H30" i="10" s="1"/>
  <c r="F29" i="10"/>
  <c r="G29" i="10" s="1"/>
  <c r="D29" i="10"/>
  <c r="E29" i="10" s="1"/>
  <c r="F28" i="10"/>
  <c r="G28" i="10" s="1"/>
  <c r="D28" i="10"/>
  <c r="E28" i="10" s="1"/>
  <c r="F27" i="10"/>
  <c r="G27" i="10" s="1"/>
  <c r="D27" i="10"/>
  <c r="E27" i="10" s="1"/>
  <c r="F26" i="10"/>
  <c r="H26" i="10" s="1"/>
  <c r="E26" i="10"/>
  <c r="D26" i="10"/>
  <c r="F25" i="10"/>
  <c r="G25" i="10" s="1"/>
  <c r="D25" i="10"/>
  <c r="E25" i="10" s="1"/>
  <c r="F24" i="10"/>
  <c r="D24" i="10"/>
  <c r="E24" i="10" s="1"/>
  <c r="F23" i="10"/>
  <c r="D23" i="10"/>
  <c r="E23" i="10" s="1"/>
  <c r="F22" i="10"/>
  <c r="G22" i="10" s="1"/>
  <c r="D22" i="10"/>
  <c r="F21" i="10"/>
  <c r="G21" i="10" s="1"/>
  <c r="D21" i="10"/>
  <c r="E21" i="10" s="1"/>
  <c r="F20" i="10"/>
  <c r="G20" i="10" s="1"/>
  <c r="D20" i="10"/>
  <c r="E20" i="10" s="1"/>
  <c r="F18" i="10"/>
  <c r="G18" i="10" s="1"/>
  <c r="D18" i="10"/>
  <c r="E18" i="10" s="1"/>
  <c r="F17" i="10"/>
  <c r="H17" i="10" s="1"/>
  <c r="D17" i="10"/>
  <c r="E17" i="10" s="1"/>
  <c r="F16" i="10"/>
  <c r="G16" i="10" s="1"/>
  <c r="D16" i="10"/>
  <c r="E16" i="10" s="1"/>
  <c r="F15" i="10"/>
  <c r="D15" i="10"/>
  <c r="E15" i="10" s="1"/>
  <c r="F14" i="10"/>
  <c r="D14" i="10"/>
  <c r="E14" i="10" s="1"/>
  <c r="F13" i="10"/>
  <c r="H13" i="10" s="1"/>
  <c r="D13" i="10"/>
  <c r="E13" i="10" s="1"/>
  <c r="F12" i="10"/>
  <c r="G12" i="10" s="1"/>
  <c r="D12" i="10"/>
  <c r="E12" i="10" s="1"/>
  <c r="F10" i="10"/>
  <c r="G10" i="10" s="1"/>
  <c r="D10" i="10"/>
  <c r="E10" i="10" s="1"/>
  <c r="F9" i="10"/>
  <c r="G9" i="10" s="1"/>
  <c r="D9" i="10"/>
  <c r="E9" i="10" s="1"/>
  <c r="F8" i="10"/>
  <c r="H8" i="10" s="1"/>
  <c r="D8" i="10"/>
  <c r="E8" i="10" s="1"/>
  <c r="F7" i="10"/>
  <c r="G7" i="10" s="1"/>
  <c r="D7" i="10"/>
  <c r="E7" i="10" s="1"/>
  <c r="F6" i="10"/>
  <c r="D6" i="10"/>
  <c r="E6" i="10" s="1"/>
  <c r="F40" i="9"/>
  <c r="D40" i="9"/>
  <c r="E40" i="9" s="1"/>
  <c r="F39" i="9"/>
  <c r="D39" i="9"/>
  <c r="E39" i="9" s="1"/>
  <c r="F38" i="9"/>
  <c r="D38" i="9"/>
  <c r="E38" i="9" s="1"/>
  <c r="F37" i="9"/>
  <c r="D37" i="9"/>
  <c r="E37" i="9" s="1"/>
  <c r="F36" i="9"/>
  <c r="G36" i="9" s="1"/>
  <c r="D36" i="9"/>
  <c r="E36" i="9" s="1"/>
  <c r="F35" i="9"/>
  <c r="G35" i="9" s="1"/>
  <c r="D35" i="9"/>
  <c r="E35" i="9" s="1"/>
  <c r="F34" i="9"/>
  <c r="D34" i="9"/>
  <c r="E34" i="9" s="1"/>
  <c r="F33" i="9"/>
  <c r="H33" i="9" s="1"/>
  <c r="E33" i="9"/>
  <c r="D33" i="9"/>
  <c r="F32" i="9"/>
  <c r="D32" i="9"/>
  <c r="E32" i="9" s="1"/>
  <c r="F31" i="9"/>
  <c r="D31" i="9"/>
  <c r="E31" i="9" s="1"/>
  <c r="F30" i="9"/>
  <c r="G30" i="9" s="1"/>
  <c r="D30" i="9"/>
  <c r="E30" i="9" s="1"/>
  <c r="F29" i="9"/>
  <c r="G29" i="9" s="1"/>
  <c r="D29" i="9"/>
  <c r="E29" i="9" s="1"/>
  <c r="F28" i="9"/>
  <c r="D28" i="9"/>
  <c r="E28" i="9" s="1"/>
  <c r="F27" i="9"/>
  <c r="D27" i="9"/>
  <c r="E27" i="9" s="1"/>
  <c r="F26" i="9"/>
  <c r="D26" i="9"/>
  <c r="E26" i="9" s="1"/>
  <c r="F25" i="9"/>
  <c r="D25" i="9"/>
  <c r="E25" i="9" s="1"/>
  <c r="F24" i="9"/>
  <c r="D24" i="9"/>
  <c r="E24" i="9" s="1"/>
  <c r="F23" i="9"/>
  <c r="D23" i="9"/>
  <c r="E23" i="9" s="1"/>
  <c r="F22" i="9"/>
  <c r="G22" i="9" s="1"/>
  <c r="D22" i="9"/>
  <c r="E22" i="9" s="1"/>
  <c r="F21" i="9"/>
  <c r="D21" i="9"/>
  <c r="E21" i="9" s="1"/>
  <c r="F20" i="9"/>
  <c r="D20" i="9"/>
  <c r="E20" i="9" s="1"/>
  <c r="F18" i="9"/>
  <c r="G18" i="9" s="1"/>
  <c r="D18" i="9"/>
  <c r="E18" i="9" s="1"/>
  <c r="F17" i="9"/>
  <c r="G17" i="9" s="1"/>
  <c r="D17" i="9"/>
  <c r="E17" i="9" s="1"/>
  <c r="F16" i="9"/>
  <c r="H16" i="9" s="1"/>
  <c r="D16" i="9"/>
  <c r="E16" i="9" s="1"/>
  <c r="F15" i="9"/>
  <c r="D15" i="9"/>
  <c r="E15" i="9" s="1"/>
  <c r="F14" i="9"/>
  <c r="D14" i="9"/>
  <c r="E14" i="9" s="1"/>
  <c r="F13" i="9"/>
  <c r="D13" i="9"/>
  <c r="E13" i="9" s="1"/>
  <c r="F12" i="9"/>
  <c r="E12" i="9"/>
  <c r="F10" i="9"/>
  <c r="D10" i="9"/>
  <c r="E10" i="9" s="1"/>
  <c r="F9" i="9"/>
  <c r="G9" i="9" s="1"/>
  <c r="D9" i="9"/>
  <c r="E9" i="9" s="1"/>
  <c r="F8" i="9"/>
  <c r="D8" i="9"/>
  <c r="E8" i="9" s="1"/>
  <c r="F7" i="9"/>
  <c r="G7" i="9" s="1"/>
  <c r="D7" i="9"/>
  <c r="E7" i="9" s="1"/>
  <c r="F6" i="9"/>
  <c r="D6" i="9"/>
  <c r="E6" i="9" s="1"/>
  <c r="F40" i="8"/>
  <c r="D40" i="8"/>
  <c r="E40" i="8" s="1"/>
  <c r="F39" i="8"/>
  <c r="H39" i="8" s="1"/>
  <c r="D39" i="8"/>
  <c r="E39" i="8" s="1"/>
  <c r="F38" i="8"/>
  <c r="G38" i="8" s="1"/>
  <c r="D38" i="8"/>
  <c r="F37" i="8"/>
  <c r="D37" i="8"/>
  <c r="E37" i="8" s="1"/>
  <c r="H36" i="8"/>
  <c r="J36" i="8" s="1"/>
  <c r="D42" i="15" s="1"/>
  <c r="G36" i="8"/>
  <c r="F36" i="8"/>
  <c r="D36" i="8"/>
  <c r="E36" i="8" s="1"/>
  <c r="F35" i="8"/>
  <c r="H35" i="8" s="1"/>
  <c r="M35" i="8" s="1"/>
  <c r="G41" i="15" s="1"/>
  <c r="D35" i="8"/>
  <c r="E35" i="8" s="1"/>
  <c r="F34" i="8"/>
  <c r="H34" i="8" s="1"/>
  <c r="D34" i="8"/>
  <c r="E34" i="8" s="1"/>
  <c r="F33" i="8"/>
  <c r="D33" i="8"/>
  <c r="E33" i="8" s="1"/>
  <c r="F32" i="8"/>
  <c r="D32" i="8"/>
  <c r="E32" i="8" s="1"/>
  <c r="F31" i="8"/>
  <c r="G31" i="8" s="1"/>
  <c r="D31" i="8"/>
  <c r="E31" i="8" s="1"/>
  <c r="F30" i="8"/>
  <c r="H30" i="8" s="1"/>
  <c r="M30" i="8" s="1"/>
  <c r="G36" i="15" s="1"/>
  <c r="D30" i="8"/>
  <c r="E30" i="8" s="1"/>
  <c r="F29" i="8"/>
  <c r="G29" i="8" s="1"/>
  <c r="D29" i="8"/>
  <c r="E29" i="8" s="1"/>
  <c r="H28" i="8"/>
  <c r="J28" i="8" s="1"/>
  <c r="D34" i="15" s="1"/>
  <c r="F28" i="8"/>
  <c r="G28" i="8" s="1"/>
  <c r="D28" i="8"/>
  <c r="E28" i="8" s="1"/>
  <c r="F27" i="8"/>
  <c r="G27" i="8" s="1"/>
  <c r="D27" i="8"/>
  <c r="E27" i="8" s="1"/>
  <c r="F26" i="8"/>
  <c r="H26" i="8" s="1"/>
  <c r="D26" i="8"/>
  <c r="E26" i="8" s="1"/>
  <c r="F25" i="8"/>
  <c r="G25" i="8" s="1"/>
  <c r="D25" i="8"/>
  <c r="E25" i="8" s="1"/>
  <c r="F24" i="8"/>
  <c r="D24" i="8"/>
  <c r="E24" i="8" s="1"/>
  <c r="F23" i="8"/>
  <c r="G23" i="8" s="1"/>
  <c r="D23" i="8"/>
  <c r="E23" i="8" s="1"/>
  <c r="F22" i="8"/>
  <c r="G22" i="8" s="1"/>
  <c r="D22" i="8"/>
  <c r="E22" i="8" s="1"/>
  <c r="F21" i="8"/>
  <c r="G21" i="8" s="1"/>
  <c r="D21" i="8"/>
  <c r="E21" i="8" s="1"/>
  <c r="H20" i="8"/>
  <c r="J20" i="8" s="1"/>
  <c r="D26" i="15" s="1"/>
  <c r="F20" i="8"/>
  <c r="G20" i="8" s="1"/>
  <c r="D20" i="8"/>
  <c r="E20" i="8" s="1"/>
  <c r="F18" i="8"/>
  <c r="G18" i="8" s="1"/>
  <c r="D18" i="8"/>
  <c r="E18" i="8" s="1"/>
  <c r="F17" i="8"/>
  <c r="H17" i="8" s="1"/>
  <c r="D17" i="8"/>
  <c r="E17" i="8" s="1"/>
  <c r="F16" i="8"/>
  <c r="H16" i="8" s="1"/>
  <c r="D16" i="8"/>
  <c r="E16" i="8" s="1"/>
  <c r="F15" i="8"/>
  <c r="D15" i="8"/>
  <c r="E15" i="8" s="1"/>
  <c r="F14" i="8"/>
  <c r="H14" i="8" s="1"/>
  <c r="D14" i="8"/>
  <c r="E14" i="8" s="1"/>
  <c r="H13" i="8"/>
  <c r="M13" i="8" s="1"/>
  <c r="G19" i="15" s="1"/>
  <c r="G13" i="8"/>
  <c r="F13" i="8"/>
  <c r="D13" i="8"/>
  <c r="E13" i="8" s="1"/>
  <c r="F12" i="8"/>
  <c r="G12" i="8" s="1"/>
  <c r="D12" i="8"/>
  <c r="E12" i="8" s="1"/>
  <c r="H10" i="8"/>
  <c r="J10" i="8" s="1"/>
  <c r="D16" i="15" s="1"/>
  <c r="G10" i="8"/>
  <c r="I10" i="8" s="1"/>
  <c r="K10" i="8" s="1"/>
  <c r="F10" i="8"/>
  <c r="E10" i="8"/>
  <c r="D10" i="8"/>
  <c r="F9" i="8"/>
  <c r="G9" i="8" s="1"/>
  <c r="D9" i="8"/>
  <c r="E9" i="8" s="1"/>
  <c r="F8" i="8"/>
  <c r="H8" i="8" s="1"/>
  <c r="E8" i="8"/>
  <c r="D8" i="8"/>
  <c r="F7" i="8"/>
  <c r="G7" i="8" s="1"/>
  <c r="D7" i="8"/>
  <c r="E7" i="8" s="1"/>
  <c r="F6" i="8"/>
  <c r="D6" i="8"/>
  <c r="E6" i="8" s="1"/>
  <c r="M28" i="8"/>
  <c r="G34" i="15" s="1"/>
  <c r="J13" i="8"/>
  <c r="D19" i="15" s="1"/>
  <c r="I20" i="8" l="1"/>
  <c r="K20" i="8" s="1"/>
  <c r="I28" i="8"/>
  <c r="K28" i="8" s="1"/>
  <c r="L28" i="8" s="1"/>
  <c r="F34" i="15" s="1"/>
  <c r="G39" i="8"/>
  <c r="H18" i="10"/>
  <c r="M18" i="10" s="1"/>
  <c r="G24" i="14" s="1"/>
  <c r="I9" i="11"/>
  <c r="K9" i="11" s="1"/>
  <c r="H31" i="11"/>
  <c r="H18" i="8"/>
  <c r="M18" i="8" s="1"/>
  <c r="G24" i="15" s="1"/>
  <c r="I22" i="8"/>
  <c r="K22" i="8" s="1"/>
  <c r="E28" i="15" s="1"/>
  <c r="H27" i="8"/>
  <c r="M27" i="8" s="1"/>
  <c r="G33" i="15" s="1"/>
  <c r="G35" i="8"/>
  <c r="I35" i="8" s="1"/>
  <c r="K35" i="8" s="1"/>
  <c r="E41" i="15" s="1"/>
  <c r="H23" i="10"/>
  <c r="I28" i="11"/>
  <c r="K28" i="11" s="1"/>
  <c r="E34" i="13" s="1"/>
  <c r="H37" i="11"/>
  <c r="H15" i="8"/>
  <c r="H6" i="8"/>
  <c r="H9" i="8"/>
  <c r="J9" i="8" s="1"/>
  <c r="D15" i="15" s="1"/>
  <c r="H37" i="8"/>
  <c r="H40" i="8"/>
  <c r="H23" i="9"/>
  <c r="H27" i="9"/>
  <c r="J27" i="9" s="1"/>
  <c r="D33" i="12" s="1"/>
  <c r="H6" i="11"/>
  <c r="H10" i="11"/>
  <c r="J10" i="11" s="1"/>
  <c r="D16" i="13" s="1"/>
  <c r="H25" i="11"/>
  <c r="J25" i="11" s="1"/>
  <c r="D31" i="13" s="1"/>
  <c r="H32" i="11"/>
  <c r="M32" i="11" s="1"/>
  <c r="G38" i="13" s="1"/>
  <c r="H32" i="8"/>
  <c r="H25" i="8"/>
  <c r="M25" i="8" s="1"/>
  <c r="G31" i="15" s="1"/>
  <c r="G30" i="8"/>
  <c r="H33" i="8"/>
  <c r="H38" i="8"/>
  <c r="H27" i="10"/>
  <c r="M27" i="10" s="1"/>
  <c r="G33" i="14" s="1"/>
  <c r="G10" i="11"/>
  <c r="I10" i="11" s="1"/>
  <c r="K10" i="11" s="1"/>
  <c r="H18" i="11"/>
  <c r="M18" i="11" s="1"/>
  <c r="G24" i="13" s="1"/>
  <c r="H22" i="11"/>
  <c r="M22" i="11" s="1"/>
  <c r="G28" i="13" s="1"/>
  <c r="H35" i="11"/>
  <c r="M35" i="11" s="1"/>
  <c r="G41" i="13" s="1"/>
  <c r="H24" i="8"/>
  <c r="H22" i="8"/>
  <c r="M22" i="8" s="1"/>
  <c r="G28" i="15" s="1"/>
  <c r="H35" i="10"/>
  <c r="M35" i="10" s="1"/>
  <c r="G41" i="14" s="1"/>
  <c r="H30" i="11"/>
  <c r="G35" i="11"/>
  <c r="I35" i="11" s="1"/>
  <c r="K35" i="11" s="1"/>
  <c r="E41" i="13" s="1"/>
  <c r="I36" i="8"/>
  <c r="K36" i="8" s="1"/>
  <c r="L36" i="8" s="1"/>
  <c r="F42" i="15" s="1"/>
  <c r="H22" i="10"/>
  <c r="H32" i="10"/>
  <c r="H8" i="11"/>
  <c r="G20" i="11"/>
  <c r="H33" i="11"/>
  <c r="M33" i="11" s="1"/>
  <c r="G39" i="13" s="1"/>
  <c r="D17" i="15"/>
  <c r="L11" i="8"/>
  <c r="M13" i="10"/>
  <c r="G19" i="14" s="1"/>
  <c r="J13" i="10"/>
  <c r="D19" i="14" s="1"/>
  <c r="I10" i="10"/>
  <c r="K10" i="10" s="1"/>
  <c r="E16" i="14" s="1"/>
  <c r="I20" i="10"/>
  <c r="K20" i="10" s="1"/>
  <c r="E26" i="14" s="1"/>
  <c r="I28" i="10"/>
  <c r="K28" i="10" s="1"/>
  <c r="E34" i="14" s="1"/>
  <c r="I29" i="10"/>
  <c r="K29" i="10" s="1"/>
  <c r="E35" i="14" s="1"/>
  <c r="H7" i="10"/>
  <c r="J7" i="10" s="1"/>
  <c r="D13" i="14" s="1"/>
  <c r="H10" i="10"/>
  <c r="J10" i="10" s="1"/>
  <c r="D16" i="14" s="1"/>
  <c r="H14" i="10"/>
  <c r="M14" i="10" s="1"/>
  <c r="H20" i="10"/>
  <c r="J20" i="10" s="1"/>
  <c r="D26" i="14" s="1"/>
  <c r="G23" i="10"/>
  <c r="I23" i="10" s="1"/>
  <c r="K23" i="10" s="1"/>
  <c r="E29" i="14" s="1"/>
  <c r="H28" i="10"/>
  <c r="J28" i="10" s="1"/>
  <c r="D34" i="14" s="1"/>
  <c r="H31" i="10"/>
  <c r="G35" i="10"/>
  <c r="I35" i="10" s="1"/>
  <c r="K35" i="10" s="1"/>
  <c r="E41" i="14" s="1"/>
  <c r="H6" i="10"/>
  <c r="M6" i="10" s="1"/>
  <c r="G13" i="10"/>
  <c r="I13" i="10" s="1"/>
  <c r="K13" i="10" s="1"/>
  <c r="H16" i="10"/>
  <c r="J16" i="10" s="1"/>
  <c r="D22" i="14" s="1"/>
  <c r="H25" i="10"/>
  <c r="J25" i="10" s="1"/>
  <c r="D31" i="14" s="1"/>
  <c r="G31" i="10"/>
  <c r="I31" i="10" s="1"/>
  <c r="K31" i="10" s="1"/>
  <c r="E37" i="14" s="1"/>
  <c r="H34" i="10"/>
  <c r="G36" i="10"/>
  <c r="I36" i="10" s="1"/>
  <c r="K36" i="10" s="1"/>
  <c r="I37" i="10"/>
  <c r="K37" i="10" s="1"/>
  <c r="E43" i="14" s="1"/>
  <c r="H40" i="10"/>
  <c r="M40" i="10" s="1"/>
  <c r="G46" i="14" s="1"/>
  <c r="H9" i="10"/>
  <c r="H15" i="10"/>
  <c r="M15" i="10" s="1"/>
  <c r="G21" i="14" s="1"/>
  <c r="H24" i="10"/>
  <c r="H33" i="10"/>
  <c r="J33" i="10" s="1"/>
  <c r="D39" i="14" s="1"/>
  <c r="H38" i="10"/>
  <c r="H39" i="10"/>
  <c r="M39" i="10" s="1"/>
  <c r="G45" i="14" s="1"/>
  <c r="I36" i="11"/>
  <c r="K36" i="11" s="1"/>
  <c r="E42" i="13" s="1"/>
  <c r="I13" i="11"/>
  <c r="K13" i="11" s="1"/>
  <c r="I20" i="11"/>
  <c r="K20" i="11" s="1"/>
  <c r="E26" i="13" s="1"/>
  <c r="I21" i="11"/>
  <c r="K21" i="11" s="1"/>
  <c r="E27" i="13" s="1"/>
  <c r="H9" i="11"/>
  <c r="H13" i="11"/>
  <c r="H15" i="11"/>
  <c r="J15" i="11" s="1"/>
  <c r="D21" i="13" s="1"/>
  <c r="G23" i="11"/>
  <c r="I23" i="11" s="1"/>
  <c r="K23" i="11" s="1"/>
  <c r="E29" i="13" s="1"/>
  <c r="H26" i="11"/>
  <c r="M26" i="11" s="1"/>
  <c r="G32" i="13" s="1"/>
  <c r="H28" i="11"/>
  <c r="M28" i="11" s="1"/>
  <c r="G34" i="13" s="1"/>
  <c r="I33" i="11"/>
  <c r="K33" i="11" s="1"/>
  <c r="E39" i="13" s="1"/>
  <c r="H34" i="11"/>
  <c r="J34" i="11" s="1"/>
  <c r="D40" i="13" s="1"/>
  <c r="H40" i="11"/>
  <c r="M40" i="11" s="1"/>
  <c r="G46" i="13" s="1"/>
  <c r="H36" i="11"/>
  <c r="M36" i="11" s="1"/>
  <c r="G42" i="13" s="1"/>
  <c r="H7" i="11"/>
  <c r="M7" i="11" s="1"/>
  <c r="G13" i="13" s="1"/>
  <c r="H14" i="11"/>
  <c r="H17" i="11"/>
  <c r="M17" i="11" s="1"/>
  <c r="G23" i="13" s="1"/>
  <c r="I22" i="11"/>
  <c r="K22" i="11" s="1"/>
  <c r="E28" i="13" s="1"/>
  <c r="H24" i="11"/>
  <c r="M24" i="11" s="1"/>
  <c r="G30" i="13" s="1"/>
  <c r="G39" i="11"/>
  <c r="H16" i="11"/>
  <c r="J16" i="11" s="1"/>
  <c r="D22" i="13" s="1"/>
  <c r="H27" i="11"/>
  <c r="M27" i="11" s="1"/>
  <c r="G33" i="13" s="1"/>
  <c r="H40" i="9"/>
  <c r="M40" i="9" s="1"/>
  <c r="G46" i="12" s="1"/>
  <c r="H36" i="9"/>
  <c r="M36" i="9" s="1"/>
  <c r="G42" i="12" s="1"/>
  <c r="H20" i="9"/>
  <c r="M20" i="9" s="1"/>
  <c r="G26" i="12" s="1"/>
  <c r="H28" i="9"/>
  <c r="J28" i="9" s="1"/>
  <c r="D34" i="12" s="1"/>
  <c r="H13" i="9"/>
  <c r="M13" i="9" s="1"/>
  <c r="G19" i="12" s="1"/>
  <c r="G13" i="9"/>
  <c r="I13" i="9" s="1"/>
  <c r="K13" i="9" s="1"/>
  <c r="E19" i="12" s="1"/>
  <c r="G28" i="9"/>
  <c r="I28" i="9" s="1"/>
  <c r="K28" i="9" s="1"/>
  <c r="H31" i="9"/>
  <c r="M31" i="9" s="1"/>
  <c r="G37" i="12" s="1"/>
  <c r="H34" i="9"/>
  <c r="M34" i="9" s="1"/>
  <c r="G40" i="12" s="1"/>
  <c r="H14" i="9"/>
  <c r="M14" i="9" s="1"/>
  <c r="G20" i="12" s="1"/>
  <c r="H38" i="9"/>
  <c r="M38" i="9" s="1"/>
  <c r="G44" i="12" s="1"/>
  <c r="H10" i="9"/>
  <c r="M10" i="9" s="1"/>
  <c r="G16" i="12" s="1"/>
  <c r="H30" i="9"/>
  <c r="M30" i="9" s="1"/>
  <c r="G36" i="12" s="1"/>
  <c r="H24" i="9"/>
  <c r="J24" i="9" s="1"/>
  <c r="D30" i="12" s="1"/>
  <c r="H12" i="9"/>
  <c r="M12" i="9" s="1"/>
  <c r="H18" i="9"/>
  <c r="M18" i="9" s="1"/>
  <c r="G24" i="12" s="1"/>
  <c r="H32" i="9"/>
  <c r="J32" i="9" s="1"/>
  <c r="D38" i="12" s="1"/>
  <c r="H25" i="9"/>
  <c r="M25" i="9" s="1"/>
  <c r="G31" i="12" s="1"/>
  <c r="H35" i="9"/>
  <c r="J35" i="9" s="1"/>
  <c r="D41" i="12" s="1"/>
  <c r="I35" i="9"/>
  <c r="K35" i="9" s="1"/>
  <c r="H22" i="9"/>
  <c r="G10" i="9"/>
  <c r="I10" i="9" s="1"/>
  <c r="K10" i="9" s="1"/>
  <c r="E16" i="12" s="1"/>
  <c r="G20" i="9"/>
  <c r="I20" i="9" s="1"/>
  <c r="K20" i="9" s="1"/>
  <c r="E26" i="12" s="1"/>
  <c r="G38" i="9"/>
  <c r="H21" i="9"/>
  <c r="J21" i="9" s="1"/>
  <c r="D27" i="12" s="1"/>
  <c r="H39" i="9"/>
  <c r="M39" i="9" s="1"/>
  <c r="G45" i="12" s="1"/>
  <c r="H8" i="9"/>
  <c r="M8" i="9" s="1"/>
  <c r="G14" i="12" s="1"/>
  <c r="I17" i="9"/>
  <c r="K17" i="9" s="1"/>
  <c r="E23" i="12" s="1"/>
  <c r="H26" i="9"/>
  <c r="M26" i="9" s="1"/>
  <c r="G32" i="12" s="1"/>
  <c r="I36" i="9"/>
  <c r="K36" i="9" s="1"/>
  <c r="E42" i="12" s="1"/>
  <c r="H6" i="9"/>
  <c r="J6" i="9" s="1"/>
  <c r="D12" i="12" s="1"/>
  <c r="H9" i="9"/>
  <c r="J9" i="9" s="1"/>
  <c r="D15" i="12" s="1"/>
  <c r="H15" i="9"/>
  <c r="J15" i="9" s="1"/>
  <c r="D21" i="12" s="1"/>
  <c r="G27" i="9"/>
  <c r="I27" i="9" s="1"/>
  <c r="K27" i="9" s="1"/>
  <c r="G39" i="9"/>
  <c r="I39" i="9" s="1"/>
  <c r="K39" i="9" s="1"/>
  <c r="H37" i="9"/>
  <c r="J37" i="9" s="1"/>
  <c r="D43" i="12" s="1"/>
  <c r="L20" i="8"/>
  <c r="F26" i="15" s="1"/>
  <c r="E26" i="15"/>
  <c r="L10" i="8"/>
  <c r="F16" i="15" s="1"/>
  <c r="E16" i="15"/>
  <c r="L36" i="10"/>
  <c r="F42" i="14" s="1"/>
  <c r="E42" i="14"/>
  <c r="E15" i="13"/>
  <c r="E19" i="13"/>
  <c r="M23" i="11"/>
  <c r="G29" i="13" s="1"/>
  <c r="J23" i="11"/>
  <c r="D29" i="13" s="1"/>
  <c r="M34" i="11"/>
  <c r="G40" i="13" s="1"/>
  <c r="M39" i="11"/>
  <c r="G45" i="13" s="1"/>
  <c r="J39" i="11"/>
  <c r="D45" i="13" s="1"/>
  <c r="I27" i="11"/>
  <c r="K27" i="11" s="1"/>
  <c r="E33" i="13" s="1"/>
  <c r="I39" i="11"/>
  <c r="K39" i="11" s="1"/>
  <c r="E45" i="13" s="1"/>
  <c r="J40" i="11"/>
  <c r="D46" i="13" s="1"/>
  <c r="J8" i="11"/>
  <c r="D14" i="13" s="1"/>
  <c r="M8" i="11"/>
  <c r="G14" i="13" s="1"/>
  <c r="J38" i="11"/>
  <c r="D44" i="13" s="1"/>
  <c r="M38" i="11"/>
  <c r="G44" i="13" s="1"/>
  <c r="I12" i="11"/>
  <c r="K12" i="11" s="1"/>
  <c r="E18" i="13" s="1"/>
  <c r="I18" i="11"/>
  <c r="K18" i="11" s="1"/>
  <c r="I7" i="11"/>
  <c r="K7" i="11" s="1"/>
  <c r="E13" i="13" s="1"/>
  <c r="I16" i="11"/>
  <c r="K16" i="11" s="1"/>
  <c r="I29" i="11"/>
  <c r="K29" i="11" s="1"/>
  <c r="E35" i="13" s="1"/>
  <c r="J30" i="11"/>
  <c r="D36" i="13" s="1"/>
  <c r="M30" i="11"/>
  <c r="G36" i="13" s="1"/>
  <c r="I25" i="11"/>
  <c r="K25" i="11" s="1"/>
  <c r="M37" i="11"/>
  <c r="J37" i="11"/>
  <c r="D43" i="13" s="1"/>
  <c r="M14" i="11"/>
  <c r="G20" i="13" s="1"/>
  <c r="J14" i="11"/>
  <c r="D20" i="13" s="1"/>
  <c r="M6" i="11"/>
  <c r="G12" i="13" s="1"/>
  <c r="J6" i="11"/>
  <c r="D12" i="13" s="1"/>
  <c r="M15" i="11"/>
  <c r="G21" i="13" s="1"/>
  <c r="M31" i="11"/>
  <c r="G37" i="13" s="1"/>
  <c r="J31" i="11"/>
  <c r="D37" i="13" s="1"/>
  <c r="G14" i="11"/>
  <c r="I14" i="11" s="1"/>
  <c r="K14" i="11" s="1"/>
  <c r="G8" i="11"/>
  <c r="I8" i="11" s="1"/>
  <c r="K8" i="11" s="1"/>
  <c r="G17" i="11"/>
  <c r="I17" i="11" s="1"/>
  <c r="K17" i="11" s="1"/>
  <c r="G26" i="11"/>
  <c r="I26" i="11" s="1"/>
  <c r="K26" i="11" s="1"/>
  <c r="G34" i="11"/>
  <c r="I34" i="11" s="1"/>
  <c r="K34" i="11" s="1"/>
  <c r="G37" i="11"/>
  <c r="I37" i="11" s="1"/>
  <c r="K37" i="11" s="1"/>
  <c r="G6" i="11"/>
  <c r="I6" i="11" s="1"/>
  <c r="K6" i="11" s="1"/>
  <c r="E12" i="13" s="1"/>
  <c r="H12" i="11"/>
  <c r="G15" i="11"/>
  <c r="I15" i="11" s="1"/>
  <c r="K15" i="11" s="1"/>
  <c r="H21" i="11"/>
  <c r="G24" i="11"/>
  <c r="I24" i="11" s="1"/>
  <c r="K24" i="11" s="1"/>
  <c r="H29" i="11"/>
  <c r="E30" i="11"/>
  <c r="I30" i="11" s="1"/>
  <c r="K30" i="11" s="1"/>
  <c r="G32" i="11"/>
  <c r="I32" i="11" s="1"/>
  <c r="K32" i="11" s="1"/>
  <c r="E38" i="11"/>
  <c r="I38" i="11" s="1"/>
  <c r="K38" i="11" s="1"/>
  <c r="G40" i="11"/>
  <c r="I40" i="11" s="1"/>
  <c r="K40" i="11" s="1"/>
  <c r="J22" i="11"/>
  <c r="J7" i="11"/>
  <c r="D13" i="13" s="1"/>
  <c r="J33" i="11"/>
  <c r="J20" i="11"/>
  <c r="J28" i="11"/>
  <c r="J36" i="11"/>
  <c r="M16" i="11"/>
  <c r="G22" i="13" s="1"/>
  <c r="M25" i="11"/>
  <c r="M10" i="11"/>
  <c r="J18" i="11"/>
  <c r="D24" i="13" s="1"/>
  <c r="J35" i="11"/>
  <c r="G31" i="11"/>
  <c r="I31" i="11" s="1"/>
  <c r="K31" i="11" s="1"/>
  <c r="M17" i="10"/>
  <c r="G23" i="14" s="1"/>
  <c r="J17" i="10"/>
  <c r="D23" i="14" s="1"/>
  <c r="M26" i="10"/>
  <c r="J26" i="10"/>
  <c r="D32" i="14" s="1"/>
  <c r="M31" i="10"/>
  <c r="G37" i="14" s="1"/>
  <c r="J31" i="10"/>
  <c r="I9" i="10"/>
  <c r="K9" i="10" s="1"/>
  <c r="M34" i="10"/>
  <c r="G40" i="14" s="1"/>
  <c r="J34" i="10"/>
  <c r="D40" i="14" s="1"/>
  <c r="I12" i="10"/>
  <c r="K12" i="10" s="1"/>
  <c r="E18" i="14" s="1"/>
  <c r="I18" i="10"/>
  <c r="K18" i="10" s="1"/>
  <c r="E24" i="14" s="1"/>
  <c r="M24" i="10"/>
  <c r="G30" i="14" s="1"/>
  <c r="J24" i="10"/>
  <c r="D30" i="14" s="1"/>
  <c r="I27" i="10"/>
  <c r="K27" i="10" s="1"/>
  <c r="J39" i="10"/>
  <c r="D45" i="14" s="1"/>
  <c r="I7" i="10"/>
  <c r="K7" i="10" s="1"/>
  <c r="J22" i="10"/>
  <c r="D28" i="14" s="1"/>
  <c r="M22" i="10"/>
  <c r="G28" i="14" s="1"/>
  <c r="I39" i="10"/>
  <c r="K39" i="10" s="1"/>
  <c r="I25" i="10"/>
  <c r="K25" i="10" s="1"/>
  <c r="I33" i="10"/>
  <c r="K33" i="10" s="1"/>
  <c r="J38" i="10"/>
  <c r="D44" i="14" s="1"/>
  <c r="M38" i="10"/>
  <c r="G44" i="14" s="1"/>
  <c r="J14" i="10"/>
  <c r="D20" i="14" s="1"/>
  <c r="J6" i="10"/>
  <c r="D12" i="14" s="1"/>
  <c r="J15" i="10"/>
  <c r="D21" i="14" s="1"/>
  <c r="I21" i="10"/>
  <c r="K21" i="10" s="1"/>
  <c r="E27" i="14" s="1"/>
  <c r="M32" i="10"/>
  <c r="J32" i="10"/>
  <c r="D38" i="14" s="1"/>
  <c r="I16" i="10"/>
  <c r="K16" i="10" s="1"/>
  <c r="J30" i="10"/>
  <c r="D36" i="14" s="1"/>
  <c r="M30" i="10"/>
  <c r="G36" i="14" s="1"/>
  <c r="M8" i="10"/>
  <c r="G14" i="14" s="1"/>
  <c r="J8" i="10"/>
  <c r="D14" i="14" s="1"/>
  <c r="L10" i="10"/>
  <c r="F16" i="14" s="1"/>
  <c r="M23" i="10"/>
  <c r="G29" i="14" s="1"/>
  <c r="J23" i="10"/>
  <c r="G14" i="10"/>
  <c r="I14" i="10" s="1"/>
  <c r="K14" i="10" s="1"/>
  <c r="G8" i="10"/>
  <c r="I8" i="10" s="1"/>
  <c r="K8" i="10" s="1"/>
  <c r="E14" i="14" s="1"/>
  <c r="G6" i="10"/>
  <c r="I6" i="10" s="1"/>
  <c r="K6" i="10" s="1"/>
  <c r="H12" i="10"/>
  <c r="G15" i="10"/>
  <c r="I15" i="10" s="1"/>
  <c r="K15" i="10" s="1"/>
  <c r="E21" i="14" s="1"/>
  <c r="H21" i="10"/>
  <c r="E22" i="10"/>
  <c r="I22" i="10" s="1"/>
  <c r="K22" i="10" s="1"/>
  <c r="E28" i="14" s="1"/>
  <c r="G24" i="10"/>
  <c r="I24" i="10" s="1"/>
  <c r="K24" i="10" s="1"/>
  <c r="H29" i="10"/>
  <c r="E30" i="10"/>
  <c r="I30" i="10" s="1"/>
  <c r="K30" i="10" s="1"/>
  <c r="E36" i="14" s="1"/>
  <c r="G32" i="10"/>
  <c r="I32" i="10" s="1"/>
  <c r="K32" i="10" s="1"/>
  <c r="H37" i="10"/>
  <c r="E38" i="10"/>
  <c r="I38" i="10" s="1"/>
  <c r="K38" i="10" s="1"/>
  <c r="E44" i="14" s="1"/>
  <c r="G40" i="10"/>
  <c r="I40" i="10" s="1"/>
  <c r="K40" i="10" s="1"/>
  <c r="E46" i="14" s="1"/>
  <c r="G17" i="10"/>
  <c r="I17" i="10" s="1"/>
  <c r="K17" i="10" s="1"/>
  <c r="M7" i="10"/>
  <c r="M10" i="10"/>
  <c r="M20" i="10"/>
  <c r="M36" i="10"/>
  <c r="J18" i="10"/>
  <c r="D24" i="14" s="1"/>
  <c r="J27" i="10"/>
  <c r="D33" i="14" s="1"/>
  <c r="J35" i="10"/>
  <c r="G26" i="10"/>
  <c r="I26" i="10" s="1"/>
  <c r="K26" i="10" s="1"/>
  <c r="G34" i="10"/>
  <c r="I34" i="10" s="1"/>
  <c r="K34" i="10" s="1"/>
  <c r="M23" i="9"/>
  <c r="G29" i="12" s="1"/>
  <c r="J23" i="9"/>
  <c r="D29" i="12" s="1"/>
  <c r="J26" i="9"/>
  <c r="D32" i="12" s="1"/>
  <c r="J34" i="9"/>
  <c r="D40" i="12" s="1"/>
  <c r="I29" i="9"/>
  <c r="K29" i="9" s="1"/>
  <c r="E35" i="12" s="1"/>
  <c r="M37" i="9"/>
  <c r="I7" i="9"/>
  <c r="K7" i="9" s="1"/>
  <c r="E13" i="12" s="1"/>
  <c r="M16" i="9"/>
  <c r="G22" i="12" s="1"/>
  <c r="J16" i="9"/>
  <c r="D22" i="12" s="1"/>
  <c r="J40" i="9"/>
  <c r="D46" i="12" s="1"/>
  <c r="I30" i="9"/>
  <c r="K30" i="9" s="1"/>
  <c r="E36" i="12" s="1"/>
  <c r="M33" i="9"/>
  <c r="G39" i="12" s="1"/>
  <c r="J33" i="9"/>
  <c r="D39" i="12" s="1"/>
  <c r="I9" i="9"/>
  <c r="K9" i="9" s="1"/>
  <c r="I18" i="9"/>
  <c r="K18" i="9" s="1"/>
  <c r="E24" i="12" s="1"/>
  <c r="J12" i="9"/>
  <c r="D18" i="12" s="1"/>
  <c r="I22" i="9"/>
  <c r="K22" i="9" s="1"/>
  <c r="I38" i="9"/>
  <c r="K38" i="9" s="1"/>
  <c r="E44" i="12" s="1"/>
  <c r="G14" i="9"/>
  <c r="I14" i="9" s="1"/>
  <c r="K14" i="9" s="1"/>
  <c r="E20" i="12" s="1"/>
  <c r="G23" i="9"/>
  <c r="I23" i="9" s="1"/>
  <c r="K23" i="9" s="1"/>
  <c r="G31" i="9"/>
  <c r="I31" i="9" s="1"/>
  <c r="K31" i="9" s="1"/>
  <c r="G26" i="9"/>
  <c r="I26" i="9" s="1"/>
  <c r="K26" i="9" s="1"/>
  <c r="E32" i="12" s="1"/>
  <c r="G34" i="9"/>
  <c r="I34" i="9" s="1"/>
  <c r="K34" i="9" s="1"/>
  <c r="E40" i="12" s="1"/>
  <c r="G12" i="9"/>
  <c r="I12" i="9" s="1"/>
  <c r="K12" i="9" s="1"/>
  <c r="G21" i="9"/>
  <c r="I21" i="9" s="1"/>
  <c r="K21" i="9" s="1"/>
  <c r="M27" i="9"/>
  <c r="G37" i="9"/>
  <c r="I37" i="9" s="1"/>
  <c r="K37" i="9" s="1"/>
  <c r="G6" i="9"/>
  <c r="I6" i="9" s="1"/>
  <c r="K6" i="9" s="1"/>
  <c r="G15" i="9"/>
  <c r="I15" i="9" s="1"/>
  <c r="K15" i="9" s="1"/>
  <c r="G24" i="9"/>
  <c r="I24" i="9" s="1"/>
  <c r="K24" i="9" s="1"/>
  <c r="E30" i="12" s="1"/>
  <c r="H29" i="9"/>
  <c r="G32" i="9"/>
  <c r="I32" i="9" s="1"/>
  <c r="K32" i="9" s="1"/>
  <c r="G40" i="9"/>
  <c r="I40" i="9" s="1"/>
  <c r="K40" i="9" s="1"/>
  <c r="E46" i="12" s="1"/>
  <c r="H7" i="9"/>
  <c r="G8" i="9"/>
  <c r="I8" i="9" s="1"/>
  <c r="K8" i="9" s="1"/>
  <c r="H17" i="9"/>
  <c r="G16" i="9"/>
  <c r="I16" i="9" s="1"/>
  <c r="K16" i="9" s="1"/>
  <c r="G25" i="9"/>
  <c r="I25" i="9" s="1"/>
  <c r="K25" i="9" s="1"/>
  <c r="G33" i="9"/>
  <c r="I33" i="9" s="1"/>
  <c r="K33" i="9" s="1"/>
  <c r="I23" i="8"/>
  <c r="K23" i="8" s="1"/>
  <c r="E29" i="15" s="1"/>
  <c r="M26" i="8"/>
  <c r="G32" i="15" s="1"/>
  <c r="J26" i="8"/>
  <c r="D32" i="15" s="1"/>
  <c r="I31" i="8"/>
  <c r="K31" i="8" s="1"/>
  <c r="E37" i="15" s="1"/>
  <c r="M34" i="8"/>
  <c r="G40" i="15" s="1"/>
  <c r="J34" i="8"/>
  <c r="D40" i="15" s="1"/>
  <c r="M39" i="8"/>
  <c r="G45" i="15" s="1"/>
  <c r="J39" i="8"/>
  <c r="D45" i="15" s="1"/>
  <c r="I21" i="8"/>
  <c r="K21" i="8" s="1"/>
  <c r="E27" i="15" s="1"/>
  <c r="I27" i="8"/>
  <c r="K27" i="8" s="1"/>
  <c r="J32" i="8"/>
  <c r="D38" i="15" s="1"/>
  <c r="M32" i="8"/>
  <c r="G38" i="15" s="1"/>
  <c r="I12" i="8"/>
  <c r="K12" i="8" s="1"/>
  <c r="E18" i="15" s="1"/>
  <c r="J15" i="8"/>
  <c r="D21" i="15" s="1"/>
  <c r="M15" i="8"/>
  <c r="G21" i="15" s="1"/>
  <c r="J6" i="8"/>
  <c r="D12" i="15" s="1"/>
  <c r="M6" i="8"/>
  <c r="G12" i="15" s="1"/>
  <c r="M37" i="8"/>
  <c r="G43" i="15" s="1"/>
  <c r="J37" i="8"/>
  <c r="D43" i="15" s="1"/>
  <c r="J16" i="8"/>
  <c r="D22" i="15" s="1"/>
  <c r="M16" i="8"/>
  <c r="G22" i="15" s="1"/>
  <c r="I30" i="8"/>
  <c r="K30" i="8" s="1"/>
  <c r="E36" i="15" s="1"/>
  <c r="J33" i="8"/>
  <c r="D39" i="15" s="1"/>
  <c r="M33" i="8"/>
  <c r="G39" i="15" s="1"/>
  <c r="M38" i="8"/>
  <c r="G44" i="15" s="1"/>
  <c r="J38" i="8"/>
  <c r="D44" i="15" s="1"/>
  <c r="M17" i="8"/>
  <c r="G23" i="15" s="1"/>
  <c r="J17" i="8"/>
  <c r="D23" i="15" s="1"/>
  <c r="M8" i="8"/>
  <c r="G14" i="15" s="1"/>
  <c r="J8" i="8"/>
  <c r="D14" i="15" s="1"/>
  <c r="M14" i="8"/>
  <c r="J14" i="8"/>
  <c r="D20" i="15" s="1"/>
  <c r="I18" i="8"/>
  <c r="K18" i="8" s="1"/>
  <c r="M24" i="8"/>
  <c r="G30" i="15" s="1"/>
  <c r="J24" i="8"/>
  <c r="D30" i="15" s="1"/>
  <c r="I29" i="8"/>
  <c r="K29" i="8" s="1"/>
  <c r="E35" i="15" s="1"/>
  <c r="I39" i="8"/>
  <c r="K39" i="8" s="1"/>
  <c r="I9" i="8"/>
  <c r="K9" i="8" s="1"/>
  <c r="I25" i="8"/>
  <c r="K25" i="8" s="1"/>
  <c r="E31" i="15" s="1"/>
  <c r="J40" i="8"/>
  <c r="D46" i="15" s="1"/>
  <c r="M40" i="8"/>
  <c r="I7" i="8"/>
  <c r="K7" i="8" s="1"/>
  <c r="E13" i="15" s="1"/>
  <c r="I13" i="8"/>
  <c r="K13" i="8" s="1"/>
  <c r="J18" i="8"/>
  <c r="D24" i="15" s="1"/>
  <c r="G8" i="8"/>
  <c r="I8" i="8" s="1"/>
  <c r="K8" i="8" s="1"/>
  <c r="E14" i="15" s="1"/>
  <c r="G17" i="8"/>
  <c r="I17" i="8" s="1"/>
  <c r="K17" i="8" s="1"/>
  <c r="E23" i="15" s="1"/>
  <c r="H23" i="8"/>
  <c r="J25" i="8"/>
  <c r="D31" i="15" s="1"/>
  <c r="G26" i="8"/>
  <c r="I26" i="8" s="1"/>
  <c r="K26" i="8" s="1"/>
  <c r="H31" i="8"/>
  <c r="G34" i="8"/>
  <c r="I34" i="8" s="1"/>
  <c r="K34" i="8" s="1"/>
  <c r="G37" i="8"/>
  <c r="I37" i="8" s="1"/>
  <c r="K37" i="8" s="1"/>
  <c r="G6" i="8"/>
  <c r="I6" i="8" s="1"/>
  <c r="K6" i="8" s="1"/>
  <c r="E12" i="15" s="1"/>
  <c r="H12" i="8"/>
  <c r="G15" i="8"/>
  <c r="I15" i="8" s="1"/>
  <c r="K15" i="8" s="1"/>
  <c r="H21" i="8"/>
  <c r="G24" i="8"/>
  <c r="I24" i="8" s="1"/>
  <c r="K24" i="8" s="1"/>
  <c r="H29" i="8"/>
  <c r="G32" i="8"/>
  <c r="I32" i="8" s="1"/>
  <c r="K32" i="8" s="1"/>
  <c r="E38" i="15" s="1"/>
  <c r="E38" i="8"/>
  <c r="I38" i="8" s="1"/>
  <c r="K38" i="8" s="1"/>
  <c r="G40" i="8"/>
  <c r="I40" i="8" s="1"/>
  <c r="K40" i="8" s="1"/>
  <c r="H7" i="8"/>
  <c r="G14" i="8"/>
  <c r="I14" i="8" s="1"/>
  <c r="K14" i="8" s="1"/>
  <c r="J22" i="8"/>
  <c r="M10" i="8"/>
  <c r="M36" i="8"/>
  <c r="M20" i="8"/>
  <c r="G16" i="8"/>
  <c r="I16" i="8" s="1"/>
  <c r="K16" i="8" s="1"/>
  <c r="E22" i="15" s="1"/>
  <c r="G33" i="8"/>
  <c r="I33" i="8" s="1"/>
  <c r="K33" i="8" s="1"/>
  <c r="E39" i="15" s="1"/>
  <c r="J27" i="8"/>
  <c r="D33" i="15" s="1"/>
  <c r="J35" i="8"/>
  <c r="J30" i="8"/>
  <c r="D36" i="15" s="1"/>
  <c r="D6" i="1"/>
  <c r="E6" i="1" s="1"/>
  <c r="F6" i="1"/>
  <c r="D7" i="1"/>
  <c r="E7" i="1" s="1"/>
  <c r="F7" i="1"/>
  <c r="H7" i="1" s="1"/>
  <c r="D8" i="1"/>
  <c r="E8" i="1" s="1"/>
  <c r="F8" i="1"/>
  <c r="G8" i="1" s="1"/>
  <c r="D9" i="1"/>
  <c r="E9" i="1" s="1"/>
  <c r="F9" i="1"/>
  <c r="G9" i="1" s="1"/>
  <c r="D10" i="1"/>
  <c r="E10" i="1" s="1"/>
  <c r="F10" i="1"/>
  <c r="G10" i="1" s="1"/>
  <c r="D12" i="1"/>
  <c r="E12" i="1" s="1"/>
  <c r="F12" i="1"/>
  <c r="G12" i="1" s="1"/>
  <c r="D13" i="1"/>
  <c r="E13" i="1" s="1"/>
  <c r="F13" i="1"/>
  <c r="G13" i="1" s="1"/>
  <c r="D14" i="1"/>
  <c r="E14" i="1"/>
  <c r="F14" i="1"/>
  <c r="G14" i="1" s="1"/>
  <c r="D15" i="1"/>
  <c r="E15" i="1" s="1"/>
  <c r="F15" i="1"/>
  <c r="G15" i="1" s="1"/>
  <c r="D16" i="1"/>
  <c r="E16" i="1" s="1"/>
  <c r="F16" i="1"/>
  <c r="G16" i="1" s="1"/>
  <c r="D17" i="1"/>
  <c r="E17" i="1" s="1"/>
  <c r="F17" i="1"/>
  <c r="G17" i="1" s="1"/>
  <c r="D18" i="1"/>
  <c r="E18" i="1" s="1"/>
  <c r="F18" i="1"/>
  <c r="G18" i="1" s="1"/>
  <c r="D20" i="1"/>
  <c r="E20" i="1" s="1"/>
  <c r="F20" i="1"/>
  <c r="G20" i="1" s="1"/>
  <c r="D21" i="1"/>
  <c r="E21" i="1" s="1"/>
  <c r="F21" i="1"/>
  <c r="G21" i="1" s="1"/>
  <c r="D22" i="1"/>
  <c r="E22" i="1" s="1"/>
  <c r="F22" i="1"/>
  <c r="G22" i="1" s="1"/>
  <c r="I22" i="1" s="1"/>
  <c r="K22" i="1" s="1"/>
  <c r="E28" i="7" s="1"/>
  <c r="D23" i="1"/>
  <c r="E23" i="1" s="1"/>
  <c r="F23" i="1"/>
  <c r="G23" i="1" s="1"/>
  <c r="D24" i="1"/>
  <c r="E24" i="1" s="1"/>
  <c r="F24" i="1"/>
  <c r="D25" i="1"/>
  <c r="E25" i="1" s="1"/>
  <c r="F25" i="1"/>
  <c r="G25" i="1" s="1"/>
  <c r="D26" i="1"/>
  <c r="E26" i="1" s="1"/>
  <c r="F26" i="1"/>
  <c r="G26" i="1" s="1"/>
  <c r="D27" i="1"/>
  <c r="E27" i="1"/>
  <c r="F27" i="1"/>
  <c r="G27" i="1" s="1"/>
  <c r="I27" i="1" s="1"/>
  <c r="K27" i="1" s="1"/>
  <c r="E33" i="7" s="1"/>
  <c r="D28" i="1"/>
  <c r="E28" i="1" s="1"/>
  <c r="F28" i="1"/>
  <c r="G28" i="1" s="1"/>
  <c r="D29" i="1"/>
  <c r="E29" i="1" s="1"/>
  <c r="F29" i="1"/>
  <c r="G29" i="1" s="1"/>
  <c r="D30" i="1"/>
  <c r="E30" i="1" s="1"/>
  <c r="F30" i="1"/>
  <c r="G30" i="1"/>
  <c r="D31" i="1"/>
  <c r="E31" i="1" s="1"/>
  <c r="F31" i="1"/>
  <c r="G31" i="1" s="1"/>
  <c r="D32" i="1"/>
  <c r="E32" i="1" s="1"/>
  <c r="F32" i="1"/>
  <c r="D33" i="1"/>
  <c r="E33" i="1" s="1"/>
  <c r="F33" i="1"/>
  <c r="G33" i="1" s="1"/>
  <c r="D34" i="1"/>
  <c r="E34" i="1" s="1"/>
  <c r="F34" i="1"/>
  <c r="G34" i="1" s="1"/>
  <c r="D35" i="1"/>
  <c r="E35" i="1" s="1"/>
  <c r="F35" i="1"/>
  <c r="G35" i="1" s="1"/>
  <c r="D36" i="1"/>
  <c r="E36" i="1" s="1"/>
  <c r="F36" i="1"/>
  <c r="D37" i="1"/>
  <c r="E37" i="1" s="1"/>
  <c r="F37" i="1"/>
  <c r="D38" i="1"/>
  <c r="E38" i="1" s="1"/>
  <c r="F38" i="1"/>
  <c r="G38" i="1" s="1"/>
  <c r="D39" i="1"/>
  <c r="E39" i="1" s="1"/>
  <c r="F39" i="1"/>
  <c r="G39" i="1" s="1"/>
  <c r="D40" i="1"/>
  <c r="E40" i="1"/>
  <c r="F40" i="1"/>
  <c r="G40" i="1" s="1"/>
  <c r="E42" i="15" l="1"/>
  <c r="L10" i="11"/>
  <c r="F16" i="13" s="1"/>
  <c r="E16" i="13"/>
  <c r="E34" i="15"/>
  <c r="M16" i="10"/>
  <c r="G22" i="14" s="1"/>
  <c r="H24" i="1"/>
  <c r="J24" i="1" s="1"/>
  <c r="D30" i="7" s="1"/>
  <c r="J17" i="11"/>
  <c r="D23" i="13" s="1"/>
  <c r="I8" i="1"/>
  <c r="K8" i="1" s="1"/>
  <c r="E14" i="7" s="1"/>
  <c r="J32" i="11"/>
  <c r="D38" i="13" s="1"/>
  <c r="J26" i="11"/>
  <c r="D32" i="13" s="1"/>
  <c r="I14" i="1"/>
  <c r="K14" i="1" s="1"/>
  <c r="E20" i="7" s="1"/>
  <c r="M9" i="8"/>
  <c r="G15" i="15" s="1"/>
  <c r="L28" i="10"/>
  <c r="F34" i="14" s="1"/>
  <c r="L20" i="10"/>
  <c r="F26" i="14" s="1"/>
  <c r="F17" i="15"/>
  <c r="N11" i="8"/>
  <c r="H17" i="15" s="1"/>
  <c r="L13" i="10"/>
  <c r="F19" i="14" s="1"/>
  <c r="J36" i="9"/>
  <c r="D42" i="12" s="1"/>
  <c r="H36" i="1"/>
  <c r="M36" i="1" s="1"/>
  <c r="G42" i="7" s="1"/>
  <c r="H6" i="1"/>
  <c r="M6" i="1" s="1"/>
  <c r="G24" i="1"/>
  <c r="M33" i="10"/>
  <c r="G39" i="14" s="1"/>
  <c r="J40" i="10"/>
  <c r="D46" i="14" s="1"/>
  <c r="M28" i="10"/>
  <c r="G34" i="14" s="1"/>
  <c r="M25" i="10"/>
  <c r="G31" i="14" s="1"/>
  <c r="E19" i="14"/>
  <c r="M9" i="10"/>
  <c r="G15" i="14" s="1"/>
  <c r="J9" i="10"/>
  <c r="D15" i="14" s="1"/>
  <c r="J24" i="11"/>
  <c r="D30" i="13" s="1"/>
  <c r="M9" i="11"/>
  <c r="G15" i="13" s="1"/>
  <c r="J9" i="11"/>
  <c r="J27" i="11"/>
  <c r="D33" i="13" s="1"/>
  <c r="M13" i="11"/>
  <c r="G19" i="13" s="1"/>
  <c r="J13" i="11"/>
  <c r="M6" i="9"/>
  <c r="G12" i="12" s="1"/>
  <c r="M32" i="9"/>
  <c r="G38" i="12" s="1"/>
  <c r="H15" i="1"/>
  <c r="J15" i="1" s="1"/>
  <c r="D21" i="7" s="1"/>
  <c r="H10" i="1"/>
  <c r="M10" i="1" s="1"/>
  <c r="G16" i="7" s="1"/>
  <c r="H8" i="1"/>
  <c r="H32" i="1"/>
  <c r="H20" i="1"/>
  <c r="J20" i="1" s="1"/>
  <c r="D26" i="7" s="1"/>
  <c r="I16" i="1"/>
  <c r="K16" i="1" s="1"/>
  <c r="E22" i="7" s="1"/>
  <c r="I15" i="1"/>
  <c r="K15" i="1" s="1"/>
  <c r="E21" i="7" s="1"/>
  <c r="H40" i="1"/>
  <c r="I39" i="1"/>
  <c r="K39" i="1" s="1"/>
  <c r="E45" i="7" s="1"/>
  <c r="H38" i="1"/>
  <c r="I9" i="1"/>
  <c r="K9" i="1" s="1"/>
  <c r="E15" i="7" s="1"/>
  <c r="G6" i="1"/>
  <c r="I6" i="1" s="1"/>
  <c r="K6" i="1" s="1"/>
  <c r="M28" i="9"/>
  <c r="G34" i="12" s="1"/>
  <c r="J31" i="9"/>
  <c r="D37" i="12" s="1"/>
  <c r="J14" i="9"/>
  <c r="D20" i="12" s="1"/>
  <c r="J20" i="9"/>
  <c r="D26" i="12" s="1"/>
  <c r="M35" i="9"/>
  <c r="G41" i="12" s="1"/>
  <c r="J38" i="9"/>
  <c r="D44" i="12" s="1"/>
  <c r="J13" i="9"/>
  <c r="D19" i="12" s="1"/>
  <c r="J30" i="9"/>
  <c r="D36" i="12" s="1"/>
  <c r="J10" i="9"/>
  <c r="D16" i="12" s="1"/>
  <c r="M24" i="9"/>
  <c r="G30" i="12" s="1"/>
  <c r="M21" i="9"/>
  <c r="G27" i="12" s="1"/>
  <c r="L35" i="9"/>
  <c r="F41" i="12" s="1"/>
  <c r="L28" i="9"/>
  <c r="F34" i="12" s="1"/>
  <c r="E34" i="12"/>
  <c r="J25" i="9"/>
  <c r="D31" i="12" s="1"/>
  <c r="J39" i="9"/>
  <c r="D45" i="12" s="1"/>
  <c r="E33" i="12"/>
  <c r="L27" i="9"/>
  <c r="F33" i="12" s="1"/>
  <c r="E41" i="12"/>
  <c r="M9" i="9"/>
  <c r="G15" i="12" s="1"/>
  <c r="M15" i="9"/>
  <c r="G21" i="12" s="1"/>
  <c r="J8" i="9"/>
  <c r="D14" i="12" s="1"/>
  <c r="J18" i="9"/>
  <c r="D24" i="12" s="1"/>
  <c r="M22" i="9"/>
  <c r="G28" i="12" s="1"/>
  <c r="J22" i="9"/>
  <c r="D28" i="12" s="1"/>
  <c r="L23" i="11"/>
  <c r="F29" i="13" s="1"/>
  <c r="N28" i="8"/>
  <c r="H34" i="15" s="1"/>
  <c r="L39" i="8"/>
  <c r="F45" i="15" s="1"/>
  <c r="E45" i="15"/>
  <c r="L40" i="8"/>
  <c r="F46" i="15" s="1"/>
  <c r="E46" i="15"/>
  <c r="L9" i="8"/>
  <c r="F15" i="15" s="1"/>
  <c r="E15" i="15"/>
  <c r="G20" i="15"/>
  <c r="L38" i="8"/>
  <c r="F44" i="15" s="1"/>
  <c r="E44" i="15"/>
  <c r="N36" i="8"/>
  <c r="H42" i="15" s="1"/>
  <c r="G42" i="15"/>
  <c r="L34" i="8"/>
  <c r="F40" i="15" s="1"/>
  <c r="E40" i="15"/>
  <c r="L13" i="8"/>
  <c r="E19" i="15"/>
  <c r="N10" i="8"/>
  <c r="H16" i="15" s="1"/>
  <c r="G16" i="15"/>
  <c r="L24" i="8"/>
  <c r="F30" i="15" s="1"/>
  <c r="E30" i="15"/>
  <c r="L37" i="8"/>
  <c r="F43" i="15" s="1"/>
  <c r="E43" i="15"/>
  <c r="L22" i="8"/>
  <c r="D28" i="15"/>
  <c r="L26" i="8"/>
  <c r="F32" i="15" s="1"/>
  <c r="E32" i="15"/>
  <c r="G46" i="15"/>
  <c r="L18" i="8"/>
  <c r="E24" i="15"/>
  <c r="N20" i="8"/>
  <c r="H26" i="15" s="1"/>
  <c r="G26" i="15"/>
  <c r="L35" i="8"/>
  <c r="D41" i="15"/>
  <c r="L14" i="8"/>
  <c r="F20" i="15" s="1"/>
  <c r="E20" i="15"/>
  <c r="L15" i="8"/>
  <c r="F21" i="15" s="1"/>
  <c r="E21" i="15"/>
  <c r="L27" i="8"/>
  <c r="E33" i="15"/>
  <c r="L6" i="10"/>
  <c r="F12" i="14" s="1"/>
  <c r="E12" i="14"/>
  <c r="L35" i="10"/>
  <c r="D41" i="14"/>
  <c r="L14" i="10"/>
  <c r="F20" i="14" s="1"/>
  <c r="E20" i="14"/>
  <c r="G12" i="14"/>
  <c r="E15" i="14"/>
  <c r="N20" i="10"/>
  <c r="H26" i="14" s="1"/>
  <c r="G26" i="14"/>
  <c r="G13" i="14"/>
  <c r="L24" i="10"/>
  <c r="F30" i="14" s="1"/>
  <c r="E30" i="14"/>
  <c r="L33" i="10"/>
  <c r="F39" i="14" s="1"/>
  <c r="E39" i="14"/>
  <c r="L27" i="10"/>
  <c r="E33" i="14"/>
  <c r="L31" i="10"/>
  <c r="F37" i="14" s="1"/>
  <c r="D37" i="14"/>
  <c r="L34" i="10"/>
  <c r="F40" i="14" s="1"/>
  <c r="E40" i="14"/>
  <c r="L26" i="10"/>
  <c r="F32" i="14" s="1"/>
  <c r="E32" i="14"/>
  <c r="N36" i="10"/>
  <c r="H42" i="14" s="1"/>
  <c r="G42" i="14"/>
  <c r="L17" i="10"/>
  <c r="F23" i="14" s="1"/>
  <c r="E23" i="14"/>
  <c r="L23" i="10"/>
  <c r="F29" i="14" s="1"/>
  <c r="D29" i="14"/>
  <c r="L16" i="10"/>
  <c r="F22" i="14" s="1"/>
  <c r="E22" i="14"/>
  <c r="L25" i="10"/>
  <c r="F31" i="14" s="1"/>
  <c r="E31" i="14"/>
  <c r="G20" i="14"/>
  <c r="L39" i="10"/>
  <c r="F45" i="14" s="1"/>
  <c r="E45" i="14"/>
  <c r="G38" i="14"/>
  <c r="N26" i="10"/>
  <c r="H32" i="14" s="1"/>
  <c r="G32" i="14"/>
  <c r="N10" i="10"/>
  <c r="H16" i="14" s="1"/>
  <c r="G16" i="14"/>
  <c r="L32" i="10"/>
  <c r="F38" i="14" s="1"/>
  <c r="E38" i="14"/>
  <c r="L7" i="10"/>
  <c r="F13" i="14" s="1"/>
  <c r="E13" i="14"/>
  <c r="L38" i="11"/>
  <c r="F44" i="13" s="1"/>
  <c r="E44" i="13"/>
  <c r="L15" i="11"/>
  <c r="F21" i="13" s="1"/>
  <c r="E21" i="13"/>
  <c r="L40" i="11"/>
  <c r="F46" i="13" s="1"/>
  <c r="E46" i="13"/>
  <c r="L36" i="11"/>
  <c r="D42" i="13"/>
  <c r="E38" i="13"/>
  <c r="L37" i="11"/>
  <c r="F43" i="13" s="1"/>
  <c r="E43" i="13"/>
  <c r="L16" i="11"/>
  <c r="F22" i="13" s="1"/>
  <c r="E22" i="13"/>
  <c r="L22" i="11"/>
  <c r="D28" i="13"/>
  <c r="G31" i="13"/>
  <c r="L31" i="11"/>
  <c r="F37" i="13" s="1"/>
  <c r="E37" i="13"/>
  <c r="L28" i="11"/>
  <c r="D34" i="13"/>
  <c r="L30" i="11"/>
  <c r="F36" i="13" s="1"/>
  <c r="E36" i="13"/>
  <c r="L34" i="11"/>
  <c r="F40" i="13" s="1"/>
  <c r="E40" i="13"/>
  <c r="G43" i="13"/>
  <c r="L35" i="11"/>
  <c r="D41" i="13"/>
  <c r="L20" i="11"/>
  <c r="D26" i="13"/>
  <c r="L26" i="11"/>
  <c r="F32" i="13" s="1"/>
  <c r="E32" i="13"/>
  <c r="L25" i="11"/>
  <c r="F31" i="13" s="1"/>
  <c r="E31" i="13"/>
  <c r="N10" i="11"/>
  <c r="H16" i="13" s="1"/>
  <c r="G16" i="13"/>
  <c r="L33" i="11"/>
  <c r="D39" i="13"/>
  <c r="E30" i="13"/>
  <c r="L17" i="11"/>
  <c r="F23" i="13" s="1"/>
  <c r="E23" i="13"/>
  <c r="L14" i="11"/>
  <c r="F20" i="13" s="1"/>
  <c r="E20" i="13"/>
  <c r="L8" i="11"/>
  <c r="F14" i="13" s="1"/>
  <c r="E14" i="13"/>
  <c r="L18" i="11"/>
  <c r="E24" i="13"/>
  <c r="G33" i="12"/>
  <c r="L16" i="9"/>
  <c r="F22" i="12" s="1"/>
  <c r="E22" i="12"/>
  <c r="L21" i="9"/>
  <c r="F27" i="12" s="1"/>
  <c r="E27" i="12"/>
  <c r="L12" i="9"/>
  <c r="F18" i="12" s="1"/>
  <c r="E18" i="12"/>
  <c r="E45" i="12"/>
  <c r="G18" i="12"/>
  <c r="E14" i="12"/>
  <c r="L37" i="9"/>
  <c r="F43" i="12" s="1"/>
  <c r="E43" i="12"/>
  <c r="E37" i="12"/>
  <c r="E31" i="12"/>
  <c r="L15" i="9"/>
  <c r="F21" i="12" s="1"/>
  <c r="E21" i="12"/>
  <c r="L6" i="9"/>
  <c r="F12" i="12" s="1"/>
  <c r="E12" i="12"/>
  <c r="E28" i="12"/>
  <c r="L33" i="9"/>
  <c r="F39" i="12" s="1"/>
  <c r="E39" i="12"/>
  <c r="L23" i="9"/>
  <c r="F29" i="12" s="1"/>
  <c r="E29" i="12"/>
  <c r="G43" i="12"/>
  <c r="L32" i="9"/>
  <c r="F38" i="12" s="1"/>
  <c r="E38" i="12"/>
  <c r="L9" i="9"/>
  <c r="F15" i="12" s="1"/>
  <c r="E15" i="12"/>
  <c r="L7" i="11"/>
  <c r="M29" i="11"/>
  <c r="G35" i="13" s="1"/>
  <c r="J29" i="11"/>
  <c r="L39" i="11"/>
  <c r="F45" i="13" s="1"/>
  <c r="M21" i="11"/>
  <c r="G27" i="13" s="1"/>
  <c r="J21" i="11"/>
  <c r="M12" i="11"/>
  <c r="G18" i="13" s="1"/>
  <c r="J12" i="11"/>
  <c r="D18" i="13" s="1"/>
  <c r="L6" i="11"/>
  <c r="F12" i="13" s="1"/>
  <c r="M37" i="10"/>
  <c r="G43" i="14" s="1"/>
  <c r="J37" i="10"/>
  <c r="J12" i="10"/>
  <c r="M12" i="10"/>
  <c r="G18" i="14" s="1"/>
  <c r="L30" i="10"/>
  <c r="L8" i="10"/>
  <c r="F14" i="14" s="1"/>
  <c r="M29" i="10"/>
  <c r="G35" i="14" s="1"/>
  <c r="J29" i="10"/>
  <c r="L22" i="10"/>
  <c r="F28" i="14" s="1"/>
  <c r="M21" i="10"/>
  <c r="J21" i="10"/>
  <c r="D27" i="14" s="1"/>
  <c r="L38" i="10"/>
  <c r="L15" i="10"/>
  <c r="F21" i="14" s="1"/>
  <c r="L18" i="10"/>
  <c r="M7" i="9"/>
  <c r="G13" i="12" s="1"/>
  <c r="J7" i="9"/>
  <c r="D13" i="12" s="1"/>
  <c r="M29" i="9"/>
  <c r="G35" i="12" s="1"/>
  <c r="J29" i="9"/>
  <c r="D35" i="12" s="1"/>
  <c r="L24" i="9"/>
  <c r="F30" i="12" s="1"/>
  <c r="L34" i="9"/>
  <c r="L40" i="9"/>
  <c r="M17" i="9"/>
  <c r="J17" i="9"/>
  <c r="L26" i="9"/>
  <c r="M29" i="8"/>
  <c r="G35" i="15" s="1"/>
  <c r="J29" i="8"/>
  <c r="M21" i="8"/>
  <c r="J21" i="8"/>
  <c r="D27" i="15" s="1"/>
  <c r="L30" i="8"/>
  <c r="J12" i="8"/>
  <c r="M12" i="8"/>
  <c r="G18" i="15" s="1"/>
  <c r="L33" i="8"/>
  <c r="F39" i="15" s="1"/>
  <c r="L6" i="8"/>
  <c r="L16" i="8"/>
  <c r="L8" i="8"/>
  <c r="L25" i="8"/>
  <c r="M31" i="8"/>
  <c r="G37" i="15" s="1"/>
  <c r="J31" i="8"/>
  <c r="M7" i="8"/>
  <c r="G13" i="15" s="1"/>
  <c r="J7" i="8"/>
  <c r="M23" i="8"/>
  <c r="G29" i="15" s="1"/>
  <c r="J23" i="8"/>
  <c r="L17" i="8"/>
  <c r="F23" i="15" s="1"/>
  <c r="L32" i="8"/>
  <c r="I28" i="1"/>
  <c r="K28" i="1" s="1"/>
  <c r="E34" i="7" s="1"/>
  <c r="I21" i="1"/>
  <c r="K21" i="1" s="1"/>
  <c r="E27" i="7" s="1"/>
  <c r="I10" i="1"/>
  <c r="K10" i="1" s="1"/>
  <c r="E16" i="7" s="1"/>
  <c r="I23" i="1"/>
  <c r="K23" i="1" s="1"/>
  <c r="I40" i="1"/>
  <c r="K40" i="1" s="1"/>
  <c r="E46" i="7" s="1"/>
  <c r="I38" i="1"/>
  <c r="K38" i="1" s="1"/>
  <c r="I13" i="1"/>
  <c r="K13" i="1" s="1"/>
  <c r="E19" i="7" s="1"/>
  <c r="I35" i="1"/>
  <c r="K35" i="1" s="1"/>
  <c r="E41" i="7" s="1"/>
  <c r="G32" i="1"/>
  <c r="I32" i="1" s="1"/>
  <c r="K32" i="1" s="1"/>
  <c r="E38" i="7" s="1"/>
  <c r="H14" i="1"/>
  <c r="M14" i="1" s="1"/>
  <c r="G20" i="7" s="1"/>
  <c r="I29" i="1"/>
  <c r="K29" i="1" s="1"/>
  <c r="E35" i="7" s="1"/>
  <c r="H37" i="1"/>
  <c r="J37" i="1" s="1"/>
  <c r="D43" i="7" s="1"/>
  <c r="I12" i="1"/>
  <c r="K12" i="1" s="1"/>
  <c r="E18" i="7" s="1"/>
  <c r="H9" i="1"/>
  <c r="J9" i="1" s="1"/>
  <c r="I31" i="1"/>
  <c r="K31" i="1" s="1"/>
  <c r="E37" i="7" s="1"/>
  <c r="I26" i="1"/>
  <c r="K26" i="1" s="1"/>
  <c r="E32" i="7" s="1"/>
  <c r="I17" i="1"/>
  <c r="K17" i="1" s="1"/>
  <c r="E23" i="7" s="1"/>
  <c r="H12" i="1"/>
  <c r="M12" i="1" s="1"/>
  <c r="G18" i="7" s="1"/>
  <c r="I34" i="1"/>
  <c r="K34" i="1" s="1"/>
  <c r="E40" i="7" s="1"/>
  <c r="G36" i="1"/>
  <c r="I36" i="1" s="1"/>
  <c r="K36" i="1" s="1"/>
  <c r="I33" i="1"/>
  <c r="K33" i="1" s="1"/>
  <c r="E39" i="7" s="1"/>
  <c r="H31" i="1"/>
  <c r="J31" i="1" s="1"/>
  <c r="D37" i="7" s="1"/>
  <c r="H28" i="1"/>
  <c r="J28" i="1" s="1"/>
  <c r="D34" i="7" s="1"/>
  <c r="H23" i="1"/>
  <c r="J23" i="1" s="1"/>
  <c r="D29" i="7" s="1"/>
  <c r="M32" i="1"/>
  <c r="G38" i="7" s="1"/>
  <c r="J32" i="1"/>
  <c r="D38" i="7" s="1"/>
  <c r="I30" i="1"/>
  <c r="K30" i="1" s="1"/>
  <c r="E36" i="7" s="1"/>
  <c r="I25" i="1"/>
  <c r="K25" i="1" s="1"/>
  <c r="E31" i="7" s="1"/>
  <c r="I20" i="1"/>
  <c r="K20" i="1" s="1"/>
  <c r="J7" i="1"/>
  <c r="D13" i="7" s="1"/>
  <c r="M7" i="1"/>
  <c r="G13" i="7" s="1"/>
  <c r="J14" i="1"/>
  <c r="D20" i="7" s="1"/>
  <c r="I24" i="1"/>
  <c r="K24" i="1" s="1"/>
  <c r="E30" i="7" s="1"/>
  <c r="G12" i="7"/>
  <c r="M37" i="1"/>
  <c r="G43" i="7" s="1"/>
  <c r="I18" i="1"/>
  <c r="K18" i="1" s="1"/>
  <c r="E24" i="7" s="1"/>
  <c r="G37" i="1"/>
  <c r="I37" i="1" s="1"/>
  <c r="K37" i="1" s="1"/>
  <c r="E43" i="7" s="1"/>
  <c r="M24" i="1"/>
  <c r="G30" i="7" s="1"/>
  <c r="G7" i="1"/>
  <c r="I7" i="1" s="1"/>
  <c r="K7" i="1" s="1"/>
  <c r="E13" i="7" s="1"/>
  <c r="M28" i="1"/>
  <c r="G34" i="7" s="1"/>
  <c r="H22" i="1"/>
  <c r="H35" i="1"/>
  <c r="H39" i="1"/>
  <c r="H34" i="1"/>
  <c r="H29" i="1"/>
  <c r="H27" i="1"/>
  <c r="H21" i="1"/>
  <c r="H18" i="1"/>
  <c r="H13" i="1"/>
  <c r="H30" i="1"/>
  <c r="H33" i="1"/>
  <c r="H26" i="1"/>
  <c r="H17" i="1"/>
  <c r="H25" i="1"/>
  <c r="H16" i="1"/>
  <c r="N28" i="10" l="1"/>
  <c r="H34" i="14" s="1"/>
  <c r="L9" i="10"/>
  <c r="N9" i="10" s="1"/>
  <c r="H15" i="14" s="1"/>
  <c r="L32" i="11"/>
  <c r="F38" i="13" s="1"/>
  <c r="J36" i="1"/>
  <c r="D42" i="7" s="1"/>
  <c r="M20" i="1"/>
  <c r="G26" i="7" s="1"/>
  <c r="J6" i="1"/>
  <c r="L40" i="10"/>
  <c r="N15" i="11"/>
  <c r="H21" i="13" s="1"/>
  <c r="N7" i="10"/>
  <c r="H13" i="14" s="1"/>
  <c r="N34" i="10"/>
  <c r="H40" i="14" s="1"/>
  <c r="N24" i="10"/>
  <c r="H30" i="14" s="1"/>
  <c r="N13" i="10"/>
  <c r="H19" i="14" s="1"/>
  <c r="L31" i="9"/>
  <c r="F37" i="12" s="1"/>
  <c r="L36" i="9"/>
  <c r="N36" i="9" s="1"/>
  <c r="H42" i="12" s="1"/>
  <c r="L18" i="9"/>
  <c r="F24" i="12" s="1"/>
  <c r="L20" i="9"/>
  <c r="N20" i="9" s="1"/>
  <c r="H26" i="12" s="1"/>
  <c r="J10" i="1"/>
  <c r="D16" i="7" s="1"/>
  <c r="E12" i="7"/>
  <c r="L6" i="1"/>
  <c r="N6" i="1" s="1"/>
  <c r="N35" i="9"/>
  <c r="H41" i="12" s="1"/>
  <c r="N25" i="10"/>
  <c r="H31" i="14" s="1"/>
  <c r="N37" i="11"/>
  <c r="H43" i="13" s="1"/>
  <c r="D15" i="13"/>
  <c r="L9" i="11"/>
  <c r="L27" i="11"/>
  <c r="N27" i="11" s="1"/>
  <c r="H33" i="13" s="1"/>
  <c r="L24" i="11"/>
  <c r="F30" i="13" s="1"/>
  <c r="D19" i="13"/>
  <c r="L13" i="11"/>
  <c r="F19" i="13" s="1"/>
  <c r="N28" i="9"/>
  <c r="H34" i="12" s="1"/>
  <c r="M8" i="1"/>
  <c r="G14" i="7" s="1"/>
  <c r="J8" i="1"/>
  <c r="J12" i="1"/>
  <c r="D18" i="7" s="1"/>
  <c r="M9" i="1"/>
  <c r="G15" i="7" s="1"/>
  <c r="M23" i="1"/>
  <c r="G29" i="7" s="1"/>
  <c r="M15" i="1"/>
  <c r="G21" i="7" s="1"/>
  <c r="L15" i="1"/>
  <c r="F21" i="7" s="1"/>
  <c r="L14" i="1"/>
  <c r="F20" i="7" s="1"/>
  <c r="M40" i="1"/>
  <c r="G46" i="7" s="1"/>
  <c r="J40" i="1"/>
  <c r="D46" i="7" s="1"/>
  <c r="M38" i="1"/>
  <c r="G44" i="7" s="1"/>
  <c r="J38" i="1"/>
  <c r="D44" i="7" s="1"/>
  <c r="L14" i="9"/>
  <c r="F20" i="12" s="1"/>
  <c r="N27" i="9"/>
  <c r="H33" i="12" s="1"/>
  <c r="L10" i="9"/>
  <c r="N10" i="9" s="1"/>
  <c r="H16" i="12" s="1"/>
  <c r="L30" i="9"/>
  <c r="N30" i="9" s="1"/>
  <c r="H36" i="12" s="1"/>
  <c r="L8" i="9"/>
  <c r="F14" i="12" s="1"/>
  <c r="L39" i="9"/>
  <c r="F45" i="12" s="1"/>
  <c r="L13" i="9"/>
  <c r="F19" i="12" s="1"/>
  <c r="L25" i="9"/>
  <c r="F31" i="12" s="1"/>
  <c r="L38" i="9"/>
  <c r="N38" i="9" s="1"/>
  <c r="H44" i="12" s="1"/>
  <c r="L22" i="9"/>
  <c r="N22" i="9" s="1"/>
  <c r="H28" i="12" s="1"/>
  <c r="N33" i="9"/>
  <c r="H39" i="12" s="1"/>
  <c r="L7" i="9"/>
  <c r="F13" i="12" s="1"/>
  <c r="N32" i="9"/>
  <c r="H38" i="12" s="1"/>
  <c r="N33" i="10"/>
  <c r="H39" i="14" s="1"/>
  <c r="N31" i="10"/>
  <c r="H37" i="14" s="1"/>
  <c r="N17" i="10"/>
  <c r="H23" i="14" s="1"/>
  <c r="N14" i="11"/>
  <c r="H20" i="13" s="1"/>
  <c r="N23" i="11"/>
  <c r="H29" i="13" s="1"/>
  <c r="N17" i="11"/>
  <c r="H23" i="13" s="1"/>
  <c r="N31" i="11"/>
  <c r="H37" i="13" s="1"/>
  <c r="N25" i="11"/>
  <c r="H31" i="13" s="1"/>
  <c r="N16" i="11"/>
  <c r="H22" i="13" s="1"/>
  <c r="N39" i="11"/>
  <c r="H45" i="13" s="1"/>
  <c r="N16" i="9"/>
  <c r="H22" i="12" s="1"/>
  <c r="N24" i="9"/>
  <c r="H30" i="12" s="1"/>
  <c r="N37" i="9"/>
  <c r="H43" i="12" s="1"/>
  <c r="N21" i="9"/>
  <c r="H27" i="12" s="1"/>
  <c r="N9" i="9"/>
  <c r="H15" i="12" s="1"/>
  <c r="N23" i="9"/>
  <c r="H29" i="12" s="1"/>
  <c r="N40" i="11"/>
  <c r="H46" i="13" s="1"/>
  <c r="N8" i="11"/>
  <c r="H14" i="13" s="1"/>
  <c r="N38" i="11"/>
  <c r="H44" i="13" s="1"/>
  <c r="N34" i="11"/>
  <c r="H40" i="13" s="1"/>
  <c r="N32" i="11"/>
  <c r="H38" i="13" s="1"/>
  <c r="N30" i="11"/>
  <c r="H36" i="13" s="1"/>
  <c r="N16" i="10"/>
  <c r="H22" i="14" s="1"/>
  <c r="N15" i="10"/>
  <c r="H21" i="14" s="1"/>
  <c r="N17" i="8"/>
  <c r="H23" i="15" s="1"/>
  <c r="N26" i="8"/>
  <c r="H32" i="15" s="1"/>
  <c r="N40" i="8"/>
  <c r="H46" i="15" s="1"/>
  <c r="N39" i="8"/>
  <c r="H45" i="15" s="1"/>
  <c r="N24" i="8"/>
  <c r="H30" i="15" s="1"/>
  <c r="N38" i="8"/>
  <c r="H44" i="15" s="1"/>
  <c r="N14" i="8"/>
  <c r="H20" i="15" s="1"/>
  <c r="N15" i="8"/>
  <c r="H21" i="15" s="1"/>
  <c r="N34" i="8"/>
  <c r="H40" i="15" s="1"/>
  <c r="N37" i="8"/>
  <c r="H43" i="15" s="1"/>
  <c r="N9" i="8"/>
  <c r="H15" i="15" s="1"/>
  <c r="L23" i="8"/>
  <c r="F29" i="15" s="1"/>
  <c r="D29" i="15"/>
  <c r="N16" i="8"/>
  <c r="H22" i="15" s="1"/>
  <c r="F22" i="15"/>
  <c r="G27" i="15"/>
  <c r="N22" i="8"/>
  <c r="H28" i="15" s="1"/>
  <c r="F28" i="15"/>
  <c r="N13" i="8"/>
  <c r="H19" i="15" s="1"/>
  <c r="F19" i="15"/>
  <c r="L21" i="8"/>
  <c r="F27" i="15" s="1"/>
  <c r="N33" i="8"/>
  <c r="H39" i="15" s="1"/>
  <c r="L29" i="8"/>
  <c r="F35" i="15" s="1"/>
  <c r="D35" i="15"/>
  <c r="F24" i="15"/>
  <c r="N18" i="8"/>
  <c r="H24" i="15" s="1"/>
  <c r="N25" i="8"/>
  <c r="H31" i="15" s="1"/>
  <c r="F31" i="15"/>
  <c r="L7" i="8"/>
  <c r="F13" i="15" s="1"/>
  <c r="D13" i="15"/>
  <c r="N8" i="8"/>
  <c r="H14" i="15" s="1"/>
  <c r="F14" i="15"/>
  <c r="N32" i="8"/>
  <c r="H38" i="15" s="1"/>
  <c r="F38" i="15"/>
  <c r="N6" i="8"/>
  <c r="H12" i="15" s="1"/>
  <c r="F12" i="15"/>
  <c r="N27" i="8"/>
  <c r="H33" i="15" s="1"/>
  <c r="F33" i="15"/>
  <c r="L31" i="8"/>
  <c r="F37" i="15" s="1"/>
  <c r="D37" i="15"/>
  <c r="L12" i="8"/>
  <c r="F18" i="15" s="1"/>
  <c r="D18" i="15"/>
  <c r="N30" i="8"/>
  <c r="H36" i="15" s="1"/>
  <c r="F36" i="15"/>
  <c r="N35" i="8"/>
  <c r="H41" i="15" s="1"/>
  <c r="F41" i="15"/>
  <c r="L21" i="10"/>
  <c r="F27" i="14" s="1"/>
  <c r="N23" i="10"/>
  <c r="H29" i="14" s="1"/>
  <c r="N39" i="10"/>
  <c r="H45" i="14" s="1"/>
  <c r="N30" i="10"/>
  <c r="H36" i="14" s="1"/>
  <c r="F36" i="14"/>
  <c r="N14" i="10"/>
  <c r="H20" i="14" s="1"/>
  <c r="N6" i="10"/>
  <c r="H12" i="14" s="1"/>
  <c r="L29" i="10"/>
  <c r="F35" i="14" s="1"/>
  <c r="D35" i="14"/>
  <c r="N27" i="10"/>
  <c r="H33" i="14" s="1"/>
  <c r="F33" i="14"/>
  <c r="N22" i="10"/>
  <c r="H28" i="14" s="1"/>
  <c r="N40" i="10"/>
  <c r="H46" i="14" s="1"/>
  <c r="F46" i="14"/>
  <c r="L12" i="10"/>
  <c r="F18" i="14" s="1"/>
  <c r="D18" i="14"/>
  <c r="N18" i="10"/>
  <c r="H24" i="14" s="1"/>
  <c r="F24" i="14"/>
  <c r="G27" i="14"/>
  <c r="L37" i="10"/>
  <c r="F43" i="14" s="1"/>
  <c r="D43" i="14"/>
  <c r="N32" i="10"/>
  <c r="H38" i="14" s="1"/>
  <c r="N35" i="10"/>
  <c r="H41" i="14" s="1"/>
  <c r="F41" i="14"/>
  <c r="N38" i="10"/>
  <c r="H44" i="14" s="1"/>
  <c r="F44" i="14"/>
  <c r="N8" i="10"/>
  <c r="H14" i="14" s="1"/>
  <c r="F15" i="14"/>
  <c r="N33" i="11"/>
  <c r="H39" i="13" s="1"/>
  <c r="F39" i="13"/>
  <c r="N20" i="11"/>
  <c r="H26" i="13" s="1"/>
  <c r="F26" i="13"/>
  <c r="N22" i="11"/>
  <c r="H28" i="13" s="1"/>
  <c r="F28" i="13"/>
  <c r="N36" i="11"/>
  <c r="H42" i="13" s="1"/>
  <c r="F42" i="13"/>
  <c r="N26" i="11"/>
  <c r="H32" i="13" s="1"/>
  <c r="N35" i="11"/>
  <c r="H41" i="13" s="1"/>
  <c r="F41" i="13"/>
  <c r="N28" i="11"/>
  <c r="H34" i="13" s="1"/>
  <c r="F34" i="13"/>
  <c r="L12" i="11"/>
  <c r="F18" i="13" s="1"/>
  <c r="N6" i="11"/>
  <c r="H12" i="13" s="1"/>
  <c r="L29" i="11"/>
  <c r="F35" i="13" s="1"/>
  <c r="D35" i="13"/>
  <c r="L21" i="11"/>
  <c r="F27" i="13" s="1"/>
  <c r="D27" i="13"/>
  <c r="N7" i="11"/>
  <c r="H13" i="13" s="1"/>
  <c r="F13" i="13"/>
  <c r="N18" i="11"/>
  <c r="H24" i="13" s="1"/>
  <c r="F24" i="13"/>
  <c r="N14" i="9"/>
  <c r="H20" i="12" s="1"/>
  <c r="N6" i="9"/>
  <c r="H12" i="12" s="1"/>
  <c r="N40" i="9"/>
  <c r="H46" i="12" s="1"/>
  <c r="F46" i="12"/>
  <c r="N26" i="9"/>
  <c r="H32" i="12" s="1"/>
  <c r="F32" i="12"/>
  <c r="N13" i="9"/>
  <c r="H19" i="12" s="1"/>
  <c r="L17" i="9"/>
  <c r="F23" i="12" s="1"/>
  <c r="D23" i="12"/>
  <c r="N12" i="9"/>
  <c r="H18" i="12" s="1"/>
  <c r="G23" i="12"/>
  <c r="N18" i="9"/>
  <c r="H24" i="12" s="1"/>
  <c r="L29" i="9"/>
  <c r="F35" i="12" s="1"/>
  <c r="N15" i="9"/>
  <c r="H21" i="12" s="1"/>
  <c r="N34" i="9"/>
  <c r="H40" i="12" s="1"/>
  <c r="F40" i="12"/>
  <c r="L20" i="1"/>
  <c r="F26" i="7" s="1"/>
  <c r="E26" i="7"/>
  <c r="E44" i="7"/>
  <c r="E42" i="7"/>
  <c r="L23" i="1"/>
  <c r="F29" i="7" s="1"/>
  <c r="E29" i="7"/>
  <c r="L32" i="1"/>
  <c r="F38" i="7" s="1"/>
  <c r="L9" i="1"/>
  <c r="F15" i="7" s="1"/>
  <c r="D15" i="7"/>
  <c r="D12" i="7"/>
  <c r="L28" i="1"/>
  <c r="F34" i="7" s="1"/>
  <c r="L31" i="1"/>
  <c r="M31" i="1"/>
  <c r="G37" i="7" s="1"/>
  <c r="M13" i="1"/>
  <c r="G19" i="7" s="1"/>
  <c r="J13" i="1"/>
  <c r="D19" i="7" s="1"/>
  <c r="J30" i="1"/>
  <c r="D36" i="7" s="1"/>
  <c r="M30" i="1"/>
  <c r="G36" i="7" s="1"/>
  <c r="M39" i="1"/>
  <c r="G45" i="7" s="1"/>
  <c r="J39" i="1"/>
  <c r="J35" i="1"/>
  <c r="D41" i="7" s="1"/>
  <c r="M35" i="1"/>
  <c r="G41" i="7" s="1"/>
  <c r="L37" i="1"/>
  <c r="M16" i="1"/>
  <c r="G22" i="7" s="1"/>
  <c r="J16" i="1"/>
  <c r="D22" i="7" s="1"/>
  <c r="M18" i="1"/>
  <c r="G24" i="7" s="1"/>
  <c r="J18" i="1"/>
  <c r="L24" i="1"/>
  <c r="M25" i="1"/>
  <c r="G31" i="7" s="1"/>
  <c r="J25" i="1"/>
  <c r="D31" i="7" s="1"/>
  <c r="M21" i="1"/>
  <c r="G27" i="7" s="1"/>
  <c r="J21" i="1"/>
  <c r="D27" i="7" s="1"/>
  <c r="J22" i="1"/>
  <c r="M22" i="1"/>
  <c r="G28" i="7" s="1"/>
  <c r="M17" i="1"/>
  <c r="G23" i="7" s="1"/>
  <c r="J17" i="1"/>
  <c r="D23" i="7" s="1"/>
  <c r="M27" i="1"/>
  <c r="G33" i="7" s="1"/>
  <c r="J27" i="1"/>
  <c r="L7" i="1"/>
  <c r="M26" i="1"/>
  <c r="G32" i="7" s="1"/>
  <c r="J26" i="1"/>
  <c r="D32" i="7" s="1"/>
  <c r="M29" i="1"/>
  <c r="G35" i="7" s="1"/>
  <c r="J29" i="1"/>
  <c r="D35" i="7" s="1"/>
  <c r="J33" i="1"/>
  <c r="D39" i="7" s="1"/>
  <c r="M33" i="1"/>
  <c r="G39" i="7" s="1"/>
  <c r="M34" i="1"/>
  <c r="G40" i="7" s="1"/>
  <c r="J34" i="1"/>
  <c r="D40" i="7" s="1"/>
  <c r="N24" i="11" l="1"/>
  <c r="H30" i="13" s="1"/>
  <c r="L36" i="1"/>
  <c r="F42" i="7" s="1"/>
  <c r="N7" i="9"/>
  <c r="H13" i="12" s="1"/>
  <c r="F26" i="12"/>
  <c r="N31" i="9"/>
  <c r="H37" i="12" s="1"/>
  <c r="L10" i="1"/>
  <c r="N10" i="1" s="1"/>
  <c r="H16" i="7" s="1"/>
  <c r="N14" i="1"/>
  <c r="H20" i="7" s="1"/>
  <c r="F36" i="12"/>
  <c r="F12" i="7"/>
  <c r="F16" i="12"/>
  <c r="F42" i="12"/>
  <c r="F44" i="12"/>
  <c r="L38" i="1"/>
  <c r="F44" i="7" s="1"/>
  <c r="F33" i="13"/>
  <c r="F15" i="13"/>
  <c r="N9" i="11"/>
  <c r="H15" i="13" s="1"/>
  <c r="N13" i="11"/>
  <c r="H19" i="13" s="1"/>
  <c r="N8" i="9"/>
  <c r="H14" i="12" s="1"/>
  <c r="N39" i="9"/>
  <c r="H45" i="12" s="1"/>
  <c r="N25" i="9"/>
  <c r="H31" i="12" s="1"/>
  <c r="N9" i="1"/>
  <c r="H15" i="7" s="1"/>
  <c r="N15" i="1"/>
  <c r="H21" i="7" s="1"/>
  <c r="L12" i="1"/>
  <c r="N12" i="1" s="1"/>
  <c r="H18" i="7" s="1"/>
  <c r="D14" i="7"/>
  <c r="L8" i="1"/>
  <c r="N32" i="1"/>
  <c r="H38" i="7" s="1"/>
  <c r="N20" i="1"/>
  <c r="H26" i="7" s="1"/>
  <c r="L40" i="1"/>
  <c r="F46" i="7" s="1"/>
  <c r="F28" i="12"/>
  <c r="N37" i="10"/>
  <c r="H43" i="14" s="1"/>
  <c r="N21" i="11"/>
  <c r="H27" i="13" s="1"/>
  <c r="N12" i="11"/>
  <c r="H18" i="13" s="1"/>
  <c r="N28" i="1"/>
  <c r="H34" i="7" s="1"/>
  <c r="N21" i="10"/>
  <c r="H27" i="14" s="1"/>
  <c r="N21" i="8"/>
  <c r="H27" i="15" s="1"/>
  <c r="N7" i="8"/>
  <c r="H13" i="15" s="1"/>
  <c r="N12" i="8"/>
  <c r="H18" i="15" s="1"/>
  <c r="N31" i="8"/>
  <c r="H37" i="15" s="1"/>
  <c r="N29" i="8"/>
  <c r="H35" i="15" s="1"/>
  <c r="N23" i="8"/>
  <c r="H29" i="15" s="1"/>
  <c r="N12" i="10"/>
  <c r="H18" i="14" s="1"/>
  <c r="N29" i="10"/>
  <c r="H35" i="14" s="1"/>
  <c r="N29" i="11"/>
  <c r="H35" i="13" s="1"/>
  <c r="N29" i="9"/>
  <c r="H35" i="12" s="1"/>
  <c r="N17" i="9"/>
  <c r="H23" i="12" s="1"/>
  <c r="N23" i="1"/>
  <c r="H29" i="7" s="1"/>
  <c r="N37" i="1"/>
  <c r="H43" i="7" s="1"/>
  <c r="F43" i="7"/>
  <c r="L22" i="1"/>
  <c r="F28" i="7" s="1"/>
  <c r="D28" i="7"/>
  <c r="N24" i="1"/>
  <c r="H30" i="7" s="1"/>
  <c r="F30" i="7"/>
  <c r="N7" i="1"/>
  <c r="H13" i="7" s="1"/>
  <c r="F13" i="7"/>
  <c r="H12" i="7"/>
  <c r="L30" i="1"/>
  <c r="F36" i="7" s="1"/>
  <c r="N31" i="1"/>
  <c r="H37" i="7" s="1"/>
  <c r="F37" i="7"/>
  <c r="L27" i="1"/>
  <c r="F33" i="7" s="1"/>
  <c r="D33" i="7"/>
  <c r="L18" i="1"/>
  <c r="F24" i="7" s="1"/>
  <c r="D24" i="7"/>
  <c r="L39" i="1"/>
  <c r="F45" i="7" s="1"/>
  <c r="D45" i="7"/>
  <c r="L35" i="1"/>
  <c r="L29" i="1"/>
  <c r="F35" i="7" s="1"/>
  <c r="L34" i="1"/>
  <c r="L17" i="1"/>
  <c r="L16" i="1"/>
  <c r="L26" i="1"/>
  <c r="F32" i="7" s="1"/>
  <c r="L13" i="1"/>
  <c r="L25" i="1"/>
  <c r="L33" i="1"/>
  <c r="F39" i="7" s="1"/>
  <c r="L21" i="1"/>
  <c r="F27" i="7" s="1"/>
  <c r="N36" i="1" l="1"/>
  <c r="H42" i="7" s="1"/>
  <c r="F16" i="7"/>
  <c r="N22" i="1"/>
  <c r="H28" i="7" s="1"/>
  <c r="N30" i="1"/>
  <c r="H36" i="7" s="1"/>
  <c r="N38" i="1"/>
  <c r="H44" i="7" s="1"/>
  <c r="N39" i="1"/>
  <c r="H45" i="7" s="1"/>
  <c r="F18" i="7"/>
  <c r="N18" i="1"/>
  <c r="H24" i="7" s="1"/>
  <c r="N8" i="1"/>
  <c r="H14" i="7" s="1"/>
  <c r="F14" i="7"/>
  <c r="N27" i="1"/>
  <c r="H33" i="7" s="1"/>
  <c r="N40" i="1"/>
  <c r="H46" i="7" s="1"/>
  <c r="N29" i="1"/>
  <c r="H35" i="7" s="1"/>
  <c r="N26" i="1"/>
  <c r="H32" i="7" s="1"/>
  <c r="N34" i="1"/>
  <c r="H40" i="7" s="1"/>
  <c r="F40" i="7"/>
  <c r="N25" i="1"/>
  <c r="H31" i="7" s="1"/>
  <c r="F31" i="7"/>
  <c r="N17" i="1"/>
  <c r="H23" i="7" s="1"/>
  <c r="F23" i="7"/>
  <c r="N33" i="1"/>
  <c r="H39" i="7" s="1"/>
  <c r="N13" i="1"/>
  <c r="H19" i="7" s="1"/>
  <c r="F19" i="7"/>
  <c r="N35" i="1"/>
  <c r="H41" i="7" s="1"/>
  <c r="F41" i="7"/>
  <c r="N16" i="1"/>
  <c r="H22" i="7" s="1"/>
  <c r="F22" i="7"/>
  <c r="N21" i="1"/>
  <c r="H27" i="7" s="1"/>
</calcChain>
</file>

<file path=xl/sharedStrings.xml><?xml version="1.0" encoding="utf-8"?>
<sst xmlns="http://schemas.openxmlformats.org/spreadsheetml/2006/main" count="651" uniqueCount="111">
  <si>
    <t>New Transformers added 2021</t>
  </si>
  <si>
    <t>Utilization Factor = peak load/rated load = 1</t>
  </si>
  <si>
    <t>Responsibility Factor= (load at system peak/peak load)2= the ratio of the transformer load at system peak to the peak load, all squared=.75</t>
  </si>
  <si>
    <t>Monthly Load loss (kWh) = monthly load loss (kW) *8760/12*average loss factor (.2489)</t>
  </si>
  <si>
    <t>Monthly Load loss (kW) = load loss (kW)*average perunit loading squared (.0714)*.75 (responsibility factor?)</t>
  </si>
  <si>
    <t>Monthly No Load Loss (kWh) = monthly no load loss (kW) * 8760/12</t>
  </si>
  <si>
    <t>Monthly No Load Loss (kW) = no load loss (kW) * .75 (responsibility factor)</t>
  </si>
  <si>
    <t>*For transformer sizes not included in the CSA standard, no load losses, load losses and associated costs are interpolated based on transformer size</t>
  </si>
  <si>
    <t xml:space="preserve"> </t>
  </si>
  <si>
    <t>Average perunit loading squared=0.0714; per unit loading=0.2672</t>
  </si>
  <si>
    <t>Loss factor = 0.15*load factor + 0.85(load factor)2</t>
  </si>
  <si>
    <t>Average load factor = 0.46 average loss factor = 0.2489</t>
  </si>
  <si>
    <t>No Load and load losses from CSA standard C802-94: Maximum losses for distribution, power and dry-type transformers commercial use</t>
  </si>
  <si>
    <t>5000 KVA 3PH, 95kV BIL</t>
  </si>
  <si>
    <t>3750 KVA 3PH, 95kV BIL</t>
  </si>
  <si>
    <t>3000 KVA 3PH, 95kV BIL</t>
  </si>
  <si>
    <t>2500 KVA 3 PH, 95kV BIL</t>
  </si>
  <si>
    <t>2000 KVA 3 PH, 95kV BIL</t>
  </si>
  <si>
    <t>1500 KVA 3 PH, 95kV BIL</t>
  </si>
  <si>
    <t>1000 KVA 3 PH, 95kV BIL</t>
  </si>
  <si>
    <t>750 KVA 3 PH, 95kV BIL</t>
  </si>
  <si>
    <t>500 KVA 3 PH, 95kV BIL</t>
  </si>
  <si>
    <t>*450 KVA 3PH, 1.2kV BIL</t>
  </si>
  <si>
    <t>300 KVA 3 PH, 1.2kV BIL</t>
  </si>
  <si>
    <t>225 KVA 3 PH, 1.2kV BIL</t>
  </si>
  <si>
    <t>*200 KVA 3PH, 1.2kV BIL</t>
  </si>
  <si>
    <t>*175 KVA 3PH, 1.2kV BIL</t>
  </si>
  <si>
    <t>150 KVA 3 PH, 1.2kV BIL</t>
  </si>
  <si>
    <t>112.5 KVA 3 PH, 1.2kV BIL</t>
  </si>
  <si>
    <t>75 KVA 3 PH, 1.2kV BIL</t>
  </si>
  <si>
    <t>45 KVA 3 PH, 1.2kV BIL</t>
  </si>
  <si>
    <t>30 kVA 3PH, 1.2kV BIL</t>
  </si>
  <si>
    <t>*15 KVA 3 PH, 1.2kV BIL</t>
  </si>
  <si>
    <t>*10 kVA 3 PH, 1.2kV BIL</t>
  </si>
  <si>
    <t>333 KVA 1PH 1.2kV BIL</t>
  </si>
  <si>
    <t>250 KVA 1 PH, 1.2kV BIL</t>
  </si>
  <si>
    <t>*225 KVA 1 PH, 1.2kV BIL</t>
  </si>
  <si>
    <t>*200 KVA 1 PH, 1.2kV BIL</t>
  </si>
  <si>
    <t>175 KVA 1PH, 1.2kV BIL</t>
  </si>
  <si>
    <t>167 KVA 1 PH, 1.2kV BIL</t>
  </si>
  <si>
    <t>*150 KVA 1 PH, 1.2kV BIL</t>
  </si>
  <si>
    <t>100 KVA 1 PH, 1.2kV BIL</t>
  </si>
  <si>
    <t>75 KVA 1 PH, 1.2kV BIL</t>
  </si>
  <si>
    <t>50 KVA 1 PH, 1.2kV BIL</t>
  </si>
  <si>
    <t>37.5 KVA 1 PH, 1.2kV BIL</t>
  </si>
  <si>
    <t>25 KVA 1 PH, 1.2kV BIL</t>
  </si>
  <si>
    <t>Rates</t>
  </si>
  <si>
    <t>Total</t>
  </si>
  <si>
    <t>Cost of Distribution per kW</t>
  </si>
  <si>
    <t>Total Monthly cost of power</t>
  </si>
  <si>
    <t>Cost of Energy and Wholesale Market per kWh**</t>
  </si>
  <si>
    <t>Cost of Transmission and LV per kW</t>
  </si>
  <si>
    <t>Monthly Total Loss (kWH)</t>
  </si>
  <si>
    <t>Monthly Total Loss (kW)</t>
  </si>
  <si>
    <t>Monthly Load Loss (kWH)</t>
  </si>
  <si>
    <t>Monthly  Load Loss (kW)</t>
  </si>
  <si>
    <t>Monthly No Load Loss (kWH)</t>
  </si>
  <si>
    <t xml:space="preserve">Monthly No Load Loss (kW) </t>
  </si>
  <si>
    <t>Load Loss (W)</t>
  </si>
  <si>
    <t>No Load Loss (W)</t>
  </si>
  <si>
    <t>Transformers</t>
  </si>
  <si>
    <t>Dry Core Transformer Losses Proposed for 2021</t>
  </si>
  <si>
    <t>** Cost of Energy and Wholesale Market per kWh contains Nov 1, 2019 RPP Tiered Pricing, WMRS Pricing to be effective January 1, 2019</t>
  </si>
  <si>
    <t>Dry Core Transformer Losses Proposed for 2022</t>
  </si>
  <si>
    <t>Dry Core Transformer Losses Proposed for 2025</t>
  </si>
  <si>
    <t>Dry Core Transformer Losses Proposed for 2024</t>
  </si>
  <si>
    <t>Dry Core Transformer Losses Proposed for 2023</t>
  </si>
  <si>
    <t xml:space="preserve">DRAFT - TARIFF OF RATES AND CHARGES </t>
  </si>
  <si>
    <t>This schedule supersedes and replaces all previously</t>
  </si>
  <si>
    <t>approved schedules of Rates, Charges and Loss Factors</t>
  </si>
  <si>
    <t>Dry Core Transformer Charges</t>
  </si>
  <si>
    <t>*45 KVA 3 PH, 1.2kV BIL</t>
  </si>
  <si>
    <t>*75 KVA 3 PH, 1.2kV BIL</t>
  </si>
  <si>
    <t>*112.5 KVA 3 PH, 1.2kV BIL</t>
  </si>
  <si>
    <t>*150 KVA 3 PH, 1.2kV BIL</t>
  </si>
  <si>
    <t xml:space="preserve">No Load and load losses from CSA standard C802-94: Maximum losses for distribution, power and dry-type </t>
  </si>
  <si>
    <t>transformers commercial use.</t>
  </si>
  <si>
    <t>*For non-preferred KVA ratings no load and load losses are interpolated as per CSA standard</t>
  </si>
  <si>
    <t>EB-2019-0261</t>
  </si>
  <si>
    <t>*30 kVA 3PH, 1.2kV BIL</t>
  </si>
  <si>
    <t>*225 KVA 3 PH, 1.2kV BIL</t>
  </si>
  <si>
    <t>*300 KVA 3 PH, 1.2kV BIL</t>
  </si>
  <si>
    <t>*500 KVA 3 PH, 95kV BIL</t>
  </si>
  <si>
    <t>*750 KVA 3 PH, 95kV BIL</t>
  </si>
  <si>
    <t>*1000 KVA 3 PH, 95kV BIL</t>
  </si>
  <si>
    <t>*1500 KVA 3 PH, 95kV BIL</t>
  </si>
  <si>
    <t>*2000 KVA 3 PH, 95kV BIL</t>
  </si>
  <si>
    <t>*2500 KVA 3 PH, 95kV BIL</t>
  </si>
  <si>
    <t>*3000 KVA 3PH, 95kV BIL</t>
  </si>
  <si>
    <t>*3750 KVA 3PH, 95kV BIL</t>
  </si>
  <si>
    <t>*5000 KVA 3PH, 95kV BIL</t>
  </si>
  <si>
    <t>Effective and Implementation Date January 1, 2021</t>
  </si>
  <si>
    <t>Cost of Energy and Wholesale Market per kWh</t>
  </si>
  <si>
    <t>Effective and Implementation Date January 1, 2022</t>
  </si>
  <si>
    <t>Effective and Implementation Date January 1, 2023</t>
  </si>
  <si>
    <t>Effective and Implementation Date January 1, 2025</t>
  </si>
  <si>
    <t>Effective and Implementation Date January 1, 2024</t>
  </si>
  <si>
    <t>GS 50 to 1,499 kW</t>
  </si>
  <si>
    <t xml:space="preserve">GS 1,500 to 4,999 kW </t>
  </si>
  <si>
    <t>Large Use</t>
  </si>
  <si>
    <t>Network</t>
  </si>
  <si>
    <t>LV</t>
  </si>
  <si>
    <t>Variable</t>
  </si>
  <si>
    <t>Tier 1</t>
  </si>
  <si>
    <t>Tier 2</t>
  </si>
  <si>
    <t>WMSR</t>
  </si>
  <si>
    <t>CBR</t>
  </si>
  <si>
    <t>RRRP</t>
  </si>
  <si>
    <t>112.5 kVA 1 PH, 1.2kV BIL</t>
  </si>
  <si>
    <t>Line &amp; Transmission</t>
  </si>
  <si>
    <t>UPDATED - DEC 1, 2020 - Draft Rate 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</si>
</sst>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0.000"/>
    <numFmt numFmtId="166" formatCode="0.0000"/>
    <numFmt numFmtId="167" formatCode="&quot;$&quot;#,##0.00000"/>
    <numFmt numFmtId="168" formatCode="&quot;$&quot;#,##0.00"/>
    <numFmt numFmtId="169" formatCode="_-* #,##0_-;\-* #,##0_-;_-* &quot;-&quot;??_-;_-@_-"/>
    <numFmt numFmtId="170" formatCode="&quot;$&quot;#,##0.0000"/>
    <numFmt numFmtId="171" formatCode="_-&quot;$&quot;* #,##0.0000_-;\-&quot;$&quot;* #,##0.0000_-;_-&quot;$&quot;* &quot;-&quot;??_-;_-@_-"/>
    <numFmt numFmtId="172" formatCode="_(&quot;$&quot;* #,##0.0000_);_(&quot;$&quot;* \(#,##0.0000\);_(&quot;$&quot;* &quot;-&quot;??_);_(@_)"/>
    <numFmt numFmtId="173" formatCode="0.00000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165" fontId="1" fillId="0" borderId="0" xfId="0" applyNumberFormat="1" applyFont="1" applyAlignment="1">
      <alignment horizontal="center" wrapText="1"/>
    </xf>
    <xf numFmtId="0" fontId="1" fillId="0" borderId="0" xfId="3"/>
    <xf numFmtId="0" fontId="1" fillId="0" borderId="0" xfId="0" applyFont="1" applyFill="1" applyBorder="1"/>
    <xf numFmtId="9" fontId="1" fillId="0" borderId="0" xfId="2" applyFont="1" applyFill="1" applyBorder="1"/>
    <xf numFmtId="168" fontId="1" fillId="0" borderId="0" xfId="0" applyNumberFormat="1" applyFont="1" applyFill="1" applyBorder="1"/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5" xfId="0" applyFont="1" applyFill="1" applyBorder="1"/>
    <xf numFmtId="0" fontId="1" fillId="0" borderId="8" xfId="0" applyFont="1" applyFill="1" applyBorder="1" applyAlignment="1">
      <alignment horizontal="center" wrapText="1"/>
    </xf>
    <xf numFmtId="0" fontId="1" fillId="0" borderId="9" xfId="0" applyFont="1" applyFill="1" applyBorder="1"/>
    <xf numFmtId="0" fontId="1" fillId="0" borderId="15" xfId="0" applyFont="1" applyFill="1" applyBorder="1" applyAlignment="1">
      <alignment horizontal="center"/>
    </xf>
    <xf numFmtId="0" fontId="1" fillId="0" borderId="0" xfId="0" applyFont="1" applyFill="1"/>
    <xf numFmtId="0" fontId="2" fillId="0" borderId="0" xfId="0" applyFont="1" applyFill="1" applyBorder="1" applyAlignment="1">
      <alignment horizontal="center" vertical="center" wrapText="1"/>
    </xf>
    <xf numFmtId="9" fontId="1" fillId="0" borderId="0" xfId="2" applyFont="1" applyFill="1"/>
    <xf numFmtId="167" fontId="1" fillId="0" borderId="0" xfId="0" applyNumberFormat="1" applyFont="1" applyFill="1"/>
    <xf numFmtId="2" fontId="1" fillId="0" borderId="0" xfId="2" applyNumberFormat="1" applyFont="1" applyFill="1"/>
    <xf numFmtId="9" fontId="1" fillId="0" borderId="0" xfId="2" applyFont="1" applyFill="1" applyAlignment="1">
      <alignment horizontal="center"/>
    </xf>
    <xf numFmtId="0" fontId="6" fillId="0" borderId="0" xfId="3" applyFont="1" applyAlignment="1">
      <alignment horizontal="center" vertical="center"/>
    </xf>
    <xf numFmtId="0" fontId="6" fillId="0" borderId="0" xfId="3" applyFont="1" applyAlignment="1">
      <alignment horizontal="left" vertical="top"/>
    </xf>
    <xf numFmtId="0" fontId="2" fillId="0" borderId="0" xfId="3" applyFont="1"/>
    <xf numFmtId="0" fontId="1" fillId="0" borderId="0" xfId="3" applyFont="1" applyAlignment="1">
      <alignment horizontal="center" wrapText="1"/>
    </xf>
    <xf numFmtId="0" fontId="1" fillId="0" borderId="0" xfId="3" applyFont="1"/>
    <xf numFmtId="0" fontId="2" fillId="2" borderId="20" xfId="3" applyFont="1" applyFill="1" applyBorder="1" applyAlignment="1">
      <alignment horizontal="center" vertical="center"/>
    </xf>
    <xf numFmtId="0" fontId="2" fillId="2" borderId="19" xfId="3" applyFont="1" applyFill="1" applyBorder="1" applyAlignment="1">
      <alignment horizontal="center" vertical="center" wrapText="1"/>
    </xf>
    <xf numFmtId="0" fontId="1" fillId="0" borderId="16" xfId="3" applyFont="1" applyBorder="1"/>
    <xf numFmtId="0" fontId="1" fillId="0" borderId="15" xfId="3" applyFont="1" applyBorder="1" applyAlignment="1">
      <alignment horizontal="center" wrapText="1"/>
    </xf>
    <xf numFmtId="0" fontId="1" fillId="0" borderId="12" xfId="3" applyFont="1" applyBorder="1"/>
    <xf numFmtId="44" fontId="1" fillId="0" borderId="8" xfId="4" applyFont="1" applyBorder="1" applyAlignment="1">
      <alignment horizontal="center" wrapText="1"/>
    </xf>
    <xf numFmtId="0" fontId="1" fillId="0" borderId="9" xfId="3" applyFont="1" applyBorder="1"/>
    <xf numFmtId="0" fontId="1" fillId="0" borderId="8" xfId="3" applyFont="1" applyBorder="1" applyAlignment="1">
      <alignment horizontal="center" wrapText="1"/>
    </xf>
    <xf numFmtId="0" fontId="1" fillId="0" borderId="9" xfId="3" applyFont="1" applyFill="1" applyBorder="1"/>
    <xf numFmtId="0" fontId="1" fillId="0" borderId="8" xfId="3" applyFont="1" applyFill="1" applyBorder="1" applyAlignment="1">
      <alignment horizontal="center" wrapText="1"/>
    </xf>
    <xf numFmtId="0" fontId="1" fillId="0" borderId="3" xfId="3" applyFont="1" applyFill="1" applyBorder="1" applyAlignment="1">
      <alignment horizontal="center" wrapText="1"/>
    </xf>
    <xf numFmtId="44" fontId="1" fillId="0" borderId="3" xfId="4" applyFont="1" applyFill="1" applyBorder="1" applyAlignment="1">
      <alignment horizontal="center" wrapText="1"/>
    </xf>
    <xf numFmtId="0" fontId="1" fillId="0" borderId="0" xfId="3" applyFont="1" applyFill="1" applyBorder="1"/>
    <xf numFmtId="165" fontId="1" fillId="0" borderId="8" xfId="0" applyNumberFormat="1" applyFont="1" applyFill="1" applyBorder="1" applyAlignment="1">
      <alignment horizontal="center" wrapText="1"/>
    </xf>
    <xf numFmtId="1" fontId="1" fillId="0" borderId="8" xfId="0" applyNumberFormat="1" applyFont="1" applyFill="1" applyBorder="1" applyAlignment="1">
      <alignment horizontal="center" wrapText="1"/>
    </xf>
    <xf numFmtId="169" fontId="1" fillId="0" borderId="8" xfId="1" applyNumberFormat="1" applyFont="1" applyFill="1" applyBorder="1" applyAlignment="1">
      <alignment horizontal="center" wrapText="1"/>
    </xf>
    <xf numFmtId="168" fontId="1" fillId="0" borderId="8" xfId="0" applyNumberFormat="1" applyFont="1" applyFill="1" applyBorder="1" applyAlignment="1">
      <alignment horizontal="center" wrapText="1"/>
    </xf>
    <xf numFmtId="168" fontId="1" fillId="0" borderId="7" xfId="0" applyNumberFormat="1" applyFont="1" applyFill="1" applyBorder="1" applyAlignment="1">
      <alignment horizontal="center" wrapText="1"/>
    </xf>
    <xf numFmtId="168" fontId="1" fillId="0" borderId="6" xfId="0" applyNumberFormat="1" applyFont="1" applyFill="1" applyBorder="1"/>
    <xf numFmtId="164" fontId="6" fillId="0" borderId="0" xfId="5" applyFont="1" applyAlignment="1">
      <alignment horizontal="center" vertical="center"/>
    </xf>
    <xf numFmtId="164" fontId="1" fillId="0" borderId="0" xfId="5" applyFont="1" applyAlignment="1">
      <alignment horizontal="center" wrapText="1"/>
    </xf>
    <xf numFmtId="164" fontId="1" fillId="0" borderId="0" xfId="5" applyFont="1"/>
    <xf numFmtId="164" fontId="1" fillId="0" borderId="15" xfId="5" applyFont="1" applyBorder="1" applyAlignment="1">
      <alignment horizontal="center" wrapText="1"/>
    </xf>
    <xf numFmtId="164" fontId="1" fillId="0" borderId="0" xfId="5" applyFont="1" applyAlignment="1">
      <alignment horizontal="center"/>
    </xf>
    <xf numFmtId="164" fontId="7" fillId="0" borderId="0" xfId="5" applyFont="1" applyAlignment="1"/>
    <xf numFmtId="164" fontId="2" fillId="2" borderId="19" xfId="5" applyFont="1" applyFill="1" applyBorder="1" applyAlignment="1">
      <alignment horizontal="center" vertical="center" wrapText="1"/>
    </xf>
    <xf numFmtId="164" fontId="1" fillId="0" borderId="6" xfId="5" applyFont="1" applyBorder="1" applyAlignment="1">
      <alignment horizontal="center" wrapText="1"/>
    </xf>
    <xf numFmtId="164" fontId="2" fillId="2" borderId="21" xfId="5" applyFont="1" applyFill="1" applyBorder="1" applyAlignment="1">
      <alignment horizontal="center" vertical="center" wrapText="1"/>
    </xf>
    <xf numFmtId="164" fontId="1" fillId="0" borderId="13" xfId="5" applyFont="1" applyBorder="1" applyAlignment="1">
      <alignment horizontal="center" wrapText="1"/>
    </xf>
    <xf numFmtId="0" fontId="1" fillId="0" borderId="22" xfId="3" applyFont="1" applyFill="1" applyBorder="1" applyAlignment="1">
      <alignment horizontal="left" wrapText="1"/>
    </xf>
    <xf numFmtId="164" fontId="1" fillId="0" borderId="8" xfId="5" applyFont="1" applyBorder="1" applyAlignment="1">
      <alignment horizontal="center" wrapText="1"/>
    </xf>
    <xf numFmtId="164" fontId="1" fillId="0" borderId="3" xfId="5" applyFont="1" applyBorder="1" applyAlignment="1">
      <alignment horizontal="center" wrapText="1"/>
    </xf>
    <xf numFmtId="166" fontId="1" fillId="0" borderId="0" xfId="2" applyNumberFormat="1" applyFont="1" applyFill="1"/>
    <xf numFmtId="173" fontId="1" fillId="0" borderId="0" xfId="2" applyNumberFormat="1" applyFont="1" applyFill="1"/>
    <xf numFmtId="9" fontId="2" fillId="0" borderId="0" xfId="2" applyFont="1" applyFill="1" applyBorder="1"/>
    <xf numFmtId="9" fontId="2" fillId="0" borderId="0" xfId="2" applyFont="1" applyFill="1"/>
    <xf numFmtId="167" fontId="2" fillId="0" borderId="0" xfId="0" applyNumberFormat="1" applyFont="1" applyFill="1"/>
    <xf numFmtId="166" fontId="1" fillId="0" borderId="0" xfId="0" applyNumberFormat="1" applyFont="1" applyFill="1"/>
    <xf numFmtId="0" fontId="1" fillId="0" borderId="0" xfId="3" applyFont="1" applyBorder="1"/>
    <xf numFmtId="0" fontId="1" fillId="0" borderId="0" xfId="3" applyFont="1" applyBorder="1" applyAlignment="1">
      <alignment horizontal="center" wrapText="1"/>
    </xf>
    <xf numFmtId="0" fontId="3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0" fillId="0" borderId="0" xfId="0" applyFill="1"/>
    <xf numFmtId="0" fontId="2" fillId="0" borderId="20" xfId="0" applyFont="1" applyFill="1" applyBorder="1" applyAlignment="1">
      <alignment vertical="center"/>
    </xf>
    <xf numFmtId="0" fontId="2" fillId="0" borderId="19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1" fillId="0" borderId="16" xfId="0" applyFont="1" applyFill="1" applyBorder="1"/>
    <xf numFmtId="0" fontId="1" fillId="0" borderId="15" xfId="0" applyFont="1" applyFill="1" applyBorder="1" applyAlignment="1">
      <alignment horizontal="center" wrapText="1"/>
    </xf>
    <xf numFmtId="170" fontId="1" fillId="0" borderId="15" xfId="0" applyNumberFormat="1" applyFont="1" applyFill="1" applyBorder="1" applyAlignment="1">
      <alignment horizontal="center" wrapText="1"/>
    </xf>
    <xf numFmtId="170" fontId="1" fillId="0" borderId="14" xfId="0" applyNumberFormat="1" applyFont="1" applyFill="1" applyBorder="1" applyAlignment="1">
      <alignment horizontal="center" wrapText="1"/>
    </xf>
    <xf numFmtId="0" fontId="1" fillId="0" borderId="13" xfId="0" applyFont="1" applyFill="1" applyBorder="1"/>
    <xf numFmtId="0" fontId="1" fillId="0" borderId="12" xfId="0" applyFont="1" applyFill="1" applyBorder="1"/>
    <xf numFmtId="0" fontId="1" fillId="0" borderId="11" xfId="0" applyFont="1" applyFill="1" applyBorder="1" applyAlignment="1">
      <alignment horizontal="center" wrapText="1"/>
    </xf>
    <xf numFmtId="1" fontId="1" fillId="0" borderId="11" xfId="0" applyNumberFormat="1" applyFont="1" applyFill="1" applyBorder="1" applyAlignment="1">
      <alignment horizontal="center" wrapText="1"/>
    </xf>
    <xf numFmtId="165" fontId="1" fillId="0" borderId="11" xfId="0" applyNumberFormat="1" applyFont="1" applyFill="1" applyBorder="1" applyAlignment="1">
      <alignment horizontal="center" wrapText="1"/>
    </xf>
    <xf numFmtId="169" fontId="1" fillId="0" borderId="11" xfId="1" applyNumberFormat="1" applyFont="1" applyFill="1" applyBorder="1" applyAlignment="1">
      <alignment horizontal="center" wrapText="1"/>
    </xf>
    <xf numFmtId="168" fontId="1" fillId="0" borderId="11" xfId="0" applyNumberFormat="1" applyFont="1" applyFill="1" applyBorder="1" applyAlignment="1">
      <alignment horizontal="center" wrapText="1"/>
    </xf>
    <xf numFmtId="168" fontId="1" fillId="0" borderId="10" xfId="0" applyNumberFormat="1" applyFont="1" applyFill="1" applyBorder="1" applyAlignment="1">
      <alignment horizontal="center" wrapText="1"/>
    </xf>
    <xf numFmtId="165" fontId="1" fillId="0" borderId="3" xfId="0" applyNumberFormat="1" applyFont="1" applyFill="1" applyBorder="1" applyAlignment="1">
      <alignment horizontal="center" wrapText="1"/>
    </xf>
    <xf numFmtId="1" fontId="1" fillId="0" borderId="3" xfId="0" applyNumberFormat="1" applyFont="1" applyFill="1" applyBorder="1" applyAlignment="1">
      <alignment horizontal="center" wrapText="1"/>
    </xf>
    <xf numFmtId="169" fontId="1" fillId="0" borderId="3" xfId="1" applyNumberFormat="1" applyFont="1" applyFill="1" applyBorder="1" applyAlignment="1">
      <alignment horizontal="center" wrapText="1"/>
    </xf>
    <xf numFmtId="168" fontId="1" fillId="0" borderId="3" xfId="0" applyNumberFormat="1" applyFont="1" applyFill="1" applyBorder="1" applyAlignment="1">
      <alignment horizontal="center" wrapText="1"/>
    </xf>
    <xf numFmtId="165" fontId="1" fillId="0" borderId="0" xfId="0" applyNumberFormat="1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168" fontId="1" fillId="0" borderId="0" xfId="0" applyNumberFormat="1" applyFont="1" applyFill="1" applyBorder="1" applyAlignment="1">
      <alignment horizontal="center" wrapText="1"/>
    </xf>
    <xf numFmtId="0" fontId="1" fillId="0" borderId="0" xfId="0" applyFont="1" applyFill="1" applyAlignment="1">
      <alignment vertical="center"/>
    </xf>
    <xf numFmtId="0" fontId="1" fillId="0" borderId="0" xfId="3" applyFill="1"/>
    <xf numFmtId="165" fontId="1" fillId="0" borderId="0" xfId="0" applyNumberFormat="1" applyFont="1" applyFill="1" applyAlignment="1">
      <alignment horizontal="center" wrapText="1"/>
    </xf>
    <xf numFmtId="166" fontId="1" fillId="0" borderId="0" xfId="0" applyNumberFormat="1" applyFont="1" applyFill="1" applyAlignment="1">
      <alignment horizontal="center" wrapText="1"/>
    </xf>
    <xf numFmtId="173" fontId="1" fillId="0" borderId="0" xfId="2" applyNumberFormat="1" applyFont="1" applyFill="1" applyAlignment="1">
      <alignment horizontal="center"/>
    </xf>
    <xf numFmtId="166" fontId="1" fillId="0" borderId="0" xfId="2" applyNumberFormat="1" applyFont="1" applyFill="1" applyAlignment="1">
      <alignment horizontal="center"/>
    </xf>
    <xf numFmtId="172" fontId="1" fillId="3" borderId="15" xfId="5" applyNumberFormat="1" applyFont="1" applyFill="1" applyBorder="1" applyAlignment="1">
      <alignment horizontal="center" wrapText="1"/>
    </xf>
    <xf numFmtId="8" fontId="1" fillId="0" borderId="0" xfId="2" applyNumberFormat="1" applyFont="1" applyFill="1" applyBorder="1"/>
    <xf numFmtId="8" fontId="1" fillId="0" borderId="0" xfId="2" applyNumberFormat="1" applyFont="1" applyFill="1" applyAlignment="1">
      <alignment horizontal="center"/>
    </xf>
    <xf numFmtId="171" fontId="1" fillId="0" borderId="15" xfId="4" applyNumberFormat="1" applyFont="1" applyFill="1" applyBorder="1" applyAlignment="1">
      <alignment horizontal="center" wrapText="1"/>
    </xf>
    <xf numFmtId="164" fontId="1" fillId="0" borderId="8" xfId="5" applyFont="1" applyFill="1" applyBorder="1" applyAlignment="1">
      <alignment horizontal="center" wrapText="1"/>
    </xf>
    <xf numFmtId="172" fontId="1" fillId="0" borderId="15" xfId="5" applyNumberFormat="1" applyFont="1" applyFill="1" applyBorder="1" applyAlignment="1">
      <alignment horizontal="center" wrapText="1"/>
    </xf>
    <xf numFmtId="164" fontId="1" fillId="3" borderId="8" xfId="5" applyFont="1" applyFill="1" applyBorder="1" applyAlignment="1">
      <alignment horizontal="center" wrapText="1"/>
    </xf>
    <xf numFmtId="164" fontId="1" fillId="3" borderId="6" xfId="5" applyFont="1" applyFill="1" applyBorder="1" applyAlignment="1">
      <alignment horizontal="center" wrapText="1"/>
    </xf>
    <xf numFmtId="164" fontId="1" fillId="3" borderId="3" xfId="5" applyFont="1" applyFill="1" applyBorder="1" applyAlignment="1">
      <alignment horizontal="center" wrapText="1"/>
    </xf>
    <xf numFmtId="164" fontId="1" fillId="3" borderId="1" xfId="5" applyFont="1" applyFill="1" applyBorder="1" applyAlignment="1">
      <alignment horizontal="center" wrapText="1"/>
    </xf>
    <xf numFmtId="168" fontId="1" fillId="0" borderId="2" xfId="0" applyNumberFormat="1" applyFont="1" applyFill="1" applyBorder="1" applyAlignment="1">
      <alignment horizontal="center" wrapText="1"/>
    </xf>
    <xf numFmtId="168" fontId="1" fillId="0" borderId="1" xfId="0" applyNumberFormat="1" applyFont="1" applyFill="1" applyBorder="1"/>
    <xf numFmtId="0" fontId="1" fillId="0" borderId="0" xfId="3" applyFont="1" applyAlignment="1">
      <alignment horizontal="left" vertical="center" wrapText="1"/>
    </xf>
    <xf numFmtId="0" fontId="4" fillId="0" borderId="0" xfId="3" applyFont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7" fillId="0" borderId="0" xfId="3" applyFont="1" applyAlignment="1">
      <alignment horizontal="right" vertical="center"/>
    </xf>
    <xf numFmtId="0" fontId="1" fillId="3" borderId="0" xfId="0" applyFont="1" applyFill="1"/>
    <xf numFmtId="9" fontId="2" fillId="3" borderId="0" xfId="2" applyFont="1" applyFill="1" applyAlignment="1">
      <alignment horizontal="center"/>
    </xf>
    <xf numFmtId="165" fontId="1" fillId="3" borderId="0" xfId="2" applyNumberFormat="1" applyFont="1" applyFill="1"/>
    <xf numFmtId="166" fontId="1" fillId="3" borderId="0" xfId="0" applyNumberFormat="1" applyFont="1" applyFill="1"/>
    <xf numFmtId="166" fontId="1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/>
    </xf>
  </cellXfs>
  <cellStyles count="7">
    <cellStyle name="Comma" xfId="1" builtinId="3"/>
    <cellStyle name="Currency" xfId="5" builtinId="4"/>
    <cellStyle name="Currency 2" xfId="4"/>
    <cellStyle name="Currency 3" xfId="6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Y76"/>
  <sheetViews>
    <sheetView tabSelected="1" topLeftCell="D1" zoomScale="85" zoomScaleNormal="85" workbookViewId="0">
      <selection activeCell="Q30" sqref="Q30"/>
    </sheetView>
  </sheetViews>
  <sheetFormatPr defaultColWidth="9.109375" defaultRowHeight="13.2" x14ac:dyDescent="0.25"/>
  <cols>
    <col min="1" max="1" width="26.88671875" style="1" customWidth="1"/>
    <col min="2" max="3" width="8" style="2" customWidth="1"/>
    <col min="4" max="4" width="10.5546875" style="2" customWidth="1"/>
    <col min="5" max="5" width="9.88671875" style="2" customWidth="1"/>
    <col min="6" max="6" width="8.88671875" style="2" customWidth="1"/>
    <col min="7" max="7" width="9.109375" style="2"/>
    <col min="8" max="8" width="9" style="2" customWidth="1"/>
    <col min="9" max="9" width="9.44140625" style="2" customWidth="1"/>
    <col min="10" max="10" width="14.5546875" style="2" customWidth="1"/>
    <col min="11" max="11" width="12.88671875" style="2" customWidth="1"/>
    <col min="12" max="12" width="11.44140625" style="3" customWidth="1"/>
    <col min="13" max="13" width="13" style="2" customWidth="1"/>
    <col min="14" max="14" width="9.109375" style="1"/>
    <col min="15" max="15" width="11" style="15" customWidth="1"/>
    <col min="16" max="16" width="28" style="15" bestFit="1" customWidth="1"/>
    <col min="17" max="17" width="9.109375" style="15" bestFit="1" customWidth="1"/>
    <col min="18" max="18" width="11.33203125" style="15" bestFit="1" customWidth="1"/>
    <col min="19" max="19" width="25.44140625" style="15" bestFit="1" customWidth="1"/>
    <col min="20" max="20" width="11.88671875" style="15" bestFit="1" customWidth="1"/>
    <col min="21" max="22" width="9.109375" style="15"/>
    <col min="23" max="23" width="10.109375" style="15" customWidth="1"/>
    <col min="24" max="24" width="11.5546875" style="15" customWidth="1"/>
    <col min="25" max="25" width="9.109375" style="15"/>
    <col min="26" max="16384" width="9.109375" style="1"/>
  </cols>
  <sheetData>
    <row r="1" spans="1:24" ht="21" x14ac:dyDescent="0.4">
      <c r="A1" s="66" t="s">
        <v>61</v>
      </c>
      <c r="B1" s="67"/>
      <c r="C1" s="67"/>
      <c r="D1" s="68"/>
      <c r="E1" s="69"/>
      <c r="F1" s="68"/>
      <c r="G1" s="67"/>
      <c r="H1" s="67"/>
      <c r="I1" s="67"/>
      <c r="J1" s="67"/>
      <c r="K1" s="67"/>
      <c r="L1" s="67"/>
      <c r="M1" s="67"/>
      <c r="N1" s="15"/>
    </row>
    <row r="2" spans="1:24" x14ac:dyDescent="0.25">
      <c r="A2" s="15"/>
      <c r="B2" s="69"/>
      <c r="C2" s="69"/>
      <c r="D2" s="69"/>
      <c r="E2" s="69"/>
      <c r="F2" s="69"/>
      <c r="G2" s="69"/>
      <c r="H2" s="69"/>
      <c r="I2" s="69"/>
      <c r="J2" s="69"/>
      <c r="K2" s="69"/>
      <c r="L2" s="70"/>
      <c r="M2" s="69"/>
      <c r="N2" s="15"/>
    </row>
    <row r="3" spans="1:24" ht="13.8" thickBot="1" x14ac:dyDescent="0.3">
      <c r="A3" s="15"/>
      <c r="B3" s="69"/>
      <c r="C3" s="69"/>
      <c r="D3" s="69"/>
      <c r="E3" s="69"/>
      <c r="F3" s="69"/>
      <c r="G3" s="69"/>
      <c r="H3" s="69"/>
      <c r="I3" s="69"/>
      <c r="J3" s="71"/>
      <c r="K3" s="71"/>
      <c r="L3" s="71"/>
      <c r="M3" s="71"/>
      <c r="N3" s="15"/>
    </row>
    <row r="4" spans="1:24" ht="90.75" customHeight="1" x14ac:dyDescent="0.25">
      <c r="A4" s="72" t="s">
        <v>60</v>
      </c>
      <c r="B4" s="73" t="s">
        <v>59</v>
      </c>
      <c r="C4" s="73" t="s">
        <v>58</v>
      </c>
      <c r="D4" s="73" t="s">
        <v>57</v>
      </c>
      <c r="E4" s="73" t="s">
        <v>56</v>
      </c>
      <c r="F4" s="73" t="s">
        <v>55</v>
      </c>
      <c r="G4" s="73" t="s">
        <v>54</v>
      </c>
      <c r="H4" s="73" t="s">
        <v>53</v>
      </c>
      <c r="I4" s="73" t="s">
        <v>52</v>
      </c>
      <c r="J4" s="73" t="s">
        <v>51</v>
      </c>
      <c r="K4" s="73" t="s">
        <v>50</v>
      </c>
      <c r="L4" s="73" t="s">
        <v>49</v>
      </c>
      <c r="M4" s="74" t="s">
        <v>48</v>
      </c>
      <c r="N4" s="75" t="s">
        <v>47</v>
      </c>
      <c r="O4" s="16"/>
      <c r="P4" s="16"/>
      <c r="Q4" s="16"/>
      <c r="R4" s="16"/>
      <c r="W4" s="16"/>
      <c r="X4" s="16"/>
    </row>
    <row r="5" spans="1:24" x14ac:dyDescent="0.25">
      <c r="A5" s="76" t="s">
        <v>46</v>
      </c>
      <c r="B5" s="77"/>
      <c r="C5" s="77"/>
      <c r="D5" s="77"/>
      <c r="E5" s="77"/>
      <c r="F5" s="77"/>
      <c r="G5" s="77"/>
      <c r="H5" s="77"/>
      <c r="I5" s="77"/>
      <c r="J5" s="78">
        <f>((Q13+R13+S13)+(Q14+R14+S14)+(Q15+R15+S15))/3</f>
        <v>5.4660233333333332</v>
      </c>
      <c r="K5" s="79">
        <f>((Q18+Q19)/2)+(Q21+Q22+Q23)</f>
        <v>0.1399</v>
      </c>
      <c r="L5" s="14" t="s">
        <v>8</v>
      </c>
      <c r="M5" s="79">
        <f>((T13)+(T14)+(T15))/3</f>
        <v>4.9375999999999998</v>
      </c>
      <c r="N5" s="80"/>
      <c r="O5" s="6"/>
      <c r="P5" s="6"/>
    </row>
    <row r="6" spans="1:24" ht="12" customHeight="1" x14ac:dyDescent="0.25">
      <c r="A6" s="81" t="s">
        <v>45</v>
      </c>
      <c r="B6" s="82">
        <v>150</v>
      </c>
      <c r="C6" s="82">
        <v>900</v>
      </c>
      <c r="D6" s="39">
        <f t="shared" ref="D6:D18" si="0">B6/1000*0.75</f>
        <v>0.11249999999999999</v>
      </c>
      <c r="E6" s="83">
        <f t="shared" ref="E6:E40" si="1">D6*8760/12</f>
        <v>82.124999999999986</v>
      </c>
      <c r="F6" s="39">
        <f t="shared" ref="F6:F18" si="2">C6/1000*0.0714*0.75</f>
        <v>4.8195000000000009E-2</v>
      </c>
      <c r="G6" s="83">
        <f t="shared" ref="G6:G18" si="3">F6*8760/12*0.2489</f>
        <v>8.7568869150000026</v>
      </c>
      <c r="H6" s="84">
        <f t="shared" ref="H6:H18" si="4">F6+D6</f>
        <v>0.160695</v>
      </c>
      <c r="I6" s="85">
        <f t="shared" ref="I6:I18" si="5">G6+E6</f>
        <v>90.881886914999995</v>
      </c>
      <c r="J6" s="86">
        <f t="shared" ref="J6:J18" si="6">+$H6*$J$5</f>
        <v>0.87836261955000006</v>
      </c>
      <c r="K6" s="86">
        <f t="shared" ref="K6:K18" si="7">+I6*$K$5</f>
        <v>12.7143759794085</v>
      </c>
      <c r="L6" s="86">
        <f>+K6+J6</f>
        <v>13.592738598958499</v>
      </c>
      <c r="M6" s="87">
        <f>+$H6*$M$5</f>
        <v>0.79344763200000001</v>
      </c>
      <c r="N6" s="44">
        <f>M6+L6</f>
        <v>14.386186230958499</v>
      </c>
      <c r="O6" s="102"/>
      <c r="P6" s="7"/>
      <c r="Q6" s="17"/>
      <c r="R6" s="17"/>
      <c r="S6" s="18"/>
      <c r="U6" s="19"/>
      <c r="X6" s="17"/>
    </row>
    <row r="7" spans="1:24" ht="12" customHeight="1" x14ac:dyDescent="0.25">
      <c r="A7" s="13" t="s">
        <v>44</v>
      </c>
      <c r="B7" s="12">
        <v>200</v>
      </c>
      <c r="C7" s="12">
        <v>1200</v>
      </c>
      <c r="D7" s="39">
        <f t="shared" si="0"/>
        <v>0.15000000000000002</v>
      </c>
      <c r="E7" s="40">
        <f t="shared" si="1"/>
        <v>109.50000000000001</v>
      </c>
      <c r="F7" s="39">
        <f t="shared" si="2"/>
        <v>6.4260000000000012E-2</v>
      </c>
      <c r="G7" s="40">
        <f t="shared" si="3"/>
        <v>11.675849220000003</v>
      </c>
      <c r="H7" s="39">
        <f t="shared" si="4"/>
        <v>0.21426000000000003</v>
      </c>
      <c r="I7" s="41">
        <f t="shared" si="5"/>
        <v>121.17584922000002</v>
      </c>
      <c r="J7" s="42">
        <f t="shared" si="6"/>
        <v>1.1711501594000002</v>
      </c>
      <c r="K7" s="42">
        <f t="shared" si="7"/>
        <v>16.952501305878002</v>
      </c>
      <c r="L7" s="42">
        <f t="shared" ref="L7:L18" si="8">+K7+J7</f>
        <v>18.123651465278002</v>
      </c>
      <c r="M7" s="43">
        <f t="shared" ref="M7:M18" si="9">+H7*$M$5</f>
        <v>1.0579301760000002</v>
      </c>
      <c r="N7" s="44">
        <f t="shared" ref="N7:N18" si="10">M7+L7</f>
        <v>19.181581641278001</v>
      </c>
      <c r="O7" s="102"/>
      <c r="P7" s="7"/>
      <c r="Q7" s="17"/>
      <c r="R7" s="17"/>
      <c r="S7" s="18"/>
      <c r="U7" s="19"/>
      <c r="X7" s="17"/>
    </row>
    <row r="8" spans="1:24" ht="12" customHeight="1" x14ac:dyDescent="0.25">
      <c r="A8" s="13" t="s">
        <v>43</v>
      </c>
      <c r="B8" s="12">
        <v>250</v>
      </c>
      <c r="C8" s="12">
        <v>1600</v>
      </c>
      <c r="D8" s="39">
        <f t="shared" si="0"/>
        <v>0.1875</v>
      </c>
      <c r="E8" s="40">
        <f t="shared" si="1"/>
        <v>136.875</v>
      </c>
      <c r="F8" s="39">
        <f t="shared" si="2"/>
        <v>8.5680000000000006E-2</v>
      </c>
      <c r="G8" s="40">
        <f t="shared" si="3"/>
        <v>15.567798960000003</v>
      </c>
      <c r="H8" s="39">
        <f t="shared" si="4"/>
        <v>0.27317999999999998</v>
      </c>
      <c r="I8" s="41">
        <f t="shared" si="5"/>
        <v>152.44279896</v>
      </c>
      <c r="J8" s="42">
        <f t="shared" si="6"/>
        <v>1.4932082541999998</v>
      </c>
      <c r="K8" s="42">
        <f t="shared" si="7"/>
        <v>21.326747574504001</v>
      </c>
      <c r="L8" s="42">
        <f t="shared" si="8"/>
        <v>22.819955828704</v>
      </c>
      <c r="M8" s="43">
        <f t="shared" si="9"/>
        <v>1.3488535679999998</v>
      </c>
      <c r="N8" s="44">
        <f t="shared" si="10"/>
        <v>24.168809396703999</v>
      </c>
      <c r="O8" s="102"/>
      <c r="P8" s="7"/>
      <c r="Q8" s="17"/>
      <c r="R8" s="17"/>
      <c r="S8" s="18"/>
      <c r="U8" s="19"/>
      <c r="X8" s="17"/>
    </row>
    <row r="9" spans="1:24" ht="12" customHeight="1" x14ac:dyDescent="0.25">
      <c r="A9" s="13" t="s">
        <v>42</v>
      </c>
      <c r="B9" s="12">
        <v>350</v>
      </c>
      <c r="C9" s="12">
        <v>1900</v>
      </c>
      <c r="D9" s="39">
        <f t="shared" si="0"/>
        <v>0.26249999999999996</v>
      </c>
      <c r="E9" s="40">
        <f t="shared" si="1"/>
        <v>191.62499999999997</v>
      </c>
      <c r="F9" s="39">
        <f t="shared" si="2"/>
        <v>0.101745</v>
      </c>
      <c r="G9" s="40">
        <f t="shared" si="3"/>
        <v>18.486761264999998</v>
      </c>
      <c r="H9" s="39">
        <f t="shared" si="4"/>
        <v>0.36424499999999993</v>
      </c>
      <c r="I9" s="41">
        <f t="shared" si="5"/>
        <v>210.11176126499998</v>
      </c>
      <c r="J9" s="42">
        <f t="shared" si="6"/>
        <v>1.9909716690499997</v>
      </c>
      <c r="K9" s="42">
        <f t="shared" si="7"/>
        <v>29.394635400973495</v>
      </c>
      <c r="L9" s="42">
        <f t="shared" si="8"/>
        <v>31.385607070023497</v>
      </c>
      <c r="M9" s="43">
        <f t="shared" si="9"/>
        <v>1.7984961119999996</v>
      </c>
      <c r="N9" s="44">
        <f t="shared" si="10"/>
        <v>33.184103182023499</v>
      </c>
      <c r="O9" s="102"/>
      <c r="P9" s="7"/>
      <c r="Q9" s="17"/>
      <c r="R9" s="17"/>
      <c r="S9" s="18"/>
      <c r="U9" s="19"/>
      <c r="X9" s="17"/>
    </row>
    <row r="10" spans="1:24" ht="12" customHeight="1" x14ac:dyDescent="0.25">
      <c r="A10" s="13" t="s">
        <v>41</v>
      </c>
      <c r="B10" s="12">
        <v>400</v>
      </c>
      <c r="C10" s="12">
        <v>2600</v>
      </c>
      <c r="D10" s="39">
        <f t="shared" si="0"/>
        <v>0.30000000000000004</v>
      </c>
      <c r="E10" s="40">
        <f t="shared" si="1"/>
        <v>219.00000000000003</v>
      </c>
      <c r="F10" s="39">
        <f t="shared" si="2"/>
        <v>0.13923000000000002</v>
      </c>
      <c r="G10" s="40">
        <f t="shared" si="3"/>
        <v>25.297673310000004</v>
      </c>
      <c r="H10" s="39">
        <f t="shared" si="4"/>
        <v>0.43923000000000006</v>
      </c>
      <c r="I10" s="41">
        <f t="shared" si="5"/>
        <v>244.29767331000002</v>
      </c>
      <c r="J10" s="42">
        <f t="shared" si="6"/>
        <v>2.4008414287000002</v>
      </c>
      <c r="K10" s="42">
        <f t="shared" si="7"/>
        <v>34.177244496069001</v>
      </c>
      <c r="L10" s="42">
        <f t="shared" si="8"/>
        <v>36.578085924768999</v>
      </c>
      <c r="M10" s="43">
        <f t="shared" si="9"/>
        <v>2.1687420480000004</v>
      </c>
      <c r="N10" s="44">
        <f t="shared" si="10"/>
        <v>38.746827972768997</v>
      </c>
      <c r="O10" s="102"/>
      <c r="P10" s="7"/>
      <c r="Q10" s="17"/>
      <c r="R10" s="17"/>
      <c r="S10" s="18"/>
      <c r="U10" s="19"/>
      <c r="X10" s="17"/>
    </row>
    <row r="11" spans="1:24" ht="12" customHeight="1" x14ac:dyDescent="0.25">
      <c r="A11" s="13" t="s">
        <v>108</v>
      </c>
      <c r="B11" s="12">
        <v>447</v>
      </c>
      <c r="C11" s="12">
        <v>2936</v>
      </c>
      <c r="D11" s="39">
        <f t="shared" ref="D11" si="11">B11/1000*0.75</f>
        <v>0.33524999999999999</v>
      </c>
      <c r="E11" s="40">
        <f t="shared" ref="E11" si="12">D11*8760/12</f>
        <v>244.73249999999999</v>
      </c>
      <c r="F11" s="39">
        <f t="shared" ref="F11" si="13">C11/1000*0.0714*0.75</f>
        <v>0.15722280000000002</v>
      </c>
      <c r="G11" s="40">
        <f t="shared" ref="G11" si="14">F11*8760/12*0.2489</f>
        <v>28.566911091600005</v>
      </c>
      <c r="H11" s="39">
        <f t="shared" ref="H11" si="15">F11+D11</f>
        <v>0.49247280000000004</v>
      </c>
      <c r="I11" s="41">
        <f t="shared" ref="I11" si="16">G11+E11</f>
        <v>273.29941109160001</v>
      </c>
      <c r="J11" s="42">
        <f t="shared" si="6"/>
        <v>2.6918678158320004</v>
      </c>
      <c r="K11" s="42">
        <f t="shared" ref="K11" si="17">+I11*$K$5</f>
        <v>38.234587611714844</v>
      </c>
      <c r="L11" s="42">
        <f t="shared" ref="L11" si="18">+K11+J11</f>
        <v>40.926455427546841</v>
      </c>
      <c r="M11" s="43">
        <f t="shared" ref="M11" si="19">+H11*$M$5</f>
        <v>2.4316336972800001</v>
      </c>
      <c r="N11" s="44">
        <f t="shared" ref="N11" si="20">M11+L11</f>
        <v>43.35808912482684</v>
      </c>
      <c r="O11" s="102"/>
      <c r="P11" s="7"/>
      <c r="Q11" s="119" t="s">
        <v>110</v>
      </c>
      <c r="R11" s="119"/>
      <c r="S11" s="119"/>
      <c r="T11" s="119"/>
      <c r="U11" s="19"/>
      <c r="X11" s="17"/>
    </row>
    <row r="12" spans="1:24" ht="12" customHeight="1" x14ac:dyDescent="0.25">
      <c r="A12" s="13" t="s">
        <v>40</v>
      </c>
      <c r="B12" s="12">
        <v>525</v>
      </c>
      <c r="C12" s="12">
        <v>3500</v>
      </c>
      <c r="D12" s="39">
        <f t="shared" si="0"/>
        <v>0.39375000000000004</v>
      </c>
      <c r="E12" s="40">
        <f t="shared" si="1"/>
        <v>287.43750000000006</v>
      </c>
      <c r="F12" s="39">
        <f t="shared" si="2"/>
        <v>0.18742500000000001</v>
      </c>
      <c r="G12" s="40">
        <f t="shared" si="3"/>
        <v>34.054560225000003</v>
      </c>
      <c r="H12" s="39">
        <f t="shared" si="4"/>
        <v>0.581175</v>
      </c>
      <c r="I12" s="41">
        <f t="shared" si="5"/>
        <v>321.49206022500005</v>
      </c>
      <c r="J12" s="42">
        <f t="shared" si="6"/>
        <v>3.1767161107499997</v>
      </c>
      <c r="K12" s="42">
        <f t="shared" si="7"/>
        <v>44.976739225477502</v>
      </c>
      <c r="L12" s="42">
        <f t="shared" si="8"/>
        <v>48.153455336227502</v>
      </c>
      <c r="M12" s="43">
        <f t="shared" si="9"/>
        <v>2.8696096799999999</v>
      </c>
      <c r="N12" s="44">
        <f t="shared" si="10"/>
        <v>51.023065016227505</v>
      </c>
      <c r="O12" s="102"/>
      <c r="P12" s="7"/>
      <c r="Q12" s="61" t="s">
        <v>101</v>
      </c>
      <c r="R12" s="61" t="s">
        <v>100</v>
      </c>
      <c r="S12" s="62" t="s">
        <v>109</v>
      </c>
      <c r="T12" s="60" t="s">
        <v>102</v>
      </c>
      <c r="U12" s="19"/>
      <c r="X12" s="17"/>
    </row>
    <row r="13" spans="1:24" ht="12" customHeight="1" x14ac:dyDescent="0.25">
      <c r="A13" s="13" t="s">
        <v>39</v>
      </c>
      <c r="B13" s="12">
        <v>650</v>
      </c>
      <c r="C13" s="12">
        <v>4400</v>
      </c>
      <c r="D13" s="39">
        <f t="shared" si="0"/>
        <v>0.48750000000000004</v>
      </c>
      <c r="E13" s="40">
        <f t="shared" si="1"/>
        <v>355.875</v>
      </c>
      <c r="F13" s="39">
        <f t="shared" si="2"/>
        <v>0.23562000000000005</v>
      </c>
      <c r="G13" s="40">
        <f t="shared" si="3"/>
        <v>42.811447140000006</v>
      </c>
      <c r="H13" s="39">
        <f t="shared" si="4"/>
        <v>0.7231200000000001</v>
      </c>
      <c r="I13" s="41">
        <f t="shared" si="5"/>
        <v>398.68644713999998</v>
      </c>
      <c r="J13" s="42">
        <f t="shared" si="6"/>
        <v>3.9525907928000006</v>
      </c>
      <c r="K13" s="42">
        <f t="shared" si="7"/>
        <v>55.776233954885996</v>
      </c>
      <c r="L13" s="42">
        <f t="shared" si="8"/>
        <v>59.728824747685998</v>
      </c>
      <c r="M13" s="43">
        <f t="shared" si="9"/>
        <v>3.5704773120000004</v>
      </c>
      <c r="N13" s="44">
        <f t="shared" si="10"/>
        <v>63.299302059685999</v>
      </c>
      <c r="O13" s="102"/>
      <c r="P13" s="60" t="s">
        <v>97</v>
      </c>
      <c r="Q13" s="59">
        <v>1.9640000000000001E-2</v>
      </c>
      <c r="R13" s="58">
        <v>3.1059000000000001</v>
      </c>
      <c r="S13" s="58">
        <v>1.9643999999999999</v>
      </c>
      <c r="T13" s="118">
        <v>5.2904999999999998</v>
      </c>
      <c r="U13" s="19"/>
      <c r="X13" s="17"/>
    </row>
    <row r="14" spans="1:24" ht="12" customHeight="1" x14ac:dyDescent="0.25">
      <c r="A14" s="13" t="s">
        <v>38</v>
      </c>
      <c r="B14" s="12">
        <v>665</v>
      </c>
      <c r="C14" s="12">
        <v>4496</v>
      </c>
      <c r="D14" s="39">
        <f t="shared" si="0"/>
        <v>0.49875000000000003</v>
      </c>
      <c r="E14" s="40">
        <f t="shared" si="1"/>
        <v>364.08750000000003</v>
      </c>
      <c r="F14" s="39">
        <f t="shared" si="2"/>
        <v>0.24076080000000002</v>
      </c>
      <c r="G14" s="40">
        <f t="shared" si="3"/>
        <v>43.745515077600004</v>
      </c>
      <c r="H14" s="39">
        <f t="shared" si="4"/>
        <v>0.73951080000000002</v>
      </c>
      <c r="I14" s="41">
        <f t="shared" si="5"/>
        <v>407.83301507760007</v>
      </c>
      <c r="J14" s="42">
        <f t="shared" si="6"/>
        <v>4.0421832880519997</v>
      </c>
      <c r="K14" s="42">
        <f t="shared" si="7"/>
        <v>57.055838809356246</v>
      </c>
      <c r="L14" s="42">
        <f t="shared" si="8"/>
        <v>61.098022097408247</v>
      </c>
      <c r="M14" s="43">
        <f t="shared" si="9"/>
        <v>3.65140852608</v>
      </c>
      <c r="N14" s="44">
        <f t="shared" si="10"/>
        <v>64.749430623488252</v>
      </c>
      <c r="O14" s="102"/>
      <c r="P14" s="60" t="s">
        <v>98</v>
      </c>
      <c r="Q14" s="59">
        <v>2.0990000000000002E-2</v>
      </c>
      <c r="R14" s="58">
        <v>3.2248000000000001</v>
      </c>
      <c r="S14" s="58">
        <v>2.0994999999999999</v>
      </c>
      <c r="T14" s="118">
        <v>4.8106</v>
      </c>
      <c r="U14" s="19"/>
      <c r="X14" s="17"/>
    </row>
    <row r="15" spans="1:24" ht="12" customHeight="1" x14ac:dyDescent="0.25">
      <c r="A15" s="13" t="s">
        <v>37</v>
      </c>
      <c r="B15" s="12">
        <v>696</v>
      </c>
      <c r="C15" s="12">
        <v>4700</v>
      </c>
      <c r="D15" s="39">
        <f t="shared" si="0"/>
        <v>0.52200000000000002</v>
      </c>
      <c r="E15" s="40">
        <f t="shared" si="1"/>
        <v>381.06</v>
      </c>
      <c r="F15" s="39">
        <f t="shared" si="2"/>
        <v>0.25168500000000005</v>
      </c>
      <c r="G15" s="40">
        <f t="shared" si="3"/>
        <v>45.730409445000014</v>
      </c>
      <c r="H15" s="39">
        <f t="shared" si="4"/>
        <v>0.77368500000000007</v>
      </c>
      <c r="I15" s="41">
        <f t="shared" si="5"/>
        <v>426.79040944500002</v>
      </c>
      <c r="J15" s="42">
        <f t="shared" si="6"/>
        <v>4.2289802626500004</v>
      </c>
      <c r="K15" s="42">
        <f t="shared" si="7"/>
        <v>59.707978281355501</v>
      </c>
      <c r="L15" s="42">
        <f t="shared" si="8"/>
        <v>63.936958544005499</v>
      </c>
      <c r="M15" s="43">
        <f t="shared" si="9"/>
        <v>3.8201470560000002</v>
      </c>
      <c r="N15" s="44">
        <f t="shared" si="10"/>
        <v>67.757105600005502</v>
      </c>
      <c r="O15" s="102"/>
      <c r="P15" s="60" t="s">
        <v>99</v>
      </c>
      <c r="Q15" s="59">
        <v>2.3640000000000001E-2</v>
      </c>
      <c r="R15" s="58">
        <v>3.5749</v>
      </c>
      <c r="S15" s="58">
        <v>2.3643000000000001</v>
      </c>
      <c r="T15" s="118">
        <v>4.7117000000000004</v>
      </c>
      <c r="U15" s="19"/>
      <c r="X15" s="17"/>
    </row>
    <row r="16" spans="1:24" ht="12" customHeight="1" x14ac:dyDescent="0.25">
      <c r="A16" s="13" t="s">
        <v>36</v>
      </c>
      <c r="B16" s="12">
        <v>748</v>
      </c>
      <c r="C16" s="12">
        <v>5050</v>
      </c>
      <c r="D16" s="39">
        <f t="shared" si="0"/>
        <v>0.56099999999999994</v>
      </c>
      <c r="E16" s="40">
        <f t="shared" si="1"/>
        <v>409.53</v>
      </c>
      <c r="F16" s="39">
        <f t="shared" si="2"/>
        <v>0.27042749999999999</v>
      </c>
      <c r="G16" s="40">
        <f t="shared" si="3"/>
        <v>49.135865467499997</v>
      </c>
      <c r="H16" s="39">
        <f t="shared" si="4"/>
        <v>0.83142749999999999</v>
      </c>
      <c r="I16" s="41">
        <f t="shared" si="5"/>
        <v>458.6658654675</v>
      </c>
      <c r="J16" s="42">
        <f t="shared" si="6"/>
        <v>4.5446021149749996</v>
      </c>
      <c r="K16" s="42">
        <f t="shared" si="7"/>
        <v>64.167354578903243</v>
      </c>
      <c r="L16" s="42">
        <f t="shared" si="8"/>
        <v>68.71195669387825</v>
      </c>
      <c r="M16" s="43">
        <f t="shared" si="9"/>
        <v>4.1052564239999993</v>
      </c>
      <c r="N16" s="44">
        <f t="shared" si="10"/>
        <v>72.817213117878254</v>
      </c>
      <c r="O16" s="102"/>
      <c r="P16" s="60"/>
      <c r="Q16" s="17"/>
      <c r="R16" s="17"/>
      <c r="S16" s="18"/>
      <c r="U16" s="19"/>
      <c r="X16" s="17"/>
    </row>
    <row r="17" spans="1:24" ht="12" customHeight="1" x14ac:dyDescent="0.25">
      <c r="A17" s="13" t="s">
        <v>35</v>
      </c>
      <c r="B17" s="12">
        <v>800</v>
      </c>
      <c r="C17" s="12">
        <v>5400</v>
      </c>
      <c r="D17" s="39">
        <f t="shared" si="0"/>
        <v>0.60000000000000009</v>
      </c>
      <c r="E17" s="40">
        <f t="shared" si="1"/>
        <v>438.00000000000006</v>
      </c>
      <c r="F17" s="39">
        <f t="shared" si="2"/>
        <v>0.28917000000000004</v>
      </c>
      <c r="G17" s="40">
        <f t="shared" si="3"/>
        <v>52.541321490000009</v>
      </c>
      <c r="H17" s="39">
        <f t="shared" si="4"/>
        <v>0.88917000000000013</v>
      </c>
      <c r="I17" s="41">
        <f t="shared" si="5"/>
        <v>490.54132149000009</v>
      </c>
      <c r="J17" s="42">
        <f t="shared" si="6"/>
        <v>4.8602239673000005</v>
      </c>
      <c r="K17" s="42">
        <f t="shared" si="7"/>
        <v>68.626730876451006</v>
      </c>
      <c r="L17" s="42">
        <f t="shared" si="8"/>
        <v>73.486954843751008</v>
      </c>
      <c r="M17" s="43">
        <f t="shared" si="9"/>
        <v>4.3903657920000008</v>
      </c>
      <c r="N17" s="44">
        <f t="shared" si="10"/>
        <v>77.877320635751005</v>
      </c>
      <c r="O17" s="102"/>
      <c r="P17" s="60"/>
      <c r="Q17" s="17"/>
      <c r="R17" s="17"/>
      <c r="S17" s="18"/>
      <c r="U17" s="19"/>
      <c r="X17" s="17"/>
    </row>
    <row r="18" spans="1:24" ht="12" customHeight="1" x14ac:dyDescent="0.25">
      <c r="A18" s="13" t="s">
        <v>34</v>
      </c>
      <c r="B18" s="12">
        <v>1000</v>
      </c>
      <c r="C18" s="12">
        <v>6600</v>
      </c>
      <c r="D18" s="39">
        <f t="shared" si="0"/>
        <v>0.75</v>
      </c>
      <c r="E18" s="40">
        <f t="shared" si="1"/>
        <v>547.5</v>
      </c>
      <c r="F18" s="39">
        <f t="shared" si="2"/>
        <v>0.35343000000000002</v>
      </c>
      <c r="G18" s="40">
        <f t="shared" si="3"/>
        <v>64.217170710000005</v>
      </c>
      <c r="H18" s="39">
        <f t="shared" si="4"/>
        <v>1.1034299999999999</v>
      </c>
      <c r="I18" s="41">
        <f t="shared" si="5"/>
        <v>611.71717071</v>
      </c>
      <c r="J18" s="42">
        <f t="shared" si="6"/>
        <v>6.0313741266999994</v>
      </c>
      <c r="K18" s="42">
        <f t="shared" si="7"/>
        <v>85.579232182328994</v>
      </c>
      <c r="L18" s="42">
        <f t="shared" si="8"/>
        <v>91.610606309028995</v>
      </c>
      <c r="M18" s="43">
        <f t="shared" si="9"/>
        <v>5.4482959679999992</v>
      </c>
      <c r="N18" s="44">
        <f t="shared" si="10"/>
        <v>97.058902277028992</v>
      </c>
      <c r="O18" s="102"/>
      <c r="P18" s="60" t="s">
        <v>103</v>
      </c>
      <c r="Q18" s="120">
        <v>0.126</v>
      </c>
      <c r="R18" s="17"/>
      <c r="S18" s="18"/>
      <c r="U18" s="19"/>
      <c r="X18" s="17"/>
    </row>
    <row r="19" spans="1:24" s="15" customFormat="1" ht="12" customHeight="1" x14ac:dyDescent="0.25">
      <c r="A19" s="13"/>
      <c r="B19" s="12"/>
      <c r="C19" s="12"/>
      <c r="D19" s="39"/>
      <c r="E19" s="40"/>
      <c r="F19" s="39"/>
      <c r="G19" s="40"/>
      <c r="H19" s="39"/>
      <c r="I19" s="41"/>
      <c r="J19" s="42"/>
      <c r="K19" s="42"/>
      <c r="L19" s="42"/>
      <c r="M19" s="43"/>
      <c r="N19" s="44"/>
      <c r="O19" s="7"/>
      <c r="P19" s="60" t="s">
        <v>104</v>
      </c>
      <c r="Q19" s="120">
        <v>0.14599999999999999</v>
      </c>
      <c r="R19" s="17"/>
      <c r="S19" s="18"/>
      <c r="U19" s="19"/>
      <c r="X19" s="17"/>
    </row>
    <row r="20" spans="1:24" x14ac:dyDescent="0.25">
      <c r="A20" s="13" t="s">
        <v>33</v>
      </c>
      <c r="B20" s="12">
        <v>83</v>
      </c>
      <c r="C20" s="12">
        <v>400</v>
      </c>
      <c r="D20" s="39">
        <f t="shared" ref="D20:D40" si="21">B20/1000*0.75</f>
        <v>6.225E-2</v>
      </c>
      <c r="E20" s="40">
        <f t="shared" si="1"/>
        <v>45.442499999999995</v>
      </c>
      <c r="F20" s="39">
        <f t="shared" ref="F20:F40" si="22">C20/1000*0.0714*0.75</f>
        <v>2.1420000000000002E-2</v>
      </c>
      <c r="G20" s="40">
        <f t="shared" ref="G20:G40" si="23">F20*8760/12*0.2489</f>
        <v>3.8919497400000007</v>
      </c>
      <c r="H20" s="39">
        <f t="shared" ref="H20:H40" si="24">F20+D20</f>
        <v>8.3669999999999994E-2</v>
      </c>
      <c r="I20" s="41">
        <f t="shared" ref="I20:I40" si="25">G20+E20</f>
        <v>49.334449739999997</v>
      </c>
      <c r="J20" s="42">
        <f t="shared" ref="J20:J40" si="26">+$H20*$J$5</f>
        <v>0.45734217229999996</v>
      </c>
      <c r="K20" s="42">
        <f t="shared" ref="K20:K40" si="27">+I20*$K$5</f>
        <v>6.9018895186259996</v>
      </c>
      <c r="L20" s="42">
        <f t="shared" ref="L20:L40" si="28">+K20+J20</f>
        <v>7.3592316909259994</v>
      </c>
      <c r="M20" s="43">
        <f t="shared" ref="M20:M40" si="29">+H20*$M$5</f>
        <v>0.41312899199999997</v>
      </c>
      <c r="N20" s="44">
        <f t="shared" ref="N20:N40" si="30">M20+L20</f>
        <v>7.7723606829259992</v>
      </c>
      <c r="O20" s="102"/>
      <c r="P20" s="60"/>
      <c r="Q20" s="17"/>
      <c r="R20" s="17"/>
      <c r="S20" s="18"/>
      <c r="U20" s="19"/>
      <c r="X20" s="17"/>
    </row>
    <row r="21" spans="1:24" ht="12" customHeight="1" x14ac:dyDescent="0.25">
      <c r="A21" s="13" t="s">
        <v>32</v>
      </c>
      <c r="B21" s="12">
        <v>125</v>
      </c>
      <c r="C21" s="12">
        <v>650</v>
      </c>
      <c r="D21" s="39">
        <f t="shared" si="21"/>
        <v>9.375E-2</v>
      </c>
      <c r="E21" s="40">
        <f t="shared" si="1"/>
        <v>68.4375</v>
      </c>
      <c r="F21" s="39">
        <f t="shared" si="22"/>
        <v>3.4807500000000005E-2</v>
      </c>
      <c r="G21" s="40">
        <f t="shared" si="23"/>
        <v>6.324418327500001</v>
      </c>
      <c r="H21" s="39">
        <f t="shared" si="24"/>
        <v>0.12855749999999999</v>
      </c>
      <c r="I21" s="41">
        <f t="shared" si="25"/>
        <v>74.761918327499998</v>
      </c>
      <c r="J21" s="42">
        <f t="shared" si="26"/>
        <v>0.70269829467499989</v>
      </c>
      <c r="K21" s="42">
        <f t="shared" si="27"/>
        <v>10.459192374017249</v>
      </c>
      <c r="L21" s="42">
        <f t="shared" si="28"/>
        <v>11.16189066869225</v>
      </c>
      <c r="M21" s="43">
        <f t="shared" si="29"/>
        <v>0.63476551199999998</v>
      </c>
      <c r="N21" s="44">
        <f t="shared" si="30"/>
        <v>11.796656180692249</v>
      </c>
      <c r="O21" s="102"/>
      <c r="P21" s="60" t="s">
        <v>105</v>
      </c>
      <c r="Q21" s="58">
        <v>3.0000000000000001E-3</v>
      </c>
      <c r="R21" s="17"/>
      <c r="S21" s="18"/>
      <c r="U21" s="19"/>
      <c r="X21" s="17"/>
    </row>
    <row r="22" spans="1:24" ht="12" customHeight="1" x14ac:dyDescent="0.25">
      <c r="A22" s="13" t="s">
        <v>31</v>
      </c>
      <c r="B22" s="12">
        <v>250</v>
      </c>
      <c r="C22" s="12">
        <v>1300</v>
      </c>
      <c r="D22" s="39">
        <f t="shared" si="21"/>
        <v>0.1875</v>
      </c>
      <c r="E22" s="40">
        <f t="shared" si="1"/>
        <v>136.875</v>
      </c>
      <c r="F22" s="39">
        <f t="shared" si="22"/>
        <v>6.961500000000001E-2</v>
      </c>
      <c r="G22" s="40">
        <f t="shared" si="23"/>
        <v>12.648836655000002</v>
      </c>
      <c r="H22" s="39">
        <f t="shared" si="24"/>
        <v>0.25711499999999998</v>
      </c>
      <c r="I22" s="41">
        <f t="shared" si="25"/>
        <v>149.523836655</v>
      </c>
      <c r="J22" s="42">
        <f t="shared" si="26"/>
        <v>1.4053965893499998</v>
      </c>
      <c r="K22" s="42">
        <f t="shared" si="27"/>
        <v>20.918384748034498</v>
      </c>
      <c r="L22" s="42">
        <f t="shared" si="28"/>
        <v>22.323781337384499</v>
      </c>
      <c r="M22" s="43">
        <f t="shared" si="29"/>
        <v>1.269531024</v>
      </c>
      <c r="N22" s="44">
        <f t="shared" si="30"/>
        <v>23.593312361384498</v>
      </c>
      <c r="O22" s="102"/>
      <c r="P22" s="60" t="s">
        <v>106</v>
      </c>
      <c r="Q22" s="58">
        <v>4.0000000000000002E-4</v>
      </c>
      <c r="R22" s="17"/>
      <c r="S22" s="18"/>
      <c r="U22" s="19"/>
      <c r="X22" s="17"/>
    </row>
    <row r="23" spans="1:24" ht="12" customHeight="1" x14ac:dyDescent="0.25">
      <c r="A23" s="13" t="s">
        <v>30</v>
      </c>
      <c r="B23" s="12">
        <v>300</v>
      </c>
      <c r="C23" s="12">
        <v>1800</v>
      </c>
      <c r="D23" s="39">
        <f t="shared" si="21"/>
        <v>0.22499999999999998</v>
      </c>
      <c r="E23" s="40">
        <f t="shared" si="1"/>
        <v>164.24999999999997</v>
      </c>
      <c r="F23" s="39">
        <f t="shared" si="22"/>
        <v>9.6390000000000017E-2</v>
      </c>
      <c r="G23" s="40">
        <f t="shared" si="23"/>
        <v>17.513773830000005</v>
      </c>
      <c r="H23" s="39">
        <f t="shared" si="24"/>
        <v>0.32139000000000001</v>
      </c>
      <c r="I23" s="41">
        <f t="shared" si="25"/>
        <v>181.76377382999999</v>
      </c>
      <c r="J23" s="42">
        <f t="shared" si="26"/>
        <v>1.7567252391000001</v>
      </c>
      <c r="K23" s="42">
        <f t="shared" si="27"/>
        <v>25.428751958816999</v>
      </c>
      <c r="L23" s="42">
        <f t="shared" si="28"/>
        <v>27.185477197916999</v>
      </c>
      <c r="M23" s="43">
        <f t="shared" si="29"/>
        <v>1.586895264</v>
      </c>
      <c r="N23" s="44">
        <f t="shared" si="30"/>
        <v>28.772372461916998</v>
      </c>
      <c r="O23" s="102"/>
      <c r="P23" s="60" t="s">
        <v>107</v>
      </c>
      <c r="Q23" s="58">
        <v>5.0000000000000001E-4</v>
      </c>
      <c r="R23" s="17"/>
      <c r="S23" s="18"/>
      <c r="U23" s="19"/>
      <c r="X23" s="17"/>
    </row>
    <row r="24" spans="1:24" ht="12" customHeight="1" x14ac:dyDescent="0.25">
      <c r="A24" s="13" t="s">
        <v>29</v>
      </c>
      <c r="B24" s="12">
        <v>400</v>
      </c>
      <c r="C24" s="12">
        <v>2400</v>
      </c>
      <c r="D24" s="39">
        <f t="shared" si="21"/>
        <v>0.30000000000000004</v>
      </c>
      <c r="E24" s="40">
        <f t="shared" si="1"/>
        <v>219.00000000000003</v>
      </c>
      <c r="F24" s="39">
        <f t="shared" si="22"/>
        <v>0.12852000000000002</v>
      </c>
      <c r="G24" s="40">
        <f t="shared" si="23"/>
        <v>23.351698440000007</v>
      </c>
      <c r="H24" s="39">
        <f t="shared" si="24"/>
        <v>0.42852000000000007</v>
      </c>
      <c r="I24" s="41">
        <f t="shared" si="25"/>
        <v>242.35169844000004</v>
      </c>
      <c r="J24" s="42">
        <f t="shared" si="26"/>
        <v>2.3423003188000004</v>
      </c>
      <c r="K24" s="42">
        <f t="shared" si="27"/>
        <v>33.905002611756004</v>
      </c>
      <c r="L24" s="42">
        <f t="shared" si="28"/>
        <v>36.247302930556003</v>
      </c>
      <c r="M24" s="43">
        <f t="shared" si="29"/>
        <v>2.1158603520000003</v>
      </c>
      <c r="N24" s="44">
        <f t="shared" si="30"/>
        <v>38.363163282556002</v>
      </c>
      <c r="O24" s="102"/>
      <c r="P24" s="7"/>
      <c r="Q24" s="17"/>
      <c r="R24" s="17"/>
      <c r="S24" s="18"/>
      <c r="U24" s="19"/>
      <c r="X24" s="17"/>
    </row>
    <row r="25" spans="1:24" ht="12" customHeight="1" x14ac:dyDescent="0.25">
      <c r="A25" s="13" t="s">
        <v>28</v>
      </c>
      <c r="B25" s="12">
        <v>600</v>
      </c>
      <c r="C25" s="12">
        <v>3400</v>
      </c>
      <c r="D25" s="39">
        <f t="shared" si="21"/>
        <v>0.44999999999999996</v>
      </c>
      <c r="E25" s="40">
        <f t="shared" si="1"/>
        <v>328.49999999999994</v>
      </c>
      <c r="F25" s="39">
        <f t="shared" si="22"/>
        <v>0.18207000000000001</v>
      </c>
      <c r="G25" s="40">
        <f t="shared" si="23"/>
        <v>33.081572790000003</v>
      </c>
      <c r="H25" s="39">
        <f t="shared" si="24"/>
        <v>0.63206999999999991</v>
      </c>
      <c r="I25" s="41">
        <f t="shared" si="25"/>
        <v>361.58157278999994</v>
      </c>
      <c r="J25" s="42">
        <f t="shared" si="26"/>
        <v>3.4549093682999996</v>
      </c>
      <c r="K25" s="42">
        <f t="shared" si="27"/>
        <v>50.585262033320987</v>
      </c>
      <c r="L25" s="42">
        <f t="shared" si="28"/>
        <v>54.040171401620988</v>
      </c>
      <c r="M25" s="43">
        <f t="shared" si="29"/>
        <v>3.1209088319999996</v>
      </c>
      <c r="N25" s="44">
        <f t="shared" si="30"/>
        <v>57.161080233620986</v>
      </c>
      <c r="O25" s="102"/>
      <c r="P25" s="7"/>
      <c r="Q25" s="17"/>
      <c r="R25" s="17"/>
      <c r="S25" s="18"/>
      <c r="U25" s="19"/>
      <c r="X25" s="17"/>
    </row>
    <row r="26" spans="1:24" ht="11.25" customHeight="1" x14ac:dyDescent="0.25">
      <c r="A26" s="13" t="s">
        <v>27</v>
      </c>
      <c r="B26" s="12">
        <v>700</v>
      </c>
      <c r="C26" s="12">
        <v>4500</v>
      </c>
      <c r="D26" s="39">
        <f t="shared" si="21"/>
        <v>0.52499999999999991</v>
      </c>
      <c r="E26" s="40">
        <f t="shared" si="1"/>
        <v>383.24999999999994</v>
      </c>
      <c r="F26" s="39">
        <f t="shared" si="22"/>
        <v>0.24097500000000002</v>
      </c>
      <c r="G26" s="40">
        <f t="shared" si="23"/>
        <v>43.784434575000006</v>
      </c>
      <c r="H26" s="39">
        <f t="shared" si="24"/>
        <v>0.76597499999999996</v>
      </c>
      <c r="I26" s="41">
        <f t="shared" si="25"/>
        <v>427.03443457499998</v>
      </c>
      <c r="J26" s="42">
        <f t="shared" si="26"/>
        <v>4.1868372227499995</v>
      </c>
      <c r="K26" s="42">
        <f t="shared" si="27"/>
        <v>59.742117397042499</v>
      </c>
      <c r="L26" s="42">
        <f t="shared" si="28"/>
        <v>63.928954619792499</v>
      </c>
      <c r="M26" s="43">
        <f t="shared" si="29"/>
        <v>3.7820781599999997</v>
      </c>
      <c r="N26" s="44">
        <f t="shared" si="30"/>
        <v>67.711032779792504</v>
      </c>
      <c r="O26" s="102"/>
      <c r="P26" s="7"/>
      <c r="Q26" s="17"/>
      <c r="R26" s="17"/>
      <c r="S26" s="18"/>
      <c r="U26" s="19"/>
      <c r="X26" s="17"/>
    </row>
    <row r="27" spans="1:24" ht="11.25" customHeight="1" x14ac:dyDescent="0.25">
      <c r="A27" s="13" t="s">
        <v>26</v>
      </c>
      <c r="B27" s="12">
        <v>766</v>
      </c>
      <c r="C27" s="12">
        <v>4767</v>
      </c>
      <c r="D27" s="39">
        <f t="shared" si="21"/>
        <v>0.57450000000000001</v>
      </c>
      <c r="E27" s="40">
        <f t="shared" si="1"/>
        <v>419.38499999999999</v>
      </c>
      <c r="F27" s="39">
        <f t="shared" si="22"/>
        <v>0.25527285000000005</v>
      </c>
      <c r="G27" s="40">
        <f t="shared" si="23"/>
        <v>46.382311026450004</v>
      </c>
      <c r="H27" s="39">
        <f t="shared" si="24"/>
        <v>0.82977285000000012</v>
      </c>
      <c r="I27" s="41">
        <f t="shared" si="25"/>
        <v>465.76731102644999</v>
      </c>
      <c r="J27" s="42">
        <f t="shared" si="26"/>
        <v>4.5355577594665002</v>
      </c>
      <c r="K27" s="42">
        <f t="shared" si="27"/>
        <v>65.160846812600354</v>
      </c>
      <c r="L27" s="42">
        <f t="shared" si="28"/>
        <v>69.696404572066854</v>
      </c>
      <c r="M27" s="43">
        <f t="shared" si="29"/>
        <v>4.0970864241600005</v>
      </c>
      <c r="N27" s="44">
        <f t="shared" si="30"/>
        <v>73.793490996226851</v>
      </c>
      <c r="O27" s="102"/>
      <c r="P27" s="7"/>
      <c r="Q27" s="17"/>
      <c r="R27" s="17"/>
      <c r="S27" s="18"/>
      <c r="U27" s="19"/>
      <c r="X27" s="17"/>
    </row>
    <row r="28" spans="1:24" ht="11.25" customHeight="1" x14ac:dyDescent="0.25">
      <c r="A28" s="13" t="s">
        <v>25</v>
      </c>
      <c r="B28" s="12">
        <v>833</v>
      </c>
      <c r="C28" s="12">
        <v>5033</v>
      </c>
      <c r="D28" s="39">
        <f t="shared" si="21"/>
        <v>0.62474999999999992</v>
      </c>
      <c r="E28" s="40">
        <f t="shared" si="1"/>
        <v>456.06749999999994</v>
      </c>
      <c r="F28" s="39">
        <f t="shared" si="22"/>
        <v>0.26951715000000004</v>
      </c>
      <c r="G28" s="40">
        <f t="shared" si="23"/>
        <v>48.97045760355001</v>
      </c>
      <c r="H28" s="39">
        <f t="shared" si="24"/>
        <v>0.8942671499999999</v>
      </c>
      <c r="I28" s="41">
        <f t="shared" si="25"/>
        <v>505.03795760354996</v>
      </c>
      <c r="J28" s="42">
        <f t="shared" si="26"/>
        <v>4.8880851081334997</v>
      </c>
      <c r="K28" s="42">
        <f t="shared" si="27"/>
        <v>70.65481026873664</v>
      </c>
      <c r="L28" s="42">
        <f t="shared" si="28"/>
        <v>75.542895376870135</v>
      </c>
      <c r="M28" s="43">
        <f t="shared" si="29"/>
        <v>4.4155334798399997</v>
      </c>
      <c r="N28" s="44">
        <f t="shared" si="30"/>
        <v>79.958428856710128</v>
      </c>
      <c r="O28" s="102"/>
      <c r="P28" s="7"/>
      <c r="Q28" s="17"/>
      <c r="R28" s="17"/>
      <c r="S28" s="18"/>
      <c r="U28" s="19"/>
      <c r="X28" s="17"/>
    </row>
    <row r="29" spans="1:24" ht="12" customHeight="1" x14ac:dyDescent="0.25">
      <c r="A29" s="13" t="s">
        <v>24</v>
      </c>
      <c r="B29" s="12">
        <v>900</v>
      </c>
      <c r="C29" s="12">
        <v>5300</v>
      </c>
      <c r="D29" s="39">
        <f t="shared" si="21"/>
        <v>0.67500000000000004</v>
      </c>
      <c r="E29" s="40">
        <f t="shared" si="1"/>
        <v>492.75</v>
      </c>
      <c r="F29" s="39">
        <f t="shared" si="22"/>
        <v>0.28381500000000004</v>
      </c>
      <c r="G29" s="40">
        <f t="shared" si="23"/>
        <v>51.568334055000015</v>
      </c>
      <c r="H29" s="39">
        <f t="shared" si="24"/>
        <v>0.95881500000000008</v>
      </c>
      <c r="I29" s="41">
        <f t="shared" si="25"/>
        <v>544.31833405500004</v>
      </c>
      <c r="J29" s="42">
        <f t="shared" si="26"/>
        <v>5.2409051623500007</v>
      </c>
      <c r="K29" s="42">
        <f t="shared" si="27"/>
        <v>76.150134934294499</v>
      </c>
      <c r="L29" s="42">
        <f t="shared" si="28"/>
        <v>81.391040096644502</v>
      </c>
      <c r="M29" s="43">
        <f t="shared" si="29"/>
        <v>4.7342449440000003</v>
      </c>
      <c r="N29" s="44">
        <f t="shared" si="30"/>
        <v>86.125285040644499</v>
      </c>
      <c r="O29" s="102"/>
      <c r="P29" s="7"/>
      <c r="Q29" s="17"/>
      <c r="R29" s="17"/>
      <c r="S29" s="18"/>
      <c r="U29" s="19"/>
      <c r="X29" s="17"/>
    </row>
    <row r="30" spans="1:24" ht="12" customHeight="1" x14ac:dyDescent="0.25">
      <c r="A30" s="13" t="s">
        <v>23</v>
      </c>
      <c r="B30" s="12">
        <v>1100</v>
      </c>
      <c r="C30" s="12">
        <v>6300</v>
      </c>
      <c r="D30" s="39">
        <f t="shared" si="21"/>
        <v>0.82500000000000007</v>
      </c>
      <c r="E30" s="40">
        <f t="shared" si="1"/>
        <v>602.25000000000011</v>
      </c>
      <c r="F30" s="39">
        <f t="shared" si="22"/>
        <v>0.33736500000000003</v>
      </c>
      <c r="G30" s="40">
        <f t="shared" si="23"/>
        <v>61.298208405000011</v>
      </c>
      <c r="H30" s="39">
        <f t="shared" si="24"/>
        <v>1.1623650000000001</v>
      </c>
      <c r="I30" s="41">
        <f t="shared" si="25"/>
        <v>663.54820840500008</v>
      </c>
      <c r="J30" s="42">
        <f t="shared" si="26"/>
        <v>6.3535142118500003</v>
      </c>
      <c r="K30" s="42">
        <f t="shared" si="27"/>
        <v>92.830394355859511</v>
      </c>
      <c r="L30" s="42">
        <f t="shared" si="28"/>
        <v>99.183908567709508</v>
      </c>
      <c r="M30" s="43">
        <f t="shared" si="29"/>
        <v>5.7392934240000004</v>
      </c>
      <c r="N30" s="44">
        <f t="shared" si="30"/>
        <v>104.9232019917095</v>
      </c>
      <c r="O30" s="102"/>
      <c r="P30" s="7"/>
      <c r="Q30" s="17"/>
      <c r="R30" s="17"/>
      <c r="S30" s="18"/>
      <c r="U30" s="19"/>
      <c r="X30" s="17"/>
    </row>
    <row r="31" spans="1:24" ht="12" customHeight="1" x14ac:dyDescent="0.25">
      <c r="A31" s="13" t="s">
        <v>22</v>
      </c>
      <c r="B31" s="12">
        <v>2075</v>
      </c>
      <c r="C31" s="12">
        <v>7275</v>
      </c>
      <c r="D31" s="39">
        <f t="shared" si="21"/>
        <v>1.5562500000000001</v>
      </c>
      <c r="E31" s="40">
        <f t="shared" si="1"/>
        <v>1136.0625000000002</v>
      </c>
      <c r="F31" s="39">
        <f t="shared" si="22"/>
        <v>0.38957625000000007</v>
      </c>
      <c r="G31" s="40">
        <f t="shared" si="23"/>
        <v>70.784835896250001</v>
      </c>
      <c r="H31" s="39">
        <f t="shared" si="24"/>
        <v>1.9458262500000001</v>
      </c>
      <c r="I31" s="41">
        <f t="shared" si="25"/>
        <v>1206.8473358962501</v>
      </c>
      <c r="J31" s="42">
        <f t="shared" si="26"/>
        <v>10.635931685112499</v>
      </c>
      <c r="K31" s="42">
        <f t="shared" si="27"/>
        <v>168.83794229188538</v>
      </c>
      <c r="L31" s="42">
        <f t="shared" si="28"/>
        <v>179.47387397699788</v>
      </c>
      <c r="M31" s="43">
        <f t="shared" si="29"/>
        <v>9.6077116920000005</v>
      </c>
      <c r="N31" s="44">
        <f t="shared" si="30"/>
        <v>189.08158566899789</v>
      </c>
      <c r="O31" s="102"/>
      <c r="P31" s="7"/>
      <c r="Q31" s="17"/>
      <c r="R31" s="17"/>
      <c r="S31" s="18"/>
      <c r="U31" s="19"/>
      <c r="X31" s="17"/>
    </row>
    <row r="32" spans="1:24" ht="12" customHeight="1" x14ac:dyDescent="0.25">
      <c r="A32" s="13" t="s">
        <v>21</v>
      </c>
      <c r="B32" s="12">
        <v>2400</v>
      </c>
      <c r="C32" s="12">
        <v>7600</v>
      </c>
      <c r="D32" s="39">
        <f t="shared" si="21"/>
        <v>1.7999999999999998</v>
      </c>
      <c r="E32" s="40">
        <f t="shared" si="1"/>
        <v>1313.9999999999998</v>
      </c>
      <c r="F32" s="39">
        <f t="shared" si="22"/>
        <v>0.40698000000000001</v>
      </c>
      <c r="G32" s="40">
        <f t="shared" si="23"/>
        <v>73.947045059999994</v>
      </c>
      <c r="H32" s="39">
        <f t="shared" si="24"/>
        <v>2.2069799999999997</v>
      </c>
      <c r="I32" s="41">
        <f t="shared" si="25"/>
        <v>1387.9470450599997</v>
      </c>
      <c r="J32" s="42">
        <f t="shared" si="26"/>
        <v>12.063404176199999</v>
      </c>
      <c r="K32" s="42">
        <f t="shared" si="27"/>
        <v>194.17379160389396</v>
      </c>
      <c r="L32" s="42">
        <f t="shared" si="28"/>
        <v>206.23719578009397</v>
      </c>
      <c r="M32" s="43">
        <f t="shared" si="29"/>
        <v>10.897184447999997</v>
      </c>
      <c r="N32" s="44">
        <f t="shared" si="30"/>
        <v>217.13438022809396</v>
      </c>
      <c r="O32" s="102"/>
      <c r="P32" s="7"/>
      <c r="Q32" s="17"/>
      <c r="R32" s="17"/>
      <c r="S32" s="18"/>
      <c r="U32" s="19"/>
      <c r="X32" s="17"/>
    </row>
    <row r="33" spans="1:24" ht="12" customHeight="1" x14ac:dyDescent="0.25">
      <c r="A33" s="13" t="s">
        <v>20</v>
      </c>
      <c r="B33" s="12">
        <v>3000</v>
      </c>
      <c r="C33" s="12">
        <v>12000</v>
      </c>
      <c r="D33" s="39">
        <f t="shared" si="21"/>
        <v>2.25</v>
      </c>
      <c r="E33" s="40">
        <f t="shared" si="1"/>
        <v>1642.5</v>
      </c>
      <c r="F33" s="39">
        <f t="shared" si="22"/>
        <v>0.64260000000000006</v>
      </c>
      <c r="G33" s="40">
        <f t="shared" si="23"/>
        <v>116.75849220000001</v>
      </c>
      <c r="H33" s="39">
        <f t="shared" si="24"/>
        <v>2.8925999999999998</v>
      </c>
      <c r="I33" s="41">
        <f t="shared" si="25"/>
        <v>1759.2584922000001</v>
      </c>
      <c r="J33" s="42">
        <f t="shared" si="26"/>
        <v>15.811019093999999</v>
      </c>
      <c r="K33" s="42">
        <f t="shared" si="27"/>
        <v>246.12026305878001</v>
      </c>
      <c r="L33" s="42">
        <f t="shared" si="28"/>
        <v>261.93128215278</v>
      </c>
      <c r="M33" s="43">
        <f t="shared" si="29"/>
        <v>14.282501759999999</v>
      </c>
      <c r="N33" s="44">
        <f t="shared" si="30"/>
        <v>276.21378391278</v>
      </c>
      <c r="O33" s="102"/>
      <c r="P33" s="7"/>
      <c r="Q33" s="17"/>
      <c r="R33" s="17"/>
      <c r="S33" s="18"/>
      <c r="U33" s="19"/>
      <c r="X33" s="17"/>
    </row>
    <row r="34" spans="1:24" x14ac:dyDescent="0.25">
      <c r="A34" s="13" t="s">
        <v>19</v>
      </c>
      <c r="B34" s="12">
        <v>3400</v>
      </c>
      <c r="C34" s="12">
        <v>13000</v>
      </c>
      <c r="D34" s="39">
        <f t="shared" si="21"/>
        <v>2.5499999999999998</v>
      </c>
      <c r="E34" s="40">
        <f t="shared" si="1"/>
        <v>1861.5</v>
      </c>
      <c r="F34" s="39">
        <f t="shared" si="22"/>
        <v>0.69615000000000005</v>
      </c>
      <c r="G34" s="40">
        <f t="shared" si="23"/>
        <v>126.48836655000001</v>
      </c>
      <c r="H34" s="39">
        <f t="shared" si="24"/>
        <v>3.2461500000000001</v>
      </c>
      <c r="I34" s="41">
        <f t="shared" si="25"/>
        <v>1987.9883665499999</v>
      </c>
      <c r="J34" s="42">
        <f t="shared" si="26"/>
        <v>17.743531643499999</v>
      </c>
      <c r="K34" s="42">
        <f t="shared" si="27"/>
        <v>278.11957248034497</v>
      </c>
      <c r="L34" s="42">
        <f t="shared" si="28"/>
        <v>295.86310412384495</v>
      </c>
      <c r="M34" s="43">
        <f t="shared" si="29"/>
        <v>16.028190240000001</v>
      </c>
      <c r="N34" s="44">
        <f t="shared" si="30"/>
        <v>311.89129436384496</v>
      </c>
      <c r="O34" s="102"/>
      <c r="P34" s="7"/>
      <c r="Q34" s="17"/>
      <c r="R34" s="17"/>
      <c r="S34" s="18"/>
      <c r="U34" s="19"/>
      <c r="X34" s="17"/>
    </row>
    <row r="35" spans="1:24" x14ac:dyDescent="0.25">
      <c r="A35" s="13" t="s">
        <v>18</v>
      </c>
      <c r="B35" s="12">
        <v>4500</v>
      </c>
      <c r="C35" s="12">
        <v>18000</v>
      </c>
      <c r="D35" s="39">
        <f t="shared" si="21"/>
        <v>3.375</v>
      </c>
      <c r="E35" s="40">
        <f t="shared" si="1"/>
        <v>2463.75</v>
      </c>
      <c r="F35" s="39">
        <f t="shared" si="22"/>
        <v>0.96390000000000009</v>
      </c>
      <c r="G35" s="40">
        <f t="shared" si="23"/>
        <v>175.13773830000002</v>
      </c>
      <c r="H35" s="39">
        <f t="shared" si="24"/>
        <v>4.3388999999999998</v>
      </c>
      <c r="I35" s="41">
        <f t="shared" si="25"/>
        <v>2638.8877382999999</v>
      </c>
      <c r="J35" s="42">
        <f t="shared" si="26"/>
        <v>23.716528640999996</v>
      </c>
      <c r="K35" s="42">
        <f t="shared" si="27"/>
        <v>369.18039458816997</v>
      </c>
      <c r="L35" s="42">
        <f t="shared" si="28"/>
        <v>392.89692322916994</v>
      </c>
      <c r="M35" s="43">
        <f t="shared" si="29"/>
        <v>21.423752639999996</v>
      </c>
      <c r="N35" s="44">
        <f t="shared" si="30"/>
        <v>414.32067586916992</v>
      </c>
      <c r="O35" s="102"/>
      <c r="P35" s="7"/>
      <c r="Q35" s="17"/>
      <c r="R35" s="17"/>
      <c r="S35" s="18"/>
      <c r="U35" s="19"/>
      <c r="X35" s="17"/>
    </row>
    <row r="36" spans="1:24" x14ac:dyDescent="0.25">
      <c r="A36" s="13" t="s">
        <v>17</v>
      </c>
      <c r="B36" s="12">
        <v>5400</v>
      </c>
      <c r="C36" s="12">
        <v>21000</v>
      </c>
      <c r="D36" s="39">
        <f t="shared" si="21"/>
        <v>4.0500000000000007</v>
      </c>
      <c r="E36" s="40">
        <f t="shared" si="1"/>
        <v>2956.5000000000005</v>
      </c>
      <c r="F36" s="39">
        <f t="shared" si="22"/>
        <v>1.1245500000000002</v>
      </c>
      <c r="G36" s="40">
        <f t="shared" si="23"/>
        <v>204.32736135000002</v>
      </c>
      <c r="H36" s="39">
        <f t="shared" si="24"/>
        <v>5.1745500000000009</v>
      </c>
      <c r="I36" s="41">
        <f t="shared" si="25"/>
        <v>3160.8273613500005</v>
      </c>
      <c r="J36" s="42">
        <f t="shared" si="26"/>
        <v>28.284211039500004</v>
      </c>
      <c r="K36" s="42">
        <f t="shared" si="27"/>
        <v>442.19974785286507</v>
      </c>
      <c r="L36" s="42">
        <f t="shared" si="28"/>
        <v>470.48395889236508</v>
      </c>
      <c r="M36" s="43">
        <f t="shared" si="29"/>
        <v>25.549858080000003</v>
      </c>
      <c r="N36" s="44">
        <f t="shared" si="30"/>
        <v>496.03381697236506</v>
      </c>
      <c r="O36" s="102"/>
      <c r="P36" s="7"/>
      <c r="Q36" s="17"/>
      <c r="R36" s="17"/>
      <c r="S36" s="18"/>
      <c r="U36" s="19"/>
      <c r="X36" s="17"/>
    </row>
    <row r="37" spans="1:24" x14ac:dyDescent="0.25">
      <c r="A37" s="13" t="s">
        <v>16</v>
      </c>
      <c r="B37" s="12">
        <v>6500</v>
      </c>
      <c r="C37" s="12">
        <v>25000</v>
      </c>
      <c r="D37" s="39">
        <f t="shared" si="21"/>
        <v>4.875</v>
      </c>
      <c r="E37" s="40">
        <f t="shared" si="1"/>
        <v>3558.75</v>
      </c>
      <c r="F37" s="39">
        <f t="shared" si="22"/>
        <v>1.3387500000000001</v>
      </c>
      <c r="G37" s="40">
        <f t="shared" si="23"/>
        <v>243.24685875000003</v>
      </c>
      <c r="H37" s="39">
        <f t="shared" si="24"/>
        <v>6.2137500000000001</v>
      </c>
      <c r="I37" s="41">
        <f t="shared" si="25"/>
        <v>3801.9968587500002</v>
      </c>
      <c r="J37" s="42">
        <f t="shared" si="26"/>
        <v>33.964502487499999</v>
      </c>
      <c r="K37" s="42">
        <f t="shared" si="27"/>
        <v>531.89936053912504</v>
      </c>
      <c r="L37" s="42">
        <f t="shared" si="28"/>
        <v>565.86386302662504</v>
      </c>
      <c r="M37" s="43">
        <f t="shared" si="29"/>
        <v>30.681011999999999</v>
      </c>
      <c r="N37" s="44">
        <f t="shared" si="30"/>
        <v>596.54487502662505</v>
      </c>
      <c r="O37" s="102"/>
      <c r="P37" s="7"/>
      <c r="Q37" s="17"/>
      <c r="R37" s="17"/>
      <c r="S37" s="18"/>
      <c r="U37" s="19"/>
      <c r="X37" s="17"/>
    </row>
    <row r="38" spans="1:24" x14ac:dyDescent="0.25">
      <c r="A38" s="13" t="s">
        <v>15</v>
      </c>
      <c r="B38" s="12">
        <v>7700</v>
      </c>
      <c r="C38" s="12">
        <v>29000</v>
      </c>
      <c r="D38" s="39">
        <f t="shared" si="21"/>
        <v>5.7750000000000004</v>
      </c>
      <c r="E38" s="40">
        <f t="shared" si="1"/>
        <v>4215.75</v>
      </c>
      <c r="F38" s="39">
        <f t="shared" si="22"/>
        <v>1.5529500000000001</v>
      </c>
      <c r="G38" s="40">
        <f t="shared" si="23"/>
        <v>282.16635615000007</v>
      </c>
      <c r="H38" s="39">
        <f t="shared" si="24"/>
        <v>7.3279500000000004</v>
      </c>
      <c r="I38" s="41">
        <f t="shared" si="25"/>
        <v>4497.91635615</v>
      </c>
      <c r="J38" s="42">
        <f t="shared" si="26"/>
        <v>40.054745685500002</v>
      </c>
      <c r="K38" s="42">
        <f t="shared" si="27"/>
        <v>629.25849822538498</v>
      </c>
      <c r="L38" s="42">
        <f t="shared" si="28"/>
        <v>669.31324391088503</v>
      </c>
      <c r="M38" s="43">
        <f t="shared" si="29"/>
        <v>36.182485919999998</v>
      </c>
      <c r="N38" s="44">
        <f t="shared" si="30"/>
        <v>705.49572983088501</v>
      </c>
      <c r="O38" s="103"/>
      <c r="P38" s="20"/>
      <c r="Q38" s="20"/>
      <c r="R38" s="20"/>
      <c r="S38" s="18"/>
      <c r="U38" s="19"/>
      <c r="X38" s="17"/>
    </row>
    <row r="39" spans="1:24" x14ac:dyDescent="0.25">
      <c r="A39" s="13" t="s">
        <v>14</v>
      </c>
      <c r="B39" s="12">
        <v>9500</v>
      </c>
      <c r="C39" s="12">
        <v>35000</v>
      </c>
      <c r="D39" s="39">
        <f t="shared" si="21"/>
        <v>7.125</v>
      </c>
      <c r="E39" s="40">
        <f t="shared" si="1"/>
        <v>5201.25</v>
      </c>
      <c r="F39" s="39">
        <f t="shared" si="22"/>
        <v>1.87425</v>
      </c>
      <c r="G39" s="40">
        <f t="shared" si="23"/>
        <v>340.54560225000006</v>
      </c>
      <c r="H39" s="39">
        <f t="shared" si="24"/>
        <v>8.99925</v>
      </c>
      <c r="I39" s="41">
        <f t="shared" si="25"/>
        <v>5541.7956022500002</v>
      </c>
      <c r="J39" s="42">
        <f t="shared" si="26"/>
        <v>49.190110482499996</v>
      </c>
      <c r="K39" s="42">
        <f t="shared" si="27"/>
        <v>775.29720475477507</v>
      </c>
      <c r="L39" s="42">
        <f t="shared" si="28"/>
        <v>824.48731523727508</v>
      </c>
      <c r="M39" s="43">
        <f t="shared" si="29"/>
        <v>44.434696799999998</v>
      </c>
      <c r="N39" s="44">
        <f t="shared" si="30"/>
        <v>868.92201203727507</v>
      </c>
      <c r="O39" s="103"/>
      <c r="P39" s="20"/>
      <c r="Q39" s="20"/>
      <c r="R39" s="20"/>
      <c r="S39" s="18"/>
      <c r="U39" s="19"/>
      <c r="X39" s="17"/>
    </row>
    <row r="40" spans="1:24" ht="13.8" thickBot="1" x14ac:dyDescent="0.3">
      <c r="A40" s="11" t="s">
        <v>13</v>
      </c>
      <c r="B40" s="10">
        <v>11000</v>
      </c>
      <c r="C40" s="9">
        <v>39000</v>
      </c>
      <c r="D40" s="88">
        <f t="shared" si="21"/>
        <v>8.25</v>
      </c>
      <c r="E40" s="89">
        <f t="shared" si="1"/>
        <v>6022.5</v>
      </c>
      <c r="F40" s="88">
        <f t="shared" si="22"/>
        <v>2.0884499999999999</v>
      </c>
      <c r="G40" s="89">
        <f t="shared" si="23"/>
        <v>379.46509965000001</v>
      </c>
      <c r="H40" s="88">
        <f t="shared" si="24"/>
        <v>10.33845</v>
      </c>
      <c r="I40" s="90">
        <f t="shared" si="25"/>
        <v>6401.9650996500004</v>
      </c>
      <c r="J40" s="91">
        <f t="shared" si="26"/>
        <v>56.510208930499999</v>
      </c>
      <c r="K40" s="91">
        <f t="shared" si="27"/>
        <v>895.63491744103499</v>
      </c>
      <c r="L40" s="91">
        <f t="shared" si="28"/>
        <v>952.14512637153496</v>
      </c>
      <c r="M40" s="111">
        <f t="shared" si="29"/>
        <v>51.047130719999998</v>
      </c>
      <c r="N40" s="112">
        <f t="shared" si="30"/>
        <v>1003.192257091535</v>
      </c>
      <c r="O40" s="103"/>
      <c r="P40" s="20"/>
      <c r="Q40" s="20"/>
      <c r="R40" s="20"/>
      <c r="S40" s="18"/>
      <c r="U40" s="19"/>
      <c r="X40" s="17"/>
    </row>
    <row r="41" spans="1:24" x14ac:dyDescent="0.25">
      <c r="A41" s="6"/>
      <c r="B41" s="69"/>
      <c r="C41" s="69"/>
      <c r="D41" s="69"/>
      <c r="E41" s="69"/>
      <c r="F41" s="69"/>
      <c r="G41" s="69"/>
      <c r="H41" s="92"/>
      <c r="I41" s="93"/>
      <c r="J41" s="94"/>
      <c r="K41" s="94"/>
      <c r="L41" s="94"/>
      <c r="M41" s="94"/>
      <c r="N41" s="15"/>
    </row>
    <row r="42" spans="1:24" x14ac:dyDescent="0.25">
      <c r="A42" s="15" t="s">
        <v>12</v>
      </c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70"/>
      <c r="M42" s="69"/>
      <c r="N42" s="8"/>
      <c r="O42" s="7"/>
      <c r="P42" s="7"/>
      <c r="Q42" s="7"/>
      <c r="R42" s="7"/>
      <c r="S42" s="18"/>
    </row>
    <row r="43" spans="1:24" x14ac:dyDescent="0.25">
      <c r="A43" s="15" t="s">
        <v>11</v>
      </c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70"/>
      <c r="M43" s="69"/>
      <c r="N43" s="15"/>
    </row>
    <row r="44" spans="1:24" x14ac:dyDescent="0.25">
      <c r="A44" s="6" t="s">
        <v>10</v>
      </c>
      <c r="B44" s="69"/>
      <c r="C44" s="69"/>
      <c r="D44" s="69"/>
      <c r="E44" s="69" t="s">
        <v>8</v>
      </c>
      <c r="F44" s="69"/>
      <c r="G44" s="69"/>
      <c r="H44" s="69"/>
      <c r="I44" s="69"/>
      <c r="J44" s="69"/>
      <c r="K44" s="69"/>
      <c r="L44" s="70"/>
      <c r="M44" s="69"/>
      <c r="N44" s="15"/>
    </row>
    <row r="45" spans="1:24" x14ac:dyDescent="0.25">
      <c r="A45" s="6" t="s">
        <v>9</v>
      </c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70"/>
      <c r="M45" s="69"/>
      <c r="N45" s="15"/>
    </row>
    <row r="46" spans="1:24" x14ac:dyDescent="0.25">
      <c r="A46" s="15" t="s">
        <v>7</v>
      </c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70"/>
      <c r="M46" s="69"/>
      <c r="N46" s="15"/>
    </row>
    <row r="47" spans="1:24" x14ac:dyDescent="0.25">
      <c r="A47" s="95" t="s">
        <v>62</v>
      </c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70"/>
      <c r="M47" s="69"/>
      <c r="N47" s="15"/>
    </row>
    <row r="48" spans="1:24" x14ac:dyDescent="0.25">
      <c r="A48" s="96"/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70"/>
      <c r="M48" s="69"/>
      <c r="N48" s="15"/>
    </row>
    <row r="49" spans="1:14" x14ac:dyDescent="0.25">
      <c r="A49" s="15" t="s">
        <v>6</v>
      </c>
      <c r="B49" s="69"/>
      <c r="C49" s="15"/>
      <c r="D49" s="97"/>
      <c r="E49" s="97"/>
      <c r="F49" s="97"/>
      <c r="G49" s="97"/>
      <c r="H49" s="15"/>
      <c r="I49" s="15"/>
      <c r="J49" s="15"/>
      <c r="K49" s="15"/>
      <c r="L49" s="15"/>
      <c r="M49" s="63"/>
      <c r="N49" s="15"/>
    </row>
    <row r="50" spans="1:14" x14ac:dyDescent="0.25">
      <c r="A50" s="15" t="s">
        <v>5</v>
      </c>
      <c r="B50" s="69"/>
      <c r="C50" s="15"/>
      <c r="D50" s="97"/>
      <c r="E50" s="97"/>
      <c r="F50" s="97"/>
      <c r="G50" s="97"/>
      <c r="H50" s="15"/>
      <c r="I50" s="15"/>
      <c r="J50" s="15"/>
      <c r="K50" s="15"/>
      <c r="L50" s="15"/>
      <c r="M50" s="15"/>
      <c r="N50" s="15"/>
    </row>
    <row r="51" spans="1:14" x14ac:dyDescent="0.25">
      <c r="A51" s="15" t="s">
        <v>4</v>
      </c>
      <c r="B51" s="69"/>
      <c r="C51" s="69"/>
      <c r="D51" s="97"/>
      <c r="E51" s="97"/>
      <c r="F51" s="97"/>
      <c r="G51" s="97"/>
      <c r="H51" s="69"/>
      <c r="I51" s="69"/>
      <c r="J51" s="69"/>
      <c r="K51" s="69"/>
      <c r="L51" s="70"/>
      <c r="M51" s="69"/>
      <c r="N51" s="15"/>
    </row>
    <row r="52" spans="1:14" x14ac:dyDescent="0.25">
      <c r="A52" s="15" t="s">
        <v>3</v>
      </c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70"/>
      <c r="M52" s="98"/>
      <c r="N52" s="15"/>
    </row>
    <row r="53" spans="1:14" x14ac:dyDescent="0.25">
      <c r="A53" s="15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70"/>
      <c r="M53" s="69"/>
      <c r="N53" s="15"/>
    </row>
    <row r="54" spans="1:14" x14ac:dyDescent="0.25">
      <c r="A54" s="15" t="s">
        <v>2</v>
      </c>
      <c r="B54" s="69"/>
      <c r="C54" s="15"/>
      <c r="D54" s="97"/>
      <c r="E54" s="97"/>
      <c r="F54" s="97"/>
      <c r="G54" s="97"/>
      <c r="H54" s="15"/>
      <c r="I54" s="15"/>
      <c r="J54" s="15"/>
      <c r="K54" s="15"/>
      <c r="L54" s="15"/>
      <c r="M54" s="15"/>
      <c r="N54" s="15"/>
    </row>
    <row r="55" spans="1:14" x14ac:dyDescent="0.25">
      <c r="A55" s="15" t="s">
        <v>1</v>
      </c>
      <c r="B55" s="69"/>
      <c r="C55" s="15"/>
      <c r="D55" s="97"/>
      <c r="E55" s="97"/>
      <c r="F55" s="97"/>
      <c r="G55" s="97"/>
      <c r="H55" s="15"/>
      <c r="I55" s="15"/>
      <c r="J55" s="15"/>
      <c r="K55" s="15"/>
      <c r="L55" s="15"/>
      <c r="M55" s="15"/>
      <c r="N55" s="15"/>
    </row>
    <row r="56" spans="1:14" x14ac:dyDescent="0.25">
      <c r="A56" s="15"/>
      <c r="B56" s="69"/>
      <c r="C56" s="15"/>
      <c r="D56" s="97"/>
      <c r="E56" s="97"/>
      <c r="F56" s="97"/>
      <c r="G56" s="97"/>
      <c r="H56" s="15"/>
      <c r="I56" s="15"/>
      <c r="J56" s="15"/>
      <c r="K56" s="15"/>
      <c r="L56" s="15"/>
      <c r="M56" s="15"/>
      <c r="N56" s="15"/>
    </row>
    <row r="57" spans="1:14" x14ac:dyDescent="0.25">
      <c r="A57" s="15"/>
      <c r="B57" s="69"/>
      <c r="C57" s="15"/>
      <c r="D57" s="97"/>
      <c r="E57" s="97"/>
      <c r="F57" s="97"/>
      <c r="G57" s="97"/>
      <c r="H57" s="15"/>
      <c r="I57" s="15"/>
      <c r="J57" s="15"/>
      <c r="K57" s="15"/>
      <c r="L57" s="15"/>
      <c r="M57" s="15"/>
      <c r="N57" s="15"/>
    </row>
    <row r="58" spans="1:14" x14ac:dyDescent="0.25">
      <c r="C58" s="1"/>
      <c r="D58" s="4"/>
      <c r="E58" s="4"/>
      <c r="F58" s="4"/>
      <c r="G58" s="4"/>
      <c r="H58" s="1"/>
      <c r="I58" s="1"/>
      <c r="J58" s="1"/>
      <c r="K58" s="1"/>
      <c r="L58" s="1"/>
      <c r="M58" s="1"/>
    </row>
    <row r="59" spans="1:14" x14ac:dyDescent="0.25">
      <c r="C59" s="1"/>
      <c r="D59" s="4"/>
      <c r="E59" s="4"/>
      <c r="F59" s="4"/>
      <c r="G59" s="4"/>
      <c r="H59" s="1"/>
      <c r="I59" s="1"/>
      <c r="J59" s="1"/>
      <c r="K59" s="1"/>
      <c r="L59" s="1"/>
      <c r="M59" s="1"/>
    </row>
    <row r="60" spans="1:14" x14ac:dyDescent="0.25">
      <c r="B60" s="1"/>
      <c r="C60" s="1"/>
      <c r="D60" s="4"/>
      <c r="E60" s="4"/>
      <c r="F60" s="4"/>
      <c r="G60" s="4"/>
      <c r="H60" s="1"/>
      <c r="I60" s="1"/>
      <c r="J60" s="1"/>
      <c r="K60" s="1"/>
      <c r="L60" s="1"/>
      <c r="M60" s="1"/>
    </row>
    <row r="61" spans="1:14" x14ac:dyDescent="0.25">
      <c r="B61" s="1"/>
      <c r="C61" s="1"/>
      <c r="D61" s="4"/>
      <c r="E61" s="4"/>
      <c r="F61" s="4"/>
      <c r="G61" s="4"/>
      <c r="H61" s="1"/>
      <c r="I61" s="1"/>
      <c r="J61" s="1"/>
      <c r="K61" s="1"/>
      <c r="L61" s="1"/>
      <c r="M61" s="1"/>
    </row>
    <row r="62" spans="1:14" x14ac:dyDescent="0.25">
      <c r="B62" s="1"/>
      <c r="C62" s="1"/>
      <c r="D62" s="4"/>
      <c r="E62" s="4"/>
      <c r="F62" s="4"/>
      <c r="G62" s="4"/>
      <c r="H62" s="1"/>
      <c r="I62" s="1"/>
      <c r="J62" s="1"/>
      <c r="K62" s="1"/>
      <c r="L62" s="1"/>
      <c r="M62" s="1"/>
    </row>
    <row r="63" spans="1:14" x14ac:dyDescent="0.25">
      <c r="B63" s="1"/>
      <c r="C63" s="1"/>
      <c r="D63" s="4"/>
      <c r="E63" s="4"/>
      <c r="F63" s="4"/>
      <c r="G63" s="4"/>
      <c r="H63" s="1"/>
      <c r="I63" s="1"/>
      <c r="J63" s="1"/>
      <c r="K63" s="1"/>
      <c r="L63" s="1"/>
      <c r="M63" s="1"/>
    </row>
    <row r="64" spans="1:14" x14ac:dyDescent="0.25">
      <c r="B64" s="1"/>
      <c r="C64" s="1"/>
      <c r="D64" s="4"/>
      <c r="E64" s="4"/>
      <c r="F64" s="4"/>
      <c r="G64" s="4"/>
      <c r="H64" s="1"/>
      <c r="I64" s="1"/>
      <c r="J64" s="1"/>
      <c r="K64" s="1"/>
      <c r="L64" s="1"/>
      <c r="M64" s="1"/>
    </row>
    <row r="65" spans="2:13" x14ac:dyDescent="0.25">
      <c r="B65" s="1"/>
      <c r="C65" s="1"/>
      <c r="D65" s="4"/>
      <c r="E65" s="4"/>
      <c r="F65" s="4"/>
      <c r="G65" s="4"/>
      <c r="H65" s="1"/>
      <c r="I65" s="1"/>
      <c r="J65" s="1"/>
      <c r="K65" s="1"/>
      <c r="L65" s="1"/>
      <c r="M65" s="1"/>
    </row>
    <row r="66" spans="2:13" x14ac:dyDescent="0.25">
      <c r="B66" s="1"/>
      <c r="C66" s="1"/>
      <c r="D66" s="4"/>
      <c r="E66" s="4"/>
      <c r="F66" s="4"/>
      <c r="G66" s="4"/>
      <c r="H66" s="1"/>
      <c r="I66" s="1"/>
      <c r="J66" s="1"/>
      <c r="K66" s="1"/>
      <c r="L66" s="1"/>
      <c r="M66" s="1"/>
    </row>
    <row r="67" spans="2:13" x14ac:dyDescent="0.25">
      <c r="B67" s="1"/>
      <c r="C67" s="1"/>
      <c r="D67" s="4"/>
      <c r="E67" s="4"/>
      <c r="F67" s="4"/>
      <c r="G67" s="4"/>
      <c r="H67" s="1"/>
      <c r="I67" s="1"/>
      <c r="J67" s="1"/>
      <c r="K67" s="1"/>
      <c r="L67" s="1"/>
      <c r="M67" s="1"/>
    </row>
    <row r="68" spans="2:13" x14ac:dyDescent="0.25">
      <c r="B68" s="1"/>
      <c r="C68" s="1"/>
      <c r="D68" s="4"/>
      <c r="E68" s="4"/>
      <c r="F68" s="4"/>
      <c r="G68" s="4"/>
      <c r="H68" s="1"/>
      <c r="I68" s="1"/>
      <c r="J68" s="1"/>
      <c r="K68" s="1"/>
      <c r="L68" s="1"/>
      <c r="M68" s="1"/>
    </row>
    <row r="69" spans="2:13" x14ac:dyDescent="0.25">
      <c r="B69" s="1"/>
      <c r="C69" s="1"/>
      <c r="D69" s="1"/>
      <c r="E69" s="1"/>
      <c r="F69" s="4"/>
      <c r="G69" s="4"/>
      <c r="H69" s="1"/>
      <c r="I69" s="1"/>
      <c r="J69" s="1"/>
      <c r="K69" s="1"/>
      <c r="L69" s="1"/>
      <c r="M69" s="1"/>
    </row>
    <row r="70" spans="2:13" x14ac:dyDescent="0.25">
      <c r="B70" s="1"/>
      <c r="C70" s="1"/>
      <c r="D70" s="1"/>
      <c r="E70" s="1"/>
      <c r="F70" s="1"/>
      <c r="G70" s="4"/>
      <c r="H70" s="1"/>
      <c r="I70" s="1"/>
      <c r="J70" s="1"/>
      <c r="K70" s="1"/>
      <c r="L70" s="1"/>
      <c r="M70" s="1"/>
    </row>
    <row r="71" spans="2:13" x14ac:dyDescent="0.25">
      <c r="B71" s="1"/>
      <c r="C71" s="1"/>
      <c r="D71" s="1"/>
      <c r="E71" s="1"/>
      <c r="F71" s="1"/>
      <c r="G71" s="4"/>
      <c r="H71" s="1"/>
      <c r="I71" s="1"/>
      <c r="J71" s="1"/>
      <c r="K71" s="1"/>
      <c r="L71" s="1"/>
      <c r="M71" s="1"/>
    </row>
    <row r="72" spans="2:13" x14ac:dyDescent="0.25">
      <c r="B72" s="1"/>
      <c r="C72" s="1"/>
      <c r="D72" s="1"/>
      <c r="E72" s="1"/>
      <c r="F72" s="1"/>
      <c r="G72" s="4"/>
      <c r="H72" s="1"/>
      <c r="I72" s="1"/>
      <c r="J72" s="1"/>
      <c r="K72" s="1"/>
      <c r="L72" s="1"/>
      <c r="M72" s="1"/>
    </row>
    <row r="73" spans="2:13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2:13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2:13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2:13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</sheetData>
  <mergeCells count="1">
    <mergeCell ref="Q11:T11"/>
  </mergeCells>
  <pageMargins left="0.7" right="0.7" top="0.75" bottom="0.75" header="0.3" footer="0.3"/>
  <pageSetup scale="48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55"/>
  <sheetViews>
    <sheetView zoomScaleNormal="100" zoomScaleSheetLayoutView="100" workbookViewId="0">
      <selection activeCell="F39" sqref="F39"/>
    </sheetView>
  </sheetViews>
  <sheetFormatPr defaultColWidth="9.109375" defaultRowHeight="13.2" x14ac:dyDescent="0.25"/>
  <cols>
    <col min="1" max="1" width="29" style="5" bestFit="1" customWidth="1"/>
    <col min="2" max="3" width="9.109375" style="5"/>
    <col min="4" max="4" width="13.33203125" style="5" customWidth="1"/>
    <col min="5" max="5" width="10.6640625" style="47" bestFit="1" customWidth="1"/>
    <col min="6" max="6" width="10.5546875" style="47" bestFit="1" customWidth="1"/>
    <col min="7" max="7" width="11.33203125" style="47" bestFit="1" customWidth="1"/>
    <col min="8" max="8" width="10.5546875" style="47" bestFit="1" customWidth="1"/>
    <col min="9" max="16384" width="9.109375" style="5"/>
  </cols>
  <sheetData>
    <row r="1" spans="1:8" ht="17.399999999999999" x14ac:dyDescent="0.25">
      <c r="A1" s="114" t="s">
        <v>67</v>
      </c>
      <c r="B1" s="114"/>
      <c r="C1" s="114"/>
      <c r="D1" s="114"/>
      <c r="E1" s="114"/>
      <c r="F1" s="114"/>
      <c r="G1" s="114"/>
      <c r="H1" s="114"/>
    </row>
    <row r="2" spans="1:8" ht="15.6" x14ac:dyDescent="0.25">
      <c r="A2" s="115" t="s">
        <v>95</v>
      </c>
      <c r="B2" s="115"/>
      <c r="C2" s="115"/>
      <c r="D2" s="115"/>
      <c r="E2" s="115"/>
      <c r="F2" s="115"/>
      <c r="G2" s="115"/>
      <c r="H2" s="115"/>
    </row>
    <row r="3" spans="1:8" x14ac:dyDescent="0.25">
      <c r="A3" s="21"/>
      <c r="B3" s="21"/>
      <c r="C3" s="22"/>
      <c r="D3" s="21"/>
      <c r="E3" s="45"/>
      <c r="F3" s="45"/>
      <c r="G3" s="50"/>
    </row>
    <row r="4" spans="1:8" x14ac:dyDescent="0.25">
      <c r="A4" s="116" t="s">
        <v>68</v>
      </c>
      <c r="B4" s="116"/>
      <c r="C4" s="116"/>
      <c r="D4" s="116"/>
      <c r="E4" s="116"/>
      <c r="F4" s="116"/>
      <c r="G4" s="116"/>
      <c r="H4" s="116"/>
    </row>
    <row r="5" spans="1:8" x14ac:dyDescent="0.25">
      <c r="A5" s="116" t="s">
        <v>69</v>
      </c>
      <c r="B5" s="116"/>
      <c r="C5" s="116"/>
      <c r="D5" s="116"/>
      <c r="E5" s="116"/>
      <c r="F5" s="116"/>
      <c r="G5" s="116"/>
      <c r="H5" s="116"/>
    </row>
    <row r="6" spans="1:8" x14ac:dyDescent="0.25">
      <c r="A6" s="117" t="s">
        <v>78</v>
      </c>
      <c r="B6" s="117"/>
      <c r="C6" s="117"/>
      <c r="D6" s="117"/>
      <c r="E6" s="117"/>
      <c r="F6" s="117"/>
      <c r="G6" s="117"/>
      <c r="H6" s="117"/>
    </row>
    <row r="8" spans="1:8" x14ac:dyDescent="0.25">
      <c r="A8" s="23" t="s">
        <v>70</v>
      </c>
      <c r="B8" s="24"/>
      <c r="C8" s="24"/>
      <c r="D8" s="24"/>
      <c r="E8" s="49"/>
      <c r="F8" s="46"/>
    </row>
    <row r="9" spans="1:8" ht="13.8" thickBot="1" x14ac:dyDescent="0.3"/>
    <row r="10" spans="1:8" ht="79.2" x14ac:dyDescent="0.25">
      <c r="A10" s="26" t="s">
        <v>60</v>
      </c>
      <c r="B10" s="27" t="s">
        <v>59</v>
      </c>
      <c r="C10" s="27" t="s">
        <v>58</v>
      </c>
      <c r="D10" s="27" t="s">
        <v>51</v>
      </c>
      <c r="E10" s="51" t="s">
        <v>92</v>
      </c>
      <c r="F10" s="51" t="s">
        <v>49</v>
      </c>
      <c r="G10" s="51" t="s">
        <v>48</v>
      </c>
      <c r="H10" s="53" t="s">
        <v>47</v>
      </c>
    </row>
    <row r="11" spans="1:8" x14ac:dyDescent="0.25">
      <c r="A11" s="28" t="s">
        <v>46</v>
      </c>
      <c r="B11" s="29"/>
      <c r="C11" s="29"/>
      <c r="D11" s="104">
        <f>'2025-FULL'!J5</f>
        <v>5.467176666666667</v>
      </c>
      <c r="E11" s="106">
        <f>'2025-FULL'!K5</f>
        <v>0.1399</v>
      </c>
      <c r="F11" s="48" t="str">
        <f>'2025-FULL'!L5</f>
        <v xml:space="preserve"> </v>
      </c>
      <c r="G11" s="101">
        <f>'2025-FULL'!M5</f>
        <v>5.8190666666666671</v>
      </c>
      <c r="H11" s="54"/>
    </row>
    <row r="12" spans="1:8" x14ac:dyDescent="0.25">
      <c r="A12" s="30" t="s">
        <v>45</v>
      </c>
      <c r="B12" s="33">
        <v>150</v>
      </c>
      <c r="C12" s="33">
        <v>900</v>
      </c>
      <c r="D12" s="31">
        <f>'2025-FULL'!J6</f>
        <v>0.87854795445000011</v>
      </c>
      <c r="E12" s="56">
        <f>'2025-FULL'!K6</f>
        <v>12.7143759794085</v>
      </c>
      <c r="F12" s="56">
        <f>'2025-FULL'!L6</f>
        <v>13.592923933858501</v>
      </c>
      <c r="G12" s="107">
        <f>'2025-FULL'!M6</f>
        <v>0.93509491800000011</v>
      </c>
      <c r="H12" s="108">
        <f>'2025-FULL'!N6</f>
        <v>14.528018851858501</v>
      </c>
    </row>
    <row r="13" spans="1:8" x14ac:dyDescent="0.25">
      <c r="A13" s="32" t="s">
        <v>44</v>
      </c>
      <c r="B13" s="33">
        <v>200</v>
      </c>
      <c r="C13" s="33">
        <v>1200</v>
      </c>
      <c r="D13" s="31">
        <f>'2025-FULL'!J7</f>
        <v>1.1713972726000002</v>
      </c>
      <c r="E13" s="56">
        <f>'2025-FULL'!K7</f>
        <v>16.952501305878002</v>
      </c>
      <c r="F13" s="56">
        <f>'2025-FULL'!L7</f>
        <v>18.123898578478002</v>
      </c>
      <c r="G13" s="56">
        <f>'2025-FULL'!M7</f>
        <v>1.2467932240000004</v>
      </c>
      <c r="H13" s="52">
        <f>'2025-FULL'!N7</f>
        <v>19.370691802478003</v>
      </c>
    </row>
    <row r="14" spans="1:8" x14ac:dyDescent="0.25">
      <c r="A14" s="32" t="s">
        <v>43</v>
      </c>
      <c r="B14" s="33">
        <v>250</v>
      </c>
      <c r="C14" s="33">
        <v>1600</v>
      </c>
      <c r="D14" s="31">
        <f>'2025-FULL'!J8</f>
        <v>1.4935233217999999</v>
      </c>
      <c r="E14" s="56">
        <f>'2025-FULL'!K8</f>
        <v>21.326747574504001</v>
      </c>
      <c r="F14" s="56">
        <f>'2025-FULL'!L8</f>
        <v>22.820270896304002</v>
      </c>
      <c r="G14" s="107">
        <f>'2025-FULL'!M8</f>
        <v>1.589652632</v>
      </c>
      <c r="H14" s="108">
        <f>'2025-FULL'!N8</f>
        <v>24.409923528304002</v>
      </c>
    </row>
    <row r="15" spans="1:8" x14ac:dyDescent="0.25">
      <c r="A15" s="32" t="s">
        <v>42</v>
      </c>
      <c r="B15" s="33">
        <v>350</v>
      </c>
      <c r="C15" s="33">
        <v>1900</v>
      </c>
      <c r="D15" s="31">
        <f>'2025-FULL'!J9</f>
        <v>1.9913917649499997</v>
      </c>
      <c r="E15" s="56">
        <f>'2025-FULL'!K9</f>
        <v>29.394635400973495</v>
      </c>
      <c r="F15" s="56">
        <f>'2025-FULL'!L9</f>
        <v>31.386027165923494</v>
      </c>
      <c r="G15" s="107">
        <f>'2025-FULL'!M9</f>
        <v>2.1195659379999996</v>
      </c>
      <c r="H15" s="108">
        <f>'2025-FULL'!N9</f>
        <v>33.505593103923495</v>
      </c>
    </row>
    <row r="16" spans="1:8" x14ac:dyDescent="0.25">
      <c r="A16" s="32" t="s">
        <v>41</v>
      </c>
      <c r="B16" s="33">
        <v>400</v>
      </c>
      <c r="C16" s="33">
        <v>2600</v>
      </c>
      <c r="D16" s="31">
        <f>'2025-FULL'!J10</f>
        <v>2.4013480073000006</v>
      </c>
      <c r="E16" s="105">
        <f>'2025-FULL'!K10</f>
        <v>34.177244496069001</v>
      </c>
      <c r="F16" s="56">
        <f>'2025-FULL'!L10</f>
        <v>36.578592503369002</v>
      </c>
      <c r="G16" s="107">
        <f>'2025-FULL'!M10</f>
        <v>2.5559086520000007</v>
      </c>
      <c r="H16" s="108">
        <f>'2025-FULL'!N10</f>
        <v>39.134501155369001</v>
      </c>
    </row>
    <row r="17" spans="1:8" x14ac:dyDescent="0.25">
      <c r="A17" s="32" t="s">
        <v>108</v>
      </c>
      <c r="B17" s="33">
        <v>447</v>
      </c>
      <c r="C17" s="33">
        <v>2936</v>
      </c>
      <c r="D17" s="31">
        <f>'2025-FULL'!J11</f>
        <v>2.6924358011280005</v>
      </c>
      <c r="E17" s="56">
        <f>'2025-FULL'!K11</f>
        <v>38.234587611714844</v>
      </c>
      <c r="F17" s="56">
        <f>'2025-FULL'!L11</f>
        <v>40.927023412842843</v>
      </c>
      <c r="G17" s="107">
        <f>'2025-FULL'!M11</f>
        <v>2.8657320547200005</v>
      </c>
      <c r="H17" s="108">
        <f>'2025-FULL'!N11</f>
        <v>43.792755467562841</v>
      </c>
    </row>
    <row r="18" spans="1:8" x14ac:dyDescent="0.25">
      <c r="A18" s="32" t="s">
        <v>40</v>
      </c>
      <c r="B18" s="33">
        <v>525</v>
      </c>
      <c r="C18" s="33">
        <v>3500</v>
      </c>
      <c r="D18" s="31">
        <f>'2025-FULL'!J12</f>
        <v>3.17738639925</v>
      </c>
      <c r="E18" s="56">
        <f>'2025-FULL'!K12</f>
        <v>44.976739225477502</v>
      </c>
      <c r="F18" s="56">
        <f>'2025-FULL'!L12</f>
        <v>48.154125624727499</v>
      </c>
      <c r="G18" s="107">
        <f>'2025-FULL'!M12</f>
        <v>3.3818960700000003</v>
      </c>
      <c r="H18" s="108">
        <f>'2025-FULL'!N12</f>
        <v>51.536021694727502</v>
      </c>
    </row>
    <row r="19" spans="1:8" x14ac:dyDescent="0.25">
      <c r="A19" s="32" t="s">
        <v>39</v>
      </c>
      <c r="B19" s="33">
        <v>650</v>
      </c>
      <c r="C19" s="33">
        <v>4400</v>
      </c>
      <c r="D19" s="31">
        <f>'2025-FULL'!J13</f>
        <v>3.9534247912000007</v>
      </c>
      <c r="E19" s="56">
        <f>'2025-FULL'!K13</f>
        <v>55.776233954885996</v>
      </c>
      <c r="F19" s="56">
        <f>'2025-FULL'!L13</f>
        <v>59.729658746085995</v>
      </c>
      <c r="G19" s="107">
        <f>'2025-FULL'!M13</f>
        <v>4.2078834880000011</v>
      </c>
      <c r="H19" s="108">
        <f>'2025-FULL'!N13</f>
        <v>63.937542234085996</v>
      </c>
    </row>
    <row r="20" spans="1:8" x14ac:dyDescent="0.25">
      <c r="A20" s="32" t="s">
        <v>38</v>
      </c>
      <c r="B20" s="33">
        <v>665</v>
      </c>
      <c r="C20" s="33">
        <v>4496</v>
      </c>
      <c r="D20" s="31">
        <f>'2025-FULL'!J14</f>
        <v>4.0430361905080003</v>
      </c>
      <c r="E20" s="56">
        <f>'2025-FULL'!K14</f>
        <v>57.055838809356246</v>
      </c>
      <c r="F20" s="56">
        <f>'2025-FULL'!L14</f>
        <v>61.098874999864243</v>
      </c>
      <c r="G20" s="107">
        <f>'2025-FULL'!M14</f>
        <v>4.3032626459200003</v>
      </c>
      <c r="H20" s="108">
        <f>'2025-FULL'!N14</f>
        <v>65.402137645784251</v>
      </c>
    </row>
    <row r="21" spans="1:8" x14ac:dyDescent="0.25">
      <c r="A21" s="32" t="s">
        <v>37</v>
      </c>
      <c r="B21" s="33">
        <v>696</v>
      </c>
      <c r="C21" s="33">
        <v>4700</v>
      </c>
      <c r="D21" s="31">
        <f>'2025-FULL'!J15</f>
        <v>4.2298725793500003</v>
      </c>
      <c r="E21" s="56">
        <f>'2025-FULL'!K15</f>
        <v>59.707978281355501</v>
      </c>
      <c r="F21" s="56">
        <f>'2025-FULL'!L15</f>
        <v>63.937850860705502</v>
      </c>
      <c r="G21" s="107">
        <f>'2025-FULL'!M15</f>
        <v>4.5021245940000005</v>
      </c>
      <c r="H21" s="108">
        <f>'2025-FULL'!N15</f>
        <v>68.439975454705504</v>
      </c>
    </row>
    <row r="22" spans="1:8" x14ac:dyDescent="0.25">
      <c r="A22" s="32" t="s">
        <v>36</v>
      </c>
      <c r="B22" s="33">
        <v>748</v>
      </c>
      <c r="C22" s="33">
        <v>5050</v>
      </c>
      <c r="D22" s="31">
        <f>'2025-FULL'!J16</f>
        <v>4.5455610280250003</v>
      </c>
      <c r="E22" s="56">
        <f>'2025-FULL'!K16</f>
        <v>64.167354578903243</v>
      </c>
      <c r="F22" s="56">
        <f>'2025-FULL'!L16</f>
        <v>68.712915606928249</v>
      </c>
      <c r="G22" s="107">
        <f>'2025-FULL'!M16</f>
        <v>4.8381320510000005</v>
      </c>
      <c r="H22" s="108">
        <f>'2025-FULL'!N16</f>
        <v>73.551047657928251</v>
      </c>
    </row>
    <row r="23" spans="1:8" x14ac:dyDescent="0.25">
      <c r="A23" s="32" t="s">
        <v>35</v>
      </c>
      <c r="B23" s="33">
        <v>800</v>
      </c>
      <c r="C23" s="33">
        <v>5400</v>
      </c>
      <c r="D23" s="31">
        <f>'2025-FULL'!J17</f>
        <v>4.8612494767000012</v>
      </c>
      <c r="E23" s="56">
        <f>'2025-FULL'!K17</f>
        <v>68.626730876451006</v>
      </c>
      <c r="F23" s="56">
        <f>'2025-FULL'!L17</f>
        <v>73.487980353151002</v>
      </c>
      <c r="G23" s="107">
        <f>'2025-FULL'!M17</f>
        <v>5.1741395080000014</v>
      </c>
      <c r="H23" s="108">
        <f>'2025-FULL'!N17</f>
        <v>78.662119861150998</v>
      </c>
    </row>
    <row r="24" spans="1:8" x14ac:dyDescent="0.25">
      <c r="A24" s="32" t="s">
        <v>34</v>
      </c>
      <c r="B24" s="33">
        <v>1000</v>
      </c>
      <c r="C24" s="33">
        <v>6600</v>
      </c>
      <c r="D24" s="31">
        <f>'2025-FULL'!J18</f>
        <v>6.0326467492999996</v>
      </c>
      <c r="E24" s="56">
        <f>'2025-FULL'!K18</f>
        <v>85.579232182328994</v>
      </c>
      <c r="F24" s="56">
        <f>'2025-FULL'!L18</f>
        <v>91.611878931628993</v>
      </c>
      <c r="G24" s="107">
        <f>'2025-FULL'!M18</f>
        <v>6.4209327319999998</v>
      </c>
      <c r="H24" s="108">
        <f>'2025-FULL'!N18</f>
        <v>98.032811663628991</v>
      </c>
    </row>
    <row r="25" spans="1:8" x14ac:dyDescent="0.25">
      <c r="A25" s="32"/>
      <c r="B25" s="33"/>
      <c r="C25" s="33"/>
      <c r="D25" s="31"/>
      <c r="E25" s="56"/>
      <c r="F25" s="56"/>
      <c r="G25" s="56"/>
      <c r="H25" s="52"/>
    </row>
    <row r="26" spans="1:8" x14ac:dyDescent="0.25">
      <c r="A26" s="32" t="s">
        <v>33</v>
      </c>
      <c r="B26" s="33">
        <v>83</v>
      </c>
      <c r="C26" s="33">
        <v>400</v>
      </c>
      <c r="D26" s="31">
        <f>'2025-FULL'!J20</f>
        <v>0.45743867170000002</v>
      </c>
      <c r="E26" s="56">
        <f>'2025-FULL'!K20</f>
        <v>6.9018895186259996</v>
      </c>
      <c r="F26" s="56">
        <f>'2025-FULL'!L20</f>
        <v>7.3593281903259999</v>
      </c>
      <c r="G26" s="56">
        <f>'2025-FULL'!M20</f>
        <v>0.48688130800000001</v>
      </c>
      <c r="H26" s="108">
        <f>'2025-FULL'!N20</f>
        <v>7.846209498326</v>
      </c>
    </row>
    <row r="27" spans="1:8" x14ac:dyDescent="0.25">
      <c r="A27" s="32" t="s">
        <v>32</v>
      </c>
      <c r="B27" s="33">
        <v>125</v>
      </c>
      <c r="C27" s="33">
        <v>650</v>
      </c>
      <c r="D27" s="31">
        <f>'2025-FULL'!J21</f>
        <v>0.70284656432500003</v>
      </c>
      <c r="E27" s="56">
        <f>'2025-FULL'!K21</f>
        <v>10.459192374017249</v>
      </c>
      <c r="F27" s="56">
        <f>'2025-FULL'!L21</f>
        <v>11.162038938342249</v>
      </c>
      <c r="G27" s="107">
        <f>'2025-FULL'!M21</f>
        <v>0.74808466299999998</v>
      </c>
      <c r="H27" s="52">
        <f>'2025-FULL'!N21</f>
        <v>11.910123601342249</v>
      </c>
    </row>
    <row r="28" spans="1:8" x14ac:dyDescent="0.25">
      <c r="A28" s="32" t="s">
        <v>79</v>
      </c>
      <c r="B28" s="33">
        <v>250</v>
      </c>
      <c r="C28" s="33">
        <v>1300</v>
      </c>
      <c r="D28" s="31">
        <f>'2025-FULL'!J22</f>
        <v>1.4056931286500001</v>
      </c>
      <c r="E28" s="56">
        <f>'2025-FULL'!K22</f>
        <v>20.918384748034498</v>
      </c>
      <c r="F28" s="56">
        <f>'2025-FULL'!L22</f>
        <v>22.324077876684498</v>
      </c>
      <c r="G28" s="56">
        <f>'2025-FULL'!M22</f>
        <v>1.496169326</v>
      </c>
      <c r="H28" s="108">
        <f>'2025-FULL'!N22</f>
        <v>23.820247202684499</v>
      </c>
    </row>
    <row r="29" spans="1:8" x14ac:dyDescent="0.25">
      <c r="A29" s="32" t="s">
        <v>71</v>
      </c>
      <c r="B29" s="33">
        <v>300</v>
      </c>
      <c r="C29" s="33">
        <v>1800</v>
      </c>
      <c r="D29" s="31">
        <f>'2025-FULL'!J23</f>
        <v>1.7570959089000002</v>
      </c>
      <c r="E29" s="56">
        <f>'2025-FULL'!K23</f>
        <v>25.428751958816999</v>
      </c>
      <c r="F29" s="56">
        <f>'2025-FULL'!L23</f>
        <v>27.185847867717001</v>
      </c>
      <c r="G29" s="107">
        <f>'2025-FULL'!M23</f>
        <v>1.8701898360000002</v>
      </c>
      <c r="H29" s="108">
        <f>'2025-FULL'!N23</f>
        <v>29.056037703717003</v>
      </c>
    </row>
    <row r="30" spans="1:8" x14ac:dyDescent="0.25">
      <c r="A30" s="32" t="s">
        <v>72</v>
      </c>
      <c r="B30" s="33">
        <v>400</v>
      </c>
      <c r="C30" s="33">
        <v>2400</v>
      </c>
      <c r="D30" s="31">
        <f>'2025-FULL'!J24</f>
        <v>2.3427945452000003</v>
      </c>
      <c r="E30" s="56">
        <f>'2025-FULL'!K24</f>
        <v>33.905002611756004</v>
      </c>
      <c r="F30" s="56">
        <f>'2025-FULL'!L24</f>
        <v>36.247797156956004</v>
      </c>
      <c r="G30" s="107">
        <f>'2025-FULL'!M24</f>
        <v>2.4935864480000007</v>
      </c>
      <c r="H30" s="108">
        <f>'2025-FULL'!N24</f>
        <v>38.741383604956006</v>
      </c>
    </row>
    <row r="31" spans="1:8" x14ac:dyDescent="0.25">
      <c r="A31" s="32" t="s">
        <v>73</v>
      </c>
      <c r="B31" s="33">
        <v>600</v>
      </c>
      <c r="C31" s="33">
        <v>3400</v>
      </c>
      <c r="D31" s="31">
        <f>'2025-FULL'!J25</f>
        <v>3.4556383556999997</v>
      </c>
      <c r="E31" s="56">
        <f>'2025-FULL'!K25</f>
        <v>50.585262033320987</v>
      </c>
      <c r="F31" s="56">
        <f>'2025-FULL'!L25</f>
        <v>54.04090038902099</v>
      </c>
      <c r="G31" s="107">
        <f>'2025-FULL'!M25</f>
        <v>3.6780574679999996</v>
      </c>
      <c r="H31" s="108">
        <f>'2025-FULL'!N25</f>
        <v>57.718957857020989</v>
      </c>
    </row>
    <row r="32" spans="1:8" x14ac:dyDescent="0.25">
      <c r="A32" s="32" t="s">
        <v>74</v>
      </c>
      <c r="B32" s="33">
        <v>700</v>
      </c>
      <c r="C32" s="33">
        <v>4500</v>
      </c>
      <c r="D32" s="31">
        <f>'2025-FULL'!J26</f>
        <v>4.1877206472499999</v>
      </c>
      <c r="E32" s="56">
        <f>'2025-FULL'!K26</f>
        <v>59.742117397042499</v>
      </c>
      <c r="F32" s="56">
        <f>'2025-FULL'!L26</f>
        <v>63.929838044292495</v>
      </c>
      <c r="G32" s="107">
        <f>'2025-FULL'!M26</f>
        <v>4.4572595900000005</v>
      </c>
      <c r="H32" s="108">
        <f>'2025-FULL'!N26</f>
        <v>68.387097634292502</v>
      </c>
    </row>
    <row r="33" spans="1:8" x14ac:dyDescent="0.25">
      <c r="A33" s="32" t="s">
        <v>26</v>
      </c>
      <c r="B33" s="33">
        <v>766</v>
      </c>
      <c r="C33" s="33">
        <v>4767</v>
      </c>
      <c r="D33" s="31">
        <f>'2025-FULL'!J27</f>
        <v>4.5365147641535009</v>
      </c>
      <c r="E33" s="56">
        <f>'2025-FULL'!K27</f>
        <v>65.160846812600354</v>
      </c>
      <c r="F33" s="56">
        <f>'2025-FULL'!L27</f>
        <v>69.697361576753849</v>
      </c>
      <c r="G33" s="107">
        <f>'2025-FULL'!M27</f>
        <v>4.828503532340001</v>
      </c>
      <c r="H33" s="108">
        <f>'2025-FULL'!N27</f>
        <v>74.525865109093843</v>
      </c>
    </row>
    <row r="34" spans="1:8" x14ac:dyDescent="0.25">
      <c r="A34" s="32" t="s">
        <v>25</v>
      </c>
      <c r="B34" s="33">
        <v>833</v>
      </c>
      <c r="C34" s="33">
        <v>5033</v>
      </c>
      <c r="D34" s="31">
        <f>'2025-FULL'!J28</f>
        <v>4.8891164962464995</v>
      </c>
      <c r="E34" s="56">
        <f>'2025-FULL'!K28</f>
        <v>70.65481026873664</v>
      </c>
      <c r="F34" s="56">
        <f>'2025-FULL'!L28</f>
        <v>75.543926764983141</v>
      </c>
      <c r="G34" s="107">
        <f>'2025-FULL'!M28</f>
        <v>5.2038001636599995</v>
      </c>
      <c r="H34" s="108">
        <f>'2025-FULL'!N28</f>
        <v>80.747726928643146</v>
      </c>
    </row>
    <row r="35" spans="1:8" x14ac:dyDescent="0.25">
      <c r="A35" s="32" t="s">
        <v>80</v>
      </c>
      <c r="B35" s="33">
        <v>900</v>
      </c>
      <c r="C35" s="33">
        <v>5300</v>
      </c>
      <c r="D35" s="31">
        <f>'2025-FULL'!J29</f>
        <v>5.2420109956500012</v>
      </c>
      <c r="E35" s="56">
        <f>'2025-FULL'!K29</f>
        <v>76.150134934294499</v>
      </c>
      <c r="F35" s="56">
        <f>'2025-FULL'!L29</f>
        <v>81.392145929944505</v>
      </c>
      <c r="G35" s="107">
        <f>'2025-FULL'!M29</f>
        <v>5.5794084060000007</v>
      </c>
      <c r="H35" s="108">
        <f>'2025-FULL'!N29</f>
        <v>86.971554335944504</v>
      </c>
    </row>
    <row r="36" spans="1:8" x14ac:dyDescent="0.25">
      <c r="A36" s="32" t="s">
        <v>81</v>
      </c>
      <c r="B36" s="33">
        <v>1100</v>
      </c>
      <c r="C36" s="33">
        <v>6300</v>
      </c>
      <c r="D36" s="31">
        <f>'2025-FULL'!J30</f>
        <v>6.3548548061500005</v>
      </c>
      <c r="E36" s="56">
        <f>'2025-FULL'!K30</f>
        <v>92.830394355859511</v>
      </c>
      <c r="F36" s="56">
        <f>'2025-FULL'!L30</f>
        <v>99.185249162009512</v>
      </c>
      <c r="G36" s="107">
        <f>'2025-FULL'!M30</f>
        <v>6.7638794260000008</v>
      </c>
      <c r="H36" s="108">
        <f>'2025-FULL'!N30</f>
        <v>105.94912858800951</v>
      </c>
    </row>
    <row r="37" spans="1:8" x14ac:dyDescent="0.25">
      <c r="A37" s="32" t="s">
        <v>22</v>
      </c>
      <c r="B37" s="33">
        <v>2075</v>
      </c>
      <c r="C37" s="33">
        <v>7275</v>
      </c>
      <c r="D37" s="31">
        <f>'2025-FULL'!J31</f>
        <v>10.638175871387501</v>
      </c>
      <c r="E37" s="56">
        <f>'2025-FULL'!K31</f>
        <v>168.83794229188538</v>
      </c>
      <c r="F37" s="56">
        <f>'2025-FULL'!L31</f>
        <v>179.47611816327287</v>
      </c>
      <c r="G37" s="107">
        <f>'2025-FULL'!M31</f>
        <v>11.322892670500002</v>
      </c>
      <c r="H37" s="108">
        <f>'2025-FULL'!N31</f>
        <v>190.79901083377288</v>
      </c>
    </row>
    <row r="38" spans="1:8" x14ac:dyDescent="0.25">
      <c r="A38" s="34" t="s">
        <v>82</v>
      </c>
      <c r="B38" s="35">
        <v>2400</v>
      </c>
      <c r="C38" s="35">
        <v>7600</v>
      </c>
      <c r="D38" s="31">
        <f>'2025-FULL'!J32</f>
        <v>12.0659495598</v>
      </c>
      <c r="E38" s="56">
        <f>'2025-FULL'!K32</f>
        <v>194.17379160389396</v>
      </c>
      <c r="F38" s="56">
        <f>'2025-FULL'!L32</f>
        <v>206.23974116369396</v>
      </c>
      <c r="G38" s="107">
        <f>'2025-FULL'!M32</f>
        <v>12.842563751999998</v>
      </c>
      <c r="H38" s="108">
        <f>'2025-FULL'!N32</f>
        <v>219.08230491569395</v>
      </c>
    </row>
    <row r="39" spans="1:8" x14ac:dyDescent="0.25">
      <c r="A39" s="34" t="s">
        <v>83</v>
      </c>
      <c r="B39" s="35">
        <v>3000</v>
      </c>
      <c r="C39" s="35">
        <v>12000</v>
      </c>
      <c r="D39" s="31">
        <f>'2025-FULL'!J33</f>
        <v>15.814355226</v>
      </c>
      <c r="E39" s="56">
        <f>'2025-FULL'!K33</f>
        <v>246.12026305878001</v>
      </c>
      <c r="F39" s="56">
        <f>'2025-FULL'!L33</f>
        <v>261.93461828478002</v>
      </c>
      <c r="G39" s="107">
        <f>'2025-FULL'!M33</f>
        <v>16.83223224</v>
      </c>
      <c r="H39" s="108">
        <f>'2025-FULL'!N33</f>
        <v>278.76685052478001</v>
      </c>
    </row>
    <row r="40" spans="1:8" x14ac:dyDescent="0.25">
      <c r="A40" s="34" t="s">
        <v>84</v>
      </c>
      <c r="B40" s="35">
        <v>3400</v>
      </c>
      <c r="C40" s="35">
        <v>13000</v>
      </c>
      <c r="D40" s="31">
        <f>'2025-FULL'!J34</f>
        <v>17.747275536500002</v>
      </c>
      <c r="E40" s="56">
        <f>'2025-FULL'!K34</f>
        <v>278.11957248034497</v>
      </c>
      <c r="F40" s="56">
        <f>'2025-FULL'!L34</f>
        <v>295.86684801684498</v>
      </c>
      <c r="G40" s="107">
        <f>'2025-FULL'!M34</f>
        <v>18.889563260000003</v>
      </c>
      <c r="H40" s="108">
        <f>'2025-FULL'!N34</f>
        <v>314.75641127684497</v>
      </c>
    </row>
    <row r="41" spans="1:8" x14ac:dyDescent="0.25">
      <c r="A41" s="34" t="s">
        <v>85</v>
      </c>
      <c r="B41" s="35">
        <v>4500</v>
      </c>
      <c r="C41" s="35">
        <v>18000</v>
      </c>
      <c r="D41" s="31">
        <f>'2025-FULL'!J35</f>
        <v>23.721532839000002</v>
      </c>
      <c r="E41" s="56">
        <f>'2025-FULL'!K35</f>
        <v>369.18039458816997</v>
      </c>
      <c r="F41" s="56">
        <f>'2025-FULL'!L35</f>
        <v>392.90192742716999</v>
      </c>
      <c r="G41" s="107">
        <f>'2025-FULL'!M35</f>
        <v>25.248348360000001</v>
      </c>
      <c r="H41" s="108">
        <f>'2025-FULL'!N35</f>
        <v>418.15027578717002</v>
      </c>
    </row>
    <row r="42" spans="1:8" x14ac:dyDescent="0.25">
      <c r="A42" s="34" t="s">
        <v>86</v>
      </c>
      <c r="B42" s="35">
        <v>5400</v>
      </c>
      <c r="C42" s="35">
        <v>21000</v>
      </c>
      <c r="D42" s="31">
        <f>'2025-FULL'!J36</f>
        <v>28.290179020500005</v>
      </c>
      <c r="E42" s="56">
        <f>'2025-FULL'!K36</f>
        <v>442.19974785286507</v>
      </c>
      <c r="F42" s="56">
        <f>'2025-FULL'!L36</f>
        <v>470.48992687336511</v>
      </c>
      <c r="G42" s="107">
        <f>'2025-FULL'!M36</f>
        <v>30.111051420000006</v>
      </c>
      <c r="H42" s="108">
        <f>'2025-FULL'!N36</f>
        <v>500.60097829336513</v>
      </c>
    </row>
    <row r="43" spans="1:8" x14ac:dyDescent="0.25">
      <c r="A43" s="34" t="s">
        <v>87</v>
      </c>
      <c r="B43" s="35">
        <v>6500</v>
      </c>
      <c r="C43" s="35">
        <v>25000</v>
      </c>
      <c r="D43" s="31">
        <f>'2025-FULL'!J37</f>
        <v>33.971669012500001</v>
      </c>
      <c r="E43" s="56">
        <f>'2025-FULL'!K37</f>
        <v>531.89936053912504</v>
      </c>
      <c r="F43" s="56">
        <f>'2025-FULL'!L37</f>
        <v>565.87102955162504</v>
      </c>
      <c r="G43" s="107">
        <f>'2025-FULL'!M37</f>
        <v>36.1582255</v>
      </c>
      <c r="H43" s="108">
        <f>'2025-FULL'!N37</f>
        <v>602.029255051625</v>
      </c>
    </row>
    <row r="44" spans="1:8" x14ac:dyDescent="0.25">
      <c r="A44" s="34" t="s">
        <v>88</v>
      </c>
      <c r="B44" s="35">
        <v>7700</v>
      </c>
      <c r="C44" s="35">
        <v>29000</v>
      </c>
      <c r="D44" s="31">
        <f>'2025-FULL'!J38</f>
        <v>40.063197254500004</v>
      </c>
      <c r="E44" s="56">
        <f>'2025-FULL'!K38</f>
        <v>629.25849822538498</v>
      </c>
      <c r="F44" s="56">
        <f>'2025-FULL'!L38</f>
        <v>669.32169547988497</v>
      </c>
      <c r="G44" s="107">
        <f>'2025-FULL'!M38</f>
        <v>42.641829580000007</v>
      </c>
      <c r="H44" s="108">
        <f>'2025-FULL'!N38</f>
        <v>711.963525059885</v>
      </c>
    </row>
    <row r="45" spans="1:8" x14ac:dyDescent="0.25">
      <c r="A45" s="34" t="s">
        <v>89</v>
      </c>
      <c r="B45" s="35">
        <v>9500</v>
      </c>
      <c r="C45" s="35">
        <v>35000</v>
      </c>
      <c r="D45" s="31">
        <f>'2025-FULL'!J39</f>
        <v>49.200489617500004</v>
      </c>
      <c r="E45" s="56">
        <f>'2025-FULL'!K39</f>
        <v>775.29720475477507</v>
      </c>
      <c r="F45" s="56">
        <f>'2025-FULL'!L39</f>
        <v>824.49769437227508</v>
      </c>
      <c r="G45" s="107">
        <f>'2025-FULL'!M39</f>
        <v>52.367235700000002</v>
      </c>
      <c r="H45" s="108">
        <f>'2025-FULL'!N39</f>
        <v>876.86493007227511</v>
      </c>
    </row>
    <row r="46" spans="1:8" ht="13.8" thickBot="1" x14ac:dyDescent="0.3">
      <c r="A46" s="55" t="s">
        <v>90</v>
      </c>
      <c r="B46" s="36">
        <v>11000</v>
      </c>
      <c r="C46" s="36">
        <v>39000</v>
      </c>
      <c r="D46" s="37">
        <f>'2025-FULL'!J40</f>
        <v>56.522132609500005</v>
      </c>
      <c r="E46" s="57">
        <f>'2025-FULL'!K40</f>
        <v>895.63491744103499</v>
      </c>
      <c r="F46" s="57">
        <f>'2025-FULL'!L40</f>
        <v>952.15705005053496</v>
      </c>
      <c r="G46" s="109">
        <f>'2025-FULL'!M40</f>
        <v>60.160129780000005</v>
      </c>
      <c r="H46" s="110">
        <f>'2025-FULL'!N40</f>
        <v>1012.317179830535</v>
      </c>
    </row>
    <row r="48" spans="1:8" x14ac:dyDescent="0.25">
      <c r="A48" s="25" t="s">
        <v>75</v>
      </c>
      <c r="B48" s="24"/>
      <c r="C48" s="24"/>
      <c r="D48" s="24"/>
      <c r="E48" s="46"/>
      <c r="F48" s="49"/>
      <c r="G48" s="46"/>
    </row>
    <row r="49" spans="1:8" x14ac:dyDescent="0.25">
      <c r="A49" s="25" t="s">
        <v>76</v>
      </c>
      <c r="B49" s="24"/>
      <c r="C49" s="24"/>
      <c r="D49" s="24"/>
      <c r="E49" s="46"/>
      <c r="F49" s="49"/>
      <c r="G49" s="46"/>
    </row>
    <row r="50" spans="1:8" x14ac:dyDescent="0.25">
      <c r="A50" s="25" t="s">
        <v>11</v>
      </c>
      <c r="B50" s="24"/>
      <c r="C50" s="24"/>
      <c r="D50" s="24"/>
      <c r="E50" s="46"/>
      <c r="F50" s="49"/>
      <c r="G50" s="46"/>
    </row>
    <row r="51" spans="1:8" x14ac:dyDescent="0.25">
      <c r="A51" s="38"/>
      <c r="B51" s="24"/>
      <c r="C51" s="24"/>
      <c r="D51" s="24"/>
      <c r="E51" s="46"/>
      <c r="F51" s="49"/>
      <c r="G51" s="46"/>
    </row>
    <row r="52" spans="1:8" x14ac:dyDescent="0.25">
      <c r="A52" s="25" t="s">
        <v>77</v>
      </c>
      <c r="B52" s="24"/>
      <c r="C52" s="24"/>
      <c r="D52" s="24"/>
      <c r="E52" s="46"/>
      <c r="F52" s="46"/>
      <c r="G52" s="46"/>
      <c r="H52" s="46"/>
    </row>
    <row r="54" spans="1:8" x14ac:dyDescent="0.25">
      <c r="A54" s="113"/>
      <c r="B54" s="113"/>
      <c r="C54" s="113"/>
      <c r="D54" s="113"/>
      <c r="E54" s="113"/>
      <c r="F54" s="113"/>
      <c r="G54" s="113"/>
      <c r="H54" s="113"/>
    </row>
    <row r="55" spans="1:8" x14ac:dyDescent="0.25">
      <c r="A55" s="113"/>
      <c r="B55" s="113"/>
      <c r="C55" s="113"/>
      <c r="D55" s="113"/>
      <c r="E55" s="113"/>
      <c r="F55" s="113"/>
      <c r="G55" s="113"/>
      <c r="H55" s="113"/>
    </row>
  </sheetData>
  <mergeCells count="6">
    <mergeCell ref="A54:H55"/>
    <mergeCell ref="A1:H1"/>
    <mergeCell ref="A2:H2"/>
    <mergeCell ref="A4:H4"/>
    <mergeCell ref="A5:H5"/>
    <mergeCell ref="A6:H6"/>
  </mergeCells>
  <pageMargins left="0.7" right="0.7" top="0.75" bottom="0.75" header="0.3" footer="0.3"/>
  <pageSetup scale="89" orientation="portrait" r:id="rId1"/>
  <headerFooter>
    <oddHeader xml:space="preserve">&amp;R&amp;"Helvetica,Bold"&amp;8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Y76"/>
  <sheetViews>
    <sheetView topLeftCell="E1" zoomScaleNormal="100" workbookViewId="0">
      <selection activeCell="S18" sqref="S18"/>
    </sheetView>
  </sheetViews>
  <sheetFormatPr defaultColWidth="9.109375" defaultRowHeight="13.2" x14ac:dyDescent="0.25"/>
  <cols>
    <col min="1" max="1" width="26.88671875" style="1" customWidth="1"/>
    <col min="2" max="3" width="8" style="2" customWidth="1"/>
    <col min="4" max="4" width="10.5546875" style="2" customWidth="1"/>
    <col min="5" max="5" width="9.88671875" style="2" customWidth="1"/>
    <col min="6" max="6" width="8.88671875" style="2" customWidth="1"/>
    <col min="7" max="7" width="9.109375" style="2"/>
    <col min="8" max="8" width="9" style="2" customWidth="1"/>
    <col min="9" max="9" width="9.44140625" style="2" customWidth="1"/>
    <col min="10" max="10" width="14.5546875" style="2" customWidth="1"/>
    <col min="11" max="11" width="12.88671875" style="2" customWidth="1"/>
    <col min="12" max="12" width="11.44140625" style="3" customWidth="1"/>
    <col min="13" max="13" width="13" style="2" customWidth="1"/>
    <col min="14" max="14" width="9.109375" style="1"/>
    <col min="15" max="15" width="8.109375" style="15" customWidth="1"/>
    <col min="16" max="16" width="28" style="15" bestFit="1" customWidth="1"/>
    <col min="17" max="17" width="9.109375" style="15"/>
    <col min="18" max="18" width="11.33203125" style="15" bestFit="1" customWidth="1"/>
    <col min="19" max="19" width="25.44140625" style="15" bestFit="1" customWidth="1"/>
    <col min="20" max="20" width="11.88671875" style="15" bestFit="1" customWidth="1"/>
    <col min="21" max="22" width="9.109375" style="15"/>
    <col min="23" max="23" width="10.109375" style="15" customWidth="1"/>
    <col min="24" max="24" width="11.5546875" style="15" customWidth="1"/>
    <col min="25" max="25" width="9.109375" style="15"/>
    <col min="26" max="16384" width="9.109375" style="1"/>
  </cols>
  <sheetData>
    <row r="1" spans="1:24" ht="21" x14ac:dyDescent="0.4">
      <c r="A1" s="66" t="s">
        <v>63</v>
      </c>
      <c r="B1" s="67"/>
      <c r="C1" s="67"/>
      <c r="D1" s="68"/>
      <c r="E1" s="69"/>
      <c r="F1" s="68"/>
      <c r="G1" s="67"/>
      <c r="H1" s="67"/>
      <c r="I1" s="67"/>
      <c r="J1" s="67"/>
      <c r="K1" s="67"/>
      <c r="L1" s="67"/>
      <c r="M1" s="67"/>
      <c r="N1" s="15"/>
    </row>
    <row r="2" spans="1:24" x14ac:dyDescent="0.25">
      <c r="A2" s="15"/>
      <c r="B2" s="69"/>
      <c r="C2" s="69"/>
      <c r="D2" s="69"/>
      <c r="E2" s="69"/>
      <c r="F2" s="69"/>
      <c r="G2" s="69"/>
      <c r="H2" s="69"/>
      <c r="I2" s="69"/>
      <c r="J2" s="69"/>
      <c r="K2" s="69"/>
      <c r="L2" s="70"/>
      <c r="M2" s="69"/>
      <c r="N2" s="15"/>
    </row>
    <row r="3" spans="1:24" ht="13.8" thickBot="1" x14ac:dyDescent="0.3">
      <c r="A3" s="15"/>
      <c r="B3" s="69"/>
      <c r="C3" s="69"/>
      <c r="D3" s="69"/>
      <c r="E3" s="69"/>
      <c r="F3" s="69"/>
      <c r="G3" s="69"/>
      <c r="H3" s="69"/>
      <c r="I3" s="69"/>
      <c r="J3" s="71"/>
      <c r="K3" s="71"/>
      <c r="L3" s="71"/>
      <c r="M3" s="71"/>
      <c r="N3" s="15"/>
    </row>
    <row r="4" spans="1:24" ht="90.75" customHeight="1" x14ac:dyDescent="0.25">
      <c r="A4" s="72" t="s">
        <v>60</v>
      </c>
      <c r="B4" s="73" t="s">
        <v>59</v>
      </c>
      <c r="C4" s="73" t="s">
        <v>58</v>
      </c>
      <c r="D4" s="73" t="s">
        <v>57</v>
      </c>
      <c r="E4" s="73" t="s">
        <v>56</v>
      </c>
      <c r="F4" s="73" t="s">
        <v>55</v>
      </c>
      <c r="G4" s="73" t="s">
        <v>54</v>
      </c>
      <c r="H4" s="73" t="s">
        <v>53</v>
      </c>
      <c r="I4" s="73" t="s">
        <v>52</v>
      </c>
      <c r="J4" s="73" t="s">
        <v>51</v>
      </c>
      <c r="K4" s="73" t="s">
        <v>50</v>
      </c>
      <c r="L4" s="73" t="s">
        <v>49</v>
      </c>
      <c r="M4" s="74" t="s">
        <v>48</v>
      </c>
      <c r="N4" s="75" t="s">
        <v>47</v>
      </c>
      <c r="O4" s="16"/>
      <c r="P4" s="16"/>
      <c r="Q4" s="16"/>
      <c r="R4" s="16"/>
      <c r="W4" s="16"/>
      <c r="X4" s="16"/>
    </row>
    <row r="5" spans="1:24" x14ac:dyDescent="0.25">
      <c r="A5" s="76" t="s">
        <v>46</v>
      </c>
      <c r="B5" s="77"/>
      <c r="C5" s="77"/>
      <c r="D5" s="77"/>
      <c r="E5" s="77"/>
      <c r="F5" s="77"/>
      <c r="G5" s="77"/>
      <c r="H5" s="77"/>
      <c r="I5" s="77"/>
      <c r="J5" s="78">
        <f>((Q13+R13+S13)+(Q14+R14+S14)+(Q15+R15+S15))/3</f>
        <v>5.4663166666666667</v>
      </c>
      <c r="K5" s="79">
        <f>((Q18+Q19)/2)+(Q21+Q22+Q23)</f>
        <v>0.1399</v>
      </c>
      <c r="L5" s="14" t="s">
        <v>8</v>
      </c>
      <c r="M5" s="79">
        <f>((T13)+(T14)+(T15))/3</f>
        <v>5.2594333333333338</v>
      </c>
      <c r="N5" s="80"/>
      <c r="O5" s="6"/>
      <c r="P5" s="6"/>
    </row>
    <row r="6" spans="1:24" ht="12" customHeight="1" x14ac:dyDescent="0.25">
      <c r="A6" s="81" t="s">
        <v>45</v>
      </c>
      <c r="B6" s="82">
        <v>150</v>
      </c>
      <c r="C6" s="82">
        <v>900</v>
      </c>
      <c r="D6" s="39">
        <f t="shared" ref="D6:D10" si="0">B6/1000*0.75</f>
        <v>0.11249999999999999</v>
      </c>
      <c r="E6" s="83">
        <f t="shared" ref="E6:E40" si="1">D6*8760/12</f>
        <v>82.124999999999986</v>
      </c>
      <c r="F6" s="39">
        <f t="shared" ref="F6:F10" si="2">C6/1000*0.0714*0.75</f>
        <v>4.8195000000000009E-2</v>
      </c>
      <c r="G6" s="83">
        <f t="shared" ref="G6:G18" si="3">F6*8760/12*0.2489</f>
        <v>8.7568869150000026</v>
      </c>
      <c r="H6" s="84">
        <f t="shared" ref="H6:I18" si="4">F6+D6</f>
        <v>0.160695</v>
      </c>
      <c r="I6" s="85">
        <f t="shared" si="4"/>
        <v>90.881886914999995</v>
      </c>
      <c r="J6" s="86">
        <f t="shared" ref="J6:J18" si="5">+$H6*$J$5</f>
        <v>0.87840975674999999</v>
      </c>
      <c r="K6" s="86">
        <f t="shared" ref="K6:K18" si="6">+I6*$K$5</f>
        <v>12.7143759794085</v>
      </c>
      <c r="L6" s="86">
        <f t="shared" ref="L6:L18" si="7">+K6+J6</f>
        <v>13.5927857361585</v>
      </c>
      <c r="M6" s="87">
        <f>+$H6*$M$5</f>
        <v>0.84516463950000009</v>
      </c>
      <c r="N6" s="44">
        <f t="shared" ref="N6:N18" si="8">M6+L6</f>
        <v>14.437950375658501</v>
      </c>
      <c r="O6" s="102"/>
      <c r="P6" s="7"/>
      <c r="Q6" s="17"/>
      <c r="R6" s="17"/>
      <c r="S6" s="18"/>
      <c r="U6" s="19"/>
      <c r="X6" s="17"/>
    </row>
    <row r="7" spans="1:24" ht="12" customHeight="1" x14ac:dyDescent="0.25">
      <c r="A7" s="13" t="s">
        <v>44</v>
      </c>
      <c r="B7" s="12">
        <v>200</v>
      </c>
      <c r="C7" s="12">
        <v>1200</v>
      </c>
      <c r="D7" s="39">
        <f t="shared" si="0"/>
        <v>0.15000000000000002</v>
      </c>
      <c r="E7" s="40">
        <f t="shared" si="1"/>
        <v>109.50000000000001</v>
      </c>
      <c r="F7" s="39">
        <f t="shared" si="2"/>
        <v>6.4260000000000012E-2</v>
      </c>
      <c r="G7" s="40">
        <f t="shared" si="3"/>
        <v>11.675849220000003</v>
      </c>
      <c r="H7" s="39">
        <f t="shared" si="4"/>
        <v>0.21426000000000003</v>
      </c>
      <c r="I7" s="41">
        <f t="shared" si="4"/>
        <v>121.17584922000002</v>
      </c>
      <c r="J7" s="42">
        <f t="shared" si="5"/>
        <v>1.1712130090000001</v>
      </c>
      <c r="K7" s="42">
        <f t="shared" si="6"/>
        <v>16.952501305878002</v>
      </c>
      <c r="L7" s="42">
        <f t="shared" si="7"/>
        <v>18.123714314878001</v>
      </c>
      <c r="M7" s="43">
        <f t="shared" ref="M7:M18" si="9">+H7*$M$5</f>
        <v>1.1268861860000003</v>
      </c>
      <c r="N7" s="44">
        <f t="shared" si="8"/>
        <v>19.250600500878001</v>
      </c>
      <c r="O7" s="102"/>
      <c r="P7" s="7"/>
      <c r="Q7" s="17"/>
      <c r="R7" s="17"/>
      <c r="S7" s="18"/>
      <c r="U7" s="19"/>
      <c r="X7" s="17"/>
    </row>
    <row r="8" spans="1:24" ht="12" customHeight="1" x14ac:dyDescent="0.25">
      <c r="A8" s="13" t="s">
        <v>43</v>
      </c>
      <c r="B8" s="12">
        <v>250</v>
      </c>
      <c r="C8" s="12">
        <v>1600</v>
      </c>
      <c r="D8" s="39">
        <f t="shared" si="0"/>
        <v>0.1875</v>
      </c>
      <c r="E8" s="40">
        <f t="shared" si="1"/>
        <v>136.875</v>
      </c>
      <c r="F8" s="39">
        <f t="shared" si="2"/>
        <v>8.5680000000000006E-2</v>
      </c>
      <c r="G8" s="40">
        <f t="shared" si="3"/>
        <v>15.567798960000003</v>
      </c>
      <c r="H8" s="39">
        <f t="shared" si="4"/>
        <v>0.27317999999999998</v>
      </c>
      <c r="I8" s="41">
        <f t="shared" si="4"/>
        <v>152.44279896</v>
      </c>
      <c r="J8" s="42">
        <f t="shared" si="5"/>
        <v>1.493288387</v>
      </c>
      <c r="K8" s="42">
        <f t="shared" si="6"/>
        <v>21.326747574504001</v>
      </c>
      <c r="L8" s="42">
        <f t="shared" si="7"/>
        <v>22.820035961504001</v>
      </c>
      <c r="M8" s="43">
        <f t="shared" si="9"/>
        <v>1.436771998</v>
      </c>
      <c r="N8" s="44">
        <f t="shared" si="8"/>
        <v>24.256807959504002</v>
      </c>
      <c r="O8" s="102"/>
      <c r="P8" s="7"/>
      <c r="Q8" s="17"/>
      <c r="R8" s="17"/>
      <c r="S8" s="18"/>
      <c r="U8" s="19"/>
      <c r="X8" s="17"/>
    </row>
    <row r="9" spans="1:24" ht="12" customHeight="1" x14ac:dyDescent="0.25">
      <c r="A9" s="13" t="s">
        <v>42</v>
      </c>
      <c r="B9" s="12">
        <v>350</v>
      </c>
      <c r="C9" s="12">
        <v>1900</v>
      </c>
      <c r="D9" s="39">
        <f t="shared" si="0"/>
        <v>0.26249999999999996</v>
      </c>
      <c r="E9" s="40">
        <f t="shared" si="1"/>
        <v>191.62499999999997</v>
      </c>
      <c r="F9" s="39">
        <f t="shared" si="2"/>
        <v>0.101745</v>
      </c>
      <c r="G9" s="40">
        <f t="shared" si="3"/>
        <v>18.486761264999998</v>
      </c>
      <c r="H9" s="39">
        <f t="shared" si="4"/>
        <v>0.36424499999999993</v>
      </c>
      <c r="I9" s="41">
        <f t="shared" si="4"/>
        <v>210.11176126499998</v>
      </c>
      <c r="J9" s="42">
        <f t="shared" si="5"/>
        <v>1.9910785142499996</v>
      </c>
      <c r="K9" s="42">
        <f t="shared" si="6"/>
        <v>29.394635400973495</v>
      </c>
      <c r="L9" s="42">
        <f t="shared" si="7"/>
        <v>31.385713915223494</v>
      </c>
      <c r="M9" s="43">
        <f t="shared" si="9"/>
        <v>1.9157222944999999</v>
      </c>
      <c r="N9" s="44">
        <f t="shared" si="8"/>
        <v>33.301436209723491</v>
      </c>
      <c r="O9" s="102"/>
      <c r="P9" s="7"/>
      <c r="Q9" s="17"/>
      <c r="R9" s="17"/>
      <c r="S9" s="18"/>
      <c r="U9" s="19"/>
      <c r="X9" s="17"/>
    </row>
    <row r="10" spans="1:24" ht="12.75" customHeight="1" x14ac:dyDescent="0.25">
      <c r="A10" s="13" t="s">
        <v>41</v>
      </c>
      <c r="B10" s="12">
        <v>400</v>
      </c>
      <c r="C10" s="12">
        <v>2600</v>
      </c>
      <c r="D10" s="39">
        <f t="shared" si="0"/>
        <v>0.30000000000000004</v>
      </c>
      <c r="E10" s="40">
        <f t="shared" si="1"/>
        <v>219.00000000000003</v>
      </c>
      <c r="F10" s="39">
        <f t="shared" si="2"/>
        <v>0.13923000000000002</v>
      </c>
      <c r="G10" s="40">
        <f t="shared" si="3"/>
        <v>25.297673310000004</v>
      </c>
      <c r="H10" s="39">
        <f t="shared" si="4"/>
        <v>0.43923000000000006</v>
      </c>
      <c r="I10" s="41">
        <f t="shared" si="4"/>
        <v>244.29767331000002</v>
      </c>
      <c r="J10" s="42">
        <f t="shared" si="5"/>
        <v>2.4009702695000006</v>
      </c>
      <c r="K10" s="42">
        <f t="shared" si="6"/>
        <v>34.177244496069001</v>
      </c>
      <c r="L10" s="42">
        <f t="shared" si="7"/>
        <v>36.578214765569001</v>
      </c>
      <c r="M10" s="43">
        <f t="shared" si="9"/>
        <v>2.3101009030000004</v>
      </c>
      <c r="N10" s="44">
        <f t="shared" si="8"/>
        <v>38.888315668569</v>
      </c>
      <c r="O10" s="102"/>
      <c r="P10" s="7"/>
      <c r="Q10" s="17"/>
      <c r="R10" s="17"/>
      <c r="S10" s="18"/>
      <c r="U10" s="19"/>
      <c r="X10" s="17"/>
    </row>
    <row r="11" spans="1:24" ht="12.75" customHeight="1" x14ac:dyDescent="0.25">
      <c r="A11" s="13" t="s">
        <v>108</v>
      </c>
      <c r="B11" s="12">
        <v>447</v>
      </c>
      <c r="C11" s="12">
        <v>2936</v>
      </c>
      <c r="D11" s="39">
        <f t="shared" ref="D11" si="10">B11/1000*0.75</f>
        <v>0.33524999999999999</v>
      </c>
      <c r="E11" s="40">
        <f t="shared" ref="E11" si="11">D11*8760/12</f>
        <v>244.73249999999999</v>
      </c>
      <c r="F11" s="39">
        <f t="shared" ref="F11" si="12">C11/1000*0.0714*0.75</f>
        <v>0.15722280000000002</v>
      </c>
      <c r="G11" s="40">
        <f t="shared" ref="G11" si="13">F11*8760/12*0.2489</f>
        <v>28.566911091600005</v>
      </c>
      <c r="H11" s="39">
        <f t="shared" ref="H11" si="14">F11+D11</f>
        <v>0.49247280000000004</v>
      </c>
      <c r="I11" s="41">
        <f t="shared" ref="I11" si="15">G11+E11</f>
        <v>273.29941109160001</v>
      </c>
      <c r="J11" s="42">
        <f t="shared" si="5"/>
        <v>2.6920122745200001</v>
      </c>
      <c r="K11" s="42">
        <f t="shared" ref="K11" si="16">+I11*$K$5</f>
        <v>38.234587611714844</v>
      </c>
      <c r="L11" s="42">
        <f t="shared" ref="L11" si="17">+K11+J11</f>
        <v>40.926599886234847</v>
      </c>
      <c r="M11" s="43">
        <f t="shared" ref="M11" si="18">+H11*$M$5</f>
        <v>2.5901278600800004</v>
      </c>
      <c r="N11" s="44">
        <f t="shared" ref="N11" si="19">M11+L11</f>
        <v>43.516727746314849</v>
      </c>
      <c r="O11" s="102"/>
      <c r="P11" s="7"/>
      <c r="Q11" s="119" t="s">
        <v>110</v>
      </c>
      <c r="R11" s="119"/>
      <c r="S11" s="119"/>
      <c r="T11" s="119"/>
      <c r="U11" s="19"/>
      <c r="X11" s="17"/>
    </row>
    <row r="12" spans="1:24" ht="12" customHeight="1" x14ac:dyDescent="0.25">
      <c r="A12" s="13" t="s">
        <v>40</v>
      </c>
      <c r="B12" s="12">
        <v>525</v>
      </c>
      <c r="C12" s="12">
        <v>3500</v>
      </c>
      <c r="D12" s="39">
        <f t="shared" ref="D12:D18" si="20">B12/1000*0.75</f>
        <v>0.39375000000000004</v>
      </c>
      <c r="E12" s="40">
        <f t="shared" si="1"/>
        <v>287.43750000000006</v>
      </c>
      <c r="F12" s="39">
        <f t="shared" ref="F12:F18" si="21">C12/1000*0.0714*0.75</f>
        <v>0.18742500000000001</v>
      </c>
      <c r="G12" s="40">
        <f t="shared" si="3"/>
        <v>34.054560225000003</v>
      </c>
      <c r="H12" s="39">
        <f t="shared" si="4"/>
        <v>0.581175</v>
      </c>
      <c r="I12" s="41">
        <f t="shared" si="4"/>
        <v>321.49206022500005</v>
      </c>
      <c r="J12" s="42">
        <f t="shared" si="5"/>
        <v>3.17688658875</v>
      </c>
      <c r="K12" s="42">
        <f t="shared" si="6"/>
        <v>44.976739225477502</v>
      </c>
      <c r="L12" s="42">
        <f t="shared" si="7"/>
        <v>48.153625814227503</v>
      </c>
      <c r="M12" s="43">
        <f t="shared" si="9"/>
        <v>3.0566511675000001</v>
      </c>
      <c r="N12" s="44">
        <f t="shared" si="8"/>
        <v>51.210276981727503</v>
      </c>
      <c r="O12" s="102"/>
      <c r="P12" s="7"/>
      <c r="Q12" s="61" t="s">
        <v>101</v>
      </c>
      <c r="R12" s="61" t="s">
        <v>100</v>
      </c>
      <c r="S12" s="62" t="s">
        <v>109</v>
      </c>
      <c r="T12" s="60" t="s">
        <v>102</v>
      </c>
      <c r="U12" s="19"/>
      <c r="X12" s="17"/>
    </row>
    <row r="13" spans="1:24" ht="12" customHeight="1" x14ac:dyDescent="0.25">
      <c r="A13" s="13" t="s">
        <v>39</v>
      </c>
      <c r="B13" s="12">
        <v>650</v>
      </c>
      <c r="C13" s="12">
        <v>4400</v>
      </c>
      <c r="D13" s="39">
        <f t="shared" si="20"/>
        <v>0.48750000000000004</v>
      </c>
      <c r="E13" s="40">
        <f t="shared" si="1"/>
        <v>355.875</v>
      </c>
      <c r="F13" s="39">
        <f t="shared" si="21"/>
        <v>0.23562000000000005</v>
      </c>
      <c r="G13" s="40">
        <f t="shared" si="3"/>
        <v>42.811447140000006</v>
      </c>
      <c r="H13" s="39">
        <f t="shared" si="4"/>
        <v>0.7231200000000001</v>
      </c>
      <c r="I13" s="41">
        <f t="shared" si="4"/>
        <v>398.68644713999998</v>
      </c>
      <c r="J13" s="42">
        <f t="shared" si="5"/>
        <v>3.9528029080000007</v>
      </c>
      <c r="K13" s="42">
        <f t="shared" si="6"/>
        <v>55.776233954885996</v>
      </c>
      <c r="L13" s="42">
        <f t="shared" si="7"/>
        <v>59.729036862885998</v>
      </c>
      <c r="M13" s="43">
        <f t="shared" si="9"/>
        <v>3.8032014320000007</v>
      </c>
      <c r="N13" s="44">
        <f t="shared" si="8"/>
        <v>63.532238294886</v>
      </c>
      <c r="O13" s="102"/>
      <c r="P13" s="60" t="s">
        <v>97</v>
      </c>
      <c r="Q13" s="59">
        <v>1.9910000000000001E-2</v>
      </c>
      <c r="R13" s="58">
        <v>3.1059000000000001</v>
      </c>
      <c r="S13" s="58">
        <v>1.9643999999999999</v>
      </c>
      <c r="T13" s="121">
        <v>5.6064999999999996</v>
      </c>
      <c r="U13" s="19"/>
      <c r="X13" s="17"/>
    </row>
    <row r="14" spans="1:24" ht="12" customHeight="1" x14ac:dyDescent="0.25">
      <c r="A14" s="13" t="s">
        <v>38</v>
      </c>
      <c r="B14" s="12">
        <v>665</v>
      </c>
      <c r="C14" s="12">
        <v>4496</v>
      </c>
      <c r="D14" s="39">
        <f t="shared" si="20"/>
        <v>0.49875000000000003</v>
      </c>
      <c r="E14" s="40">
        <f t="shared" si="1"/>
        <v>364.08750000000003</v>
      </c>
      <c r="F14" s="39">
        <f t="shared" si="21"/>
        <v>0.24076080000000002</v>
      </c>
      <c r="G14" s="40">
        <f t="shared" si="3"/>
        <v>43.745515077600004</v>
      </c>
      <c r="H14" s="39">
        <f t="shared" si="4"/>
        <v>0.73951080000000002</v>
      </c>
      <c r="I14" s="41">
        <f t="shared" si="4"/>
        <v>407.83301507760007</v>
      </c>
      <c r="J14" s="42">
        <f t="shared" si="5"/>
        <v>4.0424002112200004</v>
      </c>
      <c r="K14" s="42">
        <f t="shared" si="6"/>
        <v>57.055838809356246</v>
      </c>
      <c r="L14" s="42">
        <f t="shared" si="7"/>
        <v>61.098239020576244</v>
      </c>
      <c r="M14" s="43">
        <f t="shared" si="9"/>
        <v>3.8894077518800003</v>
      </c>
      <c r="N14" s="44">
        <f t="shared" si="8"/>
        <v>64.987646772456245</v>
      </c>
      <c r="O14" s="102"/>
      <c r="P14" s="60" t="s">
        <v>98</v>
      </c>
      <c r="Q14" s="59">
        <v>2.128E-2</v>
      </c>
      <c r="R14" s="58">
        <v>3.2248000000000001</v>
      </c>
      <c r="S14" s="58">
        <v>2.0994999999999999</v>
      </c>
      <c r="T14" s="121">
        <v>5.1311</v>
      </c>
      <c r="U14" s="19"/>
      <c r="X14" s="17"/>
    </row>
    <row r="15" spans="1:24" ht="12" customHeight="1" x14ac:dyDescent="0.25">
      <c r="A15" s="13" t="s">
        <v>37</v>
      </c>
      <c r="B15" s="12">
        <v>696</v>
      </c>
      <c r="C15" s="12">
        <v>4700</v>
      </c>
      <c r="D15" s="39">
        <f t="shared" si="20"/>
        <v>0.52200000000000002</v>
      </c>
      <c r="E15" s="40">
        <f t="shared" si="1"/>
        <v>381.06</v>
      </c>
      <c r="F15" s="39">
        <f t="shared" si="21"/>
        <v>0.25168500000000005</v>
      </c>
      <c r="G15" s="40">
        <f t="shared" si="3"/>
        <v>45.730409445000014</v>
      </c>
      <c r="H15" s="39">
        <f t="shared" si="4"/>
        <v>0.77368500000000007</v>
      </c>
      <c r="I15" s="41">
        <f t="shared" si="4"/>
        <v>426.79040944500002</v>
      </c>
      <c r="J15" s="42">
        <f t="shared" si="5"/>
        <v>4.2292072102500002</v>
      </c>
      <c r="K15" s="42">
        <f t="shared" si="6"/>
        <v>59.707978281355501</v>
      </c>
      <c r="L15" s="42">
        <f t="shared" si="7"/>
        <v>63.937185491605504</v>
      </c>
      <c r="M15" s="43">
        <f t="shared" si="9"/>
        <v>4.0691446785000007</v>
      </c>
      <c r="N15" s="44">
        <f t="shared" si="8"/>
        <v>68.0063301701055</v>
      </c>
      <c r="O15" s="102"/>
      <c r="P15" s="60" t="s">
        <v>99</v>
      </c>
      <c r="Q15" s="59">
        <v>2.3959999999999999E-2</v>
      </c>
      <c r="R15" s="58">
        <v>3.5749</v>
      </c>
      <c r="S15" s="58">
        <v>2.3643000000000001</v>
      </c>
      <c r="T15" s="121">
        <v>5.0407000000000002</v>
      </c>
      <c r="U15" s="19"/>
      <c r="X15" s="17"/>
    </row>
    <row r="16" spans="1:24" ht="12" customHeight="1" x14ac:dyDescent="0.25">
      <c r="A16" s="13" t="s">
        <v>36</v>
      </c>
      <c r="B16" s="12">
        <v>748</v>
      </c>
      <c r="C16" s="12">
        <v>5050</v>
      </c>
      <c r="D16" s="39">
        <f t="shared" si="20"/>
        <v>0.56099999999999994</v>
      </c>
      <c r="E16" s="40">
        <f t="shared" si="1"/>
        <v>409.53</v>
      </c>
      <c r="F16" s="39">
        <f t="shared" si="21"/>
        <v>0.27042749999999999</v>
      </c>
      <c r="G16" s="40">
        <f t="shared" si="3"/>
        <v>49.135865467499997</v>
      </c>
      <c r="H16" s="39">
        <f t="shared" si="4"/>
        <v>0.83142749999999999</v>
      </c>
      <c r="I16" s="41">
        <f t="shared" si="4"/>
        <v>458.6658654675</v>
      </c>
      <c r="J16" s="42">
        <f t="shared" si="5"/>
        <v>4.5448460003750002</v>
      </c>
      <c r="K16" s="42">
        <f t="shared" si="6"/>
        <v>64.167354578903243</v>
      </c>
      <c r="L16" s="42">
        <f t="shared" si="7"/>
        <v>68.712200579278246</v>
      </c>
      <c r="M16" s="43">
        <f t="shared" si="9"/>
        <v>4.3728375077500008</v>
      </c>
      <c r="N16" s="44">
        <f t="shared" si="8"/>
        <v>73.085038087028252</v>
      </c>
      <c r="O16" s="102"/>
      <c r="P16" s="60"/>
      <c r="Q16" s="17"/>
      <c r="R16" s="17"/>
      <c r="S16" s="18"/>
      <c r="U16" s="19"/>
      <c r="X16" s="17"/>
    </row>
    <row r="17" spans="1:24" ht="12" customHeight="1" x14ac:dyDescent="0.25">
      <c r="A17" s="13" t="s">
        <v>35</v>
      </c>
      <c r="B17" s="12">
        <v>800</v>
      </c>
      <c r="C17" s="12">
        <v>5400</v>
      </c>
      <c r="D17" s="39">
        <f t="shared" si="20"/>
        <v>0.60000000000000009</v>
      </c>
      <c r="E17" s="40">
        <f t="shared" si="1"/>
        <v>438.00000000000006</v>
      </c>
      <c r="F17" s="39">
        <f t="shared" si="21"/>
        <v>0.28917000000000004</v>
      </c>
      <c r="G17" s="40">
        <f t="shared" si="3"/>
        <v>52.541321490000009</v>
      </c>
      <c r="H17" s="39">
        <f t="shared" si="4"/>
        <v>0.88917000000000013</v>
      </c>
      <c r="I17" s="41">
        <f t="shared" si="4"/>
        <v>490.54132149000009</v>
      </c>
      <c r="J17" s="42">
        <f t="shared" si="5"/>
        <v>4.860484790500001</v>
      </c>
      <c r="K17" s="42">
        <f t="shared" si="6"/>
        <v>68.626730876451006</v>
      </c>
      <c r="L17" s="42">
        <f t="shared" si="7"/>
        <v>73.487215666951002</v>
      </c>
      <c r="M17" s="43">
        <f t="shared" si="9"/>
        <v>4.6765303370000009</v>
      </c>
      <c r="N17" s="44">
        <f t="shared" si="8"/>
        <v>78.163746003951005</v>
      </c>
      <c r="O17" s="102"/>
      <c r="P17" s="60"/>
      <c r="Q17" s="17"/>
      <c r="R17" s="17"/>
      <c r="S17" s="18"/>
      <c r="U17" s="19"/>
      <c r="X17" s="17"/>
    </row>
    <row r="18" spans="1:24" ht="12" customHeight="1" x14ac:dyDescent="0.25">
      <c r="A18" s="13" t="s">
        <v>34</v>
      </c>
      <c r="B18" s="12">
        <v>1000</v>
      </c>
      <c r="C18" s="12">
        <v>6600</v>
      </c>
      <c r="D18" s="39">
        <f t="shared" si="20"/>
        <v>0.75</v>
      </c>
      <c r="E18" s="40">
        <f t="shared" si="1"/>
        <v>547.5</v>
      </c>
      <c r="F18" s="39">
        <f t="shared" si="21"/>
        <v>0.35343000000000002</v>
      </c>
      <c r="G18" s="40">
        <f t="shared" si="3"/>
        <v>64.217170710000005</v>
      </c>
      <c r="H18" s="39">
        <f t="shared" si="4"/>
        <v>1.1034299999999999</v>
      </c>
      <c r="I18" s="41">
        <f t="shared" si="4"/>
        <v>611.71717071</v>
      </c>
      <c r="J18" s="42">
        <f t="shared" si="5"/>
        <v>6.0316977994999998</v>
      </c>
      <c r="K18" s="42">
        <f t="shared" si="6"/>
        <v>85.579232182328994</v>
      </c>
      <c r="L18" s="42">
        <f t="shared" si="7"/>
        <v>91.610929981828988</v>
      </c>
      <c r="M18" s="43">
        <f t="shared" si="9"/>
        <v>5.8034165230000001</v>
      </c>
      <c r="N18" s="44">
        <f t="shared" si="8"/>
        <v>97.414346504828984</v>
      </c>
      <c r="O18" s="102"/>
      <c r="P18" s="60" t="s">
        <v>103</v>
      </c>
      <c r="Q18" s="120">
        <v>0.126</v>
      </c>
      <c r="R18" s="17"/>
      <c r="S18" s="18"/>
      <c r="U18" s="19"/>
      <c r="X18" s="17"/>
    </row>
    <row r="19" spans="1:24" s="15" customFormat="1" ht="12" customHeight="1" x14ac:dyDescent="0.25">
      <c r="A19" s="13"/>
      <c r="B19" s="12"/>
      <c r="C19" s="12"/>
      <c r="D19" s="39"/>
      <c r="E19" s="40"/>
      <c r="F19" s="39"/>
      <c r="G19" s="40"/>
      <c r="H19" s="39"/>
      <c r="I19" s="41"/>
      <c r="J19" s="42"/>
      <c r="K19" s="42"/>
      <c r="L19" s="42"/>
      <c r="M19" s="43"/>
      <c r="N19" s="44"/>
      <c r="O19" s="7"/>
      <c r="P19" s="60" t="s">
        <v>104</v>
      </c>
      <c r="Q19" s="120">
        <v>0.14599999999999999</v>
      </c>
      <c r="R19" s="17"/>
      <c r="S19" s="18"/>
      <c r="U19" s="19"/>
      <c r="X19" s="17"/>
    </row>
    <row r="20" spans="1:24" x14ac:dyDescent="0.25">
      <c r="A20" s="13" t="s">
        <v>33</v>
      </c>
      <c r="B20" s="12">
        <v>83</v>
      </c>
      <c r="C20" s="12">
        <v>400</v>
      </c>
      <c r="D20" s="39">
        <f t="shared" ref="D20:D40" si="22">B20/1000*0.75</f>
        <v>6.225E-2</v>
      </c>
      <c r="E20" s="40">
        <f t="shared" si="1"/>
        <v>45.442499999999995</v>
      </c>
      <c r="F20" s="39">
        <f t="shared" ref="F20:F40" si="23">C20/1000*0.0714*0.75</f>
        <v>2.1420000000000002E-2</v>
      </c>
      <c r="G20" s="40">
        <f t="shared" ref="G20:G40" si="24">F20*8760/12*0.2489</f>
        <v>3.8919497400000007</v>
      </c>
      <c r="H20" s="39">
        <f t="shared" ref="H20:I40" si="25">F20+D20</f>
        <v>8.3669999999999994E-2</v>
      </c>
      <c r="I20" s="41">
        <f t="shared" si="25"/>
        <v>49.334449739999997</v>
      </c>
      <c r="J20" s="42">
        <f t="shared" ref="J20:J40" si="26">+$H20*$J$5</f>
        <v>0.45736671549999997</v>
      </c>
      <c r="K20" s="42">
        <f t="shared" ref="K20:K40" si="27">+I20*$K$5</f>
        <v>6.9018895186259996</v>
      </c>
      <c r="L20" s="42">
        <f t="shared" ref="L20:L40" si="28">+K20+J20</f>
        <v>7.3592562341259997</v>
      </c>
      <c r="M20" s="43">
        <f t="shared" ref="M20:M40" si="29">+H20*$M$5</f>
        <v>0.440056787</v>
      </c>
      <c r="N20" s="44">
        <f t="shared" ref="N20:N40" si="30">M20+L20</f>
        <v>7.7993130211259993</v>
      </c>
      <c r="O20" s="102"/>
      <c r="P20" s="60"/>
      <c r="Q20" s="17"/>
      <c r="R20" s="17"/>
      <c r="S20" s="18"/>
      <c r="U20" s="19"/>
      <c r="X20" s="17"/>
    </row>
    <row r="21" spans="1:24" ht="12" customHeight="1" x14ac:dyDescent="0.25">
      <c r="A21" s="13" t="s">
        <v>32</v>
      </c>
      <c r="B21" s="12">
        <v>125</v>
      </c>
      <c r="C21" s="12">
        <v>650</v>
      </c>
      <c r="D21" s="39">
        <f t="shared" si="22"/>
        <v>9.375E-2</v>
      </c>
      <c r="E21" s="40">
        <f t="shared" si="1"/>
        <v>68.4375</v>
      </c>
      <c r="F21" s="39">
        <f t="shared" si="23"/>
        <v>3.4807500000000005E-2</v>
      </c>
      <c r="G21" s="40">
        <f t="shared" si="24"/>
        <v>6.324418327500001</v>
      </c>
      <c r="H21" s="39">
        <f t="shared" si="25"/>
        <v>0.12855749999999999</v>
      </c>
      <c r="I21" s="41">
        <f t="shared" si="25"/>
        <v>74.761918327499998</v>
      </c>
      <c r="J21" s="42">
        <f t="shared" si="26"/>
        <v>0.70273600487499999</v>
      </c>
      <c r="K21" s="42">
        <f t="shared" si="27"/>
        <v>10.459192374017249</v>
      </c>
      <c r="L21" s="42">
        <f t="shared" si="28"/>
        <v>11.161928378892249</v>
      </c>
      <c r="M21" s="43">
        <f t="shared" si="29"/>
        <v>0.67613960075000001</v>
      </c>
      <c r="N21" s="44">
        <f t="shared" si="30"/>
        <v>11.838067979642249</v>
      </c>
      <c r="O21" s="102"/>
      <c r="P21" s="60" t="s">
        <v>105</v>
      </c>
      <c r="Q21" s="58">
        <v>3.0000000000000001E-3</v>
      </c>
      <c r="R21" s="17"/>
      <c r="S21" s="18"/>
      <c r="U21" s="19"/>
      <c r="X21" s="17"/>
    </row>
    <row r="22" spans="1:24" ht="12" customHeight="1" x14ac:dyDescent="0.25">
      <c r="A22" s="13" t="s">
        <v>31</v>
      </c>
      <c r="B22" s="12">
        <v>250</v>
      </c>
      <c r="C22" s="12">
        <v>1300</v>
      </c>
      <c r="D22" s="39">
        <f t="shared" si="22"/>
        <v>0.1875</v>
      </c>
      <c r="E22" s="40">
        <f t="shared" si="1"/>
        <v>136.875</v>
      </c>
      <c r="F22" s="39">
        <f t="shared" si="23"/>
        <v>6.961500000000001E-2</v>
      </c>
      <c r="G22" s="40">
        <f t="shared" si="24"/>
        <v>12.648836655000002</v>
      </c>
      <c r="H22" s="39">
        <f t="shared" si="25"/>
        <v>0.25711499999999998</v>
      </c>
      <c r="I22" s="41">
        <f t="shared" si="25"/>
        <v>149.523836655</v>
      </c>
      <c r="J22" s="42">
        <f t="shared" si="26"/>
        <v>1.40547200975</v>
      </c>
      <c r="K22" s="42">
        <f t="shared" si="27"/>
        <v>20.918384748034498</v>
      </c>
      <c r="L22" s="42">
        <f t="shared" si="28"/>
        <v>22.323856757784498</v>
      </c>
      <c r="M22" s="43">
        <f t="shared" si="29"/>
        <v>1.3522792015</v>
      </c>
      <c r="N22" s="44">
        <f t="shared" si="30"/>
        <v>23.676135959284498</v>
      </c>
      <c r="O22" s="102"/>
      <c r="P22" s="60" t="s">
        <v>106</v>
      </c>
      <c r="Q22" s="58">
        <v>4.0000000000000002E-4</v>
      </c>
      <c r="R22" s="17"/>
      <c r="S22" s="18"/>
      <c r="U22" s="19"/>
      <c r="X22" s="17"/>
    </row>
    <row r="23" spans="1:24" ht="12" customHeight="1" x14ac:dyDescent="0.25">
      <c r="A23" s="13" t="s">
        <v>30</v>
      </c>
      <c r="B23" s="12">
        <v>300</v>
      </c>
      <c r="C23" s="12">
        <v>1800</v>
      </c>
      <c r="D23" s="39">
        <f t="shared" si="22"/>
        <v>0.22499999999999998</v>
      </c>
      <c r="E23" s="40">
        <f t="shared" si="1"/>
        <v>164.24999999999997</v>
      </c>
      <c r="F23" s="39">
        <f t="shared" si="23"/>
        <v>9.6390000000000017E-2</v>
      </c>
      <c r="G23" s="40">
        <f t="shared" si="24"/>
        <v>17.513773830000005</v>
      </c>
      <c r="H23" s="39">
        <f t="shared" si="25"/>
        <v>0.32139000000000001</v>
      </c>
      <c r="I23" s="41">
        <f t="shared" si="25"/>
        <v>181.76377382999999</v>
      </c>
      <c r="J23" s="42">
        <f t="shared" si="26"/>
        <v>1.7568195135</v>
      </c>
      <c r="K23" s="42">
        <f t="shared" si="27"/>
        <v>25.428751958816999</v>
      </c>
      <c r="L23" s="42">
        <f t="shared" si="28"/>
        <v>27.185571472317001</v>
      </c>
      <c r="M23" s="43">
        <f t="shared" si="29"/>
        <v>1.6903292790000002</v>
      </c>
      <c r="N23" s="44">
        <f t="shared" si="30"/>
        <v>28.875900751317001</v>
      </c>
      <c r="O23" s="102"/>
      <c r="P23" s="60" t="s">
        <v>107</v>
      </c>
      <c r="Q23" s="58">
        <v>5.0000000000000001E-4</v>
      </c>
      <c r="R23" s="17"/>
      <c r="S23" s="18"/>
      <c r="U23" s="19"/>
      <c r="X23" s="17"/>
    </row>
    <row r="24" spans="1:24" ht="12" customHeight="1" x14ac:dyDescent="0.25">
      <c r="A24" s="13" t="s">
        <v>29</v>
      </c>
      <c r="B24" s="12">
        <v>400</v>
      </c>
      <c r="C24" s="12">
        <v>2400</v>
      </c>
      <c r="D24" s="39">
        <f t="shared" si="22"/>
        <v>0.30000000000000004</v>
      </c>
      <c r="E24" s="40">
        <f t="shared" si="1"/>
        <v>219.00000000000003</v>
      </c>
      <c r="F24" s="39">
        <f t="shared" si="23"/>
        <v>0.12852000000000002</v>
      </c>
      <c r="G24" s="40">
        <f t="shared" si="24"/>
        <v>23.351698440000007</v>
      </c>
      <c r="H24" s="39">
        <f t="shared" si="25"/>
        <v>0.42852000000000007</v>
      </c>
      <c r="I24" s="41">
        <f t="shared" si="25"/>
        <v>242.35169844000004</v>
      </c>
      <c r="J24" s="42">
        <f t="shared" si="26"/>
        <v>2.3424260180000003</v>
      </c>
      <c r="K24" s="42">
        <f t="shared" si="27"/>
        <v>33.905002611756004</v>
      </c>
      <c r="L24" s="42">
        <f t="shared" si="28"/>
        <v>36.247428629756001</v>
      </c>
      <c r="M24" s="43">
        <f t="shared" si="29"/>
        <v>2.2537723720000007</v>
      </c>
      <c r="N24" s="44">
        <f t="shared" si="30"/>
        <v>38.501201001756002</v>
      </c>
      <c r="O24" s="102"/>
      <c r="P24" s="7"/>
      <c r="Q24" s="17"/>
      <c r="R24" s="17"/>
      <c r="S24" s="18"/>
      <c r="U24" s="19"/>
      <c r="X24" s="17"/>
    </row>
    <row r="25" spans="1:24" ht="12" customHeight="1" x14ac:dyDescent="0.25">
      <c r="A25" s="13" t="s">
        <v>28</v>
      </c>
      <c r="B25" s="12">
        <v>600</v>
      </c>
      <c r="C25" s="12">
        <v>3400</v>
      </c>
      <c r="D25" s="39">
        <f t="shared" si="22"/>
        <v>0.44999999999999996</v>
      </c>
      <c r="E25" s="40">
        <f t="shared" si="1"/>
        <v>328.49999999999994</v>
      </c>
      <c r="F25" s="39">
        <f t="shared" si="23"/>
        <v>0.18207000000000001</v>
      </c>
      <c r="G25" s="40">
        <f t="shared" si="24"/>
        <v>33.081572790000003</v>
      </c>
      <c r="H25" s="39">
        <f t="shared" si="25"/>
        <v>0.63206999999999991</v>
      </c>
      <c r="I25" s="41">
        <f t="shared" si="25"/>
        <v>361.58157278999994</v>
      </c>
      <c r="J25" s="42">
        <f t="shared" si="26"/>
        <v>3.4550947754999997</v>
      </c>
      <c r="K25" s="42">
        <f t="shared" si="27"/>
        <v>50.585262033320987</v>
      </c>
      <c r="L25" s="42">
        <f t="shared" si="28"/>
        <v>54.040356808820988</v>
      </c>
      <c r="M25" s="43">
        <f t="shared" si="29"/>
        <v>3.3243300269999998</v>
      </c>
      <c r="N25" s="44">
        <f t="shared" si="30"/>
        <v>57.36468683582099</v>
      </c>
      <c r="O25" s="102"/>
      <c r="P25" s="7"/>
      <c r="Q25" s="17"/>
      <c r="R25" s="17"/>
      <c r="S25" s="18"/>
      <c r="U25" s="19"/>
      <c r="X25" s="17"/>
    </row>
    <row r="26" spans="1:24" ht="11.25" customHeight="1" x14ac:dyDescent="0.25">
      <c r="A26" s="13" t="s">
        <v>27</v>
      </c>
      <c r="B26" s="12">
        <v>700</v>
      </c>
      <c r="C26" s="12">
        <v>4500</v>
      </c>
      <c r="D26" s="39">
        <f t="shared" si="22"/>
        <v>0.52499999999999991</v>
      </c>
      <c r="E26" s="40">
        <f t="shared" si="1"/>
        <v>383.24999999999994</v>
      </c>
      <c r="F26" s="39">
        <f t="shared" si="23"/>
        <v>0.24097500000000002</v>
      </c>
      <c r="G26" s="40">
        <f t="shared" si="24"/>
        <v>43.784434575000006</v>
      </c>
      <c r="H26" s="39">
        <f t="shared" si="25"/>
        <v>0.76597499999999996</v>
      </c>
      <c r="I26" s="41">
        <f t="shared" si="25"/>
        <v>427.03443457499998</v>
      </c>
      <c r="J26" s="42">
        <f t="shared" si="26"/>
        <v>4.1870619087499996</v>
      </c>
      <c r="K26" s="42">
        <f t="shared" si="27"/>
        <v>59.742117397042499</v>
      </c>
      <c r="L26" s="42">
        <f t="shared" si="28"/>
        <v>63.929179305792502</v>
      </c>
      <c r="M26" s="43">
        <f t="shared" si="29"/>
        <v>4.0285944475000006</v>
      </c>
      <c r="N26" s="44">
        <f t="shared" si="30"/>
        <v>67.9577737532925</v>
      </c>
      <c r="O26" s="102"/>
      <c r="P26" s="7"/>
      <c r="Q26" s="17"/>
      <c r="R26" s="17"/>
      <c r="S26" s="18"/>
      <c r="U26" s="19"/>
      <c r="X26" s="17"/>
    </row>
    <row r="27" spans="1:24" ht="11.25" customHeight="1" x14ac:dyDescent="0.25">
      <c r="A27" s="13" t="s">
        <v>26</v>
      </c>
      <c r="B27" s="12">
        <v>766</v>
      </c>
      <c r="C27" s="12">
        <v>4767</v>
      </c>
      <c r="D27" s="39">
        <f t="shared" si="22"/>
        <v>0.57450000000000001</v>
      </c>
      <c r="E27" s="40">
        <f t="shared" si="1"/>
        <v>419.38499999999999</v>
      </c>
      <c r="F27" s="39">
        <f t="shared" si="23"/>
        <v>0.25527285000000005</v>
      </c>
      <c r="G27" s="40">
        <f t="shared" si="24"/>
        <v>46.382311026450004</v>
      </c>
      <c r="H27" s="39">
        <f t="shared" si="25"/>
        <v>0.82977285000000012</v>
      </c>
      <c r="I27" s="41">
        <f t="shared" si="25"/>
        <v>465.76731102644999</v>
      </c>
      <c r="J27" s="42">
        <f t="shared" si="26"/>
        <v>4.5358011595025003</v>
      </c>
      <c r="K27" s="42">
        <f t="shared" si="27"/>
        <v>65.160846812600354</v>
      </c>
      <c r="L27" s="42">
        <f t="shared" si="28"/>
        <v>69.696647972102852</v>
      </c>
      <c r="M27" s="43">
        <f t="shared" si="29"/>
        <v>4.3641349863850012</v>
      </c>
      <c r="N27" s="44">
        <f t="shared" si="30"/>
        <v>74.060782958487849</v>
      </c>
      <c r="O27" s="102"/>
      <c r="P27" s="7"/>
      <c r="Q27" s="17"/>
      <c r="R27" s="17"/>
      <c r="S27" s="18"/>
      <c r="U27" s="19"/>
      <c r="X27" s="17"/>
    </row>
    <row r="28" spans="1:24" ht="11.25" customHeight="1" x14ac:dyDescent="0.25">
      <c r="A28" s="13" t="s">
        <v>25</v>
      </c>
      <c r="B28" s="12">
        <v>833</v>
      </c>
      <c r="C28" s="12">
        <v>5033</v>
      </c>
      <c r="D28" s="39">
        <f t="shared" si="22"/>
        <v>0.62474999999999992</v>
      </c>
      <c r="E28" s="40">
        <f t="shared" si="1"/>
        <v>456.06749999999994</v>
      </c>
      <c r="F28" s="39">
        <f t="shared" si="23"/>
        <v>0.26951715000000004</v>
      </c>
      <c r="G28" s="40">
        <f t="shared" si="24"/>
        <v>48.97045760355001</v>
      </c>
      <c r="H28" s="39">
        <f t="shared" si="25"/>
        <v>0.8942671499999999</v>
      </c>
      <c r="I28" s="41">
        <f t="shared" si="25"/>
        <v>505.03795760354996</v>
      </c>
      <c r="J28" s="42">
        <f t="shared" si="26"/>
        <v>4.8883474264974991</v>
      </c>
      <c r="K28" s="42">
        <f t="shared" si="27"/>
        <v>70.65481026873664</v>
      </c>
      <c r="L28" s="42">
        <f t="shared" si="28"/>
        <v>75.543157695234143</v>
      </c>
      <c r="M28" s="43">
        <f t="shared" si="29"/>
        <v>4.7033384576149997</v>
      </c>
      <c r="N28" s="44">
        <f t="shared" si="30"/>
        <v>80.246496152849147</v>
      </c>
      <c r="O28" s="102"/>
      <c r="P28" s="7"/>
      <c r="Q28" s="17"/>
      <c r="R28" s="17"/>
      <c r="S28" s="18"/>
      <c r="U28" s="19"/>
      <c r="X28" s="17"/>
    </row>
    <row r="29" spans="1:24" ht="12" customHeight="1" x14ac:dyDescent="0.25">
      <c r="A29" s="13" t="s">
        <v>24</v>
      </c>
      <c r="B29" s="12">
        <v>900</v>
      </c>
      <c r="C29" s="12">
        <v>5300</v>
      </c>
      <c r="D29" s="39">
        <f t="shared" si="22"/>
        <v>0.67500000000000004</v>
      </c>
      <c r="E29" s="40">
        <f t="shared" si="1"/>
        <v>492.75</v>
      </c>
      <c r="F29" s="39">
        <f t="shared" si="23"/>
        <v>0.28381500000000004</v>
      </c>
      <c r="G29" s="40">
        <f t="shared" si="24"/>
        <v>51.568334055000015</v>
      </c>
      <c r="H29" s="39">
        <f t="shared" si="25"/>
        <v>0.95881500000000008</v>
      </c>
      <c r="I29" s="41">
        <f t="shared" si="25"/>
        <v>544.31833405500004</v>
      </c>
      <c r="J29" s="42">
        <f t="shared" si="26"/>
        <v>5.2411864147500005</v>
      </c>
      <c r="K29" s="42">
        <f t="shared" si="27"/>
        <v>76.150134934294499</v>
      </c>
      <c r="L29" s="42">
        <f t="shared" si="28"/>
        <v>81.391321349044503</v>
      </c>
      <c r="M29" s="43">
        <f t="shared" si="29"/>
        <v>5.0428235715000014</v>
      </c>
      <c r="N29" s="44">
        <f t="shared" si="30"/>
        <v>86.434144920544497</v>
      </c>
      <c r="O29" s="102"/>
      <c r="P29" s="7"/>
      <c r="Q29" s="17"/>
      <c r="R29" s="17"/>
      <c r="S29" s="18"/>
      <c r="U29" s="19"/>
      <c r="X29" s="17"/>
    </row>
    <row r="30" spans="1:24" ht="12" customHeight="1" x14ac:dyDescent="0.25">
      <c r="A30" s="13" t="s">
        <v>23</v>
      </c>
      <c r="B30" s="12">
        <v>1100</v>
      </c>
      <c r="C30" s="12">
        <v>6300</v>
      </c>
      <c r="D30" s="39">
        <f t="shared" si="22"/>
        <v>0.82500000000000007</v>
      </c>
      <c r="E30" s="40">
        <f t="shared" si="1"/>
        <v>602.25000000000011</v>
      </c>
      <c r="F30" s="39">
        <f t="shared" si="23"/>
        <v>0.33736500000000003</v>
      </c>
      <c r="G30" s="40">
        <f t="shared" si="24"/>
        <v>61.298208405000011</v>
      </c>
      <c r="H30" s="39">
        <f t="shared" si="25"/>
        <v>1.1623650000000001</v>
      </c>
      <c r="I30" s="41">
        <f t="shared" si="25"/>
        <v>663.54820840500008</v>
      </c>
      <c r="J30" s="42">
        <f t="shared" si="26"/>
        <v>6.3538551722500003</v>
      </c>
      <c r="K30" s="42">
        <f t="shared" si="27"/>
        <v>92.830394355859511</v>
      </c>
      <c r="L30" s="42">
        <f t="shared" si="28"/>
        <v>99.184249528109518</v>
      </c>
      <c r="M30" s="43">
        <f t="shared" si="29"/>
        <v>6.1133812265000014</v>
      </c>
      <c r="N30" s="44">
        <f t="shared" si="30"/>
        <v>105.29763075460951</v>
      </c>
      <c r="O30" s="102"/>
      <c r="P30" s="7"/>
      <c r="Q30" s="17"/>
      <c r="R30" s="17"/>
      <c r="S30" s="18"/>
      <c r="U30" s="19"/>
      <c r="X30" s="17"/>
    </row>
    <row r="31" spans="1:24" ht="12" customHeight="1" x14ac:dyDescent="0.25">
      <c r="A31" s="13" t="s">
        <v>22</v>
      </c>
      <c r="B31" s="12">
        <v>2075</v>
      </c>
      <c r="C31" s="12">
        <v>7275</v>
      </c>
      <c r="D31" s="39">
        <f t="shared" si="22"/>
        <v>1.5562500000000001</v>
      </c>
      <c r="E31" s="40">
        <f t="shared" si="1"/>
        <v>1136.0625000000002</v>
      </c>
      <c r="F31" s="39">
        <f t="shared" si="23"/>
        <v>0.38957625000000007</v>
      </c>
      <c r="G31" s="40">
        <f t="shared" si="24"/>
        <v>70.784835896250001</v>
      </c>
      <c r="H31" s="39">
        <f t="shared" si="25"/>
        <v>1.9458262500000001</v>
      </c>
      <c r="I31" s="41">
        <f t="shared" si="25"/>
        <v>1206.8473358962501</v>
      </c>
      <c r="J31" s="42">
        <f t="shared" si="26"/>
        <v>10.636502460812501</v>
      </c>
      <c r="K31" s="42">
        <f t="shared" si="27"/>
        <v>168.83794229188538</v>
      </c>
      <c r="L31" s="42">
        <f t="shared" si="28"/>
        <v>179.47444475269788</v>
      </c>
      <c r="M31" s="43">
        <f t="shared" si="29"/>
        <v>10.233943440125001</v>
      </c>
      <c r="N31" s="44">
        <f t="shared" si="30"/>
        <v>189.70838819282287</v>
      </c>
      <c r="O31" s="102"/>
      <c r="P31" s="7"/>
      <c r="Q31" s="17"/>
      <c r="R31" s="17"/>
      <c r="S31" s="18"/>
      <c r="U31" s="19"/>
      <c r="X31" s="17"/>
    </row>
    <row r="32" spans="1:24" ht="12" customHeight="1" x14ac:dyDescent="0.25">
      <c r="A32" s="13" t="s">
        <v>21</v>
      </c>
      <c r="B32" s="12">
        <v>2400</v>
      </c>
      <c r="C32" s="12">
        <v>7600</v>
      </c>
      <c r="D32" s="39">
        <f t="shared" si="22"/>
        <v>1.7999999999999998</v>
      </c>
      <c r="E32" s="40">
        <f t="shared" si="1"/>
        <v>1313.9999999999998</v>
      </c>
      <c r="F32" s="39">
        <f t="shared" si="23"/>
        <v>0.40698000000000001</v>
      </c>
      <c r="G32" s="40">
        <f t="shared" si="24"/>
        <v>73.947045059999994</v>
      </c>
      <c r="H32" s="39">
        <f t="shared" si="25"/>
        <v>2.2069799999999997</v>
      </c>
      <c r="I32" s="41">
        <f t="shared" si="25"/>
        <v>1387.9470450599997</v>
      </c>
      <c r="J32" s="42">
        <f t="shared" si="26"/>
        <v>12.064051556999999</v>
      </c>
      <c r="K32" s="42">
        <f t="shared" si="27"/>
        <v>194.17379160389396</v>
      </c>
      <c r="L32" s="42">
        <f t="shared" si="28"/>
        <v>206.23784316089396</v>
      </c>
      <c r="M32" s="43">
        <f t="shared" si="29"/>
        <v>11.607464177999999</v>
      </c>
      <c r="N32" s="44">
        <f t="shared" si="30"/>
        <v>217.84530733889395</v>
      </c>
      <c r="O32" s="102"/>
      <c r="P32" s="7"/>
      <c r="Q32" s="17"/>
      <c r="R32" s="17"/>
      <c r="S32" s="18"/>
      <c r="U32" s="19"/>
      <c r="X32" s="17"/>
    </row>
    <row r="33" spans="1:24" ht="12" customHeight="1" x14ac:dyDescent="0.25">
      <c r="A33" s="13" t="s">
        <v>20</v>
      </c>
      <c r="B33" s="12">
        <v>3000</v>
      </c>
      <c r="C33" s="12">
        <v>12000</v>
      </c>
      <c r="D33" s="39">
        <f t="shared" si="22"/>
        <v>2.25</v>
      </c>
      <c r="E33" s="40">
        <f t="shared" si="1"/>
        <v>1642.5</v>
      </c>
      <c r="F33" s="39">
        <f t="shared" si="23"/>
        <v>0.64260000000000006</v>
      </c>
      <c r="G33" s="40">
        <f t="shared" si="24"/>
        <v>116.75849220000001</v>
      </c>
      <c r="H33" s="39">
        <f t="shared" si="25"/>
        <v>2.8925999999999998</v>
      </c>
      <c r="I33" s="41">
        <f t="shared" si="25"/>
        <v>1759.2584922000001</v>
      </c>
      <c r="J33" s="42">
        <f t="shared" si="26"/>
        <v>15.811867589999999</v>
      </c>
      <c r="K33" s="42">
        <f t="shared" si="27"/>
        <v>246.12026305878001</v>
      </c>
      <c r="L33" s="42">
        <f t="shared" si="28"/>
        <v>261.93213064878</v>
      </c>
      <c r="M33" s="43">
        <f t="shared" si="29"/>
        <v>15.21343686</v>
      </c>
      <c r="N33" s="44">
        <f t="shared" si="30"/>
        <v>277.14556750878</v>
      </c>
      <c r="O33" s="102"/>
      <c r="P33" s="7"/>
      <c r="Q33" s="17"/>
      <c r="R33" s="17"/>
      <c r="S33" s="18"/>
      <c r="U33" s="19"/>
      <c r="X33" s="17"/>
    </row>
    <row r="34" spans="1:24" x14ac:dyDescent="0.25">
      <c r="A34" s="13" t="s">
        <v>19</v>
      </c>
      <c r="B34" s="12">
        <v>3400</v>
      </c>
      <c r="C34" s="12">
        <v>13000</v>
      </c>
      <c r="D34" s="39">
        <f t="shared" si="22"/>
        <v>2.5499999999999998</v>
      </c>
      <c r="E34" s="40">
        <f t="shared" si="1"/>
        <v>1861.5</v>
      </c>
      <c r="F34" s="39">
        <f t="shared" si="23"/>
        <v>0.69615000000000005</v>
      </c>
      <c r="G34" s="40">
        <f t="shared" si="24"/>
        <v>126.48836655000001</v>
      </c>
      <c r="H34" s="39">
        <f t="shared" si="25"/>
        <v>3.2461500000000001</v>
      </c>
      <c r="I34" s="41">
        <f t="shared" si="25"/>
        <v>1987.9883665499999</v>
      </c>
      <c r="J34" s="42">
        <f t="shared" si="26"/>
        <v>17.7444838475</v>
      </c>
      <c r="K34" s="42">
        <f t="shared" si="27"/>
        <v>278.11957248034497</v>
      </c>
      <c r="L34" s="42">
        <f t="shared" si="28"/>
        <v>295.86405632784499</v>
      </c>
      <c r="M34" s="43">
        <f t="shared" si="29"/>
        <v>17.072909515000003</v>
      </c>
      <c r="N34" s="44">
        <f t="shared" si="30"/>
        <v>312.93696584284498</v>
      </c>
      <c r="O34" s="102"/>
      <c r="P34" s="7"/>
      <c r="Q34" s="17"/>
      <c r="R34" s="17"/>
      <c r="S34" s="18"/>
      <c r="U34" s="19"/>
      <c r="X34" s="17"/>
    </row>
    <row r="35" spans="1:24" x14ac:dyDescent="0.25">
      <c r="A35" s="13" t="s">
        <v>18</v>
      </c>
      <c r="B35" s="12">
        <v>4500</v>
      </c>
      <c r="C35" s="12">
        <v>18000</v>
      </c>
      <c r="D35" s="39">
        <f t="shared" si="22"/>
        <v>3.375</v>
      </c>
      <c r="E35" s="40">
        <f t="shared" si="1"/>
        <v>2463.75</v>
      </c>
      <c r="F35" s="39">
        <f t="shared" si="23"/>
        <v>0.96390000000000009</v>
      </c>
      <c r="G35" s="40">
        <f t="shared" si="24"/>
        <v>175.13773830000002</v>
      </c>
      <c r="H35" s="39">
        <f t="shared" si="25"/>
        <v>4.3388999999999998</v>
      </c>
      <c r="I35" s="41">
        <f t="shared" si="25"/>
        <v>2638.8877382999999</v>
      </c>
      <c r="J35" s="42">
        <f t="shared" si="26"/>
        <v>23.717801384999998</v>
      </c>
      <c r="K35" s="42">
        <f t="shared" si="27"/>
        <v>369.18039458816997</v>
      </c>
      <c r="L35" s="42">
        <f t="shared" si="28"/>
        <v>392.89819597316995</v>
      </c>
      <c r="M35" s="43">
        <f t="shared" si="29"/>
        <v>22.820155290000002</v>
      </c>
      <c r="N35" s="44">
        <f t="shared" si="30"/>
        <v>415.71835126316995</v>
      </c>
      <c r="O35" s="102"/>
      <c r="P35" s="7"/>
      <c r="Q35" s="17"/>
      <c r="R35" s="17"/>
      <c r="S35" s="18"/>
      <c r="U35" s="19"/>
      <c r="X35" s="17"/>
    </row>
    <row r="36" spans="1:24" x14ac:dyDescent="0.25">
      <c r="A36" s="13" t="s">
        <v>17</v>
      </c>
      <c r="B36" s="12">
        <v>5400</v>
      </c>
      <c r="C36" s="12">
        <v>21000</v>
      </c>
      <c r="D36" s="39">
        <f t="shared" si="22"/>
        <v>4.0500000000000007</v>
      </c>
      <c r="E36" s="40">
        <f t="shared" si="1"/>
        <v>2956.5000000000005</v>
      </c>
      <c r="F36" s="39">
        <f t="shared" si="23"/>
        <v>1.1245500000000002</v>
      </c>
      <c r="G36" s="40">
        <f t="shared" si="24"/>
        <v>204.32736135000002</v>
      </c>
      <c r="H36" s="39">
        <f t="shared" si="25"/>
        <v>5.1745500000000009</v>
      </c>
      <c r="I36" s="41">
        <f t="shared" si="25"/>
        <v>3160.8273613500005</v>
      </c>
      <c r="J36" s="42">
        <f t="shared" si="26"/>
        <v>28.285728907500005</v>
      </c>
      <c r="K36" s="42">
        <f t="shared" si="27"/>
        <v>442.19974785286507</v>
      </c>
      <c r="L36" s="42">
        <f t="shared" si="28"/>
        <v>470.48547676036509</v>
      </c>
      <c r="M36" s="43">
        <f t="shared" si="29"/>
        <v>27.215200755000009</v>
      </c>
      <c r="N36" s="44">
        <f t="shared" si="30"/>
        <v>497.7006775153651</v>
      </c>
      <c r="O36" s="102"/>
      <c r="P36" s="7"/>
      <c r="Q36" s="17"/>
      <c r="R36" s="17"/>
      <c r="S36" s="18"/>
      <c r="U36" s="19"/>
      <c r="X36" s="17"/>
    </row>
    <row r="37" spans="1:24" x14ac:dyDescent="0.25">
      <c r="A37" s="13" t="s">
        <v>16</v>
      </c>
      <c r="B37" s="12">
        <v>6500</v>
      </c>
      <c r="C37" s="12">
        <v>25000</v>
      </c>
      <c r="D37" s="39">
        <f t="shared" si="22"/>
        <v>4.875</v>
      </c>
      <c r="E37" s="40">
        <f t="shared" si="1"/>
        <v>3558.75</v>
      </c>
      <c r="F37" s="39">
        <f t="shared" si="23"/>
        <v>1.3387500000000001</v>
      </c>
      <c r="G37" s="40">
        <f t="shared" si="24"/>
        <v>243.24685875000003</v>
      </c>
      <c r="H37" s="39">
        <f t="shared" si="25"/>
        <v>6.2137500000000001</v>
      </c>
      <c r="I37" s="41">
        <f t="shared" si="25"/>
        <v>3801.9968587500002</v>
      </c>
      <c r="J37" s="42">
        <f t="shared" si="26"/>
        <v>33.966325187500004</v>
      </c>
      <c r="K37" s="42">
        <f t="shared" si="27"/>
        <v>531.89936053912504</v>
      </c>
      <c r="L37" s="42">
        <f t="shared" si="28"/>
        <v>565.86568572662509</v>
      </c>
      <c r="M37" s="43">
        <f t="shared" si="29"/>
        <v>32.680803875000002</v>
      </c>
      <c r="N37" s="44">
        <f t="shared" si="30"/>
        <v>598.54648960162513</v>
      </c>
      <c r="O37" s="102"/>
      <c r="P37" s="7"/>
      <c r="Q37" s="17"/>
      <c r="R37" s="17"/>
      <c r="S37" s="18"/>
      <c r="U37" s="19"/>
      <c r="X37" s="17"/>
    </row>
    <row r="38" spans="1:24" x14ac:dyDescent="0.25">
      <c r="A38" s="13" t="s">
        <v>15</v>
      </c>
      <c r="B38" s="12">
        <v>7700</v>
      </c>
      <c r="C38" s="12">
        <v>29000</v>
      </c>
      <c r="D38" s="39">
        <f t="shared" si="22"/>
        <v>5.7750000000000004</v>
      </c>
      <c r="E38" s="40">
        <f t="shared" si="1"/>
        <v>4215.75</v>
      </c>
      <c r="F38" s="39">
        <f t="shared" si="23"/>
        <v>1.5529500000000001</v>
      </c>
      <c r="G38" s="40">
        <f t="shared" si="24"/>
        <v>282.16635615000007</v>
      </c>
      <c r="H38" s="39">
        <f t="shared" si="25"/>
        <v>7.3279500000000004</v>
      </c>
      <c r="I38" s="41">
        <f t="shared" si="25"/>
        <v>4497.91635615</v>
      </c>
      <c r="J38" s="42">
        <f t="shared" si="26"/>
        <v>40.056895217499999</v>
      </c>
      <c r="K38" s="42">
        <f t="shared" si="27"/>
        <v>629.25849822538498</v>
      </c>
      <c r="L38" s="42">
        <f t="shared" si="28"/>
        <v>669.31539344288501</v>
      </c>
      <c r="M38" s="43">
        <f t="shared" si="29"/>
        <v>38.540864495000008</v>
      </c>
      <c r="N38" s="44">
        <f t="shared" si="30"/>
        <v>707.85625793788506</v>
      </c>
      <c r="O38" s="103"/>
      <c r="P38" s="20"/>
      <c r="Q38" s="20"/>
      <c r="R38" s="20"/>
      <c r="S38" s="18"/>
      <c r="U38" s="19"/>
      <c r="X38" s="17"/>
    </row>
    <row r="39" spans="1:24" x14ac:dyDescent="0.25">
      <c r="A39" s="13" t="s">
        <v>14</v>
      </c>
      <c r="B39" s="12">
        <v>9500</v>
      </c>
      <c r="C39" s="12">
        <v>35000</v>
      </c>
      <c r="D39" s="39">
        <f t="shared" si="22"/>
        <v>7.125</v>
      </c>
      <c r="E39" s="40">
        <f t="shared" si="1"/>
        <v>5201.25</v>
      </c>
      <c r="F39" s="39">
        <f t="shared" si="23"/>
        <v>1.87425</v>
      </c>
      <c r="G39" s="40">
        <f t="shared" si="24"/>
        <v>340.54560225000006</v>
      </c>
      <c r="H39" s="39">
        <f t="shared" si="25"/>
        <v>8.99925</v>
      </c>
      <c r="I39" s="41">
        <f t="shared" si="25"/>
        <v>5541.7956022500002</v>
      </c>
      <c r="J39" s="42">
        <f t="shared" si="26"/>
        <v>49.192750262499999</v>
      </c>
      <c r="K39" s="42">
        <f t="shared" si="27"/>
        <v>775.29720475477507</v>
      </c>
      <c r="L39" s="42">
        <f t="shared" si="28"/>
        <v>824.48995501727507</v>
      </c>
      <c r="M39" s="43">
        <f t="shared" si="29"/>
        <v>47.330955425000006</v>
      </c>
      <c r="N39" s="44">
        <f t="shared" si="30"/>
        <v>871.82091044227502</v>
      </c>
      <c r="O39" s="103"/>
      <c r="P39" s="20"/>
      <c r="Q39" s="20"/>
      <c r="R39" s="20"/>
      <c r="S39" s="18"/>
      <c r="U39" s="19"/>
      <c r="X39" s="17"/>
    </row>
    <row r="40" spans="1:24" ht="13.8" thickBot="1" x14ac:dyDescent="0.3">
      <c r="A40" s="11" t="s">
        <v>13</v>
      </c>
      <c r="B40" s="10">
        <v>11000</v>
      </c>
      <c r="C40" s="9">
        <v>39000</v>
      </c>
      <c r="D40" s="88">
        <f t="shared" si="22"/>
        <v>8.25</v>
      </c>
      <c r="E40" s="89">
        <f t="shared" si="1"/>
        <v>6022.5</v>
      </c>
      <c r="F40" s="88">
        <f t="shared" si="23"/>
        <v>2.0884499999999999</v>
      </c>
      <c r="G40" s="89">
        <f t="shared" si="24"/>
        <v>379.46509965000001</v>
      </c>
      <c r="H40" s="88">
        <f t="shared" si="25"/>
        <v>10.33845</v>
      </c>
      <c r="I40" s="90">
        <f t="shared" si="25"/>
        <v>6401.9650996500004</v>
      </c>
      <c r="J40" s="91">
        <f t="shared" si="26"/>
        <v>56.513241542499998</v>
      </c>
      <c r="K40" s="91">
        <f t="shared" si="27"/>
        <v>895.63491744103499</v>
      </c>
      <c r="L40" s="91">
        <f t="shared" si="28"/>
        <v>952.14815898353504</v>
      </c>
      <c r="M40" s="111">
        <f t="shared" si="29"/>
        <v>54.374388545000002</v>
      </c>
      <c r="N40" s="112">
        <f t="shared" si="30"/>
        <v>1006.522547528535</v>
      </c>
      <c r="O40" s="103"/>
      <c r="P40" s="20"/>
      <c r="Q40" s="20"/>
      <c r="R40" s="20"/>
      <c r="S40" s="18"/>
      <c r="U40" s="19"/>
      <c r="X40" s="17"/>
    </row>
    <row r="41" spans="1:24" x14ac:dyDescent="0.25">
      <c r="A41" s="6"/>
      <c r="B41" s="69"/>
      <c r="C41" s="69"/>
      <c r="D41" s="69"/>
      <c r="E41" s="69"/>
      <c r="F41" s="69"/>
      <c r="G41" s="69"/>
      <c r="H41" s="92"/>
      <c r="I41" s="93"/>
      <c r="J41" s="94"/>
      <c r="K41" s="94"/>
      <c r="L41" s="94"/>
      <c r="M41" s="94"/>
      <c r="N41" s="15"/>
    </row>
    <row r="42" spans="1:24" x14ac:dyDescent="0.25">
      <c r="A42" s="15" t="s">
        <v>12</v>
      </c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70"/>
      <c r="M42" s="69"/>
      <c r="N42" s="8"/>
      <c r="O42" s="7"/>
      <c r="P42" s="7"/>
      <c r="Q42" s="7"/>
      <c r="R42" s="7"/>
      <c r="S42" s="18"/>
    </row>
    <row r="43" spans="1:24" x14ac:dyDescent="0.25">
      <c r="A43" s="15" t="s">
        <v>11</v>
      </c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70"/>
      <c r="M43" s="69"/>
      <c r="N43" s="15"/>
    </row>
    <row r="44" spans="1:24" x14ac:dyDescent="0.25">
      <c r="A44" s="6" t="s">
        <v>10</v>
      </c>
      <c r="B44" s="69"/>
      <c r="C44" s="69"/>
      <c r="D44" s="69"/>
      <c r="E44" s="69" t="s">
        <v>8</v>
      </c>
      <c r="F44" s="69"/>
      <c r="G44" s="69"/>
      <c r="H44" s="69"/>
      <c r="I44" s="69"/>
      <c r="J44" s="69"/>
      <c r="K44" s="69"/>
      <c r="L44" s="70"/>
      <c r="M44" s="69"/>
      <c r="N44" s="15"/>
    </row>
    <row r="45" spans="1:24" x14ac:dyDescent="0.25">
      <c r="A45" s="6" t="s">
        <v>9</v>
      </c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70"/>
      <c r="M45" s="69"/>
      <c r="N45" s="15"/>
    </row>
    <row r="46" spans="1:24" x14ac:dyDescent="0.25">
      <c r="A46" s="15" t="s">
        <v>7</v>
      </c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70"/>
      <c r="M46" s="69"/>
      <c r="N46" s="15"/>
    </row>
    <row r="47" spans="1:24" x14ac:dyDescent="0.25">
      <c r="A47" s="95" t="s">
        <v>62</v>
      </c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70"/>
      <c r="M47" s="69"/>
      <c r="N47" s="15"/>
    </row>
    <row r="48" spans="1:24" x14ac:dyDescent="0.25">
      <c r="A48" s="96"/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70"/>
      <c r="M48" s="69"/>
      <c r="N48" s="15"/>
    </row>
    <row r="49" spans="1:14" x14ac:dyDescent="0.25">
      <c r="A49" s="15" t="s">
        <v>6</v>
      </c>
      <c r="B49" s="69"/>
      <c r="C49" s="15"/>
      <c r="D49" s="97"/>
      <c r="E49" s="97"/>
      <c r="F49" s="97"/>
      <c r="G49" s="97"/>
      <c r="H49" s="15"/>
      <c r="I49" s="15"/>
      <c r="J49" s="15"/>
      <c r="K49" s="15"/>
      <c r="L49" s="15"/>
      <c r="M49" s="63"/>
      <c r="N49" s="15"/>
    </row>
    <row r="50" spans="1:14" x14ac:dyDescent="0.25">
      <c r="A50" s="15" t="s">
        <v>5</v>
      </c>
      <c r="B50" s="69"/>
      <c r="C50" s="15"/>
      <c r="D50" s="97"/>
      <c r="E50" s="97"/>
      <c r="F50" s="97"/>
      <c r="G50" s="97"/>
      <c r="H50" s="15"/>
      <c r="I50" s="15"/>
      <c r="J50" s="15"/>
      <c r="K50" s="15"/>
      <c r="L50" s="15"/>
      <c r="M50" s="15"/>
      <c r="N50" s="15"/>
    </row>
    <row r="51" spans="1:14" x14ac:dyDescent="0.25">
      <c r="A51" s="15" t="s">
        <v>4</v>
      </c>
      <c r="B51" s="69"/>
      <c r="C51" s="69"/>
      <c r="D51" s="97"/>
      <c r="E51" s="97"/>
      <c r="F51" s="97"/>
      <c r="G51" s="97"/>
      <c r="H51" s="69"/>
      <c r="I51" s="69"/>
      <c r="J51" s="69"/>
      <c r="K51" s="69"/>
      <c r="L51" s="70"/>
      <c r="M51" s="69"/>
      <c r="N51" s="15"/>
    </row>
    <row r="52" spans="1:14" x14ac:dyDescent="0.25">
      <c r="A52" s="15" t="s">
        <v>3</v>
      </c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70"/>
      <c r="M52" s="98"/>
      <c r="N52" s="15"/>
    </row>
    <row r="53" spans="1:14" x14ac:dyDescent="0.25">
      <c r="A53" s="15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70"/>
      <c r="M53" s="69"/>
      <c r="N53" s="15"/>
    </row>
    <row r="54" spans="1:14" x14ac:dyDescent="0.25">
      <c r="A54" s="15" t="s">
        <v>2</v>
      </c>
      <c r="B54" s="69"/>
      <c r="C54" s="15"/>
      <c r="D54" s="97"/>
      <c r="E54" s="97"/>
      <c r="F54" s="97"/>
      <c r="G54" s="97"/>
      <c r="H54" s="15"/>
      <c r="I54" s="15"/>
      <c r="J54" s="15"/>
      <c r="K54" s="15"/>
      <c r="L54" s="15"/>
      <c r="M54" s="15"/>
      <c r="N54" s="15"/>
    </row>
    <row r="55" spans="1:14" x14ac:dyDescent="0.25">
      <c r="A55" s="15" t="s">
        <v>1</v>
      </c>
      <c r="B55" s="69"/>
      <c r="C55" s="15"/>
      <c r="D55" s="97"/>
      <c r="E55" s="97"/>
      <c r="F55" s="97"/>
      <c r="G55" s="97"/>
      <c r="H55" s="15"/>
      <c r="I55" s="15"/>
      <c r="J55" s="15"/>
      <c r="K55" s="15"/>
      <c r="L55" s="15"/>
      <c r="M55" s="15"/>
      <c r="N55" s="15"/>
    </row>
    <row r="56" spans="1:14" x14ac:dyDescent="0.25">
      <c r="A56" s="15"/>
      <c r="B56" s="69"/>
      <c r="C56" s="15"/>
      <c r="D56" s="97"/>
      <c r="E56" s="97"/>
      <c r="F56" s="97"/>
      <c r="G56" s="97"/>
      <c r="H56" s="15"/>
      <c r="I56" s="15"/>
      <c r="J56" s="15"/>
      <c r="K56" s="15"/>
      <c r="L56" s="15"/>
      <c r="M56" s="15"/>
      <c r="N56" s="15"/>
    </row>
    <row r="57" spans="1:14" x14ac:dyDescent="0.25">
      <c r="A57" s="15"/>
      <c r="B57" s="69"/>
      <c r="C57" s="15"/>
      <c r="D57" s="97"/>
      <c r="E57" s="97"/>
      <c r="F57" s="97"/>
      <c r="G57" s="97"/>
      <c r="H57" s="15"/>
      <c r="I57" s="15"/>
      <c r="J57" s="15"/>
      <c r="K57" s="15"/>
      <c r="L57" s="15"/>
      <c r="M57" s="15"/>
      <c r="N57" s="15"/>
    </row>
    <row r="58" spans="1:14" x14ac:dyDescent="0.25">
      <c r="C58" s="1"/>
      <c r="D58" s="4"/>
      <c r="E58" s="4"/>
      <c r="F58" s="4"/>
      <c r="G58" s="4"/>
      <c r="H58" s="1"/>
      <c r="I58" s="1"/>
      <c r="J58" s="1"/>
      <c r="K58" s="1"/>
      <c r="L58" s="1"/>
      <c r="M58" s="1"/>
    </row>
    <row r="59" spans="1:14" x14ac:dyDescent="0.25">
      <c r="C59" s="1"/>
      <c r="D59" s="4"/>
      <c r="E59" s="4"/>
      <c r="F59" s="4"/>
      <c r="G59" s="4"/>
      <c r="H59" s="1"/>
      <c r="I59" s="1"/>
      <c r="J59" s="1"/>
      <c r="K59" s="1"/>
      <c r="L59" s="1"/>
      <c r="M59" s="1"/>
    </row>
    <row r="60" spans="1:14" x14ac:dyDescent="0.25">
      <c r="B60" s="1"/>
      <c r="C60" s="1"/>
      <c r="D60" s="4"/>
      <c r="E60" s="4"/>
      <c r="F60" s="4"/>
      <c r="G60" s="4"/>
      <c r="H60" s="1"/>
      <c r="I60" s="1"/>
      <c r="J60" s="1"/>
      <c r="K60" s="1"/>
      <c r="L60" s="1"/>
      <c r="M60" s="1"/>
    </row>
    <row r="61" spans="1:14" x14ac:dyDescent="0.25">
      <c r="B61" s="1"/>
      <c r="C61" s="1"/>
      <c r="D61" s="4"/>
      <c r="E61" s="4"/>
      <c r="F61" s="4"/>
      <c r="G61" s="4"/>
      <c r="H61" s="1"/>
      <c r="I61" s="1"/>
      <c r="J61" s="1"/>
      <c r="K61" s="1"/>
      <c r="L61" s="1"/>
      <c r="M61" s="1"/>
    </row>
    <row r="62" spans="1:14" x14ac:dyDescent="0.25">
      <c r="B62" s="1"/>
      <c r="C62" s="1"/>
      <c r="D62" s="4"/>
      <c r="E62" s="4"/>
      <c r="F62" s="4"/>
      <c r="G62" s="4"/>
      <c r="H62" s="1"/>
      <c r="I62" s="1"/>
      <c r="J62" s="1"/>
      <c r="K62" s="1"/>
      <c r="L62" s="1"/>
      <c r="M62" s="1"/>
    </row>
    <row r="63" spans="1:14" x14ac:dyDescent="0.25">
      <c r="B63" s="1"/>
      <c r="C63" s="1"/>
      <c r="D63" s="4"/>
      <c r="E63" s="4"/>
      <c r="F63" s="4"/>
      <c r="G63" s="4"/>
      <c r="H63" s="1"/>
      <c r="I63" s="1"/>
      <c r="J63" s="1"/>
      <c r="K63" s="1"/>
      <c r="L63" s="1"/>
      <c r="M63" s="1"/>
    </row>
    <row r="64" spans="1:14" x14ac:dyDescent="0.25">
      <c r="B64" s="1"/>
      <c r="C64" s="1"/>
      <c r="D64" s="4"/>
      <c r="E64" s="4"/>
      <c r="F64" s="4"/>
      <c r="G64" s="4"/>
      <c r="H64" s="1"/>
      <c r="I64" s="1"/>
      <c r="J64" s="1"/>
      <c r="K64" s="1"/>
      <c r="L64" s="1"/>
      <c r="M64" s="1"/>
    </row>
    <row r="65" spans="2:13" x14ac:dyDescent="0.25">
      <c r="B65" s="1"/>
      <c r="C65" s="1"/>
      <c r="D65" s="4"/>
      <c r="E65" s="4"/>
      <c r="F65" s="4"/>
      <c r="G65" s="4"/>
      <c r="H65" s="1"/>
      <c r="I65" s="1"/>
      <c r="J65" s="1"/>
      <c r="K65" s="1"/>
      <c r="L65" s="1"/>
      <c r="M65" s="1"/>
    </row>
    <row r="66" spans="2:13" x14ac:dyDescent="0.25">
      <c r="B66" s="1"/>
      <c r="C66" s="1"/>
      <c r="D66" s="4"/>
      <c r="E66" s="4"/>
      <c r="F66" s="4"/>
      <c r="G66" s="4"/>
      <c r="H66" s="1"/>
      <c r="I66" s="1"/>
      <c r="J66" s="1"/>
      <c r="K66" s="1"/>
      <c r="L66" s="1"/>
      <c r="M66" s="1"/>
    </row>
    <row r="67" spans="2:13" x14ac:dyDescent="0.25">
      <c r="B67" s="1"/>
      <c r="C67" s="1"/>
      <c r="D67" s="4"/>
      <c r="E67" s="4"/>
      <c r="F67" s="4"/>
      <c r="G67" s="4"/>
      <c r="H67" s="1"/>
      <c r="I67" s="1"/>
      <c r="J67" s="1"/>
      <c r="K67" s="1"/>
      <c r="L67" s="1"/>
      <c r="M67" s="1"/>
    </row>
    <row r="68" spans="2:13" x14ac:dyDescent="0.25">
      <c r="B68" s="1"/>
      <c r="C68" s="1"/>
      <c r="D68" s="4"/>
      <c r="E68" s="4"/>
      <c r="F68" s="4"/>
      <c r="G68" s="4"/>
      <c r="H68" s="1"/>
      <c r="I68" s="1"/>
      <c r="J68" s="1"/>
      <c r="K68" s="1"/>
      <c r="L68" s="1"/>
      <c r="M68" s="1"/>
    </row>
    <row r="69" spans="2:13" x14ac:dyDescent="0.25">
      <c r="B69" s="1"/>
      <c r="C69" s="1"/>
      <c r="D69" s="1"/>
      <c r="E69" s="1"/>
      <c r="F69" s="4"/>
      <c r="G69" s="4"/>
      <c r="H69" s="1"/>
      <c r="I69" s="1"/>
      <c r="J69" s="1"/>
      <c r="K69" s="1"/>
      <c r="L69" s="1"/>
      <c r="M69" s="1"/>
    </row>
    <row r="70" spans="2:13" x14ac:dyDescent="0.25">
      <c r="B70" s="1"/>
      <c r="C70" s="1"/>
      <c r="D70" s="1"/>
      <c r="E70" s="1"/>
      <c r="F70" s="1"/>
      <c r="G70" s="4"/>
      <c r="H70" s="1"/>
      <c r="I70" s="1"/>
      <c r="J70" s="1"/>
      <c r="K70" s="1"/>
      <c r="L70" s="1"/>
      <c r="M70" s="1"/>
    </row>
    <row r="71" spans="2:13" x14ac:dyDescent="0.25">
      <c r="B71" s="1"/>
      <c r="C71" s="1"/>
      <c r="D71" s="1"/>
      <c r="E71" s="1"/>
      <c r="F71" s="1"/>
      <c r="G71" s="4"/>
      <c r="H71" s="1"/>
      <c r="I71" s="1"/>
      <c r="J71" s="1"/>
      <c r="K71" s="1"/>
      <c r="L71" s="1"/>
      <c r="M71" s="1"/>
    </row>
    <row r="72" spans="2:13" x14ac:dyDescent="0.25">
      <c r="B72" s="1"/>
      <c r="C72" s="1"/>
      <c r="D72" s="1"/>
      <c r="E72" s="1"/>
      <c r="F72" s="1"/>
      <c r="G72" s="4"/>
      <c r="H72" s="1"/>
      <c r="I72" s="1"/>
      <c r="J72" s="1"/>
      <c r="K72" s="1"/>
      <c r="L72" s="1"/>
      <c r="M72" s="1"/>
    </row>
    <row r="73" spans="2:13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2:13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2:13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2:13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</sheetData>
  <mergeCells count="1">
    <mergeCell ref="Q11:T11"/>
  </mergeCells>
  <pageMargins left="0.7" right="0.7" top="0.75" bottom="0.75" header="0.3" footer="0.3"/>
  <pageSetup scale="49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Y76"/>
  <sheetViews>
    <sheetView topLeftCell="K4" zoomScale="90" zoomScaleNormal="90" workbookViewId="0">
      <selection activeCell="T13" sqref="T13:T15"/>
    </sheetView>
  </sheetViews>
  <sheetFormatPr defaultColWidth="9.109375" defaultRowHeight="13.2" x14ac:dyDescent="0.25"/>
  <cols>
    <col min="1" max="1" width="26.88671875" style="1" customWidth="1"/>
    <col min="2" max="3" width="8" style="2" customWidth="1"/>
    <col min="4" max="4" width="10.5546875" style="2" customWidth="1"/>
    <col min="5" max="5" width="9.88671875" style="2" customWidth="1"/>
    <col min="6" max="6" width="8.88671875" style="2" customWidth="1"/>
    <col min="7" max="7" width="9.109375" style="2"/>
    <col min="8" max="8" width="9" style="2" customWidth="1"/>
    <col min="9" max="9" width="9.44140625" style="2" customWidth="1"/>
    <col min="10" max="10" width="14.5546875" style="2" customWidth="1"/>
    <col min="11" max="11" width="12.88671875" style="2" customWidth="1"/>
    <col min="12" max="12" width="11.44140625" style="3" customWidth="1"/>
    <col min="13" max="13" width="13" style="2" customWidth="1"/>
    <col min="14" max="14" width="9.109375" style="1"/>
    <col min="15" max="15" width="9.109375" style="15"/>
    <col min="16" max="16" width="28" style="15" bestFit="1" customWidth="1"/>
    <col min="17" max="17" width="9.109375" style="15"/>
    <col min="18" max="18" width="8.6640625" style="15" bestFit="1" customWidth="1"/>
    <col min="19" max="19" width="20" style="15" bestFit="1" customWidth="1"/>
    <col min="20" max="20" width="11.88671875" style="15" bestFit="1" customWidth="1"/>
    <col min="21" max="22" width="9.109375" style="15"/>
    <col min="23" max="23" width="10.109375" style="15" customWidth="1"/>
    <col min="24" max="24" width="11.5546875" style="15" customWidth="1"/>
    <col min="25" max="25" width="9.109375" style="15"/>
    <col min="26" max="16384" width="9.109375" style="1"/>
  </cols>
  <sheetData>
    <row r="1" spans="1:24" ht="21" x14ac:dyDescent="0.4">
      <c r="A1" s="66" t="s">
        <v>66</v>
      </c>
      <c r="B1" s="67"/>
      <c r="C1" s="67"/>
      <c r="D1" s="68"/>
      <c r="E1" s="69"/>
      <c r="F1" s="68"/>
      <c r="G1" s="67"/>
      <c r="H1" s="67"/>
      <c r="I1" s="67"/>
      <c r="J1" s="67"/>
      <c r="K1" s="67"/>
      <c r="L1" s="67"/>
      <c r="M1" s="67"/>
      <c r="N1" s="15"/>
    </row>
    <row r="2" spans="1:24" x14ac:dyDescent="0.25">
      <c r="A2" s="15"/>
      <c r="B2" s="69"/>
      <c r="C2" s="69"/>
      <c r="D2" s="69"/>
      <c r="E2" s="69"/>
      <c r="F2" s="69"/>
      <c r="G2" s="69"/>
      <c r="H2" s="69"/>
      <c r="I2" s="69"/>
      <c r="J2" s="69"/>
      <c r="K2" s="69"/>
      <c r="L2" s="70"/>
      <c r="M2" s="69"/>
      <c r="N2" s="15"/>
    </row>
    <row r="3" spans="1:24" ht="13.8" thickBot="1" x14ac:dyDescent="0.3">
      <c r="A3" s="15"/>
      <c r="B3" s="69"/>
      <c r="C3" s="69"/>
      <c r="D3" s="69"/>
      <c r="E3" s="69"/>
      <c r="F3" s="69"/>
      <c r="G3" s="69"/>
      <c r="H3" s="69"/>
      <c r="I3" s="69"/>
      <c r="J3" s="71"/>
      <c r="K3" s="71"/>
      <c r="L3" s="71"/>
      <c r="M3" s="71"/>
      <c r="N3" s="15"/>
    </row>
    <row r="4" spans="1:24" ht="90.75" customHeight="1" x14ac:dyDescent="0.25">
      <c r="A4" s="72" t="s">
        <v>60</v>
      </c>
      <c r="B4" s="73" t="s">
        <v>59</v>
      </c>
      <c r="C4" s="73" t="s">
        <v>58</v>
      </c>
      <c r="D4" s="73" t="s">
        <v>57</v>
      </c>
      <c r="E4" s="73" t="s">
        <v>56</v>
      </c>
      <c r="F4" s="73" t="s">
        <v>55</v>
      </c>
      <c r="G4" s="73" t="s">
        <v>54</v>
      </c>
      <c r="H4" s="73" t="s">
        <v>53</v>
      </c>
      <c r="I4" s="73" t="s">
        <v>52</v>
      </c>
      <c r="J4" s="73" t="s">
        <v>51</v>
      </c>
      <c r="K4" s="73" t="s">
        <v>50</v>
      </c>
      <c r="L4" s="73" t="s">
        <v>49</v>
      </c>
      <c r="M4" s="74" t="s">
        <v>48</v>
      </c>
      <c r="N4" s="75" t="s">
        <v>47</v>
      </c>
      <c r="O4" s="16"/>
      <c r="P4" s="16"/>
      <c r="Q4" s="16"/>
      <c r="R4" s="16"/>
      <c r="W4" s="16"/>
      <c r="X4" s="16"/>
    </row>
    <row r="5" spans="1:24" x14ac:dyDescent="0.25">
      <c r="A5" s="76" t="s">
        <v>46</v>
      </c>
      <c r="B5" s="77"/>
      <c r="C5" s="77"/>
      <c r="D5" s="77"/>
      <c r="E5" s="77"/>
      <c r="F5" s="77"/>
      <c r="G5" s="77"/>
      <c r="H5" s="77"/>
      <c r="I5" s="77"/>
      <c r="J5" s="78">
        <f>((Q13+R13+S13)+(Q14+R14+S14)+(Q15+R15+S15))/3</f>
        <v>5.4665999999999997</v>
      </c>
      <c r="K5" s="79">
        <f>((Q18+Q19)/2)+(Q21+Q22+Q23)</f>
        <v>0.1399</v>
      </c>
      <c r="L5" s="14" t="s">
        <v>8</v>
      </c>
      <c r="M5" s="79">
        <f>((T13)+(T14)+(T15))/3</f>
        <v>5.5484</v>
      </c>
      <c r="N5" s="80"/>
      <c r="O5" s="6"/>
      <c r="P5" s="6"/>
    </row>
    <row r="6" spans="1:24" ht="12" customHeight="1" x14ac:dyDescent="0.25">
      <c r="A6" s="81" t="s">
        <v>45</v>
      </c>
      <c r="B6" s="82">
        <v>150</v>
      </c>
      <c r="C6" s="82">
        <v>900</v>
      </c>
      <c r="D6" s="39">
        <f t="shared" ref="D6:D18" si="0">B6/1000*0.75</f>
        <v>0.11249999999999999</v>
      </c>
      <c r="E6" s="83">
        <f t="shared" ref="E6:E40" si="1">D6*8760/12</f>
        <v>82.124999999999986</v>
      </c>
      <c r="F6" s="39">
        <f t="shared" ref="F6:F18" si="2">C6/1000*0.0714*0.75</f>
        <v>4.8195000000000009E-2</v>
      </c>
      <c r="G6" s="83">
        <f t="shared" ref="G6:G18" si="3">F6*8760/12*0.2489</f>
        <v>8.7568869150000026</v>
      </c>
      <c r="H6" s="84">
        <f t="shared" ref="H6:I18" si="4">F6+D6</f>
        <v>0.160695</v>
      </c>
      <c r="I6" s="85">
        <f t="shared" si="4"/>
        <v>90.881886914999995</v>
      </c>
      <c r="J6" s="86">
        <f t="shared" ref="J6:J18" si="5">+$H6*$J$5</f>
        <v>0.87845528699999997</v>
      </c>
      <c r="K6" s="86">
        <f t="shared" ref="K6:K18" si="6">+I6*$K$5</f>
        <v>12.7143759794085</v>
      </c>
      <c r="L6" s="86">
        <f t="shared" ref="L6:L18" si="7">+K6+J6</f>
        <v>13.592831266408499</v>
      </c>
      <c r="M6" s="87">
        <f>+$H6*$M$5</f>
        <v>0.89160013800000004</v>
      </c>
      <c r="N6" s="44">
        <f t="shared" ref="N6:N18" si="8">M6+L6</f>
        <v>14.484431404408499</v>
      </c>
      <c r="O6" s="102"/>
      <c r="P6" s="7"/>
      <c r="Q6" s="17"/>
      <c r="R6" s="17"/>
      <c r="S6" s="18"/>
      <c r="U6" s="19"/>
      <c r="X6" s="17"/>
    </row>
    <row r="7" spans="1:24" ht="12" customHeight="1" x14ac:dyDescent="0.25">
      <c r="A7" s="13" t="s">
        <v>44</v>
      </c>
      <c r="B7" s="12">
        <v>200</v>
      </c>
      <c r="C7" s="12">
        <v>1200</v>
      </c>
      <c r="D7" s="39">
        <f t="shared" si="0"/>
        <v>0.15000000000000002</v>
      </c>
      <c r="E7" s="40">
        <f t="shared" si="1"/>
        <v>109.50000000000001</v>
      </c>
      <c r="F7" s="39">
        <f t="shared" si="2"/>
        <v>6.4260000000000012E-2</v>
      </c>
      <c r="G7" s="40">
        <f t="shared" si="3"/>
        <v>11.675849220000003</v>
      </c>
      <c r="H7" s="39">
        <f t="shared" si="4"/>
        <v>0.21426000000000003</v>
      </c>
      <c r="I7" s="41">
        <f t="shared" si="4"/>
        <v>121.17584922000002</v>
      </c>
      <c r="J7" s="42">
        <f t="shared" si="5"/>
        <v>1.1712737160000002</v>
      </c>
      <c r="K7" s="42">
        <f t="shared" si="6"/>
        <v>16.952501305878002</v>
      </c>
      <c r="L7" s="42">
        <f t="shared" si="7"/>
        <v>18.123775021878004</v>
      </c>
      <c r="M7" s="43">
        <f t="shared" ref="M7:M18" si="9">+H7*$M$5</f>
        <v>1.1888001840000002</v>
      </c>
      <c r="N7" s="44">
        <f t="shared" si="8"/>
        <v>19.312575205878005</v>
      </c>
      <c r="O7" s="102"/>
      <c r="P7" s="7"/>
      <c r="Q7" s="17"/>
      <c r="R7" s="17"/>
      <c r="S7" s="18"/>
      <c r="U7" s="19"/>
      <c r="X7" s="17"/>
    </row>
    <row r="8" spans="1:24" ht="12" customHeight="1" x14ac:dyDescent="0.25">
      <c r="A8" s="13" t="s">
        <v>43</v>
      </c>
      <c r="B8" s="12">
        <v>250</v>
      </c>
      <c r="C8" s="12">
        <v>1600</v>
      </c>
      <c r="D8" s="39">
        <f t="shared" si="0"/>
        <v>0.1875</v>
      </c>
      <c r="E8" s="40">
        <f t="shared" si="1"/>
        <v>136.875</v>
      </c>
      <c r="F8" s="39">
        <f t="shared" si="2"/>
        <v>8.5680000000000006E-2</v>
      </c>
      <c r="G8" s="40">
        <f t="shared" si="3"/>
        <v>15.567798960000003</v>
      </c>
      <c r="H8" s="39">
        <f t="shared" si="4"/>
        <v>0.27317999999999998</v>
      </c>
      <c r="I8" s="41">
        <f t="shared" si="4"/>
        <v>152.44279896</v>
      </c>
      <c r="J8" s="42">
        <f t="shared" si="5"/>
        <v>1.4933657879999997</v>
      </c>
      <c r="K8" s="42">
        <f t="shared" si="6"/>
        <v>21.326747574504001</v>
      </c>
      <c r="L8" s="42">
        <f t="shared" si="7"/>
        <v>22.820113362503999</v>
      </c>
      <c r="M8" s="43">
        <f t="shared" si="9"/>
        <v>1.5157119119999998</v>
      </c>
      <c r="N8" s="44">
        <f t="shared" si="8"/>
        <v>24.335825274504</v>
      </c>
      <c r="O8" s="102"/>
      <c r="P8" s="7"/>
      <c r="Q8" s="17"/>
      <c r="R8" s="17"/>
      <c r="S8" s="18"/>
      <c r="U8" s="19"/>
      <c r="X8" s="17"/>
    </row>
    <row r="9" spans="1:24" ht="12" customHeight="1" x14ac:dyDescent="0.25">
      <c r="A9" s="13" t="s">
        <v>42</v>
      </c>
      <c r="B9" s="12">
        <v>350</v>
      </c>
      <c r="C9" s="12">
        <v>1900</v>
      </c>
      <c r="D9" s="39">
        <f t="shared" si="0"/>
        <v>0.26249999999999996</v>
      </c>
      <c r="E9" s="40">
        <f t="shared" si="1"/>
        <v>191.62499999999997</v>
      </c>
      <c r="F9" s="39">
        <f t="shared" si="2"/>
        <v>0.101745</v>
      </c>
      <c r="G9" s="40">
        <f t="shared" si="3"/>
        <v>18.486761264999998</v>
      </c>
      <c r="H9" s="39">
        <f t="shared" si="4"/>
        <v>0.36424499999999993</v>
      </c>
      <c r="I9" s="41">
        <f t="shared" si="4"/>
        <v>210.11176126499998</v>
      </c>
      <c r="J9" s="42">
        <f t="shared" si="5"/>
        <v>1.9911817169999995</v>
      </c>
      <c r="K9" s="42">
        <f t="shared" si="6"/>
        <v>29.394635400973495</v>
      </c>
      <c r="L9" s="42">
        <f t="shared" si="7"/>
        <v>31.385817117973495</v>
      </c>
      <c r="M9" s="43">
        <f t="shared" si="9"/>
        <v>2.0209769579999994</v>
      </c>
      <c r="N9" s="44">
        <f t="shared" si="8"/>
        <v>33.406794075973494</v>
      </c>
      <c r="O9" s="102"/>
      <c r="P9" s="7"/>
      <c r="Q9" s="17"/>
      <c r="R9" s="17"/>
      <c r="S9" s="18"/>
      <c r="U9" s="19"/>
      <c r="X9" s="17"/>
    </row>
    <row r="10" spans="1:24" ht="12" customHeight="1" x14ac:dyDescent="0.25">
      <c r="A10" s="13" t="s">
        <v>41</v>
      </c>
      <c r="B10" s="12">
        <v>400</v>
      </c>
      <c r="C10" s="12">
        <v>2600</v>
      </c>
      <c r="D10" s="39">
        <f t="shared" si="0"/>
        <v>0.30000000000000004</v>
      </c>
      <c r="E10" s="40">
        <f t="shared" si="1"/>
        <v>219.00000000000003</v>
      </c>
      <c r="F10" s="39">
        <f t="shared" si="2"/>
        <v>0.13923000000000002</v>
      </c>
      <c r="G10" s="40">
        <f t="shared" si="3"/>
        <v>25.297673310000004</v>
      </c>
      <c r="H10" s="39">
        <f t="shared" si="4"/>
        <v>0.43923000000000006</v>
      </c>
      <c r="I10" s="41">
        <f t="shared" si="4"/>
        <v>244.29767331000002</v>
      </c>
      <c r="J10" s="42">
        <f t="shared" si="5"/>
        <v>2.4010947180000004</v>
      </c>
      <c r="K10" s="42">
        <f t="shared" si="6"/>
        <v>34.177244496069001</v>
      </c>
      <c r="L10" s="42">
        <f t="shared" si="7"/>
        <v>36.578339214069004</v>
      </c>
      <c r="M10" s="43">
        <f t="shared" si="9"/>
        <v>2.4370237320000006</v>
      </c>
      <c r="N10" s="44">
        <f t="shared" si="8"/>
        <v>39.015362946069004</v>
      </c>
      <c r="O10" s="102"/>
      <c r="P10" s="7"/>
      <c r="Q10" s="17"/>
      <c r="R10" s="17"/>
      <c r="S10" s="18"/>
      <c r="U10" s="19"/>
      <c r="X10" s="17"/>
    </row>
    <row r="11" spans="1:24" ht="12" customHeight="1" x14ac:dyDescent="0.25">
      <c r="A11" s="13" t="s">
        <v>108</v>
      </c>
      <c r="B11" s="12">
        <v>447</v>
      </c>
      <c r="C11" s="12">
        <v>2936</v>
      </c>
      <c r="D11" s="39">
        <f>B11/1000*0.75</f>
        <v>0.33524999999999999</v>
      </c>
      <c r="E11" s="40">
        <f t="shared" ref="E11" si="10">D11*8760/12</f>
        <v>244.73249999999999</v>
      </c>
      <c r="F11" s="39">
        <f t="shared" ref="F11" si="11">C11/1000*0.0714*0.75</f>
        <v>0.15722280000000002</v>
      </c>
      <c r="G11" s="40">
        <f t="shared" ref="G11" si="12">F11*8760/12*0.2489</f>
        <v>28.566911091600005</v>
      </c>
      <c r="H11" s="39">
        <f t="shared" ref="H11" si="13">F11+D11</f>
        <v>0.49247280000000004</v>
      </c>
      <c r="I11" s="41">
        <f t="shared" ref="I11" si="14">G11+E11</f>
        <v>273.29941109160001</v>
      </c>
      <c r="J11" s="42">
        <f t="shared" si="5"/>
        <v>2.6921518084800002</v>
      </c>
      <c r="K11" s="42">
        <f t="shared" ref="K11" si="15">+I11*$K$5</f>
        <v>38.234587611714844</v>
      </c>
      <c r="L11" s="42">
        <f t="shared" ref="L11" si="16">+K11+J11</f>
        <v>40.926739420194842</v>
      </c>
      <c r="M11" s="43">
        <f t="shared" ref="M11" si="17">+H11*$M$5</f>
        <v>2.7324360835200001</v>
      </c>
      <c r="N11" s="44">
        <f t="shared" ref="N11" si="18">M11+L11</f>
        <v>43.659175503714842</v>
      </c>
      <c r="O11" s="102"/>
      <c r="P11" s="7"/>
      <c r="Q11" s="119" t="s">
        <v>110</v>
      </c>
      <c r="R11" s="119"/>
      <c r="S11" s="119"/>
      <c r="T11" s="119"/>
      <c r="U11" s="19"/>
      <c r="X11" s="17"/>
    </row>
    <row r="12" spans="1:24" ht="12" customHeight="1" x14ac:dyDescent="0.25">
      <c r="A12" s="13" t="s">
        <v>40</v>
      </c>
      <c r="B12" s="12">
        <v>525</v>
      </c>
      <c r="C12" s="12">
        <v>3500</v>
      </c>
      <c r="D12" s="39">
        <f t="shared" si="0"/>
        <v>0.39375000000000004</v>
      </c>
      <c r="E12" s="40">
        <f t="shared" si="1"/>
        <v>287.43750000000006</v>
      </c>
      <c r="F12" s="39">
        <f t="shared" si="2"/>
        <v>0.18742500000000001</v>
      </c>
      <c r="G12" s="40">
        <f t="shared" si="3"/>
        <v>34.054560225000003</v>
      </c>
      <c r="H12" s="39">
        <f t="shared" si="4"/>
        <v>0.581175</v>
      </c>
      <c r="I12" s="41">
        <f t="shared" si="4"/>
        <v>321.49206022500005</v>
      </c>
      <c r="J12" s="42">
        <f t="shared" si="5"/>
        <v>3.1770512549999999</v>
      </c>
      <c r="K12" s="42">
        <f t="shared" si="6"/>
        <v>44.976739225477502</v>
      </c>
      <c r="L12" s="42">
        <f t="shared" si="7"/>
        <v>48.153790480477504</v>
      </c>
      <c r="M12" s="43">
        <f t="shared" si="9"/>
        <v>3.2245913700000002</v>
      </c>
      <c r="N12" s="44">
        <f t="shared" si="8"/>
        <v>51.378381850477503</v>
      </c>
      <c r="O12" s="102"/>
      <c r="P12" s="7"/>
      <c r="Q12" s="61" t="s">
        <v>101</v>
      </c>
      <c r="R12" s="61" t="s">
        <v>100</v>
      </c>
      <c r="S12" s="62" t="s">
        <v>109</v>
      </c>
      <c r="T12" s="60" t="s">
        <v>102</v>
      </c>
      <c r="U12" s="19"/>
      <c r="X12" s="17"/>
    </row>
    <row r="13" spans="1:24" ht="12" customHeight="1" x14ac:dyDescent="0.25">
      <c r="A13" s="13" t="s">
        <v>39</v>
      </c>
      <c r="B13" s="12">
        <v>650</v>
      </c>
      <c r="C13" s="12">
        <v>4400</v>
      </c>
      <c r="D13" s="39">
        <f t="shared" si="0"/>
        <v>0.48750000000000004</v>
      </c>
      <c r="E13" s="40">
        <f t="shared" si="1"/>
        <v>355.875</v>
      </c>
      <c r="F13" s="39">
        <f t="shared" si="2"/>
        <v>0.23562000000000005</v>
      </c>
      <c r="G13" s="40">
        <f t="shared" si="3"/>
        <v>42.811447140000006</v>
      </c>
      <c r="H13" s="39">
        <f t="shared" si="4"/>
        <v>0.7231200000000001</v>
      </c>
      <c r="I13" s="41">
        <f t="shared" si="4"/>
        <v>398.68644713999998</v>
      </c>
      <c r="J13" s="42">
        <f t="shared" si="5"/>
        <v>3.9530077920000002</v>
      </c>
      <c r="K13" s="42">
        <f t="shared" si="6"/>
        <v>55.776233954885996</v>
      </c>
      <c r="L13" s="42">
        <f t="shared" si="7"/>
        <v>59.729241746885997</v>
      </c>
      <c r="M13" s="43">
        <f t="shared" si="9"/>
        <v>4.0121590080000002</v>
      </c>
      <c r="N13" s="44">
        <f t="shared" si="8"/>
        <v>63.741400754885994</v>
      </c>
      <c r="O13" s="102"/>
      <c r="P13" s="60" t="s">
        <v>97</v>
      </c>
      <c r="Q13" s="99">
        <v>2.017E-2</v>
      </c>
      <c r="R13" s="100">
        <v>3.1059000000000001</v>
      </c>
      <c r="S13" s="100">
        <v>1.9643999999999999</v>
      </c>
      <c r="T13" s="122">
        <v>5.8902000000000001</v>
      </c>
      <c r="U13" s="19"/>
      <c r="X13" s="17"/>
    </row>
    <row r="14" spans="1:24" ht="12" customHeight="1" x14ac:dyDescent="0.25">
      <c r="A14" s="13" t="s">
        <v>38</v>
      </c>
      <c r="B14" s="12">
        <v>665</v>
      </c>
      <c r="C14" s="12">
        <v>4496</v>
      </c>
      <c r="D14" s="39">
        <f t="shared" si="0"/>
        <v>0.49875000000000003</v>
      </c>
      <c r="E14" s="40">
        <f t="shared" si="1"/>
        <v>364.08750000000003</v>
      </c>
      <c r="F14" s="39">
        <f t="shared" si="2"/>
        <v>0.24076080000000002</v>
      </c>
      <c r="G14" s="40">
        <f t="shared" si="3"/>
        <v>43.745515077600004</v>
      </c>
      <c r="H14" s="39">
        <f t="shared" si="4"/>
        <v>0.73951080000000002</v>
      </c>
      <c r="I14" s="41">
        <f t="shared" si="4"/>
        <v>407.83301507760007</v>
      </c>
      <c r="J14" s="42">
        <f t="shared" si="5"/>
        <v>4.0426097392799996</v>
      </c>
      <c r="K14" s="42">
        <f t="shared" si="6"/>
        <v>57.055838809356246</v>
      </c>
      <c r="L14" s="42">
        <f t="shared" si="7"/>
        <v>61.098448548636242</v>
      </c>
      <c r="M14" s="43">
        <f t="shared" si="9"/>
        <v>4.10310172272</v>
      </c>
      <c r="N14" s="44">
        <f t="shared" si="8"/>
        <v>65.20155027135624</v>
      </c>
      <c r="O14" s="102"/>
      <c r="P14" s="60" t="s">
        <v>98</v>
      </c>
      <c r="Q14" s="99">
        <v>2.1559999999999999E-2</v>
      </c>
      <c r="R14" s="100">
        <v>3.2248000000000001</v>
      </c>
      <c r="S14" s="100">
        <v>2.0994999999999999</v>
      </c>
      <c r="T14" s="123">
        <v>5.4149000000000003</v>
      </c>
      <c r="U14" s="19"/>
      <c r="X14" s="17"/>
    </row>
    <row r="15" spans="1:24" ht="12" customHeight="1" x14ac:dyDescent="0.25">
      <c r="A15" s="13" t="s">
        <v>37</v>
      </c>
      <c r="B15" s="12">
        <v>696</v>
      </c>
      <c r="C15" s="12">
        <v>4700</v>
      </c>
      <c r="D15" s="39">
        <f t="shared" si="0"/>
        <v>0.52200000000000002</v>
      </c>
      <c r="E15" s="40">
        <f t="shared" si="1"/>
        <v>381.06</v>
      </c>
      <c r="F15" s="39">
        <f t="shared" si="2"/>
        <v>0.25168500000000005</v>
      </c>
      <c r="G15" s="40">
        <f t="shared" si="3"/>
        <v>45.730409445000014</v>
      </c>
      <c r="H15" s="39">
        <f t="shared" si="4"/>
        <v>0.77368500000000007</v>
      </c>
      <c r="I15" s="41">
        <f t="shared" si="4"/>
        <v>426.79040944500002</v>
      </c>
      <c r="J15" s="42">
        <f t="shared" si="5"/>
        <v>4.2294264210000003</v>
      </c>
      <c r="K15" s="42">
        <f t="shared" si="6"/>
        <v>59.707978281355501</v>
      </c>
      <c r="L15" s="42">
        <f t="shared" si="7"/>
        <v>63.937404702355501</v>
      </c>
      <c r="M15" s="43">
        <f t="shared" si="9"/>
        <v>4.2927138540000005</v>
      </c>
      <c r="N15" s="44">
        <f t="shared" si="8"/>
        <v>68.230118556355507</v>
      </c>
      <c r="O15" s="102"/>
      <c r="P15" s="60" t="s">
        <v>99</v>
      </c>
      <c r="Q15" s="99">
        <v>2.427E-2</v>
      </c>
      <c r="R15" s="100">
        <v>3.5749</v>
      </c>
      <c r="S15" s="100">
        <v>2.3643000000000001</v>
      </c>
      <c r="T15" s="123">
        <v>5.3400999999999996</v>
      </c>
      <c r="U15" s="19"/>
      <c r="X15" s="17"/>
    </row>
    <row r="16" spans="1:24" ht="12" customHeight="1" x14ac:dyDescent="0.25">
      <c r="A16" s="13" t="s">
        <v>36</v>
      </c>
      <c r="B16" s="12">
        <v>748</v>
      </c>
      <c r="C16" s="12">
        <v>5050</v>
      </c>
      <c r="D16" s="39">
        <f t="shared" si="0"/>
        <v>0.56099999999999994</v>
      </c>
      <c r="E16" s="40">
        <f t="shared" si="1"/>
        <v>409.53</v>
      </c>
      <c r="F16" s="39">
        <f t="shared" si="2"/>
        <v>0.27042749999999999</v>
      </c>
      <c r="G16" s="40">
        <f t="shared" si="3"/>
        <v>49.135865467499997</v>
      </c>
      <c r="H16" s="39">
        <f t="shared" si="4"/>
        <v>0.83142749999999999</v>
      </c>
      <c r="I16" s="41">
        <f t="shared" si="4"/>
        <v>458.6658654675</v>
      </c>
      <c r="J16" s="42">
        <f t="shared" si="5"/>
        <v>4.5450815714999999</v>
      </c>
      <c r="K16" s="42">
        <f t="shared" si="6"/>
        <v>64.167354578903243</v>
      </c>
      <c r="L16" s="42">
        <f t="shared" si="7"/>
        <v>68.712436150403249</v>
      </c>
      <c r="M16" s="43">
        <f t="shared" si="9"/>
        <v>4.6130923409999998</v>
      </c>
      <c r="N16" s="44">
        <f t="shared" si="8"/>
        <v>73.325528491403247</v>
      </c>
      <c r="O16" s="102"/>
      <c r="P16" s="60"/>
      <c r="Q16" s="17"/>
      <c r="R16" s="17"/>
      <c r="S16" s="18"/>
      <c r="U16" s="19"/>
      <c r="X16" s="17"/>
    </row>
    <row r="17" spans="1:24" ht="12" customHeight="1" x14ac:dyDescent="0.25">
      <c r="A17" s="13" t="s">
        <v>35</v>
      </c>
      <c r="B17" s="12">
        <v>800</v>
      </c>
      <c r="C17" s="12">
        <v>5400</v>
      </c>
      <c r="D17" s="39">
        <f t="shared" si="0"/>
        <v>0.60000000000000009</v>
      </c>
      <c r="E17" s="40">
        <f t="shared" si="1"/>
        <v>438.00000000000006</v>
      </c>
      <c r="F17" s="39">
        <f t="shared" si="2"/>
        <v>0.28917000000000004</v>
      </c>
      <c r="G17" s="40">
        <f t="shared" si="3"/>
        <v>52.541321490000009</v>
      </c>
      <c r="H17" s="39">
        <f t="shared" si="4"/>
        <v>0.88917000000000013</v>
      </c>
      <c r="I17" s="41">
        <f t="shared" si="4"/>
        <v>490.54132149000009</v>
      </c>
      <c r="J17" s="42">
        <f t="shared" si="5"/>
        <v>4.8607367220000004</v>
      </c>
      <c r="K17" s="42">
        <f t="shared" si="6"/>
        <v>68.626730876451006</v>
      </c>
      <c r="L17" s="42">
        <f t="shared" si="7"/>
        <v>73.487467598451005</v>
      </c>
      <c r="M17" s="43">
        <f t="shared" si="9"/>
        <v>4.9334708280000008</v>
      </c>
      <c r="N17" s="44">
        <f t="shared" si="8"/>
        <v>78.420938426451002</v>
      </c>
      <c r="O17" s="102"/>
      <c r="P17" s="60"/>
      <c r="Q17" s="17"/>
      <c r="R17" s="17"/>
      <c r="S17" s="18"/>
      <c r="U17" s="19"/>
      <c r="X17" s="17"/>
    </row>
    <row r="18" spans="1:24" ht="12" customHeight="1" x14ac:dyDescent="0.25">
      <c r="A18" s="13" t="s">
        <v>34</v>
      </c>
      <c r="B18" s="12">
        <v>1000</v>
      </c>
      <c r="C18" s="12">
        <v>6600</v>
      </c>
      <c r="D18" s="39">
        <f t="shared" si="0"/>
        <v>0.75</v>
      </c>
      <c r="E18" s="40">
        <f t="shared" si="1"/>
        <v>547.5</v>
      </c>
      <c r="F18" s="39">
        <f t="shared" si="2"/>
        <v>0.35343000000000002</v>
      </c>
      <c r="G18" s="40">
        <f t="shared" si="3"/>
        <v>64.217170710000005</v>
      </c>
      <c r="H18" s="39">
        <f t="shared" si="4"/>
        <v>1.1034299999999999</v>
      </c>
      <c r="I18" s="41">
        <f t="shared" si="4"/>
        <v>611.71717071</v>
      </c>
      <c r="J18" s="42">
        <f t="shared" si="5"/>
        <v>6.0320104379999995</v>
      </c>
      <c r="K18" s="42">
        <f t="shared" si="6"/>
        <v>85.579232182328994</v>
      </c>
      <c r="L18" s="42">
        <f t="shared" si="7"/>
        <v>91.611242620328994</v>
      </c>
      <c r="M18" s="43">
        <f t="shared" si="9"/>
        <v>6.1222710119999997</v>
      </c>
      <c r="N18" s="44">
        <f t="shared" si="8"/>
        <v>97.733513632328993</v>
      </c>
      <c r="O18" s="102"/>
      <c r="P18" s="60" t="s">
        <v>103</v>
      </c>
      <c r="Q18" s="120">
        <v>0.126</v>
      </c>
      <c r="R18" s="17"/>
      <c r="S18" s="18"/>
      <c r="U18" s="19"/>
      <c r="X18" s="17"/>
    </row>
    <row r="19" spans="1:24" s="15" customFormat="1" ht="12" customHeight="1" x14ac:dyDescent="0.25">
      <c r="A19" s="13"/>
      <c r="B19" s="12"/>
      <c r="C19" s="12"/>
      <c r="D19" s="39"/>
      <c r="E19" s="40"/>
      <c r="F19" s="39"/>
      <c r="G19" s="40"/>
      <c r="H19" s="39"/>
      <c r="I19" s="41"/>
      <c r="J19" s="42"/>
      <c r="K19" s="42"/>
      <c r="L19" s="42"/>
      <c r="M19" s="43"/>
      <c r="N19" s="44"/>
      <c r="O19" s="7"/>
      <c r="P19" s="60" t="s">
        <v>104</v>
      </c>
      <c r="Q19" s="120">
        <v>0.14599999999999999</v>
      </c>
      <c r="R19" s="17"/>
      <c r="S19" s="18"/>
      <c r="U19" s="19"/>
      <c r="X19" s="17"/>
    </row>
    <row r="20" spans="1:24" x14ac:dyDescent="0.25">
      <c r="A20" s="13" t="s">
        <v>33</v>
      </c>
      <c r="B20" s="12">
        <v>83</v>
      </c>
      <c r="C20" s="12">
        <v>400</v>
      </c>
      <c r="D20" s="39">
        <f t="shared" ref="D20:D40" si="19">B20/1000*0.75</f>
        <v>6.225E-2</v>
      </c>
      <c r="E20" s="40">
        <f t="shared" si="1"/>
        <v>45.442499999999995</v>
      </c>
      <c r="F20" s="39">
        <f t="shared" ref="F20:F40" si="20">C20/1000*0.0714*0.75</f>
        <v>2.1420000000000002E-2</v>
      </c>
      <c r="G20" s="40">
        <f t="shared" ref="G20:G40" si="21">F20*8760/12*0.2489</f>
        <v>3.8919497400000007</v>
      </c>
      <c r="H20" s="39">
        <f t="shared" ref="H20:I40" si="22">F20+D20</f>
        <v>8.3669999999999994E-2</v>
      </c>
      <c r="I20" s="41">
        <f t="shared" si="22"/>
        <v>49.334449739999997</v>
      </c>
      <c r="J20" s="42">
        <f t="shared" ref="J20:J40" si="23">+$H20*$J$5</f>
        <v>0.45739042199999996</v>
      </c>
      <c r="K20" s="42">
        <f t="shared" ref="K20:K40" si="24">+I20*$K$5</f>
        <v>6.9018895186259996</v>
      </c>
      <c r="L20" s="42">
        <f t="shared" ref="L20:L40" si="25">+K20+J20</f>
        <v>7.3592799406259992</v>
      </c>
      <c r="M20" s="43">
        <f t="shared" ref="M20:M40" si="26">+H20*$M$5</f>
        <v>0.46423462799999998</v>
      </c>
      <c r="N20" s="44">
        <f t="shared" ref="N20:N40" si="27">M20+L20</f>
        <v>7.823514568625999</v>
      </c>
      <c r="O20" s="102"/>
      <c r="P20" s="60"/>
      <c r="Q20" s="17"/>
      <c r="R20" s="17"/>
      <c r="S20" s="18"/>
      <c r="U20" s="19"/>
      <c r="X20" s="17"/>
    </row>
    <row r="21" spans="1:24" ht="12" customHeight="1" x14ac:dyDescent="0.25">
      <c r="A21" s="13" t="s">
        <v>32</v>
      </c>
      <c r="B21" s="12">
        <v>125</v>
      </c>
      <c r="C21" s="12">
        <v>650</v>
      </c>
      <c r="D21" s="39">
        <f t="shared" si="19"/>
        <v>9.375E-2</v>
      </c>
      <c r="E21" s="40">
        <f t="shared" si="1"/>
        <v>68.4375</v>
      </c>
      <c r="F21" s="39">
        <f t="shared" si="20"/>
        <v>3.4807500000000005E-2</v>
      </c>
      <c r="G21" s="40">
        <f t="shared" si="21"/>
        <v>6.324418327500001</v>
      </c>
      <c r="H21" s="39">
        <f t="shared" si="22"/>
        <v>0.12855749999999999</v>
      </c>
      <c r="I21" s="41">
        <f t="shared" si="22"/>
        <v>74.761918327499998</v>
      </c>
      <c r="J21" s="42">
        <f t="shared" si="23"/>
        <v>0.70277242949999996</v>
      </c>
      <c r="K21" s="42">
        <f t="shared" si="24"/>
        <v>10.459192374017249</v>
      </c>
      <c r="L21" s="42">
        <f t="shared" si="25"/>
        <v>11.161964803517249</v>
      </c>
      <c r="M21" s="43">
        <f t="shared" si="26"/>
        <v>0.713288433</v>
      </c>
      <c r="N21" s="44">
        <f t="shared" si="27"/>
        <v>11.875253236517249</v>
      </c>
      <c r="O21" s="102"/>
      <c r="P21" s="60" t="s">
        <v>105</v>
      </c>
      <c r="Q21" s="58">
        <v>3.0000000000000001E-3</v>
      </c>
      <c r="R21" s="17"/>
      <c r="S21" s="18"/>
      <c r="U21" s="19"/>
      <c r="X21" s="17"/>
    </row>
    <row r="22" spans="1:24" ht="12" customHeight="1" x14ac:dyDescent="0.25">
      <c r="A22" s="13" t="s">
        <v>31</v>
      </c>
      <c r="B22" s="12">
        <v>250</v>
      </c>
      <c r="C22" s="12">
        <v>1300</v>
      </c>
      <c r="D22" s="39">
        <f t="shared" si="19"/>
        <v>0.1875</v>
      </c>
      <c r="E22" s="40">
        <f t="shared" si="1"/>
        <v>136.875</v>
      </c>
      <c r="F22" s="39">
        <f t="shared" si="20"/>
        <v>6.961500000000001E-2</v>
      </c>
      <c r="G22" s="40">
        <f t="shared" si="21"/>
        <v>12.648836655000002</v>
      </c>
      <c r="H22" s="39">
        <f t="shared" si="22"/>
        <v>0.25711499999999998</v>
      </c>
      <c r="I22" s="41">
        <f t="shared" si="22"/>
        <v>149.523836655</v>
      </c>
      <c r="J22" s="42">
        <f t="shared" si="23"/>
        <v>1.4055448589999999</v>
      </c>
      <c r="K22" s="42">
        <f t="shared" si="24"/>
        <v>20.918384748034498</v>
      </c>
      <c r="L22" s="42">
        <f t="shared" si="25"/>
        <v>22.323929607034497</v>
      </c>
      <c r="M22" s="43">
        <f t="shared" si="26"/>
        <v>1.426576866</v>
      </c>
      <c r="N22" s="44">
        <f t="shared" si="27"/>
        <v>23.750506473034498</v>
      </c>
      <c r="O22" s="102"/>
      <c r="P22" s="60" t="s">
        <v>106</v>
      </c>
      <c r="Q22" s="58">
        <v>4.0000000000000002E-4</v>
      </c>
      <c r="R22" s="17"/>
      <c r="S22" s="18"/>
      <c r="U22" s="19"/>
      <c r="X22" s="17"/>
    </row>
    <row r="23" spans="1:24" ht="12" customHeight="1" x14ac:dyDescent="0.25">
      <c r="A23" s="13" t="s">
        <v>30</v>
      </c>
      <c r="B23" s="12">
        <v>300</v>
      </c>
      <c r="C23" s="12">
        <v>1800</v>
      </c>
      <c r="D23" s="39">
        <f t="shared" si="19"/>
        <v>0.22499999999999998</v>
      </c>
      <c r="E23" s="40">
        <f t="shared" si="1"/>
        <v>164.24999999999997</v>
      </c>
      <c r="F23" s="39">
        <f t="shared" si="20"/>
        <v>9.6390000000000017E-2</v>
      </c>
      <c r="G23" s="40">
        <f t="shared" si="21"/>
        <v>17.513773830000005</v>
      </c>
      <c r="H23" s="39">
        <f t="shared" si="22"/>
        <v>0.32139000000000001</v>
      </c>
      <c r="I23" s="41">
        <f t="shared" si="22"/>
        <v>181.76377382999999</v>
      </c>
      <c r="J23" s="42">
        <f t="shared" si="23"/>
        <v>1.7569105739999999</v>
      </c>
      <c r="K23" s="42">
        <f t="shared" si="24"/>
        <v>25.428751958816999</v>
      </c>
      <c r="L23" s="42">
        <f t="shared" si="25"/>
        <v>27.185662532816998</v>
      </c>
      <c r="M23" s="43">
        <f t="shared" si="26"/>
        <v>1.7832002760000001</v>
      </c>
      <c r="N23" s="44">
        <f t="shared" si="27"/>
        <v>28.968862808816997</v>
      </c>
      <c r="O23" s="102"/>
      <c r="P23" s="60" t="s">
        <v>107</v>
      </c>
      <c r="Q23" s="58">
        <v>5.0000000000000001E-4</v>
      </c>
      <c r="R23" s="17"/>
      <c r="S23" s="18"/>
      <c r="U23" s="19"/>
      <c r="X23" s="17"/>
    </row>
    <row r="24" spans="1:24" ht="12" customHeight="1" x14ac:dyDescent="0.25">
      <c r="A24" s="13" t="s">
        <v>29</v>
      </c>
      <c r="B24" s="12">
        <v>400</v>
      </c>
      <c r="C24" s="12">
        <v>2400</v>
      </c>
      <c r="D24" s="39">
        <f t="shared" si="19"/>
        <v>0.30000000000000004</v>
      </c>
      <c r="E24" s="40">
        <f t="shared" si="1"/>
        <v>219.00000000000003</v>
      </c>
      <c r="F24" s="39">
        <f t="shared" si="20"/>
        <v>0.12852000000000002</v>
      </c>
      <c r="G24" s="40">
        <f t="shared" si="21"/>
        <v>23.351698440000007</v>
      </c>
      <c r="H24" s="39">
        <f t="shared" si="22"/>
        <v>0.42852000000000007</v>
      </c>
      <c r="I24" s="41">
        <f t="shared" si="22"/>
        <v>242.35169844000004</v>
      </c>
      <c r="J24" s="42">
        <f t="shared" si="23"/>
        <v>2.3425474320000004</v>
      </c>
      <c r="K24" s="42">
        <f t="shared" si="24"/>
        <v>33.905002611756004</v>
      </c>
      <c r="L24" s="42">
        <f t="shared" si="25"/>
        <v>36.247550043756007</v>
      </c>
      <c r="M24" s="43">
        <f t="shared" si="26"/>
        <v>2.3776003680000004</v>
      </c>
      <c r="N24" s="44">
        <f t="shared" si="27"/>
        <v>38.62515041175601</v>
      </c>
      <c r="O24" s="102"/>
      <c r="P24" s="7"/>
      <c r="Q24" s="17"/>
      <c r="R24" s="17"/>
      <c r="S24" s="18"/>
      <c r="U24" s="19"/>
      <c r="X24" s="17"/>
    </row>
    <row r="25" spans="1:24" ht="12" customHeight="1" x14ac:dyDescent="0.25">
      <c r="A25" s="13" t="s">
        <v>28</v>
      </c>
      <c r="B25" s="12">
        <v>600</v>
      </c>
      <c r="C25" s="12">
        <v>3400</v>
      </c>
      <c r="D25" s="39">
        <f t="shared" si="19"/>
        <v>0.44999999999999996</v>
      </c>
      <c r="E25" s="40">
        <f t="shared" si="1"/>
        <v>328.49999999999994</v>
      </c>
      <c r="F25" s="39">
        <f t="shared" si="20"/>
        <v>0.18207000000000001</v>
      </c>
      <c r="G25" s="40">
        <f t="shared" si="21"/>
        <v>33.081572790000003</v>
      </c>
      <c r="H25" s="39">
        <f t="shared" si="22"/>
        <v>0.63206999999999991</v>
      </c>
      <c r="I25" s="41">
        <f t="shared" si="22"/>
        <v>361.58157278999994</v>
      </c>
      <c r="J25" s="42">
        <f t="shared" si="23"/>
        <v>3.4552738619999994</v>
      </c>
      <c r="K25" s="42">
        <f t="shared" si="24"/>
        <v>50.585262033320987</v>
      </c>
      <c r="L25" s="42">
        <f t="shared" si="25"/>
        <v>54.040535895320986</v>
      </c>
      <c r="M25" s="43">
        <f t="shared" si="26"/>
        <v>3.5069771879999996</v>
      </c>
      <c r="N25" s="44">
        <f t="shared" si="27"/>
        <v>57.547513083320986</v>
      </c>
      <c r="O25" s="102"/>
      <c r="P25" s="7"/>
      <c r="Q25" s="17"/>
      <c r="R25" s="17"/>
      <c r="S25" s="18"/>
      <c r="U25" s="19"/>
      <c r="X25" s="17"/>
    </row>
    <row r="26" spans="1:24" ht="11.25" customHeight="1" x14ac:dyDescent="0.25">
      <c r="A26" s="13" t="s">
        <v>27</v>
      </c>
      <c r="B26" s="12">
        <v>700</v>
      </c>
      <c r="C26" s="12">
        <v>4500</v>
      </c>
      <c r="D26" s="39">
        <f t="shared" si="19"/>
        <v>0.52499999999999991</v>
      </c>
      <c r="E26" s="40">
        <f t="shared" si="1"/>
        <v>383.24999999999994</v>
      </c>
      <c r="F26" s="39">
        <f t="shared" si="20"/>
        <v>0.24097500000000002</v>
      </c>
      <c r="G26" s="40">
        <f t="shared" si="21"/>
        <v>43.784434575000006</v>
      </c>
      <c r="H26" s="39">
        <f t="shared" si="22"/>
        <v>0.76597499999999996</v>
      </c>
      <c r="I26" s="41">
        <f t="shared" si="22"/>
        <v>427.03443457499998</v>
      </c>
      <c r="J26" s="42">
        <f t="shared" si="23"/>
        <v>4.1872789349999993</v>
      </c>
      <c r="K26" s="42">
        <f t="shared" si="24"/>
        <v>59.742117397042499</v>
      </c>
      <c r="L26" s="42">
        <f t="shared" si="25"/>
        <v>63.929396332042501</v>
      </c>
      <c r="M26" s="43">
        <f t="shared" si="26"/>
        <v>4.24993569</v>
      </c>
      <c r="N26" s="44">
        <f t="shared" si="27"/>
        <v>68.179332022042502</v>
      </c>
      <c r="O26" s="102"/>
      <c r="P26" s="7"/>
      <c r="Q26" s="17"/>
      <c r="R26" s="17"/>
      <c r="S26" s="18"/>
      <c r="U26" s="19"/>
      <c r="X26" s="17"/>
    </row>
    <row r="27" spans="1:24" ht="11.25" customHeight="1" x14ac:dyDescent="0.25">
      <c r="A27" s="13" t="s">
        <v>26</v>
      </c>
      <c r="B27" s="12">
        <v>766</v>
      </c>
      <c r="C27" s="12">
        <v>4767</v>
      </c>
      <c r="D27" s="39">
        <f t="shared" si="19"/>
        <v>0.57450000000000001</v>
      </c>
      <c r="E27" s="40">
        <f t="shared" si="1"/>
        <v>419.38499999999999</v>
      </c>
      <c r="F27" s="39">
        <f t="shared" si="20"/>
        <v>0.25527285000000005</v>
      </c>
      <c r="G27" s="40">
        <f t="shared" si="21"/>
        <v>46.382311026450004</v>
      </c>
      <c r="H27" s="39">
        <f t="shared" si="22"/>
        <v>0.82977285000000012</v>
      </c>
      <c r="I27" s="41">
        <f t="shared" si="22"/>
        <v>465.76731102644999</v>
      </c>
      <c r="J27" s="42">
        <f t="shared" si="23"/>
        <v>4.5360362618100005</v>
      </c>
      <c r="K27" s="42">
        <f t="shared" si="24"/>
        <v>65.160846812600354</v>
      </c>
      <c r="L27" s="42">
        <f t="shared" si="25"/>
        <v>69.696883074410351</v>
      </c>
      <c r="M27" s="43">
        <f t="shared" si="26"/>
        <v>4.6039116809400005</v>
      </c>
      <c r="N27" s="44">
        <f t="shared" si="27"/>
        <v>74.300794755350353</v>
      </c>
      <c r="O27" s="102"/>
      <c r="P27" s="7"/>
      <c r="Q27" s="17"/>
      <c r="R27" s="17"/>
      <c r="S27" s="18"/>
      <c r="U27" s="19"/>
      <c r="X27" s="17"/>
    </row>
    <row r="28" spans="1:24" ht="11.25" customHeight="1" x14ac:dyDescent="0.25">
      <c r="A28" s="13" t="s">
        <v>25</v>
      </c>
      <c r="B28" s="12">
        <v>833</v>
      </c>
      <c r="C28" s="12">
        <v>5033</v>
      </c>
      <c r="D28" s="39">
        <f t="shared" si="19"/>
        <v>0.62474999999999992</v>
      </c>
      <c r="E28" s="40">
        <f t="shared" si="1"/>
        <v>456.06749999999994</v>
      </c>
      <c r="F28" s="39">
        <f t="shared" si="20"/>
        <v>0.26951715000000004</v>
      </c>
      <c r="G28" s="40">
        <f t="shared" si="21"/>
        <v>48.97045760355001</v>
      </c>
      <c r="H28" s="39">
        <f t="shared" si="22"/>
        <v>0.8942671499999999</v>
      </c>
      <c r="I28" s="41">
        <f t="shared" si="22"/>
        <v>505.03795760354996</v>
      </c>
      <c r="J28" s="42">
        <f t="shared" si="23"/>
        <v>4.8886008021899992</v>
      </c>
      <c r="K28" s="42">
        <f t="shared" si="24"/>
        <v>70.65481026873664</v>
      </c>
      <c r="L28" s="42">
        <f t="shared" si="25"/>
        <v>75.543411070926638</v>
      </c>
      <c r="M28" s="43">
        <f t="shared" si="26"/>
        <v>4.9617518550599993</v>
      </c>
      <c r="N28" s="44">
        <f t="shared" si="27"/>
        <v>80.505162925986639</v>
      </c>
      <c r="O28" s="102"/>
      <c r="P28" s="7"/>
      <c r="Q28" s="17"/>
      <c r="R28" s="17"/>
      <c r="S28" s="18"/>
      <c r="U28" s="19"/>
      <c r="X28" s="17"/>
    </row>
    <row r="29" spans="1:24" ht="12" customHeight="1" x14ac:dyDescent="0.25">
      <c r="A29" s="13" t="s">
        <v>24</v>
      </c>
      <c r="B29" s="12">
        <v>900</v>
      </c>
      <c r="C29" s="12">
        <v>5300</v>
      </c>
      <c r="D29" s="39">
        <f t="shared" si="19"/>
        <v>0.67500000000000004</v>
      </c>
      <c r="E29" s="40">
        <f t="shared" si="1"/>
        <v>492.75</v>
      </c>
      <c r="F29" s="39">
        <f t="shared" si="20"/>
        <v>0.28381500000000004</v>
      </c>
      <c r="G29" s="40">
        <f t="shared" si="21"/>
        <v>51.568334055000015</v>
      </c>
      <c r="H29" s="39">
        <f t="shared" si="22"/>
        <v>0.95881500000000008</v>
      </c>
      <c r="I29" s="41">
        <f t="shared" si="22"/>
        <v>544.31833405500004</v>
      </c>
      <c r="J29" s="42">
        <f t="shared" si="23"/>
        <v>5.241458079</v>
      </c>
      <c r="K29" s="42">
        <f t="shared" si="24"/>
        <v>76.150134934294499</v>
      </c>
      <c r="L29" s="42">
        <f t="shared" si="25"/>
        <v>81.391593013294496</v>
      </c>
      <c r="M29" s="43">
        <f t="shared" si="26"/>
        <v>5.3198891460000004</v>
      </c>
      <c r="N29" s="44">
        <f t="shared" si="27"/>
        <v>86.711482159294491</v>
      </c>
      <c r="O29" s="102"/>
      <c r="P29" s="7"/>
      <c r="Q29" s="17"/>
      <c r="R29" s="17"/>
      <c r="S29" s="18"/>
      <c r="U29" s="19"/>
      <c r="X29" s="17"/>
    </row>
    <row r="30" spans="1:24" ht="12" customHeight="1" x14ac:dyDescent="0.25">
      <c r="A30" s="13" t="s">
        <v>23</v>
      </c>
      <c r="B30" s="12">
        <v>1100</v>
      </c>
      <c r="C30" s="12">
        <v>6300</v>
      </c>
      <c r="D30" s="39">
        <f t="shared" si="19"/>
        <v>0.82500000000000007</v>
      </c>
      <c r="E30" s="40">
        <f t="shared" si="1"/>
        <v>602.25000000000011</v>
      </c>
      <c r="F30" s="39">
        <f t="shared" si="20"/>
        <v>0.33736500000000003</v>
      </c>
      <c r="G30" s="40">
        <f t="shared" si="21"/>
        <v>61.298208405000011</v>
      </c>
      <c r="H30" s="39">
        <f t="shared" si="22"/>
        <v>1.1623650000000001</v>
      </c>
      <c r="I30" s="41">
        <f t="shared" si="22"/>
        <v>663.54820840500008</v>
      </c>
      <c r="J30" s="42">
        <f t="shared" si="23"/>
        <v>6.3541845090000004</v>
      </c>
      <c r="K30" s="42">
        <f t="shared" si="24"/>
        <v>92.830394355859511</v>
      </c>
      <c r="L30" s="42">
        <f t="shared" si="25"/>
        <v>99.184578864859517</v>
      </c>
      <c r="M30" s="43">
        <f t="shared" si="26"/>
        <v>6.4492659660000005</v>
      </c>
      <c r="N30" s="44">
        <f t="shared" si="27"/>
        <v>105.63384483085952</v>
      </c>
      <c r="O30" s="102"/>
      <c r="P30" s="7"/>
      <c r="Q30" s="17"/>
      <c r="R30" s="17"/>
      <c r="S30" s="18"/>
      <c r="U30" s="19"/>
      <c r="X30" s="17"/>
    </row>
    <row r="31" spans="1:24" ht="12" customHeight="1" x14ac:dyDescent="0.25">
      <c r="A31" s="13" t="s">
        <v>22</v>
      </c>
      <c r="B31" s="12">
        <v>2075</v>
      </c>
      <c r="C31" s="12">
        <v>7275</v>
      </c>
      <c r="D31" s="39">
        <f t="shared" si="19"/>
        <v>1.5562500000000001</v>
      </c>
      <c r="E31" s="40">
        <f t="shared" si="1"/>
        <v>1136.0625000000002</v>
      </c>
      <c r="F31" s="39">
        <f t="shared" si="20"/>
        <v>0.38957625000000007</v>
      </c>
      <c r="G31" s="40">
        <f t="shared" si="21"/>
        <v>70.784835896250001</v>
      </c>
      <c r="H31" s="39">
        <f t="shared" si="22"/>
        <v>1.9458262500000001</v>
      </c>
      <c r="I31" s="41">
        <f t="shared" si="22"/>
        <v>1206.8473358962501</v>
      </c>
      <c r="J31" s="42">
        <f t="shared" si="23"/>
        <v>10.637053778249999</v>
      </c>
      <c r="K31" s="42">
        <f t="shared" si="24"/>
        <v>168.83794229188538</v>
      </c>
      <c r="L31" s="42">
        <f t="shared" si="25"/>
        <v>179.47499607013538</v>
      </c>
      <c r="M31" s="43">
        <f t="shared" si="26"/>
        <v>10.7962223655</v>
      </c>
      <c r="N31" s="44">
        <f t="shared" si="27"/>
        <v>190.27121843563538</v>
      </c>
      <c r="O31" s="102"/>
      <c r="P31" s="7"/>
      <c r="Q31" s="17"/>
      <c r="R31" s="17"/>
      <c r="S31" s="18"/>
      <c r="U31" s="19"/>
      <c r="X31" s="17"/>
    </row>
    <row r="32" spans="1:24" ht="12" customHeight="1" x14ac:dyDescent="0.25">
      <c r="A32" s="13" t="s">
        <v>21</v>
      </c>
      <c r="B32" s="12">
        <v>2400</v>
      </c>
      <c r="C32" s="12">
        <v>7600</v>
      </c>
      <c r="D32" s="39">
        <f t="shared" si="19"/>
        <v>1.7999999999999998</v>
      </c>
      <c r="E32" s="40">
        <f t="shared" si="1"/>
        <v>1313.9999999999998</v>
      </c>
      <c r="F32" s="39">
        <f t="shared" si="20"/>
        <v>0.40698000000000001</v>
      </c>
      <c r="G32" s="40">
        <f t="shared" si="21"/>
        <v>73.947045059999994</v>
      </c>
      <c r="H32" s="39">
        <f t="shared" si="22"/>
        <v>2.2069799999999997</v>
      </c>
      <c r="I32" s="41">
        <f t="shared" si="22"/>
        <v>1387.9470450599997</v>
      </c>
      <c r="J32" s="42">
        <f t="shared" si="23"/>
        <v>12.064676867999998</v>
      </c>
      <c r="K32" s="42">
        <f t="shared" si="24"/>
        <v>194.17379160389396</v>
      </c>
      <c r="L32" s="42">
        <f t="shared" si="25"/>
        <v>206.23846847189395</v>
      </c>
      <c r="M32" s="43">
        <f t="shared" si="26"/>
        <v>12.245207831999998</v>
      </c>
      <c r="N32" s="44">
        <f t="shared" si="27"/>
        <v>218.48367630389396</v>
      </c>
      <c r="O32" s="102"/>
      <c r="P32" s="7"/>
      <c r="Q32" s="17"/>
      <c r="R32" s="17"/>
      <c r="S32" s="18"/>
      <c r="U32" s="19"/>
      <c r="X32" s="17"/>
    </row>
    <row r="33" spans="1:24" ht="12" customHeight="1" x14ac:dyDescent="0.25">
      <c r="A33" s="13" t="s">
        <v>20</v>
      </c>
      <c r="B33" s="12">
        <v>3000</v>
      </c>
      <c r="C33" s="12">
        <v>12000</v>
      </c>
      <c r="D33" s="39">
        <f t="shared" si="19"/>
        <v>2.25</v>
      </c>
      <c r="E33" s="40">
        <f t="shared" si="1"/>
        <v>1642.5</v>
      </c>
      <c r="F33" s="39">
        <f t="shared" si="20"/>
        <v>0.64260000000000006</v>
      </c>
      <c r="G33" s="40">
        <f t="shared" si="21"/>
        <v>116.75849220000001</v>
      </c>
      <c r="H33" s="39">
        <f t="shared" si="22"/>
        <v>2.8925999999999998</v>
      </c>
      <c r="I33" s="41">
        <f t="shared" si="22"/>
        <v>1759.2584922000001</v>
      </c>
      <c r="J33" s="42">
        <f t="shared" si="23"/>
        <v>15.812687159999998</v>
      </c>
      <c r="K33" s="42">
        <f t="shared" si="24"/>
        <v>246.12026305878001</v>
      </c>
      <c r="L33" s="42">
        <f t="shared" si="25"/>
        <v>261.93295021878004</v>
      </c>
      <c r="M33" s="43">
        <f t="shared" si="26"/>
        <v>16.049301839999998</v>
      </c>
      <c r="N33" s="44">
        <f t="shared" si="27"/>
        <v>277.98225205878003</v>
      </c>
      <c r="O33" s="102"/>
      <c r="P33" s="7"/>
      <c r="Q33" s="17"/>
      <c r="R33" s="17"/>
      <c r="S33" s="18"/>
      <c r="U33" s="19"/>
      <c r="X33" s="17"/>
    </row>
    <row r="34" spans="1:24" x14ac:dyDescent="0.25">
      <c r="A34" s="13" t="s">
        <v>19</v>
      </c>
      <c r="B34" s="12">
        <v>3400</v>
      </c>
      <c r="C34" s="12">
        <v>13000</v>
      </c>
      <c r="D34" s="39">
        <f t="shared" si="19"/>
        <v>2.5499999999999998</v>
      </c>
      <c r="E34" s="40">
        <f t="shared" si="1"/>
        <v>1861.5</v>
      </c>
      <c r="F34" s="39">
        <f t="shared" si="20"/>
        <v>0.69615000000000005</v>
      </c>
      <c r="G34" s="40">
        <f t="shared" si="21"/>
        <v>126.48836655000001</v>
      </c>
      <c r="H34" s="39">
        <f t="shared" si="22"/>
        <v>3.2461500000000001</v>
      </c>
      <c r="I34" s="41">
        <f t="shared" si="22"/>
        <v>1987.9883665499999</v>
      </c>
      <c r="J34" s="42">
        <f t="shared" si="23"/>
        <v>17.745403589999999</v>
      </c>
      <c r="K34" s="42">
        <f t="shared" si="24"/>
        <v>278.11957248034497</v>
      </c>
      <c r="L34" s="42">
        <f t="shared" si="25"/>
        <v>295.86497607034499</v>
      </c>
      <c r="M34" s="43">
        <f t="shared" si="26"/>
        <v>18.010938660000001</v>
      </c>
      <c r="N34" s="44">
        <f t="shared" si="27"/>
        <v>313.87591473034502</v>
      </c>
      <c r="O34" s="102"/>
      <c r="P34" s="7"/>
      <c r="Q34" s="17"/>
      <c r="R34" s="17"/>
      <c r="S34" s="18"/>
      <c r="U34" s="19"/>
      <c r="X34" s="17"/>
    </row>
    <row r="35" spans="1:24" x14ac:dyDescent="0.25">
      <c r="A35" s="13" t="s">
        <v>18</v>
      </c>
      <c r="B35" s="12">
        <v>4500</v>
      </c>
      <c r="C35" s="12">
        <v>18000</v>
      </c>
      <c r="D35" s="39">
        <f t="shared" si="19"/>
        <v>3.375</v>
      </c>
      <c r="E35" s="40">
        <f t="shared" si="1"/>
        <v>2463.75</v>
      </c>
      <c r="F35" s="39">
        <f t="shared" si="20"/>
        <v>0.96390000000000009</v>
      </c>
      <c r="G35" s="40">
        <f t="shared" si="21"/>
        <v>175.13773830000002</v>
      </c>
      <c r="H35" s="39">
        <f t="shared" si="22"/>
        <v>4.3388999999999998</v>
      </c>
      <c r="I35" s="41">
        <f t="shared" si="22"/>
        <v>2638.8877382999999</v>
      </c>
      <c r="J35" s="42">
        <f t="shared" si="23"/>
        <v>23.719030739999997</v>
      </c>
      <c r="K35" s="42">
        <f t="shared" si="24"/>
        <v>369.18039458816997</v>
      </c>
      <c r="L35" s="42">
        <f t="shared" si="25"/>
        <v>392.89942532816997</v>
      </c>
      <c r="M35" s="43">
        <f t="shared" si="26"/>
        <v>24.073952759999997</v>
      </c>
      <c r="N35" s="44">
        <f t="shared" si="27"/>
        <v>416.97337808816997</v>
      </c>
      <c r="O35" s="102"/>
      <c r="P35" s="7"/>
      <c r="Q35" s="17"/>
      <c r="R35" s="17"/>
      <c r="S35" s="18"/>
      <c r="U35" s="19"/>
      <c r="X35" s="17"/>
    </row>
    <row r="36" spans="1:24" x14ac:dyDescent="0.25">
      <c r="A36" s="13" t="s">
        <v>17</v>
      </c>
      <c r="B36" s="12">
        <v>5400</v>
      </c>
      <c r="C36" s="12">
        <v>21000</v>
      </c>
      <c r="D36" s="39">
        <f t="shared" si="19"/>
        <v>4.0500000000000007</v>
      </c>
      <c r="E36" s="40">
        <f t="shared" si="1"/>
        <v>2956.5000000000005</v>
      </c>
      <c r="F36" s="39">
        <f t="shared" si="20"/>
        <v>1.1245500000000002</v>
      </c>
      <c r="G36" s="40">
        <f t="shared" si="21"/>
        <v>204.32736135000002</v>
      </c>
      <c r="H36" s="39">
        <f t="shared" si="22"/>
        <v>5.1745500000000009</v>
      </c>
      <c r="I36" s="41">
        <f t="shared" si="22"/>
        <v>3160.8273613500005</v>
      </c>
      <c r="J36" s="42">
        <f t="shared" si="23"/>
        <v>28.287195030000003</v>
      </c>
      <c r="K36" s="42">
        <f t="shared" si="24"/>
        <v>442.19974785286507</v>
      </c>
      <c r="L36" s="42">
        <f t="shared" si="25"/>
        <v>470.48694288286509</v>
      </c>
      <c r="M36" s="43">
        <f t="shared" si="26"/>
        <v>28.710473220000004</v>
      </c>
      <c r="N36" s="44">
        <f t="shared" si="27"/>
        <v>499.19741610286508</v>
      </c>
      <c r="O36" s="102"/>
      <c r="P36" s="7"/>
      <c r="Q36" s="17"/>
      <c r="R36" s="17"/>
      <c r="S36" s="18"/>
      <c r="U36" s="19"/>
      <c r="X36" s="17"/>
    </row>
    <row r="37" spans="1:24" x14ac:dyDescent="0.25">
      <c r="A37" s="13" t="s">
        <v>16</v>
      </c>
      <c r="B37" s="12">
        <v>6500</v>
      </c>
      <c r="C37" s="12">
        <v>25000</v>
      </c>
      <c r="D37" s="39">
        <f t="shared" si="19"/>
        <v>4.875</v>
      </c>
      <c r="E37" s="40">
        <f t="shared" si="1"/>
        <v>3558.75</v>
      </c>
      <c r="F37" s="39">
        <f t="shared" si="20"/>
        <v>1.3387500000000001</v>
      </c>
      <c r="G37" s="40">
        <f t="shared" si="21"/>
        <v>243.24685875000003</v>
      </c>
      <c r="H37" s="39">
        <f t="shared" si="22"/>
        <v>6.2137500000000001</v>
      </c>
      <c r="I37" s="41">
        <f t="shared" si="22"/>
        <v>3801.9968587500002</v>
      </c>
      <c r="J37" s="42">
        <f t="shared" si="23"/>
        <v>33.96808575</v>
      </c>
      <c r="K37" s="42">
        <f t="shared" si="24"/>
        <v>531.89936053912504</v>
      </c>
      <c r="L37" s="42">
        <f t="shared" si="25"/>
        <v>565.86744628912504</v>
      </c>
      <c r="M37" s="43">
        <f t="shared" si="26"/>
        <v>34.476370500000002</v>
      </c>
      <c r="N37" s="44">
        <f t="shared" si="27"/>
        <v>600.34381678912507</v>
      </c>
      <c r="O37" s="102"/>
      <c r="P37" s="7"/>
      <c r="Q37" s="17"/>
      <c r="R37" s="17"/>
      <c r="S37" s="18"/>
      <c r="U37" s="19"/>
      <c r="X37" s="17"/>
    </row>
    <row r="38" spans="1:24" x14ac:dyDescent="0.25">
      <c r="A38" s="13" t="s">
        <v>15</v>
      </c>
      <c r="B38" s="12">
        <v>7700</v>
      </c>
      <c r="C38" s="12">
        <v>29000</v>
      </c>
      <c r="D38" s="39">
        <f t="shared" si="19"/>
        <v>5.7750000000000004</v>
      </c>
      <c r="E38" s="40">
        <f t="shared" si="1"/>
        <v>4215.75</v>
      </c>
      <c r="F38" s="39">
        <f t="shared" si="20"/>
        <v>1.5529500000000001</v>
      </c>
      <c r="G38" s="40">
        <f t="shared" si="21"/>
        <v>282.16635615000007</v>
      </c>
      <c r="H38" s="39">
        <f t="shared" si="22"/>
        <v>7.3279500000000004</v>
      </c>
      <c r="I38" s="41">
        <f t="shared" si="22"/>
        <v>4497.91635615</v>
      </c>
      <c r="J38" s="42">
        <f t="shared" si="23"/>
        <v>40.058971470000003</v>
      </c>
      <c r="K38" s="42">
        <f t="shared" si="24"/>
        <v>629.25849822538498</v>
      </c>
      <c r="L38" s="42">
        <f t="shared" si="25"/>
        <v>669.31746969538494</v>
      </c>
      <c r="M38" s="43">
        <f t="shared" si="26"/>
        <v>40.658397780000001</v>
      </c>
      <c r="N38" s="44">
        <f t="shared" si="27"/>
        <v>709.97586747538492</v>
      </c>
      <c r="O38" s="103"/>
      <c r="P38" s="20"/>
      <c r="Q38" s="20"/>
      <c r="R38" s="20"/>
      <c r="S38" s="18"/>
      <c r="U38" s="19"/>
      <c r="X38" s="17"/>
    </row>
    <row r="39" spans="1:24" x14ac:dyDescent="0.25">
      <c r="A39" s="13" t="s">
        <v>14</v>
      </c>
      <c r="B39" s="12">
        <v>9500</v>
      </c>
      <c r="C39" s="12">
        <v>35000</v>
      </c>
      <c r="D39" s="39">
        <f t="shared" si="19"/>
        <v>7.125</v>
      </c>
      <c r="E39" s="40">
        <f t="shared" si="1"/>
        <v>5201.25</v>
      </c>
      <c r="F39" s="39">
        <f t="shared" si="20"/>
        <v>1.87425</v>
      </c>
      <c r="G39" s="40">
        <f t="shared" si="21"/>
        <v>340.54560225000006</v>
      </c>
      <c r="H39" s="39">
        <f t="shared" si="22"/>
        <v>8.99925</v>
      </c>
      <c r="I39" s="41">
        <f t="shared" si="22"/>
        <v>5541.7956022500002</v>
      </c>
      <c r="J39" s="42">
        <f t="shared" si="23"/>
        <v>49.19530005</v>
      </c>
      <c r="K39" s="42">
        <f t="shared" si="24"/>
        <v>775.29720475477507</v>
      </c>
      <c r="L39" s="42">
        <f t="shared" si="25"/>
        <v>824.49250480477508</v>
      </c>
      <c r="M39" s="43">
        <f t="shared" si="26"/>
        <v>49.931438700000001</v>
      </c>
      <c r="N39" s="44">
        <f t="shared" si="27"/>
        <v>874.42394350477502</v>
      </c>
      <c r="O39" s="103"/>
      <c r="P39" s="20"/>
      <c r="Q39" s="20"/>
      <c r="R39" s="20"/>
      <c r="S39" s="18"/>
      <c r="U39" s="19"/>
      <c r="X39" s="17"/>
    </row>
    <row r="40" spans="1:24" ht="13.8" thickBot="1" x14ac:dyDescent="0.3">
      <c r="A40" s="11" t="s">
        <v>13</v>
      </c>
      <c r="B40" s="10">
        <v>11000</v>
      </c>
      <c r="C40" s="9">
        <v>39000</v>
      </c>
      <c r="D40" s="88">
        <f t="shared" si="19"/>
        <v>8.25</v>
      </c>
      <c r="E40" s="89">
        <f t="shared" si="1"/>
        <v>6022.5</v>
      </c>
      <c r="F40" s="88">
        <f t="shared" si="20"/>
        <v>2.0884499999999999</v>
      </c>
      <c r="G40" s="89">
        <f t="shared" si="21"/>
        <v>379.46509965000001</v>
      </c>
      <c r="H40" s="88">
        <f t="shared" si="22"/>
        <v>10.33845</v>
      </c>
      <c r="I40" s="90">
        <f t="shared" si="22"/>
        <v>6401.9650996500004</v>
      </c>
      <c r="J40" s="91">
        <f t="shared" si="23"/>
        <v>56.516170769999995</v>
      </c>
      <c r="K40" s="91">
        <f t="shared" si="24"/>
        <v>895.63491744103499</v>
      </c>
      <c r="L40" s="91">
        <f t="shared" si="25"/>
        <v>952.15108821103502</v>
      </c>
      <c r="M40" s="111">
        <f t="shared" si="26"/>
        <v>57.361855980000001</v>
      </c>
      <c r="N40" s="112">
        <f t="shared" si="27"/>
        <v>1009.512944191035</v>
      </c>
      <c r="O40" s="103"/>
      <c r="P40" s="20"/>
      <c r="Q40" s="20"/>
      <c r="R40" s="20"/>
      <c r="S40" s="18"/>
      <c r="U40" s="19"/>
      <c r="X40" s="17"/>
    </row>
    <row r="41" spans="1:24" x14ac:dyDescent="0.25">
      <c r="A41" s="6"/>
      <c r="B41" s="69"/>
      <c r="C41" s="69"/>
      <c r="D41" s="69"/>
      <c r="E41" s="69"/>
      <c r="F41" s="69"/>
      <c r="G41" s="69"/>
      <c r="H41" s="92"/>
      <c r="I41" s="93"/>
      <c r="J41" s="94"/>
      <c r="K41" s="94"/>
      <c r="L41" s="94"/>
      <c r="M41" s="94"/>
      <c r="N41" s="15"/>
    </row>
    <row r="42" spans="1:24" x14ac:dyDescent="0.25">
      <c r="A42" s="15" t="s">
        <v>12</v>
      </c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70"/>
      <c r="M42" s="69"/>
      <c r="N42" s="8"/>
      <c r="O42" s="7"/>
      <c r="P42" s="7"/>
      <c r="Q42" s="7"/>
      <c r="R42" s="7"/>
      <c r="S42" s="18"/>
    </row>
    <row r="43" spans="1:24" x14ac:dyDescent="0.25">
      <c r="A43" s="15" t="s">
        <v>11</v>
      </c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70"/>
      <c r="M43" s="69"/>
      <c r="N43" s="15"/>
    </row>
    <row r="44" spans="1:24" x14ac:dyDescent="0.25">
      <c r="A44" s="6" t="s">
        <v>10</v>
      </c>
      <c r="B44" s="69"/>
      <c r="C44" s="69"/>
      <c r="D44" s="69"/>
      <c r="E44" s="69" t="s">
        <v>8</v>
      </c>
      <c r="F44" s="69"/>
      <c r="G44" s="69"/>
      <c r="H44" s="69"/>
      <c r="I44" s="69"/>
      <c r="J44" s="69"/>
      <c r="K44" s="69"/>
      <c r="L44" s="70"/>
      <c r="M44" s="69"/>
      <c r="N44" s="15"/>
    </row>
    <row r="45" spans="1:24" x14ac:dyDescent="0.25">
      <c r="A45" s="6" t="s">
        <v>9</v>
      </c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70"/>
      <c r="M45" s="69"/>
      <c r="N45" s="15"/>
    </row>
    <row r="46" spans="1:24" x14ac:dyDescent="0.25">
      <c r="A46" s="15" t="s">
        <v>7</v>
      </c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70"/>
      <c r="M46" s="69"/>
      <c r="N46" s="15"/>
    </row>
    <row r="47" spans="1:24" x14ac:dyDescent="0.25">
      <c r="A47" s="95" t="s">
        <v>62</v>
      </c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70"/>
      <c r="M47" s="69"/>
      <c r="N47" s="15"/>
    </row>
    <row r="48" spans="1:24" x14ac:dyDescent="0.25">
      <c r="A48" s="96"/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70"/>
      <c r="M48" s="69"/>
      <c r="N48" s="15"/>
    </row>
    <row r="49" spans="1:14" x14ac:dyDescent="0.25">
      <c r="A49" s="15" t="s">
        <v>6</v>
      </c>
      <c r="B49" s="69"/>
      <c r="C49" s="15"/>
      <c r="D49" s="97"/>
      <c r="E49" s="97"/>
      <c r="F49" s="97"/>
      <c r="G49" s="97"/>
      <c r="H49" s="15"/>
      <c r="I49" s="15"/>
      <c r="J49" s="15"/>
      <c r="K49" s="15"/>
      <c r="L49" s="15"/>
      <c r="M49" s="63"/>
      <c r="N49" s="15"/>
    </row>
    <row r="50" spans="1:14" x14ac:dyDescent="0.25">
      <c r="A50" s="15" t="s">
        <v>5</v>
      </c>
      <c r="B50" s="69"/>
      <c r="C50" s="15"/>
      <c r="D50" s="97"/>
      <c r="E50" s="97"/>
      <c r="F50" s="97"/>
      <c r="G50" s="97"/>
      <c r="H50" s="15"/>
      <c r="I50" s="15"/>
      <c r="J50" s="15"/>
      <c r="K50" s="15"/>
      <c r="L50" s="15"/>
      <c r="M50" s="15"/>
      <c r="N50" s="15"/>
    </row>
    <row r="51" spans="1:14" x14ac:dyDescent="0.25">
      <c r="A51" s="15" t="s">
        <v>4</v>
      </c>
      <c r="B51" s="69"/>
      <c r="C51" s="69"/>
      <c r="D51" s="97"/>
      <c r="E51" s="97"/>
      <c r="F51" s="97"/>
      <c r="G51" s="97"/>
      <c r="H51" s="69"/>
      <c r="I51" s="69"/>
      <c r="J51" s="69"/>
      <c r="K51" s="69"/>
      <c r="L51" s="70"/>
      <c r="M51" s="69"/>
      <c r="N51" s="15"/>
    </row>
    <row r="52" spans="1:14" x14ac:dyDescent="0.25">
      <c r="A52" s="15" t="s">
        <v>3</v>
      </c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70"/>
      <c r="M52" s="98"/>
      <c r="N52" s="15"/>
    </row>
    <row r="53" spans="1:14" x14ac:dyDescent="0.25">
      <c r="A53" s="15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70"/>
      <c r="M53" s="69"/>
      <c r="N53" s="15"/>
    </row>
    <row r="54" spans="1:14" x14ac:dyDescent="0.25">
      <c r="A54" s="15" t="s">
        <v>2</v>
      </c>
      <c r="B54" s="69"/>
      <c r="C54" s="15"/>
      <c r="D54" s="97"/>
      <c r="E54" s="97"/>
      <c r="F54" s="97"/>
      <c r="G54" s="97"/>
      <c r="H54" s="15"/>
      <c r="I54" s="15"/>
      <c r="J54" s="15"/>
      <c r="K54" s="15"/>
      <c r="L54" s="15"/>
      <c r="M54" s="15"/>
      <c r="N54" s="15"/>
    </row>
    <row r="55" spans="1:14" x14ac:dyDescent="0.25">
      <c r="A55" s="15" t="s">
        <v>1</v>
      </c>
      <c r="B55" s="69"/>
      <c r="C55" s="15"/>
      <c r="D55" s="97"/>
      <c r="E55" s="97"/>
      <c r="F55" s="97"/>
      <c r="G55" s="97"/>
      <c r="H55" s="15"/>
      <c r="I55" s="15"/>
      <c r="J55" s="15"/>
      <c r="K55" s="15"/>
      <c r="L55" s="15"/>
      <c r="M55" s="15"/>
      <c r="N55" s="15"/>
    </row>
    <row r="56" spans="1:14" x14ac:dyDescent="0.25">
      <c r="A56" s="15"/>
      <c r="B56" s="69"/>
      <c r="C56" s="15"/>
      <c r="D56" s="97"/>
      <c r="E56" s="97"/>
      <c r="F56" s="97"/>
      <c r="G56" s="97"/>
      <c r="H56" s="15"/>
      <c r="I56" s="15"/>
      <c r="J56" s="15"/>
      <c r="K56" s="15"/>
      <c r="L56" s="15"/>
      <c r="M56" s="15"/>
      <c r="N56" s="15"/>
    </row>
    <row r="57" spans="1:14" x14ac:dyDescent="0.25">
      <c r="A57" s="15"/>
      <c r="B57" s="69"/>
      <c r="C57" s="15"/>
      <c r="D57" s="97"/>
      <c r="E57" s="97"/>
      <c r="F57" s="97"/>
      <c r="G57" s="97"/>
      <c r="H57" s="15"/>
      <c r="I57" s="15"/>
      <c r="J57" s="15"/>
      <c r="K57" s="15"/>
      <c r="L57" s="15"/>
      <c r="M57" s="15"/>
      <c r="N57" s="15"/>
    </row>
    <row r="58" spans="1:14" x14ac:dyDescent="0.25">
      <c r="A58" s="15"/>
      <c r="B58" s="69"/>
      <c r="C58" s="15"/>
      <c r="D58" s="97"/>
      <c r="E58" s="97"/>
      <c r="F58" s="97"/>
      <c r="G58" s="97"/>
      <c r="H58" s="15"/>
      <c r="I58" s="15"/>
      <c r="J58" s="15"/>
      <c r="K58" s="15"/>
      <c r="L58" s="15"/>
      <c r="M58" s="15"/>
      <c r="N58" s="15"/>
    </row>
    <row r="59" spans="1:14" x14ac:dyDescent="0.25">
      <c r="C59" s="1"/>
      <c r="D59" s="4"/>
      <c r="E59" s="4"/>
      <c r="F59" s="4"/>
      <c r="G59" s="4"/>
      <c r="H59" s="1"/>
      <c r="I59" s="1"/>
      <c r="J59" s="1"/>
      <c r="K59" s="1"/>
      <c r="L59" s="1"/>
      <c r="M59" s="1"/>
    </row>
    <row r="60" spans="1:14" x14ac:dyDescent="0.25">
      <c r="B60" s="1"/>
      <c r="C60" s="1"/>
      <c r="D60" s="4"/>
      <c r="E60" s="4"/>
      <c r="F60" s="4"/>
      <c r="G60" s="4"/>
      <c r="H60" s="1"/>
      <c r="I60" s="1"/>
      <c r="J60" s="1"/>
      <c r="K60" s="1"/>
      <c r="L60" s="1"/>
      <c r="M60" s="1"/>
    </row>
    <row r="61" spans="1:14" x14ac:dyDescent="0.25">
      <c r="B61" s="1"/>
      <c r="C61" s="1"/>
      <c r="D61" s="4"/>
      <c r="E61" s="4"/>
      <c r="F61" s="4"/>
      <c r="G61" s="4"/>
      <c r="H61" s="1"/>
      <c r="I61" s="1"/>
      <c r="J61" s="1"/>
      <c r="K61" s="1"/>
      <c r="L61" s="1"/>
      <c r="M61" s="1"/>
    </row>
    <row r="62" spans="1:14" x14ac:dyDescent="0.25">
      <c r="B62" s="1"/>
      <c r="C62" s="1"/>
      <c r="D62" s="4"/>
      <c r="E62" s="4"/>
      <c r="F62" s="4"/>
      <c r="G62" s="4"/>
      <c r="H62" s="1"/>
      <c r="I62" s="1"/>
      <c r="J62" s="1"/>
      <c r="K62" s="1"/>
      <c r="L62" s="1"/>
      <c r="M62" s="1"/>
    </row>
    <row r="63" spans="1:14" x14ac:dyDescent="0.25">
      <c r="B63" s="1"/>
      <c r="C63" s="1"/>
      <c r="D63" s="4"/>
      <c r="E63" s="4"/>
      <c r="F63" s="4"/>
      <c r="G63" s="4"/>
      <c r="H63" s="1"/>
      <c r="I63" s="1"/>
      <c r="J63" s="1"/>
      <c r="K63" s="1"/>
      <c r="L63" s="1"/>
      <c r="M63" s="1"/>
    </row>
    <row r="64" spans="1:14" x14ac:dyDescent="0.25">
      <c r="B64" s="1"/>
      <c r="C64" s="1"/>
      <c r="D64" s="4"/>
      <c r="E64" s="4"/>
      <c r="F64" s="4"/>
      <c r="G64" s="4"/>
      <c r="H64" s="1"/>
      <c r="I64" s="1"/>
      <c r="J64" s="1"/>
      <c r="K64" s="1"/>
      <c r="L64" s="1"/>
      <c r="M64" s="1"/>
    </row>
    <row r="65" spans="2:13" x14ac:dyDescent="0.25">
      <c r="B65" s="1"/>
      <c r="C65" s="1"/>
      <c r="D65" s="4"/>
      <c r="E65" s="4"/>
      <c r="F65" s="4"/>
      <c r="G65" s="4"/>
      <c r="H65" s="1"/>
      <c r="I65" s="1"/>
      <c r="J65" s="1"/>
      <c r="K65" s="1"/>
      <c r="L65" s="1"/>
      <c r="M65" s="1"/>
    </row>
    <row r="66" spans="2:13" x14ac:dyDescent="0.25">
      <c r="B66" s="1"/>
      <c r="C66" s="1"/>
      <c r="D66" s="4"/>
      <c r="E66" s="4"/>
      <c r="F66" s="4"/>
      <c r="G66" s="4"/>
      <c r="H66" s="1"/>
      <c r="I66" s="1"/>
      <c r="J66" s="1"/>
      <c r="K66" s="1"/>
      <c r="L66" s="1"/>
      <c r="M66" s="1"/>
    </row>
    <row r="67" spans="2:13" x14ac:dyDescent="0.25">
      <c r="B67" s="1"/>
      <c r="C67" s="1"/>
      <c r="D67" s="4"/>
      <c r="E67" s="4"/>
      <c r="F67" s="4"/>
      <c r="G67" s="4"/>
      <c r="H67" s="1"/>
      <c r="I67" s="1"/>
      <c r="J67" s="1"/>
      <c r="K67" s="1"/>
      <c r="L67" s="1"/>
      <c r="M67" s="1"/>
    </row>
    <row r="68" spans="2:13" x14ac:dyDescent="0.25">
      <c r="B68" s="1"/>
      <c r="C68" s="1"/>
      <c r="D68" s="4"/>
      <c r="E68" s="4"/>
      <c r="F68" s="4"/>
      <c r="G68" s="4"/>
      <c r="H68" s="1"/>
      <c r="I68" s="1"/>
      <c r="J68" s="1"/>
      <c r="K68" s="1"/>
      <c r="L68" s="1"/>
      <c r="M68" s="1"/>
    </row>
    <row r="69" spans="2:13" x14ac:dyDescent="0.25">
      <c r="B69" s="1"/>
      <c r="C69" s="1"/>
      <c r="D69" s="1"/>
      <c r="E69" s="1"/>
      <c r="F69" s="4"/>
      <c r="G69" s="4"/>
      <c r="H69" s="1"/>
      <c r="I69" s="1"/>
      <c r="J69" s="1"/>
      <c r="K69" s="1"/>
      <c r="L69" s="1"/>
      <c r="M69" s="1"/>
    </row>
    <row r="70" spans="2:13" x14ac:dyDescent="0.25">
      <c r="B70" s="1"/>
      <c r="C70" s="1"/>
      <c r="D70" s="1"/>
      <c r="E70" s="1"/>
      <c r="F70" s="1"/>
      <c r="G70" s="4"/>
      <c r="H70" s="1"/>
      <c r="I70" s="1"/>
      <c r="J70" s="1"/>
      <c r="K70" s="1"/>
      <c r="L70" s="1"/>
      <c r="M70" s="1"/>
    </row>
    <row r="71" spans="2:13" x14ac:dyDescent="0.25">
      <c r="B71" s="1"/>
      <c r="C71" s="1"/>
      <c r="D71" s="1"/>
      <c r="E71" s="1"/>
      <c r="F71" s="1"/>
      <c r="G71" s="4"/>
      <c r="H71" s="1"/>
      <c r="I71" s="1"/>
      <c r="J71" s="1"/>
      <c r="K71" s="1"/>
      <c r="L71" s="1"/>
      <c r="M71" s="1"/>
    </row>
    <row r="72" spans="2:13" x14ac:dyDescent="0.25">
      <c r="B72" s="1"/>
      <c r="C72" s="1"/>
      <c r="D72" s="1"/>
      <c r="E72" s="1"/>
      <c r="F72" s="1"/>
      <c r="G72" s="4"/>
      <c r="H72" s="1"/>
      <c r="I72" s="1"/>
      <c r="J72" s="1"/>
      <c r="K72" s="1"/>
      <c r="L72" s="1"/>
      <c r="M72" s="1"/>
    </row>
    <row r="73" spans="2:13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2:13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2:13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2:13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</sheetData>
  <mergeCells count="1">
    <mergeCell ref="Q11:T11"/>
  </mergeCells>
  <pageMargins left="0.7" right="0.7" top="0.75" bottom="0.75" header="0.3" footer="0.3"/>
  <pageSetup scale="50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Y76"/>
  <sheetViews>
    <sheetView topLeftCell="K4" zoomScale="90" zoomScaleNormal="90" workbookViewId="0">
      <selection activeCell="T13" sqref="T13:T15"/>
    </sheetView>
  </sheetViews>
  <sheetFormatPr defaultColWidth="9.109375" defaultRowHeight="13.2" x14ac:dyDescent="0.25"/>
  <cols>
    <col min="1" max="1" width="26.88671875" style="1" customWidth="1"/>
    <col min="2" max="3" width="8" style="2" customWidth="1"/>
    <col min="4" max="4" width="10.5546875" style="2" customWidth="1"/>
    <col min="5" max="5" width="9.88671875" style="2" customWidth="1"/>
    <col min="6" max="6" width="8.88671875" style="2" customWidth="1"/>
    <col min="7" max="7" width="9.109375" style="2"/>
    <col min="8" max="8" width="9" style="2" customWidth="1"/>
    <col min="9" max="9" width="9.44140625" style="2" customWidth="1"/>
    <col min="10" max="10" width="14.5546875" style="2" customWidth="1"/>
    <col min="11" max="11" width="12.88671875" style="2" customWidth="1"/>
    <col min="12" max="12" width="11.44140625" style="3" customWidth="1"/>
    <col min="13" max="13" width="13" style="2" customWidth="1"/>
    <col min="14" max="14" width="9.109375" style="1"/>
    <col min="15" max="15" width="12.6640625" style="15" customWidth="1"/>
    <col min="16" max="16" width="28" style="15" bestFit="1" customWidth="1"/>
    <col min="17" max="17" width="9.109375" style="15"/>
    <col min="18" max="18" width="11.33203125" style="15" bestFit="1" customWidth="1"/>
    <col min="19" max="19" width="25.44140625" style="15" bestFit="1" customWidth="1"/>
    <col min="20" max="20" width="12" style="15" customWidth="1"/>
    <col min="21" max="22" width="9.109375" style="15"/>
    <col min="23" max="23" width="10.109375" style="15" customWidth="1"/>
    <col min="24" max="24" width="11.5546875" style="15" customWidth="1"/>
    <col min="25" max="25" width="9.109375" style="15"/>
    <col min="26" max="16384" width="9.109375" style="1"/>
  </cols>
  <sheetData>
    <row r="1" spans="1:24" ht="21" x14ac:dyDescent="0.4">
      <c r="A1" s="66" t="s">
        <v>65</v>
      </c>
      <c r="B1" s="67"/>
      <c r="C1" s="67"/>
      <c r="D1" s="68"/>
      <c r="E1" s="69"/>
      <c r="F1" s="68"/>
      <c r="G1" s="67"/>
      <c r="H1" s="67"/>
      <c r="I1" s="67"/>
      <c r="J1" s="67"/>
      <c r="K1" s="67"/>
      <c r="L1" s="67"/>
      <c r="M1" s="67"/>
      <c r="N1" s="15"/>
    </row>
    <row r="2" spans="1:24" x14ac:dyDescent="0.25">
      <c r="A2" s="15"/>
      <c r="B2" s="69"/>
      <c r="C2" s="69"/>
      <c r="D2" s="69"/>
      <c r="E2" s="69"/>
      <c r="F2" s="69"/>
      <c r="G2" s="69"/>
      <c r="H2" s="69"/>
      <c r="I2" s="69"/>
      <c r="J2" s="69"/>
      <c r="K2" s="69"/>
      <c r="L2" s="70"/>
      <c r="M2" s="69"/>
      <c r="N2" s="15"/>
    </row>
    <row r="3" spans="1:24" ht="13.8" thickBot="1" x14ac:dyDescent="0.3">
      <c r="A3" s="15"/>
      <c r="B3" s="69"/>
      <c r="C3" s="69"/>
      <c r="D3" s="69"/>
      <c r="E3" s="69"/>
      <c r="F3" s="69"/>
      <c r="G3" s="69"/>
      <c r="H3" s="69"/>
      <c r="I3" s="69"/>
      <c r="J3" s="71"/>
      <c r="K3" s="71"/>
      <c r="L3" s="71"/>
      <c r="M3" s="71"/>
      <c r="N3" s="15"/>
    </row>
    <row r="4" spans="1:24" ht="90.75" customHeight="1" x14ac:dyDescent="0.25">
      <c r="A4" s="72" t="s">
        <v>60</v>
      </c>
      <c r="B4" s="73" t="s">
        <v>59</v>
      </c>
      <c r="C4" s="73" t="s">
        <v>58</v>
      </c>
      <c r="D4" s="73" t="s">
        <v>57</v>
      </c>
      <c r="E4" s="73" t="s">
        <v>56</v>
      </c>
      <c r="F4" s="73" t="s">
        <v>55</v>
      </c>
      <c r="G4" s="73" t="s">
        <v>54</v>
      </c>
      <c r="H4" s="73" t="s">
        <v>53</v>
      </c>
      <c r="I4" s="73" t="s">
        <v>52</v>
      </c>
      <c r="J4" s="73" t="s">
        <v>51</v>
      </c>
      <c r="K4" s="73" t="s">
        <v>50</v>
      </c>
      <c r="L4" s="73" t="s">
        <v>49</v>
      </c>
      <c r="M4" s="74" t="s">
        <v>48</v>
      </c>
      <c r="N4" s="75" t="s">
        <v>47</v>
      </c>
      <c r="O4" s="16"/>
      <c r="P4" s="16"/>
      <c r="Q4" s="16"/>
      <c r="R4" s="16"/>
      <c r="W4" s="16"/>
      <c r="X4" s="16"/>
    </row>
    <row r="5" spans="1:24" x14ac:dyDescent="0.25">
      <c r="A5" s="76" t="s">
        <v>46</v>
      </c>
      <c r="B5" s="77"/>
      <c r="C5" s="77"/>
      <c r="D5" s="77"/>
      <c r="E5" s="77"/>
      <c r="F5" s="77"/>
      <c r="G5" s="77"/>
      <c r="H5" s="77"/>
      <c r="I5" s="77"/>
      <c r="J5" s="78">
        <f>((Q13+R13+S13)+(Q14+R14+S14)+(Q15+R15+S15))/3</f>
        <v>5.466829999999999</v>
      </c>
      <c r="K5" s="79">
        <f>((Q18+Q19)/2)+(Q21+Q22+Q23)</f>
        <v>0.1399</v>
      </c>
      <c r="L5" s="14" t="s">
        <v>8</v>
      </c>
      <c r="M5" s="79">
        <f>((T13)+(T14)+(T15))/3</f>
        <v>5.7279666666666671</v>
      </c>
      <c r="N5" s="80"/>
      <c r="O5" s="6"/>
      <c r="P5" s="6"/>
    </row>
    <row r="6" spans="1:24" ht="12" customHeight="1" x14ac:dyDescent="0.25">
      <c r="A6" s="81" t="s">
        <v>45</v>
      </c>
      <c r="B6" s="82">
        <v>150</v>
      </c>
      <c r="C6" s="82">
        <v>900</v>
      </c>
      <c r="D6" s="39">
        <f t="shared" ref="D6:D18" si="0">B6/1000*0.75</f>
        <v>0.11249999999999999</v>
      </c>
      <c r="E6" s="83">
        <f t="shared" ref="E6:E40" si="1">D6*8760/12</f>
        <v>82.124999999999986</v>
      </c>
      <c r="F6" s="39">
        <f t="shared" ref="F6:F18" si="2">C6/1000*0.0714*0.75</f>
        <v>4.8195000000000009E-2</v>
      </c>
      <c r="G6" s="83">
        <f t="shared" ref="G6:G18" si="3">F6*8760/12*0.2489</f>
        <v>8.7568869150000026</v>
      </c>
      <c r="H6" s="84">
        <f t="shared" ref="H6:I18" si="4">F6+D6</f>
        <v>0.160695</v>
      </c>
      <c r="I6" s="85">
        <f t="shared" si="4"/>
        <v>90.881886914999995</v>
      </c>
      <c r="J6" s="86">
        <f t="shared" ref="J6:J18" si="5">+$H6*$J$5</f>
        <v>0.87849224684999982</v>
      </c>
      <c r="K6" s="86">
        <f t="shared" ref="K6:K18" si="6">+I6*$K$5</f>
        <v>12.7143759794085</v>
      </c>
      <c r="L6" s="86">
        <f t="shared" ref="L6:L18" si="7">+K6+J6</f>
        <v>13.592868226258499</v>
      </c>
      <c r="M6" s="87">
        <f>+$H6*$M$5</f>
        <v>0.92045560350000011</v>
      </c>
      <c r="N6" s="44">
        <f t="shared" ref="N6:N18" si="8">M6+L6</f>
        <v>14.5133238297585</v>
      </c>
      <c r="O6" s="102"/>
      <c r="P6" s="7"/>
      <c r="Q6" s="17"/>
      <c r="R6" s="17"/>
      <c r="S6" s="18"/>
      <c r="U6" s="19"/>
      <c r="X6" s="17"/>
    </row>
    <row r="7" spans="1:24" ht="12" customHeight="1" x14ac:dyDescent="0.25">
      <c r="A7" s="13" t="s">
        <v>44</v>
      </c>
      <c r="B7" s="12">
        <v>200</v>
      </c>
      <c r="C7" s="12">
        <v>1200</v>
      </c>
      <c r="D7" s="39">
        <f t="shared" si="0"/>
        <v>0.15000000000000002</v>
      </c>
      <c r="E7" s="40">
        <f t="shared" si="1"/>
        <v>109.50000000000001</v>
      </c>
      <c r="F7" s="39">
        <f t="shared" si="2"/>
        <v>6.4260000000000012E-2</v>
      </c>
      <c r="G7" s="40">
        <f t="shared" si="3"/>
        <v>11.675849220000003</v>
      </c>
      <c r="H7" s="39">
        <f t="shared" si="4"/>
        <v>0.21426000000000003</v>
      </c>
      <c r="I7" s="41">
        <f t="shared" si="4"/>
        <v>121.17584922000002</v>
      </c>
      <c r="J7" s="42">
        <f t="shared" si="5"/>
        <v>1.1713229958</v>
      </c>
      <c r="K7" s="42">
        <f t="shared" si="6"/>
        <v>16.952501305878002</v>
      </c>
      <c r="L7" s="42">
        <f t="shared" si="7"/>
        <v>18.123824301678003</v>
      </c>
      <c r="M7" s="43">
        <f t="shared" ref="M7:M18" si="9">+H7*$M$5</f>
        <v>1.2272741380000003</v>
      </c>
      <c r="N7" s="44">
        <f t="shared" si="8"/>
        <v>19.351098439678005</v>
      </c>
      <c r="O7" s="102"/>
      <c r="P7" s="7"/>
      <c r="Q7" s="17"/>
      <c r="R7" s="17"/>
      <c r="S7" s="18"/>
      <c r="U7" s="19"/>
      <c r="X7" s="17"/>
    </row>
    <row r="8" spans="1:24" ht="12" customHeight="1" x14ac:dyDescent="0.25">
      <c r="A8" s="13" t="s">
        <v>43</v>
      </c>
      <c r="B8" s="12">
        <v>250</v>
      </c>
      <c r="C8" s="12">
        <v>1600</v>
      </c>
      <c r="D8" s="39">
        <f t="shared" si="0"/>
        <v>0.1875</v>
      </c>
      <c r="E8" s="40">
        <f t="shared" si="1"/>
        <v>136.875</v>
      </c>
      <c r="F8" s="39">
        <f t="shared" si="2"/>
        <v>8.5680000000000006E-2</v>
      </c>
      <c r="G8" s="40">
        <f t="shared" si="3"/>
        <v>15.567798960000003</v>
      </c>
      <c r="H8" s="39">
        <f t="shared" si="4"/>
        <v>0.27317999999999998</v>
      </c>
      <c r="I8" s="41">
        <f t="shared" si="4"/>
        <v>152.44279896</v>
      </c>
      <c r="J8" s="42">
        <f t="shared" si="5"/>
        <v>1.4934286193999995</v>
      </c>
      <c r="K8" s="42">
        <f t="shared" si="6"/>
        <v>21.326747574504001</v>
      </c>
      <c r="L8" s="42">
        <f t="shared" si="7"/>
        <v>22.820176193904</v>
      </c>
      <c r="M8" s="43">
        <f t="shared" si="9"/>
        <v>1.564765934</v>
      </c>
      <c r="N8" s="44">
        <f t="shared" si="8"/>
        <v>24.384942127904001</v>
      </c>
      <c r="O8" s="102"/>
      <c r="P8" s="7"/>
      <c r="Q8" s="17"/>
      <c r="R8" s="17"/>
      <c r="S8" s="18"/>
      <c r="U8" s="19"/>
      <c r="X8" s="17"/>
    </row>
    <row r="9" spans="1:24" ht="12" customHeight="1" x14ac:dyDescent="0.25">
      <c r="A9" s="13" t="s">
        <v>42</v>
      </c>
      <c r="B9" s="12">
        <v>350</v>
      </c>
      <c r="C9" s="12">
        <v>1900</v>
      </c>
      <c r="D9" s="39">
        <f t="shared" si="0"/>
        <v>0.26249999999999996</v>
      </c>
      <c r="E9" s="40">
        <f t="shared" si="1"/>
        <v>191.62499999999997</v>
      </c>
      <c r="F9" s="39">
        <f t="shared" si="2"/>
        <v>0.101745</v>
      </c>
      <c r="G9" s="40">
        <f t="shared" si="3"/>
        <v>18.486761264999998</v>
      </c>
      <c r="H9" s="39">
        <f t="shared" si="4"/>
        <v>0.36424499999999993</v>
      </c>
      <c r="I9" s="41">
        <f t="shared" si="4"/>
        <v>210.11176126499998</v>
      </c>
      <c r="J9" s="42">
        <f t="shared" si="5"/>
        <v>1.9912654933499991</v>
      </c>
      <c r="K9" s="42">
        <f t="shared" si="6"/>
        <v>29.394635400973495</v>
      </c>
      <c r="L9" s="42">
        <f t="shared" si="7"/>
        <v>31.385900894323495</v>
      </c>
      <c r="M9" s="43">
        <f t="shared" si="9"/>
        <v>2.0863832185</v>
      </c>
      <c r="N9" s="44">
        <f t="shared" si="8"/>
        <v>33.472284112823495</v>
      </c>
      <c r="O9" s="102"/>
      <c r="P9" s="7"/>
      <c r="Q9" s="17"/>
      <c r="R9" s="17"/>
      <c r="S9" s="18"/>
      <c r="U9" s="19"/>
      <c r="X9" s="17"/>
    </row>
    <row r="10" spans="1:24" ht="12" customHeight="1" x14ac:dyDescent="0.25">
      <c r="A10" s="13" t="s">
        <v>41</v>
      </c>
      <c r="B10" s="12">
        <v>400</v>
      </c>
      <c r="C10" s="12">
        <v>2600</v>
      </c>
      <c r="D10" s="39">
        <f t="shared" si="0"/>
        <v>0.30000000000000004</v>
      </c>
      <c r="E10" s="40">
        <f t="shared" si="1"/>
        <v>219.00000000000003</v>
      </c>
      <c r="F10" s="39">
        <f t="shared" si="2"/>
        <v>0.13923000000000002</v>
      </c>
      <c r="G10" s="40">
        <f t="shared" si="3"/>
        <v>25.297673310000004</v>
      </c>
      <c r="H10" s="39">
        <f t="shared" si="4"/>
        <v>0.43923000000000006</v>
      </c>
      <c r="I10" s="41">
        <f t="shared" si="4"/>
        <v>244.29767331000002</v>
      </c>
      <c r="J10" s="42">
        <f t="shared" si="5"/>
        <v>2.4011957409</v>
      </c>
      <c r="K10" s="42">
        <f t="shared" si="6"/>
        <v>34.177244496069001</v>
      </c>
      <c r="L10" s="42">
        <f t="shared" si="7"/>
        <v>36.578440236969001</v>
      </c>
      <c r="M10" s="43">
        <f t="shared" si="9"/>
        <v>2.5158947990000007</v>
      </c>
      <c r="N10" s="44">
        <f t="shared" si="8"/>
        <v>39.094335035969003</v>
      </c>
      <c r="O10" s="102"/>
      <c r="P10" s="7"/>
      <c r="Q10" s="17"/>
      <c r="R10" s="17"/>
      <c r="S10" s="18"/>
      <c r="U10" s="19"/>
      <c r="X10" s="17"/>
    </row>
    <row r="11" spans="1:24" ht="12" customHeight="1" x14ac:dyDescent="0.25">
      <c r="A11" s="13" t="s">
        <v>108</v>
      </c>
      <c r="B11" s="12">
        <v>447</v>
      </c>
      <c r="C11" s="12">
        <v>2936</v>
      </c>
      <c r="D11" s="39">
        <f t="shared" ref="D11" si="10">B11/1000*0.75</f>
        <v>0.33524999999999999</v>
      </c>
      <c r="E11" s="40">
        <f t="shared" ref="E11" si="11">D11*8760/12</f>
        <v>244.73249999999999</v>
      </c>
      <c r="F11" s="39">
        <f t="shared" ref="F11" si="12">C11/1000*0.0714*0.75</f>
        <v>0.15722280000000002</v>
      </c>
      <c r="G11" s="40">
        <f t="shared" ref="G11" si="13">F11*8760/12*0.2489</f>
        <v>28.566911091600005</v>
      </c>
      <c r="H11" s="39">
        <f t="shared" ref="H11" si="14">F11+D11</f>
        <v>0.49247280000000004</v>
      </c>
      <c r="I11" s="41">
        <f t="shared" ref="I11" si="15">G11+E11</f>
        <v>273.29941109160001</v>
      </c>
      <c r="J11" s="42">
        <f t="shared" si="5"/>
        <v>2.6922650772239995</v>
      </c>
      <c r="K11" s="42">
        <f t="shared" ref="K11" si="16">+I11*$K$5</f>
        <v>38.234587611714844</v>
      </c>
      <c r="L11" s="42">
        <f t="shared" ref="L11" si="17">+K11+J11</f>
        <v>40.926852688938844</v>
      </c>
      <c r="M11" s="43">
        <f t="shared" ref="M11" si="18">+H11*$M$5</f>
        <v>2.8208677826400006</v>
      </c>
      <c r="N11" s="44">
        <f t="shared" ref="N11" si="19">M11+L11</f>
        <v>43.747720471578845</v>
      </c>
      <c r="O11" s="102"/>
      <c r="P11" s="7"/>
      <c r="Q11" s="119" t="s">
        <v>110</v>
      </c>
      <c r="R11" s="119"/>
      <c r="S11" s="119"/>
      <c r="T11" s="119"/>
      <c r="U11" s="19"/>
      <c r="X11" s="17"/>
    </row>
    <row r="12" spans="1:24" ht="12" customHeight="1" x14ac:dyDescent="0.25">
      <c r="A12" s="13" t="s">
        <v>40</v>
      </c>
      <c r="B12" s="12">
        <v>525</v>
      </c>
      <c r="C12" s="12">
        <v>3500</v>
      </c>
      <c r="D12" s="39">
        <f t="shared" si="0"/>
        <v>0.39375000000000004</v>
      </c>
      <c r="E12" s="40">
        <f t="shared" si="1"/>
        <v>287.43750000000006</v>
      </c>
      <c r="F12" s="39">
        <f t="shared" si="2"/>
        <v>0.18742500000000001</v>
      </c>
      <c r="G12" s="40">
        <f t="shared" si="3"/>
        <v>34.054560225000003</v>
      </c>
      <c r="H12" s="39">
        <f t="shared" si="4"/>
        <v>0.581175</v>
      </c>
      <c r="I12" s="41">
        <f t="shared" si="4"/>
        <v>321.49206022500005</v>
      </c>
      <c r="J12" s="42">
        <f t="shared" si="5"/>
        <v>3.1771849252499993</v>
      </c>
      <c r="K12" s="42">
        <f t="shared" si="6"/>
        <v>44.976739225477502</v>
      </c>
      <c r="L12" s="42">
        <f t="shared" si="7"/>
        <v>48.153924150727498</v>
      </c>
      <c r="M12" s="43">
        <f t="shared" si="9"/>
        <v>3.3289510275</v>
      </c>
      <c r="N12" s="44">
        <f t="shared" si="8"/>
        <v>51.482875178227495</v>
      </c>
      <c r="O12" s="102"/>
      <c r="P12" s="7"/>
      <c r="Q12" s="61" t="s">
        <v>101</v>
      </c>
      <c r="R12" s="61" t="s">
        <v>100</v>
      </c>
      <c r="S12" s="62" t="s">
        <v>109</v>
      </c>
      <c r="T12" s="60" t="s">
        <v>102</v>
      </c>
      <c r="U12" s="19"/>
      <c r="X12" s="17"/>
    </row>
    <row r="13" spans="1:24" ht="12" customHeight="1" x14ac:dyDescent="0.25">
      <c r="A13" s="13" t="s">
        <v>39</v>
      </c>
      <c r="B13" s="12">
        <v>650</v>
      </c>
      <c r="C13" s="12">
        <v>4400</v>
      </c>
      <c r="D13" s="39">
        <f t="shared" si="0"/>
        <v>0.48750000000000004</v>
      </c>
      <c r="E13" s="40">
        <f t="shared" si="1"/>
        <v>355.875</v>
      </c>
      <c r="F13" s="39">
        <f t="shared" si="2"/>
        <v>0.23562000000000005</v>
      </c>
      <c r="G13" s="40">
        <f t="shared" si="3"/>
        <v>42.811447140000006</v>
      </c>
      <c r="H13" s="39">
        <f t="shared" si="4"/>
        <v>0.7231200000000001</v>
      </c>
      <c r="I13" s="41">
        <f t="shared" si="4"/>
        <v>398.68644713999998</v>
      </c>
      <c r="J13" s="42">
        <f t="shared" si="5"/>
        <v>3.9531741095999999</v>
      </c>
      <c r="K13" s="42">
        <f t="shared" si="6"/>
        <v>55.776233954885996</v>
      </c>
      <c r="L13" s="42">
        <f t="shared" si="7"/>
        <v>59.729408064485995</v>
      </c>
      <c r="M13" s="43">
        <f t="shared" si="9"/>
        <v>4.1420072560000012</v>
      </c>
      <c r="N13" s="44">
        <f t="shared" si="8"/>
        <v>63.871415320485994</v>
      </c>
      <c r="O13" s="102"/>
      <c r="P13" s="60" t="s">
        <v>97</v>
      </c>
      <c r="Q13" s="99">
        <v>2.0379999999999999E-2</v>
      </c>
      <c r="R13" s="100">
        <v>3.1059000000000001</v>
      </c>
      <c r="S13" s="100">
        <v>1.9643999999999999</v>
      </c>
      <c r="T13" s="122">
        <v>6.0448000000000004</v>
      </c>
      <c r="U13" s="19"/>
      <c r="X13" s="17"/>
    </row>
    <row r="14" spans="1:24" ht="12" customHeight="1" x14ac:dyDescent="0.25">
      <c r="A14" s="13" t="s">
        <v>38</v>
      </c>
      <c r="B14" s="12">
        <v>665</v>
      </c>
      <c r="C14" s="12">
        <v>4496</v>
      </c>
      <c r="D14" s="39">
        <f t="shared" si="0"/>
        <v>0.49875000000000003</v>
      </c>
      <c r="E14" s="40">
        <f t="shared" si="1"/>
        <v>364.08750000000003</v>
      </c>
      <c r="F14" s="39">
        <f t="shared" si="2"/>
        <v>0.24076080000000002</v>
      </c>
      <c r="G14" s="40">
        <f t="shared" si="3"/>
        <v>43.745515077600004</v>
      </c>
      <c r="H14" s="39">
        <f t="shared" si="4"/>
        <v>0.73951080000000002</v>
      </c>
      <c r="I14" s="41">
        <f t="shared" si="4"/>
        <v>407.83301507760007</v>
      </c>
      <c r="J14" s="42">
        <f t="shared" si="5"/>
        <v>4.0427798267639989</v>
      </c>
      <c r="K14" s="42">
        <f t="shared" si="6"/>
        <v>57.055838809356246</v>
      </c>
      <c r="L14" s="42">
        <f t="shared" si="7"/>
        <v>61.098618636120243</v>
      </c>
      <c r="M14" s="43">
        <f t="shared" si="9"/>
        <v>4.2358932120400006</v>
      </c>
      <c r="N14" s="44">
        <f t="shared" si="8"/>
        <v>65.334511848160247</v>
      </c>
      <c r="O14" s="102"/>
      <c r="P14" s="60" t="s">
        <v>98</v>
      </c>
      <c r="Q14" s="99">
        <v>2.1780000000000001E-2</v>
      </c>
      <c r="R14" s="100">
        <v>3.2248000000000001</v>
      </c>
      <c r="S14" s="100">
        <v>2.0994999999999999</v>
      </c>
      <c r="T14" s="122">
        <v>5.5944000000000003</v>
      </c>
      <c r="U14" s="19"/>
      <c r="X14" s="17"/>
    </row>
    <row r="15" spans="1:24" ht="12" customHeight="1" x14ac:dyDescent="0.25">
      <c r="A15" s="13" t="s">
        <v>37</v>
      </c>
      <c r="B15" s="12">
        <v>696</v>
      </c>
      <c r="C15" s="12">
        <v>4700</v>
      </c>
      <c r="D15" s="39">
        <f t="shared" si="0"/>
        <v>0.52200000000000002</v>
      </c>
      <c r="E15" s="40">
        <f t="shared" si="1"/>
        <v>381.06</v>
      </c>
      <c r="F15" s="39">
        <f t="shared" si="2"/>
        <v>0.25168500000000005</v>
      </c>
      <c r="G15" s="40">
        <f t="shared" si="3"/>
        <v>45.730409445000014</v>
      </c>
      <c r="H15" s="39">
        <f t="shared" si="4"/>
        <v>0.77368500000000007</v>
      </c>
      <c r="I15" s="41">
        <f t="shared" si="4"/>
        <v>426.79040944500002</v>
      </c>
      <c r="J15" s="42">
        <f t="shared" si="5"/>
        <v>4.2296043685499995</v>
      </c>
      <c r="K15" s="42">
        <f t="shared" si="6"/>
        <v>59.707978281355501</v>
      </c>
      <c r="L15" s="42">
        <f t="shared" si="7"/>
        <v>63.937582649905501</v>
      </c>
      <c r="M15" s="43">
        <f t="shared" si="9"/>
        <v>4.4316418905000008</v>
      </c>
      <c r="N15" s="44">
        <f t="shared" si="8"/>
        <v>68.369224540405497</v>
      </c>
      <c r="O15" s="102"/>
      <c r="P15" s="60" t="s">
        <v>99</v>
      </c>
      <c r="Q15" s="99">
        <v>2.453E-2</v>
      </c>
      <c r="R15" s="100">
        <v>3.5749</v>
      </c>
      <c r="S15" s="100">
        <v>2.3643000000000001</v>
      </c>
      <c r="T15" s="122">
        <v>5.5446999999999997</v>
      </c>
      <c r="U15" s="19"/>
      <c r="X15" s="17"/>
    </row>
    <row r="16" spans="1:24" ht="12" customHeight="1" x14ac:dyDescent="0.25">
      <c r="A16" s="13" t="s">
        <v>36</v>
      </c>
      <c r="B16" s="12">
        <v>748</v>
      </c>
      <c r="C16" s="12">
        <v>5050</v>
      </c>
      <c r="D16" s="39">
        <f t="shared" si="0"/>
        <v>0.56099999999999994</v>
      </c>
      <c r="E16" s="40">
        <f t="shared" si="1"/>
        <v>409.53</v>
      </c>
      <c r="F16" s="39">
        <f t="shared" si="2"/>
        <v>0.27042749999999999</v>
      </c>
      <c r="G16" s="40">
        <f t="shared" si="3"/>
        <v>49.135865467499997</v>
      </c>
      <c r="H16" s="39">
        <f t="shared" si="4"/>
        <v>0.83142749999999999</v>
      </c>
      <c r="I16" s="41">
        <f t="shared" si="4"/>
        <v>458.6658654675</v>
      </c>
      <c r="J16" s="42">
        <f t="shared" si="5"/>
        <v>4.5452727998249989</v>
      </c>
      <c r="K16" s="42">
        <f t="shared" si="6"/>
        <v>64.167354578903243</v>
      </c>
      <c r="L16" s="42">
        <f t="shared" si="7"/>
        <v>68.712627378728243</v>
      </c>
      <c r="M16" s="43">
        <f t="shared" si="9"/>
        <v>4.7623890057500002</v>
      </c>
      <c r="N16" s="44">
        <f t="shared" si="8"/>
        <v>73.475016384478238</v>
      </c>
      <c r="O16" s="102"/>
      <c r="P16" s="60"/>
      <c r="Q16" s="17"/>
      <c r="R16" s="17"/>
      <c r="S16" s="18"/>
      <c r="U16" s="19"/>
      <c r="X16" s="17"/>
    </row>
    <row r="17" spans="1:24" ht="12" customHeight="1" x14ac:dyDescent="0.25">
      <c r="A17" s="13" t="s">
        <v>35</v>
      </c>
      <c r="B17" s="12">
        <v>800</v>
      </c>
      <c r="C17" s="12">
        <v>5400</v>
      </c>
      <c r="D17" s="39">
        <f t="shared" si="0"/>
        <v>0.60000000000000009</v>
      </c>
      <c r="E17" s="40">
        <f t="shared" si="1"/>
        <v>438.00000000000006</v>
      </c>
      <c r="F17" s="39">
        <f t="shared" si="2"/>
        <v>0.28917000000000004</v>
      </c>
      <c r="G17" s="40">
        <f t="shared" si="3"/>
        <v>52.541321490000009</v>
      </c>
      <c r="H17" s="39">
        <f t="shared" si="4"/>
        <v>0.88917000000000013</v>
      </c>
      <c r="I17" s="41">
        <f t="shared" si="4"/>
        <v>490.54132149000009</v>
      </c>
      <c r="J17" s="42">
        <f t="shared" si="5"/>
        <v>4.8609412311</v>
      </c>
      <c r="K17" s="42">
        <f t="shared" si="6"/>
        <v>68.626730876451006</v>
      </c>
      <c r="L17" s="42">
        <f t="shared" si="7"/>
        <v>73.487672107551006</v>
      </c>
      <c r="M17" s="43">
        <f t="shared" si="9"/>
        <v>5.0931361210000015</v>
      </c>
      <c r="N17" s="44">
        <f t="shared" si="8"/>
        <v>78.580808228551007</v>
      </c>
      <c r="O17" s="102"/>
      <c r="P17" s="60"/>
      <c r="Q17" s="17"/>
      <c r="R17" s="17"/>
      <c r="S17" s="18"/>
      <c r="U17" s="19"/>
      <c r="X17" s="17"/>
    </row>
    <row r="18" spans="1:24" ht="12" customHeight="1" x14ac:dyDescent="0.25">
      <c r="A18" s="13" t="s">
        <v>34</v>
      </c>
      <c r="B18" s="12">
        <v>1000</v>
      </c>
      <c r="C18" s="12">
        <v>6600</v>
      </c>
      <c r="D18" s="39">
        <f t="shared" si="0"/>
        <v>0.75</v>
      </c>
      <c r="E18" s="40">
        <f t="shared" si="1"/>
        <v>547.5</v>
      </c>
      <c r="F18" s="39">
        <f t="shared" si="2"/>
        <v>0.35343000000000002</v>
      </c>
      <c r="G18" s="40">
        <f t="shared" si="3"/>
        <v>64.217170710000005</v>
      </c>
      <c r="H18" s="39">
        <f t="shared" si="4"/>
        <v>1.1034299999999999</v>
      </c>
      <c r="I18" s="41">
        <f t="shared" si="4"/>
        <v>611.71717071</v>
      </c>
      <c r="J18" s="42">
        <f t="shared" si="5"/>
        <v>6.032264226899998</v>
      </c>
      <c r="K18" s="42">
        <f t="shared" si="6"/>
        <v>85.579232182328994</v>
      </c>
      <c r="L18" s="42">
        <f t="shared" si="7"/>
        <v>91.611496409228991</v>
      </c>
      <c r="M18" s="43">
        <f t="shared" si="9"/>
        <v>6.320410259</v>
      </c>
      <c r="N18" s="44">
        <f t="shared" si="8"/>
        <v>97.93190666822899</v>
      </c>
      <c r="O18" s="102"/>
      <c r="P18" s="60" t="s">
        <v>103</v>
      </c>
      <c r="Q18" s="120">
        <v>0.126</v>
      </c>
      <c r="R18" s="17"/>
      <c r="S18" s="18"/>
      <c r="U18" s="19"/>
      <c r="X18" s="17"/>
    </row>
    <row r="19" spans="1:24" s="15" customFormat="1" ht="12" customHeight="1" x14ac:dyDescent="0.25">
      <c r="A19" s="13"/>
      <c r="B19" s="12"/>
      <c r="C19" s="12"/>
      <c r="D19" s="39"/>
      <c r="E19" s="40"/>
      <c r="F19" s="39"/>
      <c r="G19" s="40"/>
      <c r="H19" s="39"/>
      <c r="I19" s="41"/>
      <c r="J19" s="42"/>
      <c r="K19" s="42"/>
      <c r="L19" s="42"/>
      <c r="M19" s="43"/>
      <c r="N19" s="44"/>
      <c r="O19" s="7"/>
      <c r="P19" s="60" t="s">
        <v>104</v>
      </c>
      <c r="Q19" s="120">
        <v>0.14599999999999999</v>
      </c>
      <c r="R19" s="17"/>
      <c r="S19" s="18"/>
      <c r="U19" s="19"/>
      <c r="X19" s="17"/>
    </row>
    <row r="20" spans="1:24" x14ac:dyDescent="0.25">
      <c r="A20" s="13" t="s">
        <v>33</v>
      </c>
      <c r="B20" s="12">
        <v>83</v>
      </c>
      <c r="C20" s="12">
        <v>400</v>
      </c>
      <c r="D20" s="39">
        <f t="shared" ref="D20:D40" si="20">B20/1000*0.75</f>
        <v>6.225E-2</v>
      </c>
      <c r="E20" s="40">
        <f t="shared" si="1"/>
        <v>45.442499999999995</v>
      </c>
      <c r="F20" s="39">
        <f t="shared" ref="F20:F40" si="21">C20/1000*0.0714*0.75</f>
        <v>2.1420000000000002E-2</v>
      </c>
      <c r="G20" s="40">
        <f t="shared" ref="G20:G40" si="22">F20*8760/12*0.2489</f>
        <v>3.8919497400000007</v>
      </c>
      <c r="H20" s="39">
        <f t="shared" ref="H20:I40" si="23">F20+D20</f>
        <v>8.3669999999999994E-2</v>
      </c>
      <c r="I20" s="41">
        <f t="shared" si="23"/>
        <v>49.334449739999997</v>
      </c>
      <c r="J20" s="42">
        <f t="shared" ref="J20:J40" si="24">+$H20*$J$5</f>
        <v>0.45740966609999989</v>
      </c>
      <c r="K20" s="42">
        <f t="shared" ref="K20:K40" si="25">+I20*$K$5</f>
        <v>6.9018895186259996</v>
      </c>
      <c r="L20" s="42">
        <f t="shared" ref="L20:L40" si="26">+K20+J20</f>
        <v>7.3592991847259999</v>
      </c>
      <c r="M20" s="43">
        <f t="shared" ref="M20:M40" si="27">+H20*$M$5</f>
        <v>0.47925897099999998</v>
      </c>
      <c r="N20" s="44">
        <f t="shared" ref="N20:N40" si="28">M20+L20</f>
        <v>7.838558155726</v>
      </c>
      <c r="O20" s="102"/>
      <c r="P20" s="60"/>
      <c r="Q20" s="17"/>
      <c r="R20" s="17"/>
      <c r="S20" s="18"/>
      <c r="U20" s="19"/>
      <c r="X20" s="17"/>
    </row>
    <row r="21" spans="1:24" ht="12" customHeight="1" x14ac:dyDescent="0.25">
      <c r="A21" s="13" t="s">
        <v>32</v>
      </c>
      <c r="B21" s="12">
        <v>125</v>
      </c>
      <c r="C21" s="12">
        <v>650</v>
      </c>
      <c r="D21" s="39">
        <f t="shared" si="20"/>
        <v>9.375E-2</v>
      </c>
      <c r="E21" s="40">
        <f t="shared" si="1"/>
        <v>68.4375</v>
      </c>
      <c r="F21" s="39">
        <f t="shared" si="21"/>
        <v>3.4807500000000005E-2</v>
      </c>
      <c r="G21" s="40">
        <f t="shared" si="22"/>
        <v>6.324418327500001</v>
      </c>
      <c r="H21" s="39">
        <f t="shared" si="23"/>
        <v>0.12855749999999999</v>
      </c>
      <c r="I21" s="41">
        <f t="shared" si="23"/>
        <v>74.761918327499998</v>
      </c>
      <c r="J21" s="42">
        <f t="shared" si="24"/>
        <v>0.70280199772499985</v>
      </c>
      <c r="K21" s="42">
        <f t="shared" si="25"/>
        <v>10.459192374017249</v>
      </c>
      <c r="L21" s="42">
        <f t="shared" si="26"/>
        <v>11.161994371742249</v>
      </c>
      <c r="M21" s="43">
        <f t="shared" si="27"/>
        <v>0.73637307475000002</v>
      </c>
      <c r="N21" s="44">
        <f t="shared" si="28"/>
        <v>11.89836744649225</v>
      </c>
      <c r="O21" s="102"/>
      <c r="P21" s="60" t="s">
        <v>105</v>
      </c>
      <c r="Q21" s="58">
        <v>3.0000000000000001E-3</v>
      </c>
      <c r="R21" s="17"/>
      <c r="S21" s="18"/>
      <c r="U21" s="19"/>
      <c r="X21" s="17"/>
    </row>
    <row r="22" spans="1:24" ht="12" customHeight="1" x14ac:dyDescent="0.25">
      <c r="A22" s="13" t="s">
        <v>31</v>
      </c>
      <c r="B22" s="12">
        <v>250</v>
      </c>
      <c r="C22" s="12">
        <v>1300</v>
      </c>
      <c r="D22" s="39">
        <f t="shared" si="20"/>
        <v>0.1875</v>
      </c>
      <c r="E22" s="40">
        <f t="shared" si="1"/>
        <v>136.875</v>
      </c>
      <c r="F22" s="39">
        <f t="shared" si="21"/>
        <v>6.961500000000001E-2</v>
      </c>
      <c r="G22" s="40">
        <f t="shared" si="22"/>
        <v>12.648836655000002</v>
      </c>
      <c r="H22" s="39">
        <f t="shared" si="23"/>
        <v>0.25711499999999998</v>
      </c>
      <c r="I22" s="41">
        <f t="shared" si="23"/>
        <v>149.523836655</v>
      </c>
      <c r="J22" s="42">
        <f t="shared" si="24"/>
        <v>1.4056039954499997</v>
      </c>
      <c r="K22" s="42">
        <f t="shared" si="25"/>
        <v>20.918384748034498</v>
      </c>
      <c r="L22" s="42">
        <f t="shared" si="26"/>
        <v>22.323988743484499</v>
      </c>
      <c r="M22" s="43">
        <f t="shared" si="27"/>
        <v>1.4727461495</v>
      </c>
      <c r="N22" s="44">
        <f t="shared" si="28"/>
        <v>23.7967348929845</v>
      </c>
      <c r="O22" s="102"/>
      <c r="P22" s="60" t="s">
        <v>106</v>
      </c>
      <c r="Q22" s="58">
        <v>4.0000000000000002E-4</v>
      </c>
      <c r="R22" s="17"/>
      <c r="S22" s="18"/>
      <c r="U22" s="19"/>
      <c r="X22" s="17"/>
    </row>
    <row r="23" spans="1:24" ht="12" customHeight="1" x14ac:dyDescent="0.25">
      <c r="A23" s="13" t="s">
        <v>30</v>
      </c>
      <c r="B23" s="12">
        <v>300</v>
      </c>
      <c r="C23" s="12">
        <v>1800</v>
      </c>
      <c r="D23" s="39">
        <f t="shared" si="20"/>
        <v>0.22499999999999998</v>
      </c>
      <c r="E23" s="40">
        <f t="shared" si="1"/>
        <v>164.24999999999997</v>
      </c>
      <c r="F23" s="39">
        <f t="shared" si="21"/>
        <v>9.6390000000000017E-2</v>
      </c>
      <c r="G23" s="40">
        <f t="shared" si="22"/>
        <v>17.513773830000005</v>
      </c>
      <c r="H23" s="39">
        <f t="shared" si="23"/>
        <v>0.32139000000000001</v>
      </c>
      <c r="I23" s="41">
        <f t="shared" si="23"/>
        <v>181.76377382999999</v>
      </c>
      <c r="J23" s="42">
        <f t="shared" si="24"/>
        <v>1.7569844936999996</v>
      </c>
      <c r="K23" s="42">
        <f t="shared" si="25"/>
        <v>25.428751958816999</v>
      </c>
      <c r="L23" s="42">
        <f t="shared" si="26"/>
        <v>27.185736452516998</v>
      </c>
      <c r="M23" s="43">
        <f t="shared" si="27"/>
        <v>1.8409112070000002</v>
      </c>
      <c r="N23" s="44">
        <f t="shared" si="28"/>
        <v>29.026647659517</v>
      </c>
      <c r="O23" s="102"/>
      <c r="P23" s="60" t="s">
        <v>107</v>
      </c>
      <c r="Q23" s="58">
        <v>5.0000000000000001E-4</v>
      </c>
      <c r="R23" s="17"/>
      <c r="S23" s="18"/>
      <c r="U23" s="19"/>
      <c r="X23" s="17"/>
    </row>
    <row r="24" spans="1:24" ht="12" customHeight="1" x14ac:dyDescent="0.25">
      <c r="A24" s="13" t="s">
        <v>29</v>
      </c>
      <c r="B24" s="12">
        <v>400</v>
      </c>
      <c r="C24" s="12">
        <v>2400</v>
      </c>
      <c r="D24" s="39">
        <f t="shared" si="20"/>
        <v>0.30000000000000004</v>
      </c>
      <c r="E24" s="40">
        <f t="shared" si="1"/>
        <v>219.00000000000003</v>
      </c>
      <c r="F24" s="39">
        <f t="shared" si="21"/>
        <v>0.12852000000000002</v>
      </c>
      <c r="G24" s="40">
        <f t="shared" si="22"/>
        <v>23.351698440000007</v>
      </c>
      <c r="H24" s="39">
        <f t="shared" si="23"/>
        <v>0.42852000000000007</v>
      </c>
      <c r="I24" s="41">
        <f t="shared" si="23"/>
        <v>242.35169844000004</v>
      </c>
      <c r="J24" s="42">
        <f t="shared" si="24"/>
        <v>2.3426459916</v>
      </c>
      <c r="K24" s="42">
        <f t="shared" si="25"/>
        <v>33.905002611756004</v>
      </c>
      <c r="L24" s="42">
        <f t="shared" si="26"/>
        <v>36.247648603356005</v>
      </c>
      <c r="M24" s="43">
        <f t="shared" si="27"/>
        <v>2.4545482760000006</v>
      </c>
      <c r="N24" s="44">
        <f t="shared" si="28"/>
        <v>38.702196879356009</v>
      </c>
      <c r="O24" s="102"/>
      <c r="P24" s="7"/>
      <c r="Q24" s="17"/>
      <c r="R24" s="17"/>
      <c r="S24" s="18"/>
      <c r="U24" s="19"/>
      <c r="X24" s="17"/>
    </row>
    <row r="25" spans="1:24" ht="12" customHeight="1" x14ac:dyDescent="0.25">
      <c r="A25" s="13" t="s">
        <v>28</v>
      </c>
      <c r="B25" s="12">
        <v>600</v>
      </c>
      <c r="C25" s="12">
        <v>3400</v>
      </c>
      <c r="D25" s="39">
        <f t="shared" si="20"/>
        <v>0.44999999999999996</v>
      </c>
      <c r="E25" s="40">
        <f t="shared" si="1"/>
        <v>328.49999999999994</v>
      </c>
      <c r="F25" s="39">
        <f t="shared" si="21"/>
        <v>0.18207000000000001</v>
      </c>
      <c r="G25" s="40">
        <f t="shared" si="22"/>
        <v>33.081572790000003</v>
      </c>
      <c r="H25" s="39">
        <f t="shared" si="23"/>
        <v>0.63206999999999991</v>
      </c>
      <c r="I25" s="41">
        <f t="shared" si="23"/>
        <v>361.58157278999994</v>
      </c>
      <c r="J25" s="42">
        <f t="shared" si="24"/>
        <v>3.4554192380999988</v>
      </c>
      <c r="K25" s="42">
        <f t="shared" si="25"/>
        <v>50.585262033320987</v>
      </c>
      <c r="L25" s="42">
        <f t="shared" si="26"/>
        <v>54.040681271420986</v>
      </c>
      <c r="M25" s="43">
        <f t="shared" si="27"/>
        <v>3.6204758909999999</v>
      </c>
      <c r="N25" s="44">
        <f t="shared" si="28"/>
        <v>57.661157162420984</v>
      </c>
      <c r="O25" s="102"/>
      <c r="P25" s="7"/>
      <c r="Q25" s="17"/>
      <c r="R25" s="17"/>
      <c r="S25" s="18"/>
      <c r="U25" s="19"/>
      <c r="X25" s="17"/>
    </row>
    <row r="26" spans="1:24" ht="11.25" customHeight="1" x14ac:dyDescent="0.25">
      <c r="A26" s="13" t="s">
        <v>27</v>
      </c>
      <c r="B26" s="12">
        <v>700</v>
      </c>
      <c r="C26" s="12">
        <v>4500</v>
      </c>
      <c r="D26" s="39">
        <f t="shared" si="20"/>
        <v>0.52499999999999991</v>
      </c>
      <c r="E26" s="40">
        <f t="shared" si="1"/>
        <v>383.24999999999994</v>
      </c>
      <c r="F26" s="39">
        <f t="shared" si="21"/>
        <v>0.24097500000000002</v>
      </c>
      <c r="G26" s="40">
        <f t="shared" si="22"/>
        <v>43.784434575000006</v>
      </c>
      <c r="H26" s="39">
        <f t="shared" si="23"/>
        <v>0.76597499999999996</v>
      </c>
      <c r="I26" s="41">
        <f t="shared" si="23"/>
        <v>427.03443457499998</v>
      </c>
      <c r="J26" s="42">
        <f t="shared" si="24"/>
        <v>4.1874551092499992</v>
      </c>
      <c r="K26" s="42">
        <f t="shared" si="25"/>
        <v>59.742117397042499</v>
      </c>
      <c r="L26" s="42">
        <f t="shared" si="26"/>
        <v>63.929572506292502</v>
      </c>
      <c r="M26" s="43">
        <f t="shared" si="27"/>
        <v>4.3874792674999998</v>
      </c>
      <c r="N26" s="44">
        <f t="shared" si="28"/>
        <v>68.3170517737925</v>
      </c>
      <c r="O26" s="102"/>
      <c r="P26" s="7"/>
      <c r="Q26" s="17"/>
      <c r="R26" s="17"/>
      <c r="S26" s="18"/>
      <c r="U26" s="19"/>
      <c r="X26" s="17"/>
    </row>
    <row r="27" spans="1:24" ht="11.25" customHeight="1" x14ac:dyDescent="0.25">
      <c r="A27" s="13" t="s">
        <v>26</v>
      </c>
      <c r="B27" s="12">
        <v>766</v>
      </c>
      <c r="C27" s="12">
        <v>4767</v>
      </c>
      <c r="D27" s="39">
        <f t="shared" si="20"/>
        <v>0.57450000000000001</v>
      </c>
      <c r="E27" s="40">
        <f t="shared" si="1"/>
        <v>419.38499999999999</v>
      </c>
      <c r="F27" s="39">
        <f t="shared" si="21"/>
        <v>0.25527285000000005</v>
      </c>
      <c r="G27" s="40">
        <f t="shared" si="22"/>
        <v>46.382311026450004</v>
      </c>
      <c r="H27" s="39">
        <f t="shared" si="23"/>
        <v>0.82977285000000012</v>
      </c>
      <c r="I27" s="41">
        <f t="shared" si="23"/>
        <v>465.76731102644999</v>
      </c>
      <c r="J27" s="42">
        <f t="shared" si="24"/>
        <v>4.5362271095655</v>
      </c>
      <c r="K27" s="42">
        <f t="shared" si="25"/>
        <v>65.160846812600354</v>
      </c>
      <c r="L27" s="42">
        <f t="shared" si="26"/>
        <v>69.697073922165856</v>
      </c>
      <c r="M27" s="43">
        <f t="shared" si="27"/>
        <v>4.7529112257050015</v>
      </c>
      <c r="N27" s="44">
        <f t="shared" si="28"/>
        <v>74.449985147870862</v>
      </c>
      <c r="O27" s="102"/>
      <c r="P27" s="7"/>
      <c r="Q27" s="17"/>
      <c r="R27" s="17"/>
      <c r="S27" s="18"/>
      <c r="U27" s="19"/>
      <c r="X27" s="17"/>
    </row>
    <row r="28" spans="1:24" ht="11.25" customHeight="1" x14ac:dyDescent="0.25">
      <c r="A28" s="13" t="s">
        <v>25</v>
      </c>
      <c r="B28" s="12">
        <v>833</v>
      </c>
      <c r="C28" s="12">
        <v>5033</v>
      </c>
      <c r="D28" s="39">
        <f t="shared" si="20"/>
        <v>0.62474999999999992</v>
      </c>
      <c r="E28" s="40">
        <f t="shared" si="1"/>
        <v>456.06749999999994</v>
      </c>
      <c r="F28" s="39">
        <f t="shared" si="21"/>
        <v>0.26951715000000004</v>
      </c>
      <c r="G28" s="40">
        <f t="shared" si="22"/>
        <v>48.97045760355001</v>
      </c>
      <c r="H28" s="39">
        <f t="shared" si="23"/>
        <v>0.8942671499999999</v>
      </c>
      <c r="I28" s="41">
        <f t="shared" si="23"/>
        <v>505.03795760354996</v>
      </c>
      <c r="J28" s="42">
        <f t="shared" si="24"/>
        <v>4.8888064836344984</v>
      </c>
      <c r="K28" s="42">
        <f t="shared" si="25"/>
        <v>70.65481026873664</v>
      </c>
      <c r="L28" s="42">
        <f t="shared" si="26"/>
        <v>75.543616752371136</v>
      </c>
      <c r="M28" s="43">
        <f t="shared" si="27"/>
        <v>5.1223324262949994</v>
      </c>
      <c r="N28" s="44">
        <f t="shared" si="28"/>
        <v>80.665949178666139</v>
      </c>
      <c r="O28" s="102"/>
      <c r="P28" s="7"/>
      <c r="Q28" s="17"/>
      <c r="R28" s="17"/>
      <c r="S28" s="18"/>
      <c r="U28" s="19"/>
      <c r="X28" s="17"/>
    </row>
    <row r="29" spans="1:24" ht="12" customHeight="1" x14ac:dyDescent="0.25">
      <c r="A29" s="13" t="s">
        <v>24</v>
      </c>
      <c r="B29" s="12">
        <v>900</v>
      </c>
      <c r="C29" s="12">
        <v>5300</v>
      </c>
      <c r="D29" s="39">
        <f t="shared" si="20"/>
        <v>0.67500000000000004</v>
      </c>
      <c r="E29" s="40">
        <f t="shared" si="1"/>
        <v>492.75</v>
      </c>
      <c r="F29" s="39">
        <f t="shared" si="21"/>
        <v>0.28381500000000004</v>
      </c>
      <c r="G29" s="40">
        <f t="shared" si="22"/>
        <v>51.568334055000015</v>
      </c>
      <c r="H29" s="39">
        <f t="shared" si="23"/>
        <v>0.95881500000000008</v>
      </c>
      <c r="I29" s="41">
        <f t="shared" si="23"/>
        <v>544.31833405500004</v>
      </c>
      <c r="J29" s="42">
        <f t="shared" si="24"/>
        <v>5.2416786064499998</v>
      </c>
      <c r="K29" s="42">
        <f t="shared" si="25"/>
        <v>76.150134934294499</v>
      </c>
      <c r="L29" s="42">
        <f t="shared" si="26"/>
        <v>81.391813540744494</v>
      </c>
      <c r="M29" s="43">
        <f t="shared" si="27"/>
        <v>5.4920603595000008</v>
      </c>
      <c r="N29" s="44">
        <f t="shared" si="28"/>
        <v>86.883873900244495</v>
      </c>
      <c r="O29" s="102"/>
      <c r="P29" s="7"/>
      <c r="Q29" s="17"/>
      <c r="R29" s="17"/>
      <c r="S29" s="18"/>
      <c r="U29" s="19"/>
      <c r="X29" s="17"/>
    </row>
    <row r="30" spans="1:24" ht="12" customHeight="1" x14ac:dyDescent="0.25">
      <c r="A30" s="13" t="s">
        <v>23</v>
      </c>
      <c r="B30" s="12">
        <v>1100</v>
      </c>
      <c r="C30" s="12">
        <v>6300</v>
      </c>
      <c r="D30" s="39">
        <f t="shared" si="20"/>
        <v>0.82500000000000007</v>
      </c>
      <c r="E30" s="40">
        <f t="shared" si="1"/>
        <v>602.25000000000011</v>
      </c>
      <c r="F30" s="39">
        <f t="shared" si="21"/>
        <v>0.33736500000000003</v>
      </c>
      <c r="G30" s="40">
        <f t="shared" si="22"/>
        <v>61.298208405000011</v>
      </c>
      <c r="H30" s="39">
        <f t="shared" si="23"/>
        <v>1.1623650000000001</v>
      </c>
      <c r="I30" s="41">
        <f t="shared" si="23"/>
        <v>663.54820840500008</v>
      </c>
      <c r="J30" s="42">
        <f t="shared" si="24"/>
        <v>6.3544518529499996</v>
      </c>
      <c r="K30" s="42">
        <f t="shared" si="25"/>
        <v>92.830394355859511</v>
      </c>
      <c r="L30" s="42">
        <f t="shared" si="26"/>
        <v>99.184846208809518</v>
      </c>
      <c r="M30" s="43">
        <f t="shared" si="27"/>
        <v>6.657987974500001</v>
      </c>
      <c r="N30" s="44">
        <f t="shared" si="28"/>
        <v>105.84283418330952</v>
      </c>
      <c r="O30" s="102"/>
      <c r="P30" s="7"/>
      <c r="Q30" s="17"/>
      <c r="R30" s="17"/>
      <c r="S30" s="18"/>
      <c r="U30" s="19"/>
      <c r="X30" s="17"/>
    </row>
    <row r="31" spans="1:24" ht="12" customHeight="1" x14ac:dyDescent="0.25">
      <c r="A31" s="13" t="s">
        <v>22</v>
      </c>
      <c r="B31" s="12">
        <v>2075</v>
      </c>
      <c r="C31" s="12">
        <v>7275</v>
      </c>
      <c r="D31" s="39">
        <f t="shared" si="20"/>
        <v>1.5562500000000001</v>
      </c>
      <c r="E31" s="40">
        <f t="shared" si="1"/>
        <v>1136.0625000000002</v>
      </c>
      <c r="F31" s="39">
        <f t="shared" si="21"/>
        <v>0.38957625000000007</v>
      </c>
      <c r="G31" s="40">
        <f t="shared" si="22"/>
        <v>70.784835896250001</v>
      </c>
      <c r="H31" s="39">
        <f t="shared" si="23"/>
        <v>1.9458262500000001</v>
      </c>
      <c r="I31" s="41">
        <f t="shared" si="23"/>
        <v>1206.8473358962501</v>
      </c>
      <c r="J31" s="42">
        <f t="shared" si="24"/>
        <v>10.637501318287498</v>
      </c>
      <c r="K31" s="42">
        <f t="shared" si="25"/>
        <v>168.83794229188538</v>
      </c>
      <c r="L31" s="42">
        <f t="shared" si="26"/>
        <v>179.47544361017287</v>
      </c>
      <c r="M31" s="43">
        <f t="shared" si="27"/>
        <v>11.145627899125001</v>
      </c>
      <c r="N31" s="44">
        <f t="shared" si="28"/>
        <v>190.62107150929788</v>
      </c>
      <c r="O31" s="102"/>
      <c r="P31" s="7"/>
      <c r="Q31" s="17"/>
      <c r="R31" s="17"/>
      <c r="S31" s="18"/>
      <c r="U31" s="19"/>
      <c r="X31" s="17"/>
    </row>
    <row r="32" spans="1:24" ht="12" customHeight="1" x14ac:dyDescent="0.25">
      <c r="A32" s="13" t="s">
        <v>21</v>
      </c>
      <c r="B32" s="12">
        <v>2400</v>
      </c>
      <c r="C32" s="12">
        <v>7600</v>
      </c>
      <c r="D32" s="39">
        <f t="shared" si="20"/>
        <v>1.7999999999999998</v>
      </c>
      <c r="E32" s="40">
        <f t="shared" si="1"/>
        <v>1313.9999999999998</v>
      </c>
      <c r="F32" s="39">
        <f t="shared" si="21"/>
        <v>0.40698000000000001</v>
      </c>
      <c r="G32" s="40">
        <f t="shared" si="22"/>
        <v>73.947045059999994</v>
      </c>
      <c r="H32" s="39">
        <f t="shared" si="23"/>
        <v>2.2069799999999997</v>
      </c>
      <c r="I32" s="41">
        <f t="shared" si="23"/>
        <v>1387.9470450599997</v>
      </c>
      <c r="J32" s="42">
        <f t="shared" si="24"/>
        <v>12.065184473399997</v>
      </c>
      <c r="K32" s="42">
        <f t="shared" si="25"/>
        <v>194.17379160389396</v>
      </c>
      <c r="L32" s="42">
        <f t="shared" si="26"/>
        <v>206.23897607729396</v>
      </c>
      <c r="M32" s="43">
        <f t="shared" si="27"/>
        <v>12.641507874</v>
      </c>
      <c r="N32" s="44">
        <f t="shared" si="28"/>
        <v>218.88048395129397</v>
      </c>
      <c r="O32" s="102"/>
      <c r="P32" s="7"/>
      <c r="Q32" s="17"/>
      <c r="R32" s="17"/>
      <c r="S32" s="18"/>
      <c r="U32" s="19"/>
      <c r="X32" s="17"/>
    </row>
    <row r="33" spans="1:24" ht="12" customHeight="1" x14ac:dyDescent="0.25">
      <c r="A33" s="13" t="s">
        <v>20</v>
      </c>
      <c r="B33" s="12">
        <v>3000</v>
      </c>
      <c r="C33" s="12">
        <v>12000</v>
      </c>
      <c r="D33" s="39">
        <f t="shared" si="20"/>
        <v>2.25</v>
      </c>
      <c r="E33" s="40">
        <f t="shared" si="1"/>
        <v>1642.5</v>
      </c>
      <c r="F33" s="39">
        <f t="shared" si="21"/>
        <v>0.64260000000000006</v>
      </c>
      <c r="G33" s="40">
        <f t="shared" si="22"/>
        <v>116.75849220000001</v>
      </c>
      <c r="H33" s="39">
        <f t="shared" si="23"/>
        <v>2.8925999999999998</v>
      </c>
      <c r="I33" s="41">
        <f t="shared" si="23"/>
        <v>1759.2584922000001</v>
      </c>
      <c r="J33" s="42">
        <f t="shared" si="24"/>
        <v>15.813352457999995</v>
      </c>
      <c r="K33" s="42">
        <f t="shared" si="25"/>
        <v>246.12026305878001</v>
      </c>
      <c r="L33" s="42">
        <f t="shared" si="26"/>
        <v>261.93361551677998</v>
      </c>
      <c r="M33" s="43">
        <f t="shared" si="27"/>
        <v>16.568716380000001</v>
      </c>
      <c r="N33" s="44">
        <f t="shared" si="28"/>
        <v>278.50233189677999</v>
      </c>
      <c r="O33" s="102"/>
      <c r="P33" s="7"/>
      <c r="Q33" s="17"/>
      <c r="R33" s="17"/>
      <c r="S33" s="18"/>
      <c r="U33" s="19"/>
      <c r="X33" s="17"/>
    </row>
    <row r="34" spans="1:24" x14ac:dyDescent="0.25">
      <c r="A34" s="13" t="s">
        <v>19</v>
      </c>
      <c r="B34" s="12">
        <v>3400</v>
      </c>
      <c r="C34" s="12">
        <v>13000</v>
      </c>
      <c r="D34" s="39">
        <f t="shared" si="20"/>
        <v>2.5499999999999998</v>
      </c>
      <c r="E34" s="40">
        <f t="shared" si="1"/>
        <v>1861.5</v>
      </c>
      <c r="F34" s="39">
        <f t="shared" si="21"/>
        <v>0.69615000000000005</v>
      </c>
      <c r="G34" s="40">
        <f t="shared" si="22"/>
        <v>126.48836655000001</v>
      </c>
      <c r="H34" s="39">
        <f t="shared" si="23"/>
        <v>3.2461500000000001</v>
      </c>
      <c r="I34" s="41">
        <f t="shared" si="23"/>
        <v>1987.9883665499999</v>
      </c>
      <c r="J34" s="42">
        <f t="shared" si="24"/>
        <v>17.746150204499997</v>
      </c>
      <c r="K34" s="42">
        <f t="shared" si="25"/>
        <v>278.11957248034497</v>
      </c>
      <c r="L34" s="42">
        <f t="shared" si="26"/>
        <v>295.86572268484497</v>
      </c>
      <c r="M34" s="43">
        <f t="shared" si="27"/>
        <v>18.593838995000002</v>
      </c>
      <c r="N34" s="44">
        <f t="shared" si="28"/>
        <v>314.45956167984497</v>
      </c>
      <c r="O34" s="102"/>
      <c r="P34" s="7"/>
      <c r="Q34" s="17"/>
      <c r="R34" s="17"/>
      <c r="S34" s="18"/>
      <c r="U34" s="19"/>
      <c r="X34" s="17"/>
    </row>
    <row r="35" spans="1:24" x14ac:dyDescent="0.25">
      <c r="A35" s="13" t="s">
        <v>18</v>
      </c>
      <c r="B35" s="12">
        <v>4500</v>
      </c>
      <c r="C35" s="12">
        <v>18000</v>
      </c>
      <c r="D35" s="39">
        <f t="shared" si="20"/>
        <v>3.375</v>
      </c>
      <c r="E35" s="40">
        <f t="shared" si="1"/>
        <v>2463.75</v>
      </c>
      <c r="F35" s="39">
        <f t="shared" si="21"/>
        <v>0.96390000000000009</v>
      </c>
      <c r="G35" s="40">
        <f t="shared" si="22"/>
        <v>175.13773830000002</v>
      </c>
      <c r="H35" s="39">
        <f t="shared" si="23"/>
        <v>4.3388999999999998</v>
      </c>
      <c r="I35" s="41">
        <f t="shared" si="23"/>
        <v>2638.8877382999999</v>
      </c>
      <c r="J35" s="42">
        <f t="shared" si="24"/>
        <v>23.720028686999996</v>
      </c>
      <c r="K35" s="42">
        <f t="shared" si="25"/>
        <v>369.18039458816997</v>
      </c>
      <c r="L35" s="42">
        <f t="shared" si="26"/>
        <v>392.90042327516994</v>
      </c>
      <c r="M35" s="43">
        <f t="shared" si="27"/>
        <v>24.85307457</v>
      </c>
      <c r="N35" s="44">
        <f t="shared" si="28"/>
        <v>417.75349784516993</v>
      </c>
      <c r="O35" s="102"/>
      <c r="P35" s="7"/>
      <c r="Q35" s="17"/>
      <c r="R35" s="17"/>
      <c r="S35" s="18"/>
      <c r="U35" s="19"/>
      <c r="X35" s="17"/>
    </row>
    <row r="36" spans="1:24" x14ac:dyDescent="0.25">
      <c r="A36" s="13" t="s">
        <v>17</v>
      </c>
      <c r="B36" s="12">
        <v>5400</v>
      </c>
      <c r="C36" s="12">
        <v>21000</v>
      </c>
      <c r="D36" s="39">
        <f t="shared" si="20"/>
        <v>4.0500000000000007</v>
      </c>
      <c r="E36" s="40">
        <f t="shared" si="1"/>
        <v>2956.5000000000005</v>
      </c>
      <c r="F36" s="39">
        <f t="shared" si="21"/>
        <v>1.1245500000000002</v>
      </c>
      <c r="G36" s="40">
        <f t="shared" si="22"/>
        <v>204.32736135000002</v>
      </c>
      <c r="H36" s="39">
        <f t="shared" si="23"/>
        <v>5.1745500000000009</v>
      </c>
      <c r="I36" s="41">
        <f t="shared" si="23"/>
        <v>3160.8273613500005</v>
      </c>
      <c r="J36" s="42">
        <f t="shared" si="24"/>
        <v>28.2883851765</v>
      </c>
      <c r="K36" s="42">
        <f t="shared" si="25"/>
        <v>442.19974785286507</v>
      </c>
      <c r="L36" s="42">
        <f t="shared" si="26"/>
        <v>470.48813302936509</v>
      </c>
      <c r="M36" s="43">
        <f t="shared" si="27"/>
        <v>29.639649915000007</v>
      </c>
      <c r="N36" s="44">
        <f t="shared" si="28"/>
        <v>500.12778294436509</v>
      </c>
      <c r="O36" s="102"/>
      <c r="P36" s="7"/>
      <c r="Q36" s="17"/>
      <c r="R36" s="17"/>
      <c r="S36" s="18"/>
      <c r="U36" s="19"/>
      <c r="X36" s="17"/>
    </row>
    <row r="37" spans="1:24" x14ac:dyDescent="0.25">
      <c r="A37" s="13" t="s">
        <v>16</v>
      </c>
      <c r="B37" s="12">
        <v>6500</v>
      </c>
      <c r="C37" s="12">
        <v>25000</v>
      </c>
      <c r="D37" s="39">
        <f t="shared" si="20"/>
        <v>4.875</v>
      </c>
      <c r="E37" s="40">
        <f t="shared" si="1"/>
        <v>3558.75</v>
      </c>
      <c r="F37" s="39">
        <f t="shared" si="21"/>
        <v>1.3387500000000001</v>
      </c>
      <c r="G37" s="40">
        <f t="shared" si="22"/>
        <v>243.24685875000003</v>
      </c>
      <c r="H37" s="39">
        <f t="shared" si="23"/>
        <v>6.2137500000000001</v>
      </c>
      <c r="I37" s="41">
        <f t="shared" si="23"/>
        <v>3801.9968587500002</v>
      </c>
      <c r="J37" s="42">
        <f t="shared" si="24"/>
        <v>33.969514912499996</v>
      </c>
      <c r="K37" s="42">
        <f t="shared" si="25"/>
        <v>531.89936053912504</v>
      </c>
      <c r="L37" s="42">
        <f t="shared" si="26"/>
        <v>565.86887545162506</v>
      </c>
      <c r="M37" s="43">
        <f t="shared" si="27"/>
        <v>35.592152875000004</v>
      </c>
      <c r="N37" s="44">
        <f t="shared" si="28"/>
        <v>601.46102832662507</v>
      </c>
      <c r="O37" s="102"/>
      <c r="P37" s="7"/>
      <c r="Q37" s="17"/>
      <c r="R37" s="17"/>
      <c r="S37" s="18"/>
      <c r="U37" s="19"/>
      <c r="X37" s="17"/>
    </row>
    <row r="38" spans="1:24" x14ac:dyDescent="0.25">
      <c r="A38" s="13" t="s">
        <v>15</v>
      </c>
      <c r="B38" s="12">
        <v>7700</v>
      </c>
      <c r="C38" s="12">
        <v>29000</v>
      </c>
      <c r="D38" s="39">
        <f t="shared" si="20"/>
        <v>5.7750000000000004</v>
      </c>
      <c r="E38" s="40">
        <f t="shared" si="1"/>
        <v>4215.75</v>
      </c>
      <c r="F38" s="39">
        <f t="shared" si="21"/>
        <v>1.5529500000000001</v>
      </c>
      <c r="G38" s="40">
        <f t="shared" si="22"/>
        <v>282.16635615000007</v>
      </c>
      <c r="H38" s="39">
        <f t="shared" si="23"/>
        <v>7.3279500000000004</v>
      </c>
      <c r="I38" s="41">
        <f t="shared" si="23"/>
        <v>4497.91635615</v>
      </c>
      <c r="J38" s="42">
        <f t="shared" si="24"/>
        <v>40.060656898499992</v>
      </c>
      <c r="K38" s="42">
        <f t="shared" si="25"/>
        <v>629.25849822538498</v>
      </c>
      <c r="L38" s="42">
        <f t="shared" si="26"/>
        <v>669.31915512388503</v>
      </c>
      <c r="M38" s="43">
        <f t="shared" si="27"/>
        <v>41.974253335000007</v>
      </c>
      <c r="N38" s="44">
        <f t="shared" si="28"/>
        <v>711.29340845888498</v>
      </c>
      <c r="O38" s="103"/>
      <c r="P38" s="20"/>
      <c r="Q38" s="20"/>
      <c r="R38" s="20"/>
      <c r="S38" s="18"/>
      <c r="U38" s="19"/>
      <c r="X38" s="17"/>
    </row>
    <row r="39" spans="1:24" x14ac:dyDescent="0.25">
      <c r="A39" s="13" t="s">
        <v>14</v>
      </c>
      <c r="B39" s="12">
        <v>9500</v>
      </c>
      <c r="C39" s="12">
        <v>35000</v>
      </c>
      <c r="D39" s="39">
        <f t="shared" si="20"/>
        <v>7.125</v>
      </c>
      <c r="E39" s="40">
        <f t="shared" si="1"/>
        <v>5201.25</v>
      </c>
      <c r="F39" s="39">
        <f t="shared" si="21"/>
        <v>1.87425</v>
      </c>
      <c r="G39" s="40">
        <f t="shared" si="22"/>
        <v>340.54560225000006</v>
      </c>
      <c r="H39" s="39">
        <f t="shared" si="23"/>
        <v>8.99925</v>
      </c>
      <c r="I39" s="41">
        <f t="shared" si="23"/>
        <v>5541.7956022500002</v>
      </c>
      <c r="J39" s="42">
        <f t="shared" si="24"/>
        <v>49.197369877499987</v>
      </c>
      <c r="K39" s="42">
        <f t="shared" si="25"/>
        <v>775.29720475477507</v>
      </c>
      <c r="L39" s="42">
        <f t="shared" si="26"/>
        <v>824.49457463227509</v>
      </c>
      <c r="M39" s="43">
        <f t="shared" si="27"/>
        <v>51.547404025000006</v>
      </c>
      <c r="N39" s="44">
        <f t="shared" si="28"/>
        <v>876.04197865727508</v>
      </c>
      <c r="O39" s="103"/>
      <c r="P39" s="20"/>
      <c r="Q39" s="20"/>
      <c r="R39" s="20"/>
      <c r="S39" s="18"/>
      <c r="U39" s="19"/>
      <c r="X39" s="17"/>
    </row>
    <row r="40" spans="1:24" ht="13.8" thickBot="1" x14ac:dyDescent="0.3">
      <c r="A40" s="11" t="s">
        <v>13</v>
      </c>
      <c r="B40" s="10">
        <v>11000</v>
      </c>
      <c r="C40" s="9">
        <v>39000</v>
      </c>
      <c r="D40" s="88">
        <f t="shared" si="20"/>
        <v>8.25</v>
      </c>
      <c r="E40" s="89">
        <f t="shared" si="1"/>
        <v>6022.5</v>
      </c>
      <c r="F40" s="88">
        <f t="shared" si="21"/>
        <v>2.0884499999999999</v>
      </c>
      <c r="G40" s="89">
        <f t="shared" si="22"/>
        <v>379.46509965000001</v>
      </c>
      <c r="H40" s="88">
        <f t="shared" si="23"/>
        <v>10.33845</v>
      </c>
      <c r="I40" s="90">
        <f t="shared" si="23"/>
        <v>6401.9650996500004</v>
      </c>
      <c r="J40" s="91">
        <f t="shared" si="24"/>
        <v>56.518548613499988</v>
      </c>
      <c r="K40" s="91">
        <f t="shared" si="25"/>
        <v>895.63491744103499</v>
      </c>
      <c r="L40" s="91">
        <f t="shared" si="26"/>
        <v>952.15346605453499</v>
      </c>
      <c r="M40" s="111">
        <f t="shared" si="27"/>
        <v>59.218296985000002</v>
      </c>
      <c r="N40" s="112">
        <f t="shared" si="28"/>
        <v>1011.371763039535</v>
      </c>
      <c r="O40" s="103"/>
      <c r="P40" s="20"/>
      <c r="Q40" s="20"/>
      <c r="R40" s="20"/>
      <c r="S40" s="18"/>
      <c r="U40" s="19"/>
      <c r="X40" s="17"/>
    </row>
    <row r="41" spans="1:24" x14ac:dyDescent="0.25">
      <c r="A41" s="6"/>
      <c r="B41" s="69"/>
      <c r="C41" s="69"/>
      <c r="D41" s="69"/>
      <c r="E41" s="69"/>
      <c r="F41" s="69"/>
      <c r="G41" s="69"/>
      <c r="H41" s="92"/>
      <c r="I41" s="93"/>
      <c r="J41" s="94"/>
      <c r="K41" s="94"/>
      <c r="L41" s="94"/>
      <c r="M41" s="94"/>
      <c r="N41" s="15"/>
    </row>
    <row r="42" spans="1:24" x14ac:dyDescent="0.25">
      <c r="A42" s="15" t="s">
        <v>12</v>
      </c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70"/>
      <c r="M42" s="69"/>
      <c r="N42" s="8"/>
      <c r="O42" s="7"/>
      <c r="P42" s="7"/>
      <c r="Q42" s="7"/>
      <c r="R42" s="7"/>
      <c r="S42" s="18"/>
    </row>
    <row r="43" spans="1:24" x14ac:dyDescent="0.25">
      <c r="A43" s="15" t="s">
        <v>11</v>
      </c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70"/>
      <c r="M43" s="69"/>
      <c r="N43" s="15"/>
    </row>
    <row r="44" spans="1:24" x14ac:dyDescent="0.25">
      <c r="A44" s="6" t="s">
        <v>10</v>
      </c>
      <c r="B44" s="69"/>
      <c r="C44" s="69"/>
      <c r="D44" s="69"/>
      <c r="E44" s="69" t="s">
        <v>8</v>
      </c>
      <c r="F44" s="69"/>
      <c r="G44" s="69"/>
      <c r="H44" s="69"/>
      <c r="I44" s="69"/>
      <c r="J44" s="69"/>
      <c r="K44" s="69"/>
      <c r="L44" s="70"/>
      <c r="M44" s="69"/>
      <c r="N44" s="15"/>
    </row>
    <row r="45" spans="1:24" x14ac:dyDescent="0.25">
      <c r="A45" s="6" t="s">
        <v>9</v>
      </c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70"/>
      <c r="M45" s="69"/>
      <c r="N45" s="15"/>
    </row>
    <row r="46" spans="1:24" x14ac:dyDescent="0.25">
      <c r="A46" s="15" t="s">
        <v>7</v>
      </c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70"/>
      <c r="M46" s="69"/>
      <c r="N46" s="15"/>
    </row>
    <row r="47" spans="1:24" x14ac:dyDescent="0.25">
      <c r="A47" s="95" t="s">
        <v>62</v>
      </c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70"/>
      <c r="M47" s="69"/>
      <c r="N47" s="15"/>
    </row>
    <row r="48" spans="1:24" x14ac:dyDescent="0.25">
      <c r="A48" s="96"/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70"/>
      <c r="M48" s="69"/>
      <c r="N48" s="15"/>
    </row>
    <row r="49" spans="1:14" x14ac:dyDescent="0.25">
      <c r="A49" s="15" t="s">
        <v>6</v>
      </c>
      <c r="B49" s="69"/>
      <c r="C49" s="15"/>
      <c r="D49" s="97"/>
      <c r="E49" s="97"/>
      <c r="F49" s="97"/>
      <c r="G49" s="97"/>
      <c r="H49" s="15"/>
      <c r="I49" s="15"/>
      <c r="J49" s="15"/>
      <c r="K49" s="15"/>
      <c r="L49" s="15"/>
      <c r="M49" s="63"/>
      <c r="N49" s="15"/>
    </row>
    <row r="50" spans="1:14" x14ac:dyDescent="0.25">
      <c r="A50" s="15" t="s">
        <v>5</v>
      </c>
      <c r="B50" s="69"/>
      <c r="C50" s="15"/>
      <c r="D50" s="97"/>
      <c r="E50" s="97"/>
      <c r="F50" s="97"/>
      <c r="G50" s="97"/>
      <c r="H50" s="15"/>
      <c r="I50" s="15"/>
      <c r="J50" s="15"/>
      <c r="K50" s="15"/>
      <c r="L50" s="15"/>
      <c r="M50" s="15"/>
      <c r="N50" s="15"/>
    </row>
    <row r="51" spans="1:14" x14ac:dyDescent="0.25">
      <c r="A51" s="15" t="s">
        <v>4</v>
      </c>
      <c r="B51" s="69"/>
      <c r="C51" s="69"/>
      <c r="D51" s="97"/>
      <c r="E51" s="97"/>
      <c r="F51" s="97"/>
      <c r="G51" s="97"/>
      <c r="H51" s="69"/>
      <c r="I51" s="69"/>
      <c r="J51" s="69"/>
      <c r="K51" s="69"/>
      <c r="L51" s="70"/>
      <c r="M51" s="69"/>
      <c r="N51" s="15"/>
    </row>
    <row r="52" spans="1:14" x14ac:dyDescent="0.25">
      <c r="A52" s="15" t="s">
        <v>3</v>
      </c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70"/>
      <c r="M52" s="98"/>
      <c r="N52" s="15"/>
    </row>
    <row r="53" spans="1:14" x14ac:dyDescent="0.25">
      <c r="A53" s="15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70"/>
      <c r="M53" s="69"/>
      <c r="N53" s="15"/>
    </row>
    <row r="54" spans="1:14" x14ac:dyDescent="0.25">
      <c r="A54" s="15" t="s">
        <v>2</v>
      </c>
      <c r="B54" s="69"/>
      <c r="C54" s="15"/>
      <c r="D54" s="97"/>
      <c r="E54" s="97"/>
      <c r="F54" s="97"/>
      <c r="G54" s="97"/>
      <c r="H54" s="15"/>
      <c r="I54" s="15"/>
      <c r="J54" s="15"/>
      <c r="K54" s="15"/>
      <c r="L54" s="15"/>
      <c r="M54" s="15"/>
      <c r="N54" s="15"/>
    </row>
    <row r="55" spans="1:14" x14ac:dyDescent="0.25">
      <c r="A55" s="15" t="s">
        <v>1</v>
      </c>
      <c r="B55" s="69"/>
      <c r="C55" s="15"/>
      <c r="D55" s="97"/>
      <c r="E55" s="97"/>
      <c r="F55" s="97"/>
      <c r="G55" s="97"/>
      <c r="H55" s="15"/>
      <c r="I55" s="15"/>
      <c r="J55" s="15"/>
      <c r="K55" s="15"/>
      <c r="L55" s="15"/>
      <c r="M55" s="15"/>
      <c r="N55" s="15"/>
    </row>
    <row r="56" spans="1:14" x14ac:dyDescent="0.25">
      <c r="A56" s="15"/>
      <c r="B56" s="69"/>
      <c r="C56" s="15"/>
      <c r="D56" s="97"/>
      <c r="E56" s="97"/>
      <c r="F56" s="97"/>
      <c r="G56" s="97"/>
      <c r="H56" s="15"/>
      <c r="I56" s="15"/>
      <c r="J56" s="15"/>
      <c r="K56" s="15"/>
      <c r="L56" s="15"/>
      <c r="M56" s="15"/>
      <c r="N56" s="15"/>
    </row>
    <row r="57" spans="1:14" x14ac:dyDescent="0.25">
      <c r="C57" s="1"/>
      <c r="D57" s="4"/>
      <c r="E57" s="4"/>
      <c r="F57" s="4"/>
      <c r="G57" s="4"/>
      <c r="H57" s="1"/>
      <c r="I57" s="1"/>
      <c r="J57" s="1"/>
      <c r="K57" s="1"/>
      <c r="L57" s="1"/>
      <c r="M57" s="1"/>
    </row>
    <row r="58" spans="1:14" x14ac:dyDescent="0.25">
      <c r="C58" s="1"/>
      <c r="D58" s="4"/>
      <c r="E58" s="4"/>
      <c r="F58" s="4"/>
      <c r="G58" s="4"/>
      <c r="H58" s="1"/>
      <c r="I58" s="1"/>
      <c r="J58" s="1"/>
      <c r="K58" s="1"/>
      <c r="L58" s="1"/>
      <c r="M58" s="1"/>
    </row>
    <row r="59" spans="1:14" x14ac:dyDescent="0.25">
      <c r="C59" s="1"/>
      <c r="D59" s="4"/>
      <c r="E59" s="4"/>
      <c r="F59" s="4"/>
      <c r="G59" s="4"/>
      <c r="H59" s="1"/>
      <c r="I59" s="1"/>
      <c r="J59" s="1"/>
      <c r="K59" s="1"/>
      <c r="L59" s="1"/>
      <c r="M59" s="1"/>
    </row>
    <row r="60" spans="1:14" x14ac:dyDescent="0.25">
      <c r="B60" s="1"/>
      <c r="C60" s="1"/>
      <c r="D60" s="4"/>
      <c r="E60" s="4"/>
      <c r="F60" s="4"/>
      <c r="G60" s="4"/>
      <c r="H60" s="1"/>
      <c r="I60" s="1"/>
      <c r="J60" s="1"/>
      <c r="K60" s="1"/>
      <c r="L60" s="1"/>
      <c r="M60" s="1"/>
    </row>
    <row r="61" spans="1:14" x14ac:dyDescent="0.25">
      <c r="B61" s="1"/>
      <c r="C61" s="1"/>
      <c r="D61" s="4"/>
      <c r="E61" s="4"/>
      <c r="F61" s="4"/>
      <c r="G61" s="4"/>
      <c r="H61" s="1"/>
      <c r="I61" s="1"/>
      <c r="J61" s="1"/>
      <c r="K61" s="1"/>
      <c r="L61" s="1"/>
      <c r="M61" s="1"/>
    </row>
    <row r="62" spans="1:14" x14ac:dyDescent="0.25">
      <c r="B62" s="1"/>
      <c r="C62" s="1"/>
      <c r="D62" s="4"/>
      <c r="E62" s="4"/>
      <c r="F62" s="4"/>
      <c r="G62" s="4"/>
      <c r="H62" s="1"/>
      <c r="I62" s="1"/>
      <c r="J62" s="1"/>
      <c r="K62" s="1"/>
      <c r="L62" s="1"/>
      <c r="M62" s="1"/>
    </row>
    <row r="63" spans="1:14" x14ac:dyDescent="0.25">
      <c r="B63" s="1"/>
      <c r="C63" s="1"/>
      <c r="D63" s="4"/>
      <c r="E63" s="4"/>
      <c r="F63" s="4"/>
      <c r="G63" s="4"/>
      <c r="H63" s="1"/>
      <c r="I63" s="1"/>
      <c r="J63" s="1"/>
      <c r="K63" s="1"/>
      <c r="L63" s="1"/>
      <c r="M63" s="1"/>
    </row>
    <row r="64" spans="1:14" x14ac:dyDescent="0.25">
      <c r="B64" s="1"/>
      <c r="C64" s="1"/>
      <c r="D64" s="4"/>
      <c r="E64" s="4"/>
      <c r="F64" s="4"/>
      <c r="G64" s="4"/>
      <c r="H64" s="1"/>
      <c r="I64" s="1"/>
      <c r="J64" s="1"/>
      <c r="K64" s="1"/>
      <c r="L64" s="1"/>
      <c r="M64" s="1"/>
    </row>
    <row r="65" spans="2:13" x14ac:dyDescent="0.25">
      <c r="B65" s="1"/>
      <c r="C65" s="1"/>
      <c r="D65" s="4"/>
      <c r="E65" s="4"/>
      <c r="F65" s="4"/>
      <c r="G65" s="4"/>
      <c r="H65" s="1"/>
      <c r="I65" s="1"/>
      <c r="J65" s="1"/>
      <c r="K65" s="1"/>
      <c r="L65" s="1"/>
      <c r="M65" s="1"/>
    </row>
    <row r="66" spans="2:13" x14ac:dyDescent="0.25">
      <c r="B66" s="1"/>
      <c r="C66" s="1"/>
      <c r="D66" s="4"/>
      <c r="E66" s="4"/>
      <c r="F66" s="4"/>
      <c r="G66" s="4"/>
      <c r="H66" s="1"/>
      <c r="I66" s="1"/>
      <c r="J66" s="1"/>
      <c r="K66" s="1"/>
      <c r="L66" s="1"/>
      <c r="M66" s="1"/>
    </row>
    <row r="67" spans="2:13" x14ac:dyDescent="0.25">
      <c r="B67" s="1"/>
      <c r="C67" s="1"/>
      <c r="D67" s="4"/>
      <c r="E67" s="4"/>
      <c r="F67" s="4"/>
      <c r="G67" s="4"/>
      <c r="H67" s="1"/>
      <c r="I67" s="1"/>
      <c r="J67" s="1"/>
      <c r="K67" s="1"/>
      <c r="L67" s="1"/>
      <c r="M67" s="1"/>
    </row>
    <row r="68" spans="2:13" x14ac:dyDescent="0.25">
      <c r="B68" s="1"/>
      <c r="C68" s="1"/>
      <c r="D68" s="4"/>
      <c r="E68" s="4"/>
      <c r="F68" s="4"/>
      <c r="G68" s="4"/>
      <c r="H68" s="1"/>
      <c r="I68" s="1"/>
      <c r="J68" s="1"/>
      <c r="K68" s="1"/>
      <c r="L68" s="1"/>
      <c r="M68" s="1"/>
    </row>
    <row r="69" spans="2:13" x14ac:dyDescent="0.25">
      <c r="B69" s="1"/>
      <c r="C69" s="1"/>
      <c r="D69" s="1"/>
      <c r="E69" s="1"/>
      <c r="F69" s="4"/>
      <c r="G69" s="4"/>
      <c r="H69" s="1"/>
      <c r="I69" s="1"/>
      <c r="J69" s="1"/>
      <c r="K69" s="1"/>
      <c r="L69" s="1"/>
      <c r="M69" s="1"/>
    </row>
    <row r="70" spans="2:13" x14ac:dyDescent="0.25">
      <c r="B70" s="1"/>
      <c r="C70" s="1"/>
      <c r="D70" s="1"/>
      <c r="E70" s="1"/>
      <c r="F70" s="1"/>
      <c r="G70" s="4"/>
      <c r="H70" s="1"/>
      <c r="I70" s="1"/>
      <c r="J70" s="1"/>
      <c r="K70" s="1"/>
      <c r="L70" s="1"/>
      <c r="M70" s="1"/>
    </row>
    <row r="71" spans="2:13" x14ac:dyDescent="0.25">
      <c r="B71" s="1"/>
      <c r="C71" s="1"/>
      <c r="D71" s="1"/>
      <c r="E71" s="1"/>
      <c r="F71" s="1"/>
      <c r="G71" s="4"/>
      <c r="H71" s="1"/>
      <c r="I71" s="1"/>
      <c r="J71" s="1"/>
      <c r="K71" s="1"/>
      <c r="L71" s="1"/>
      <c r="M71" s="1"/>
    </row>
    <row r="72" spans="2:13" x14ac:dyDescent="0.25">
      <c r="B72" s="1"/>
      <c r="C72" s="1"/>
      <c r="D72" s="1"/>
      <c r="E72" s="1"/>
      <c r="F72" s="1"/>
      <c r="G72" s="4"/>
      <c r="H72" s="1"/>
      <c r="I72" s="1"/>
      <c r="J72" s="1"/>
      <c r="K72" s="1"/>
      <c r="L72" s="1"/>
      <c r="M72" s="1"/>
    </row>
    <row r="73" spans="2:13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2:13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2:13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2:13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</sheetData>
  <mergeCells count="1">
    <mergeCell ref="Q11:T11"/>
  </mergeCells>
  <pageMargins left="0.7" right="0.7" top="0.75" bottom="0.75" header="0.3" footer="0.3"/>
  <pageSetup scale="48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Y77"/>
  <sheetViews>
    <sheetView topLeftCell="C4" zoomScale="90" zoomScaleNormal="90" workbookViewId="0">
      <selection activeCell="S22" sqref="S22"/>
    </sheetView>
  </sheetViews>
  <sheetFormatPr defaultColWidth="9.109375" defaultRowHeight="13.2" x14ac:dyDescent="0.25"/>
  <cols>
    <col min="1" max="1" width="26.88671875" style="1" customWidth="1"/>
    <col min="2" max="3" width="8" style="2" customWidth="1"/>
    <col min="4" max="4" width="10.5546875" style="2" customWidth="1"/>
    <col min="5" max="5" width="9.88671875" style="2" customWidth="1"/>
    <col min="6" max="6" width="8.88671875" style="2" customWidth="1"/>
    <col min="7" max="7" width="9.109375" style="2"/>
    <col min="8" max="8" width="9" style="2" customWidth="1"/>
    <col min="9" max="9" width="9.44140625" style="2" customWidth="1"/>
    <col min="10" max="10" width="14.5546875" style="2" customWidth="1"/>
    <col min="11" max="11" width="12.88671875" style="2" customWidth="1"/>
    <col min="12" max="12" width="11.44140625" style="3" customWidth="1"/>
    <col min="13" max="13" width="13" style="2" customWidth="1"/>
    <col min="14" max="14" width="9.109375" style="1"/>
    <col min="15" max="15" width="11" style="15" customWidth="1"/>
    <col min="16" max="16" width="26" style="15" customWidth="1"/>
    <col min="17" max="17" width="9.109375" style="15"/>
    <col min="18" max="18" width="12.5546875" style="15" customWidth="1"/>
    <col min="19" max="19" width="25.44140625" style="15" bestFit="1" customWidth="1"/>
    <col min="20" max="20" width="13.6640625" style="15" customWidth="1"/>
    <col min="21" max="22" width="9.109375" style="15"/>
    <col min="23" max="23" width="10.109375" style="15" customWidth="1"/>
    <col min="24" max="24" width="11.5546875" style="15" customWidth="1"/>
    <col min="25" max="25" width="9.109375" style="15"/>
    <col min="26" max="16384" width="9.109375" style="1"/>
  </cols>
  <sheetData>
    <row r="1" spans="1:24" ht="21" x14ac:dyDescent="0.4">
      <c r="A1" s="66" t="s">
        <v>64</v>
      </c>
      <c r="B1" s="67"/>
      <c r="C1" s="67"/>
      <c r="D1" s="68"/>
      <c r="E1" s="69"/>
      <c r="F1" s="68"/>
      <c r="G1" s="67"/>
      <c r="H1" s="67"/>
      <c r="I1" s="67"/>
      <c r="J1" s="67"/>
      <c r="K1" s="67"/>
      <c r="L1" s="67"/>
      <c r="M1" s="67"/>
      <c r="N1" s="15"/>
    </row>
    <row r="2" spans="1:24" x14ac:dyDescent="0.25">
      <c r="A2" s="15"/>
      <c r="B2" s="69"/>
      <c r="C2" s="69"/>
      <c r="D2" s="69"/>
      <c r="E2" s="69"/>
      <c r="F2" s="69"/>
      <c r="G2" s="69"/>
      <c r="H2" s="69"/>
      <c r="I2" s="69"/>
      <c r="J2" s="69"/>
      <c r="K2" s="69"/>
      <c r="L2" s="70"/>
      <c r="M2" s="69"/>
      <c r="N2" s="15"/>
    </row>
    <row r="3" spans="1:24" ht="13.8" thickBot="1" x14ac:dyDescent="0.3">
      <c r="A3" s="15"/>
      <c r="B3" s="69"/>
      <c r="C3" s="69"/>
      <c r="D3" s="69"/>
      <c r="E3" s="69"/>
      <c r="F3" s="69"/>
      <c r="G3" s="69"/>
      <c r="H3" s="69"/>
      <c r="I3" s="69"/>
      <c r="J3" s="71"/>
      <c r="K3" s="71"/>
      <c r="L3" s="71"/>
      <c r="M3" s="71"/>
      <c r="N3" s="15"/>
    </row>
    <row r="4" spans="1:24" ht="90.75" customHeight="1" x14ac:dyDescent="0.25">
      <c r="A4" s="72" t="s">
        <v>60</v>
      </c>
      <c r="B4" s="73" t="s">
        <v>59</v>
      </c>
      <c r="C4" s="73" t="s">
        <v>58</v>
      </c>
      <c r="D4" s="73" t="s">
        <v>57</v>
      </c>
      <c r="E4" s="73" t="s">
        <v>56</v>
      </c>
      <c r="F4" s="73" t="s">
        <v>55</v>
      </c>
      <c r="G4" s="73" t="s">
        <v>54</v>
      </c>
      <c r="H4" s="73" t="s">
        <v>53</v>
      </c>
      <c r="I4" s="73" t="s">
        <v>52</v>
      </c>
      <c r="J4" s="73" t="s">
        <v>51</v>
      </c>
      <c r="K4" s="73" t="s">
        <v>50</v>
      </c>
      <c r="L4" s="73" t="s">
        <v>49</v>
      </c>
      <c r="M4" s="74" t="s">
        <v>48</v>
      </c>
      <c r="N4" s="75" t="s">
        <v>47</v>
      </c>
      <c r="O4" s="16"/>
      <c r="P4" s="16"/>
      <c r="Q4" s="16"/>
      <c r="R4" s="16"/>
      <c r="W4" s="16"/>
      <c r="X4" s="16"/>
    </row>
    <row r="5" spans="1:24" x14ac:dyDescent="0.25">
      <c r="A5" s="76" t="s">
        <v>46</v>
      </c>
      <c r="B5" s="77"/>
      <c r="C5" s="77"/>
      <c r="D5" s="77"/>
      <c r="E5" s="77"/>
      <c r="F5" s="77"/>
      <c r="G5" s="77"/>
      <c r="H5" s="77"/>
      <c r="I5" s="77"/>
      <c r="J5" s="78">
        <f>((Q13+R13+S13)+(Q14+R14+S14)+(Q15+R15+S15))/3</f>
        <v>5.467176666666667</v>
      </c>
      <c r="K5" s="79">
        <f>((Q18+Q19)/2)+(Q21+Q22+Q23)</f>
        <v>0.1399</v>
      </c>
      <c r="L5" s="14" t="s">
        <v>8</v>
      </c>
      <c r="M5" s="79">
        <f>((T13)+(T14)+(T15))/3</f>
        <v>5.8190666666666671</v>
      </c>
      <c r="N5" s="80"/>
      <c r="O5" s="6"/>
      <c r="P5" s="6"/>
    </row>
    <row r="6" spans="1:24" ht="12" customHeight="1" x14ac:dyDescent="0.25">
      <c r="A6" s="81" t="s">
        <v>45</v>
      </c>
      <c r="B6" s="82">
        <v>150</v>
      </c>
      <c r="C6" s="82">
        <v>900</v>
      </c>
      <c r="D6" s="39">
        <f t="shared" ref="D6:D18" si="0">B6/1000*0.75</f>
        <v>0.11249999999999999</v>
      </c>
      <c r="E6" s="83">
        <f t="shared" ref="E6:E40" si="1">D6*8760/12</f>
        <v>82.124999999999986</v>
      </c>
      <c r="F6" s="39">
        <f t="shared" ref="F6:F18" si="2">C6/1000*0.0714*0.75</f>
        <v>4.8195000000000009E-2</v>
      </c>
      <c r="G6" s="83">
        <f t="shared" ref="G6:G18" si="3">F6*8760/12*0.2489</f>
        <v>8.7568869150000026</v>
      </c>
      <c r="H6" s="84">
        <f t="shared" ref="H6:I18" si="4">F6+D6</f>
        <v>0.160695</v>
      </c>
      <c r="I6" s="85">
        <f t="shared" si="4"/>
        <v>90.881886914999995</v>
      </c>
      <c r="J6" s="86">
        <f t="shared" ref="J6:J18" si="5">+$H6*$J$5</f>
        <v>0.87854795445000011</v>
      </c>
      <c r="K6" s="86">
        <f t="shared" ref="K6:K18" si="6">+I6*$K$5</f>
        <v>12.7143759794085</v>
      </c>
      <c r="L6" s="86">
        <f t="shared" ref="L6:L18" si="7">+K6+J6</f>
        <v>13.592923933858501</v>
      </c>
      <c r="M6" s="87">
        <f>+$H6*$M$5</f>
        <v>0.93509491800000011</v>
      </c>
      <c r="N6" s="44">
        <f t="shared" ref="N6:N18" si="8">M6+L6</f>
        <v>14.528018851858501</v>
      </c>
      <c r="O6" s="102"/>
      <c r="P6" s="7"/>
      <c r="Q6" s="17"/>
      <c r="R6" s="17"/>
      <c r="S6" s="18"/>
      <c r="U6" s="19"/>
      <c r="X6" s="17"/>
    </row>
    <row r="7" spans="1:24" ht="12" customHeight="1" x14ac:dyDescent="0.25">
      <c r="A7" s="13" t="s">
        <v>44</v>
      </c>
      <c r="B7" s="12">
        <v>200</v>
      </c>
      <c r="C7" s="12">
        <v>1200</v>
      </c>
      <c r="D7" s="39">
        <f t="shared" si="0"/>
        <v>0.15000000000000002</v>
      </c>
      <c r="E7" s="40">
        <f t="shared" si="1"/>
        <v>109.50000000000001</v>
      </c>
      <c r="F7" s="39">
        <f t="shared" si="2"/>
        <v>6.4260000000000012E-2</v>
      </c>
      <c r="G7" s="40">
        <f t="shared" si="3"/>
        <v>11.675849220000003</v>
      </c>
      <c r="H7" s="39">
        <f t="shared" si="4"/>
        <v>0.21426000000000003</v>
      </c>
      <c r="I7" s="41">
        <f t="shared" si="4"/>
        <v>121.17584922000002</v>
      </c>
      <c r="J7" s="42">
        <f t="shared" si="5"/>
        <v>1.1713972726000002</v>
      </c>
      <c r="K7" s="42">
        <f t="shared" si="6"/>
        <v>16.952501305878002</v>
      </c>
      <c r="L7" s="42">
        <f t="shared" si="7"/>
        <v>18.123898578478002</v>
      </c>
      <c r="M7" s="43">
        <f t="shared" ref="M7:M18" si="9">+H7*$M$5</f>
        <v>1.2467932240000004</v>
      </c>
      <c r="N7" s="44">
        <f t="shared" si="8"/>
        <v>19.370691802478003</v>
      </c>
      <c r="O7" s="102"/>
      <c r="P7" s="7"/>
      <c r="Q7" s="17"/>
      <c r="R7" s="17"/>
      <c r="S7" s="18"/>
      <c r="U7" s="19"/>
      <c r="X7" s="17"/>
    </row>
    <row r="8" spans="1:24" ht="12" customHeight="1" x14ac:dyDescent="0.25">
      <c r="A8" s="13" t="s">
        <v>43</v>
      </c>
      <c r="B8" s="12">
        <v>250</v>
      </c>
      <c r="C8" s="12">
        <v>1600</v>
      </c>
      <c r="D8" s="39">
        <f t="shared" si="0"/>
        <v>0.1875</v>
      </c>
      <c r="E8" s="40">
        <f t="shared" si="1"/>
        <v>136.875</v>
      </c>
      <c r="F8" s="39">
        <f t="shared" si="2"/>
        <v>8.5680000000000006E-2</v>
      </c>
      <c r="G8" s="40">
        <f t="shared" si="3"/>
        <v>15.567798960000003</v>
      </c>
      <c r="H8" s="39">
        <f t="shared" si="4"/>
        <v>0.27317999999999998</v>
      </c>
      <c r="I8" s="41">
        <f t="shared" si="4"/>
        <v>152.44279896</v>
      </c>
      <c r="J8" s="42">
        <f t="shared" si="5"/>
        <v>1.4935233217999999</v>
      </c>
      <c r="K8" s="42">
        <f t="shared" si="6"/>
        <v>21.326747574504001</v>
      </c>
      <c r="L8" s="42">
        <f t="shared" si="7"/>
        <v>22.820270896304002</v>
      </c>
      <c r="M8" s="43">
        <f t="shared" si="9"/>
        <v>1.589652632</v>
      </c>
      <c r="N8" s="44">
        <f t="shared" si="8"/>
        <v>24.409923528304002</v>
      </c>
      <c r="O8" s="102"/>
      <c r="P8" s="7"/>
      <c r="Q8" s="17"/>
      <c r="R8" s="17"/>
      <c r="S8" s="18"/>
      <c r="U8" s="19"/>
      <c r="X8" s="17"/>
    </row>
    <row r="9" spans="1:24" ht="12" customHeight="1" x14ac:dyDescent="0.25">
      <c r="A9" s="13" t="s">
        <v>42</v>
      </c>
      <c r="B9" s="12">
        <v>350</v>
      </c>
      <c r="C9" s="12">
        <v>1900</v>
      </c>
      <c r="D9" s="39">
        <f t="shared" si="0"/>
        <v>0.26249999999999996</v>
      </c>
      <c r="E9" s="40">
        <f t="shared" si="1"/>
        <v>191.62499999999997</v>
      </c>
      <c r="F9" s="39">
        <f t="shared" si="2"/>
        <v>0.101745</v>
      </c>
      <c r="G9" s="40">
        <f t="shared" si="3"/>
        <v>18.486761264999998</v>
      </c>
      <c r="H9" s="39">
        <f t="shared" si="4"/>
        <v>0.36424499999999993</v>
      </c>
      <c r="I9" s="41">
        <f t="shared" si="4"/>
        <v>210.11176126499998</v>
      </c>
      <c r="J9" s="42">
        <f t="shared" si="5"/>
        <v>1.9913917649499997</v>
      </c>
      <c r="K9" s="42">
        <f t="shared" si="6"/>
        <v>29.394635400973495</v>
      </c>
      <c r="L9" s="42">
        <f t="shared" si="7"/>
        <v>31.386027165923494</v>
      </c>
      <c r="M9" s="43">
        <f t="shared" si="9"/>
        <v>2.1195659379999996</v>
      </c>
      <c r="N9" s="44">
        <f t="shared" si="8"/>
        <v>33.505593103923495</v>
      </c>
      <c r="O9" s="102"/>
      <c r="P9" s="7"/>
      <c r="Q9" s="17"/>
      <c r="R9" s="17"/>
      <c r="S9" s="18"/>
      <c r="U9" s="19"/>
      <c r="X9" s="17"/>
    </row>
    <row r="10" spans="1:24" ht="12" customHeight="1" x14ac:dyDescent="0.25">
      <c r="A10" s="13" t="s">
        <v>41</v>
      </c>
      <c r="B10" s="12">
        <v>400</v>
      </c>
      <c r="C10" s="12">
        <v>2600</v>
      </c>
      <c r="D10" s="39">
        <f t="shared" si="0"/>
        <v>0.30000000000000004</v>
      </c>
      <c r="E10" s="40">
        <f t="shared" si="1"/>
        <v>219.00000000000003</v>
      </c>
      <c r="F10" s="39">
        <f t="shared" si="2"/>
        <v>0.13923000000000002</v>
      </c>
      <c r="G10" s="40">
        <f t="shared" si="3"/>
        <v>25.297673310000004</v>
      </c>
      <c r="H10" s="39">
        <f t="shared" si="4"/>
        <v>0.43923000000000006</v>
      </c>
      <c r="I10" s="41">
        <f t="shared" si="4"/>
        <v>244.29767331000002</v>
      </c>
      <c r="J10" s="42">
        <f t="shared" si="5"/>
        <v>2.4013480073000006</v>
      </c>
      <c r="K10" s="42">
        <f t="shared" si="6"/>
        <v>34.177244496069001</v>
      </c>
      <c r="L10" s="42">
        <f t="shared" si="7"/>
        <v>36.578592503369002</v>
      </c>
      <c r="M10" s="43">
        <f t="shared" si="9"/>
        <v>2.5559086520000007</v>
      </c>
      <c r="N10" s="44">
        <f t="shared" si="8"/>
        <v>39.134501155369001</v>
      </c>
      <c r="O10" s="102"/>
      <c r="P10" s="7"/>
      <c r="Q10" s="17"/>
      <c r="R10" s="17"/>
      <c r="S10" s="18"/>
      <c r="U10" s="19"/>
      <c r="X10" s="17"/>
    </row>
    <row r="11" spans="1:24" ht="12" customHeight="1" x14ac:dyDescent="0.25">
      <c r="A11" s="13" t="s">
        <v>108</v>
      </c>
      <c r="B11" s="12">
        <v>447</v>
      </c>
      <c r="C11" s="12">
        <v>2936</v>
      </c>
      <c r="D11" s="39">
        <f t="shared" ref="D11" si="10">B11/1000*0.75</f>
        <v>0.33524999999999999</v>
      </c>
      <c r="E11" s="40">
        <f t="shared" ref="E11" si="11">D11*8760/12</f>
        <v>244.73249999999999</v>
      </c>
      <c r="F11" s="39">
        <f t="shared" ref="F11" si="12">C11/1000*0.0714*0.75</f>
        <v>0.15722280000000002</v>
      </c>
      <c r="G11" s="40">
        <f t="shared" ref="G11" si="13">F11*8760/12*0.2489</f>
        <v>28.566911091600005</v>
      </c>
      <c r="H11" s="39">
        <f t="shared" ref="H11" si="14">F11+D11</f>
        <v>0.49247280000000004</v>
      </c>
      <c r="I11" s="41">
        <f t="shared" ref="I11" si="15">G11+E11</f>
        <v>273.29941109160001</v>
      </c>
      <c r="J11" s="42">
        <f t="shared" si="5"/>
        <v>2.6924358011280005</v>
      </c>
      <c r="K11" s="42">
        <f t="shared" ref="K11" si="16">+I11*$K$5</f>
        <v>38.234587611714844</v>
      </c>
      <c r="L11" s="42">
        <f t="shared" ref="L11" si="17">+K11+J11</f>
        <v>40.927023412842843</v>
      </c>
      <c r="M11" s="43">
        <f t="shared" ref="M11" si="18">+H11*$M$5</f>
        <v>2.8657320547200005</v>
      </c>
      <c r="N11" s="44">
        <f t="shared" ref="N11" si="19">M11+L11</f>
        <v>43.792755467562841</v>
      </c>
      <c r="O11" s="102"/>
      <c r="P11" s="7"/>
      <c r="Q11" s="119" t="s">
        <v>110</v>
      </c>
      <c r="R11" s="119"/>
      <c r="S11" s="119"/>
      <c r="T11" s="119"/>
      <c r="U11" s="19"/>
      <c r="X11" s="17"/>
    </row>
    <row r="12" spans="1:24" ht="12" customHeight="1" x14ac:dyDescent="0.25">
      <c r="A12" s="13" t="s">
        <v>40</v>
      </c>
      <c r="B12" s="12">
        <v>525</v>
      </c>
      <c r="C12" s="12">
        <v>3500</v>
      </c>
      <c r="D12" s="39">
        <f t="shared" si="0"/>
        <v>0.39375000000000004</v>
      </c>
      <c r="E12" s="40">
        <f t="shared" si="1"/>
        <v>287.43750000000006</v>
      </c>
      <c r="F12" s="39">
        <f t="shared" si="2"/>
        <v>0.18742500000000001</v>
      </c>
      <c r="G12" s="40">
        <f t="shared" si="3"/>
        <v>34.054560225000003</v>
      </c>
      <c r="H12" s="39">
        <f t="shared" si="4"/>
        <v>0.581175</v>
      </c>
      <c r="I12" s="41">
        <f t="shared" si="4"/>
        <v>321.49206022500005</v>
      </c>
      <c r="J12" s="42">
        <f t="shared" si="5"/>
        <v>3.17738639925</v>
      </c>
      <c r="K12" s="42">
        <f t="shared" si="6"/>
        <v>44.976739225477502</v>
      </c>
      <c r="L12" s="42">
        <f t="shared" si="7"/>
        <v>48.154125624727499</v>
      </c>
      <c r="M12" s="43">
        <f t="shared" si="9"/>
        <v>3.3818960700000003</v>
      </c>
      <c r="N12" s="44">
        <f t="shared" si="8"/>
        <v>51.536021694727502</v>
      </c>
      <c r="O12" s="102"/>
      <c r="P12" s="7"/>
      <c r="Q12" s="61" t="s">
        <v>101</v>
      </c>
      <c r="R12" s="61" t="s">
        <v>100</v>
      </c>
      <c r="S12" s="62" t="s">
        <v>109</v>
      </c>
      <c r="T12" s="60" t="s">
        <v>102</v>
      </c>
      <c r="U12" s="19"/>
      <c r="X12" s="17"/>
    </row>
    <row r="13" spans="1:24" ht="12" customHeight="1" x14ac:dyDescent="0.25">
      <c r="A13" s="13" t="s">
        <v>39</v>
      </c>
      <c r="B13" s="12">
        <v>650</v>
      </c>
      <c r="C13" s="12">
        <v>4400</v>
      </c>
      <c r="D13" s="39">
        <f t="shared" si="0"/>
        <v>0.48750000000000004</v>
      </c>
      <c r="E13" s="40">
        <f t="shared" si="1"/>
        <v>355.875</v>
      </c>
      <c r="F13" s="39">
        <f t="shared" si="2"/>
        <v>0.23562000000000005</v>
      </c>
      <c r="G13" s="40">
        <f t="shared" si="3"/>
        <v>42.811447140000006</v>
      </c>
      <c r="H13" s="39">
        <f t="shared" si="4"/>
        <v>0.7231200000000001</v>
      </c>
      <c r="I13" s="41">
        <f t="shared" si="4"/>
        <v>398.68644713999998</v>
      </c>
      <c r="J13" s="42">
        <f t="shared" si="5"/>
        <v>3.9534247912000007</v>
      </c>
      <c r="K13" s="42">
        <f t="shared" si="6"/>
        <v>55.776233954885996</v>
      </c>
      <c r="L13" s="42">
        <f t="shared" si="7"/>
        <v>59.729658746085995</v>
      </c>
      <c r="M13" s="43">
        <f t="shared" si="9"/>
        <v>4.2078834880000011</v>
      </c>
      <c r="N13" s="44">
        <f t="shared" si="8"/>
        <v>63.937542234085996</v>
      </c>
      <c r="O13" s="102"/>
      <c r="P13" s="60" t="s">
        <v>97</v>
      </c>
      <c r="Q13" s="99">
        <v>2.07E-2</v>
      </c>
      <c r="R13" s="100">
        <v>3.1059000000000001</v>
      </c>
      <c r="S13" s="100">
        <v>1.9643999999999999</v>
      </c>
      <c r="T13" s="122">
        <v>6.1269999999999998</v>
      </c>
      <c r="U13" s="19"/>
      <c r="X13" s="17"/>
    </row>
    <row r="14" spans="1:24" ht="12" customHeight="1" x14ac:dyDescent="0.25">
      <c r="A14" s="13" t="s">
        <v>38</v>
      </c>
      <c r="B14" s="12">
        <v>665</v>
      </c>
      <c r="C14" s="12">
        <v>4496</v>
      </c>
      <c r="D14" s="39">
        <f t="shared" si="0"/>
        <v>0.49875000000000003</v>
      </c>
      <c r="E14" s="40">
        <f t="shared" si="1"/>
        <v>364.08750000000003</v>
      </c>
      <c r="F14" s="39">
        <f t="shared" si="2"/>
        <v>0.24076080000000002</v>
      </c>
      <c r="G14" s="40">
        <f t="shared" si="3"/>
        <v>43.745515077600004</v>
      </c>
      <c r="H14" s="39">
        <f t="shared" si="4"/>
        <v>0.73951080000000002</v>
      </c>
      <c r="I14" s="41">
        <f t="shared" si="4"/>
        <v>407.83301507760007</v>
      </c>
      <c r="J14" s="42">
        <f t="shared" si="5"/>
        <v>4.0430361905080003</v>
      </c>
      <c r="K14" s="42">
        <f t="shared" si="6"/>
        <v>57.055838809356246</v>
      </c>
      <c r="L14" s="42">
        <f t="shared" si="7"/>
        <v>61.098874999864243</v>
      </c>
      <c r="M14" s="43">
        <f t="shared" si="9"/>
        <v>4.3032626459200003</v>
      </c>
      <c r="N14" s="44">
        <f t="shared" si="8"/>
        <v>65.402137645784251</v>
      </c>
      <c r="O14" s="102"/>
      <c r="P14" s="60" t="s">
        <v>98</v>
      </c>
      <c r="Q14" s="99">
        <v>2.2120000000000001E-2</v>
      </c>
      <c r="R14" s="100">
        <v>3.2248000000000001</v>
      </c>
      <c r="S14" s="100">
        <v>2.0994999999999999</v>
      </c>
      <c r="T14" s="123">
        <v>5.6776</v>
      </c>
      <c r="U14" s="19"/>
      <c r="X14" s="17"/>
    </row>
    <row r="15" spans="1:24" ht="12" customHeight="1" x14ac:dyDescent="0.25">
      <c r="A15" s="13" t="s">
        <v>37</v>
      </c>
      <c r="B15" s="12">
        <v>696</v>
      </c>
      <c r="C15" s="12">
        <v>4700</v>
      </c>
      <c r="D15" s="39">
        <f t="shared" si="0"/>
        <v>0.52200000000000002</v>
      </c>
      <c r="E15" s="40">
        <f t="shared" si="1"/>
        <v>381.06</v>
      </c>
      <c r="F15" s="39">
        <f t="shared" si="2"/>
        <v>0.25168500000000005</v>
      </c>
      <c r="G15" s="40">
        <f t="shared" si="3"/>
        <v>45.730409445000014</v>
      </c>
      <c r="H15" s="39">
        <f t="shared" si="4"/>
        <v>0.77368500000000007</v>
      </c>
      <c r="I15" s="41">
        <f t="shared" si="4"/>
        <v>426.79040944500002</v>
      </c>
      <c r="J15" s="42">
        <f t="shared" si="5"/>
        <v>4.2298725793500003</v>
      </c>
      <c r="K15" s="42">
        <f t="shared" si="6"/>
        <v>59.707978281355501</v>
      </c>
      <c r="L15" s="42">
        <f t="shared" si="7"/>
        <v>63.937850860705502</v>
      </c>
      <c r="M15" s="43">
        <f t="shared" si="9"/>
        <v>4.5021245940000005</v>
      </c>
      <c r="N15" s="44">
        <f t="shared" si="8"/>
        <v>68.439975454705504</v>
      </c>
      <c r="O15" s="102"/>
      <c r="P15" s="60" t="s">
        <v>99</v>
      </c>
      <c r="Q15" s="99">
        <v>2.4910000000000002E-2</v>
      </c>
      <c r="R15" s="100">
        <v>3.5749</v>
      </c>
      <c r="S15" s="100">
        <v>2.3643000000000001</v>
      </c>
      <c r="T15" s="123">
        <v>5.6525999999999996</v>
      </c>
      <c r="U15" s="19"/>
      <c r="X15" s="17"/>
    </row>
    <row r="16" spans="1:24" ht="12" customHeight="1" x14ac:dyDescent="0.25">
      <c r="A16" s="13" t="s">
        <v>36</v>
      </c>
      <c r="B16" s="12">
        <v>748</v>
      </c>
      <c r="C16" s="12">
        <v>5050</v>
      </c>
      <c r="D16" s="39">
        <f t="shared" si="0"/>
        <v>0.56099999999999994</v>
      </c>
      <c r="E16" s="40">
        <f t="shared" si="1"/>
        <v>409.53</v>
      </c>
      <c r="F16" s="39">
        <f t="shared" si="2"/>
        <v>0.27042749999999999</v>
      </c>
      <c r="G16" s="40">
        <f t="shared" si="3"/>
        <v>49.135865467499997</v>
      </c>
      <c r="H16" s="39">
        <f t="shared" si="4"/>
        <v>0.83142749999999999</v>
      </c>
      <c r="I16" s="41">
        <f t="shared" si="4"/>
        <v>458.6658654675</v>
      </c>
      <c r="J16" s="42">
        <f t="shared" si="5"/>
        <v>4.5455610280250003</v>
      </c>
      <c r="K16" s="42">
        <f t="shared" si="6"/>
        <v>64.167354578903243</v>
      </c>
      <c r="L16" s="42">
        <f t="shared" si="7"/>
        <v>68.712915606928249</v>
      </c>
      <c r="M16" s="43">
        <f t="shared" si="9"/>
        <v>4.8381320510000005</v>
      </c>
      <c r="N16" s="44">
        <f t="shared" si="8"/>
        <v>73.551047657928251</v>
      </c>
      <c r="O16" s="102"/>
      <c r="P16" s="60"/>
      <c r="Q16" s="17"/>
      <c r="R16" s="17"/>
      <c r="S16" s="18"/>
      <c r="U16" s="19"/>
      <c r="X16" s="17"/>
    </row>
    <row r="17" spans="1:24" ht="12" customHeight="1" x14ac:dyDescent="0.25">
      <c r="A17" s="13" t="s">
        <v>35</v>
      </c>
      <c r="B17" s="12">
        <v>800</v>
      </c>
      <c r="C17" s="12">
        <v>5400</v>
      </c>
      <c r="D17" s="39">
        <f t="shared" si="0"/>
        <v>0.60000000000000009</v>
      </c>
      <c r="E17" s="40">
        <f t="shared" si="1"/>
        <v>438.00000000000006</v>
      </c>
      <c r="F17" s="39">
        <f t="shared" si="2"/>
        <v>0.28917000000000004</v>
      </c>
      <c r="G17" s="40">
        <f t="shared" si="3"/>
        <v>52.541321490000009</v>
      </c>
      <c r="H17" s="39">
        <f t="shared" si="4"/>
        <v>0.88917000000000013</v>
      </c>
      <c r="I17" s="41">
        <f t="shared" si="4"/>
        <v>490.54132149000009</v>
      </c>
      <c r="J17" s="42">
        <f t="shared" si="5"/>
        <v>4.8612494767000012</v>
      </c>
      <c r="K17" s="42">
        <f t="shared" si="6"/>
        <v>68.626730876451006</v>
      </c>
      <c r="L17" s="42">
        <f t="shared" si="7"/>
        <v>73.487980353151002</v>
      </c>
      <c r="M17" s="43">
        <f t="shared" si="9"/>
        <v>5.1741395080000014</v>
      </c>
      <c r="N17" s="44">
        <f t="shared" si="8"/>
        <v>78.662119861150998</v>
      </c>
      <c r="O17" s="102"/>
      <c r="P17" s="60"/>
      <c r="Q17" s="17"/>
      <c r="R17" s="17"/>
      <c r="S17" s="18"/>
      <c r="U17" s="19"/>
      <c r="X17" s="17"/>
    </row>
    <row r="18" spans="1:24" ht="12" customHeight="1" x14ac:dyDescent="0.25">
      <c r="A18" s="13" t="s">
        <v>34</v>
      </c>
      <c r="B18" s="12">
        <v>1000</v>
      </c>
      <c r="C18" s="12">
        <v>6600</v>
      </c>
      <c r="D18" s="39">
        <f t="shared" si="0"/>
        <v>0.75</v>
      </c>
      <c r="E18" s="40">
        <f t="shared" si="1"/>
        <v>547.5</v>
      </c>
      <c r="F18" s="39">
        <f t="shared" si="2"/>
        <v>0.35343000000000002</v>
      </c>
      <c r="G18" s="40">
        <f t="shared" si="3"/>
        <v>64.217170710000005</v>
      </c>
      <c r="H18" s="39">
        <f t="shared" si="4"/>
        <v>1.1034299999999999</v>
      </c>
      <c r="I18" s="41">
        <f t="shared" si="4"/>
        <v>611.71717071</v>
      </c>
      <c r="J18" s="42">
        <f t="shared" si="5"/>
        <v>6.0326467492999996</v>
      </c>
      <c r="K18" s="42">
        <f t="shared" si="6"/>
        <v>85.579232182328994</v>
      </c>
      <c r="L18" s="42">
        <f t="shared" si="7"/>
        <v>91.611878931628993</v>
      </c>
      <c r="M18" s="43">
        <f t="shared" si="9"/>
        <v>6.4209327319999998</v>
      </c>
      <c r="N18" s="44">
        <f t="shared" si="8"/>
        <v>98.032811663628991</v>
      </c>
      <c r="O18" s="102"/>
      <c r="P18" s="60" t="s">
        <v>103</v>
      </c>
      <c r="Q18" s="120">
        <v>0.126</v>
      </c>
      <c r="R18" s="17"/>
      <c r="S18" s="18"/>
      <c r="U18" s="19"/>
      <c r="X18" s="17"/>
    </row>
    <row r="19" spans="1:24" s="15" customFormat="1" ht="12" customHeight="1" x14ac:dyDescent="0.25">
      <c r="A19" s="13"/>
      <c r="B19" s="12"/>
      <c r="C19" s="12"/>
      <c r="D19" s="39"/>
      <c r="E19" s="40"/>
      <c r="F19" s="39"/>
      <c r="G19" s="40"/>
      <c r="H19" s="39"/>
      <c r="I19" s="41"/>
      <c r="J19" s="42"/>
      <c r="K19" s="42"/>
      <c r="L19" s="42"/>
      <c r="M19" s="43"/>
      <c r="N19" s="44"/>
      <c r="O19" s="7"/>
      <c r="P19" s="60" t="s">
        <v>104</v>
      </c>
      <c r="Q19" s="120">
        <v>0.14599999999999999</v>
      </c>
      <c r="R19" s="17"/>
      <c r="S19" s="18"/>
      <c r="U19" s="19"/>
      <c r="X19" s="17"/>
    </row>
    <row r="20" spans="1:24" x14ac:dyDescent="0.25">
      <c r="A20" s="13" t="s">
        <v>33</v>
      </c>
      <c r="B20" s="12">
        <v>83</v>
      </c>
      <c r="C20" s="12">
        <v>400</v>
      </c>
      <c r="D20" s="39">
        <f t="shared" ref="D20:D40" si="20">B20/1000*0.75</f>
        <v>6.225E-2</v>
      </c>
      <c r="E20" s="40">
        <f t="shared" si="1"/>
        <v>45.442499999999995</v>
      </c>
      <c r="F20" s="39">
        <f t="shared" ref="F20:F40" si="21">C20/1000*0.0714*0.75</f>
        <v>2.1420000000000002E-2</v>
      </c>
      <c r="G20" s="40">
        <f t="shared" ref="G20:G40" si="22">F20*8760/12*0.2489</f>
        <v>3.8919497400000007</v>
      </c>
      <c r="H20" s="39">
        <f t="shared" ref="H20:I40" si="23">F20+D20</f>
        <v>8.3669999999999994E-2</v>
      </c>
      <c r="I20" s="41">
        <f t="shared" si="23"/>
        <v>49.334449739999997</v>
      </c>
      <c r="J20" s="42">
        <f t="shared" ref="J20:J40" si="24">+$H20*$J$5</f>
        <v>0.45743867170000002</v>
      </c>
      <c r="K20" s="42">
        <f t="shared" ref="K20:K40" si="25">+I20*$K$5</f>
        <v>6.9018895186259996</v>
      </c>
      <c r="L20" s="42">
        <f t="shared" ref="L20:L40" si="26">+K20+J20</f>
        <v>7.3593281903259999</v>
      </c>
      <c r="M20" s="43">
        <f t="shared" ref="M20:M40" si="27">+H20*$M$5</f>
        <v>0.48688130800000001</v>
      </c>
      <c r="N20" s="44">
        <f t="shared" ref="N20:N40" si="28">M20+L20</f>
        <v>7.846209498326</v>
      </c>
      <c r="O20" s="102"/>
      <c r="P20" s="60"/>
      <c r="Q20" s="17"/>
      <c r="R20" s="17"/>
      <c r="S20" s="18"/>
      <c r="U20" s="19"/>
      <c r="X20" s="17"/>
    </row>
    <row r="21" spans="1:24" ht="12" customHeight="1" x14ac:dyDescent="0.25">
      <c r="A21" s="13" t="s">
        <v>32</v>
      </c>
      <c r="B21" s="12">
        <v>125</v>
      </c>
      <c r="C21" s="12">
        <v>650</v>
      </c>
      <c r="D21" s="39">
        <f t="shared" si="20"/>
        <v>9.375E-2</v>
      </c>
      <c r="E21" s="40">
        <f t="shared" si="1"/>
        <v>68.4375</v>
      </c>
      <c r="F21" s="39">
        <f t="shared" si="21"/>
        <v>3.4807500000000005E-2</v>
      </c>
      <c r="G21" s="40">
        <f t="shared" si="22"/>
        <v>6.324418327500001</v>
      </c>
      <c r="H21" s="39">
        <f t="shared" si="23"/>
        <v>0.12855749999999999</v>
      </c>
      <c r="I21" s="41">
        <f t="shared" si="23"/>
        <v>74.761918327499998</v>
      </c>
      <c r="J21" s="42">
        <f t="shared" si="24"/>
        <v>0.70284656432500003</v>
      </c>
      <c r="K21" s="42">
        <f t="shared" si="25"/>
        <v>10.459192374017249</v>
      </c>
      <c r="L21" s="42">
        <f t="shared" si="26"/>
        <v>11.162038938342249</v>
      </c>
      <c r="M21" s="43">
        <f t="shared" si="27"/>
        <v>0.74808466299999998</v>
      </c>
      <c r="N21" s="44">
        <f t="shared" si="28"/>
        <v>11.910123601342249</v>
      </c>
      <c r="O21" s="102"/>
      <c r="P21" s="60" t="s">
        <v>105</v>
      </c>
      <c r="Q21" s="58">
        <v>3.0000000000000001E-3</v>
      </c>
      <c r="R21" s="17"/>
      <c r="S21" s="18"/>
      <c r="U21" s="19"/>
      <c r="X21" s="17"/>
    </row>
    <row r="22" spans="1:24" ht="12" customHeight="1" x14ac:dyDescent="0.25">
      <c r="A22" s="13" t="s">
        <v>31</v>
      </c>
      <c r="B22" s="12">
        <v>250</v>
      </c>
      <c r="C22" s="12">
        <v>1300</v>
      </c>
      <c r="D22" s="39">
        <f t="shared" si="20"/>
        <v>0.1875</v>
      </c>
      <c r="E22" s="40">
        <f t="shared" si="1"/>
        <v>136.875</v>
      </c>
      <c r="F22" s="39">
        <f t="shared" si="21"/>
        <v>6.961500000000001E-2</v>
      </c>
      <c r="G22" s="40">
        <f t="shared" si="22"/>
        <v>12.648836655000002</v>
      </c>
      <c r="H22" s="39">
        <f t="shared" si="23"/>
        <v>0.25711499999999998</v>
      </c>
      <c r="I22" s="41">
        <f t="shared" si="23"/>
        <v>149.523836655</v>
      </c>
      <c r="J22" s="42">
        <f t="shared" si="24"/>
        <v>1.4056931286500001</v>
      </c>
      <c r="K22" s="42">
        <f t="shared" si="25"/>
        <v>20.918384748034498</v>
      </c>
      <c r="L22" s="42">
        <f t="shared" si="26"/>
        <v>22.324077876684498</v>
      </c>
      <c r="M22" s="43">
        <f t="shared" si="27"/>
        <v>1.496169326</v>
      </c>
      <c r="N22" s="44">
        <f t="shared" si="28"/>
        <v>23.820247202684499</v>
      </c>
      <c r="O22" s="102"/>
      <c r="P22" s="60" t="s">
        <v>106</v>
      </c>
      <c r="Q22" s="58">
        <v>4.0000000000000002E-4</v>
      </c>
      <c r="R22" s="17"/>
      <c r="S22" s="18"/>
      <c r="U22" s="19"/>
      <c r="X22" s="17"/>
    </row>
    <row r="23" spans="1:24" ht="12" customHeight="1" x14ac:dyDescent="0.25">
      <c r="A23" s="13" t="s">
        <v>30</v>
      </c>
      <c r="B23" s="12">
        <v>300</v>
      </c>
      <c r="C23" s="12">
        <v>1800</v>
      </c>
      <c r="D23" s="39">
        <f t="shared" si="20"/>
        <v>0.22499999999999998</v>
      </c>
      <c r="E23" s="40">
        <f t="shared" si="1"/>
        <v>164.24999999999997</v>
      </c>
      <c r="F23" s="39">
        <f t="shared" si="21"/>
        <v>9.6390000000000017E-2</v>
      </c>
      <c r="G23" s="40">
        <f t="shared" si="22"/>
        <v>17.513773830000005</v>
      </c>
      <c r="H23" s="39">
        <f t="shared" si="23"/>
        <v>0.32139000000000001</v>
      </c>
      <c r="I23" s="41">
        <f t="shared" si="23"/>
        <v>181.76377382999999</v>
      </c>
      <c r="J23" s="42">
        <f t="shared" si="24"/>
        <v>1.7570959089000002</v>
      </c>
      <c r="K23" s="42">
        <f t="shared" si="25"/>
        <v>25.428751958816999</v>
      </c>
      <c r="L23" s="42">
        <f t="shared" si="26"/>
        <v>27.185847867717001</v>
      </c>
      <c r="M23" s="43">
        <f t="shared" si="27"/>
        <v>1.8701898360000002</v>
      </c>
      <c r="N23" s="44">
        <f t="shared" si="28"/>
        <v>29.056037703717003</v>
      </c>
      <c r="O23" s="102"/>
      <c r="P23" s="60" t="s">
        <v>107</v>
      </c>
      <c r="Q23" s="58">
        <v>5.0000000000000001E-4</v>
      </c>
      <c r="R23" s="17"/>
      <c r="S23" s="18"/>
      <c r="U23" s="19"/>
      <c r="X23" s="17"/>
    </row>
    <row r="24" spans="1:24" ht="12" customHeight="1" x14ac:dyDescent="0.25">
      <c r="A24" s="13" t="s">
        <v>29</v>
      </c>
      <c r="B24" s="12">
        <v>400</v>
      </c>
      <c r="C24" s="12">
        <v>2400</v>
      </c>
      <c r="D24" s="39">
        <f t="shared" si="20"/>
        <v>0.30000000000000004</v>
      </c>
      <c r="E24" s="40">
        <f t="shared" si="1"/>
        <v>219.00000000000003</v>
      </c>
      <c r="F24" s="39">
        <f t="shared" si="21"/>
        <v>0.12852000000000002</v>
      </c>
      <c r="G24" s="40">
        <f t="shared" si="22"/>
        <v>23.351698440000007</v>
      </c>
      <c r="H24" s="39">
        <f t="shared" si="23"/>
        <v>0.42852000000000007</v>
      </c>
      <c r="I24" s="41">
        <f t="shared" si="23"/>
        <v>242.35169844000004</v>
      </c>
      <c r="J24" s="42">
        <f t="shared" si="24"/>
        <v>2.3427945452000003</v>
      </c>
      <c r="K24" s="42">
        <f t="shared" si="25"/>
        <v>33.905002611756004</v>
      </c>
      <c r="L24" s="42">
        <f t="shared" si="26"/>
        <v>36.247797156956004</v>
      </c>
      <c r="M24" s="43">
        <f t="shared" si="27"/>
        <v>2.4935864480000007</v>
      </c>
      <c r="N24" s="44">
        <f t="shared" si="28"/>
        <v>38.741383604956006</v>
      </c>
      <c r="O24" s="102"/>
      <c r="P24" s="7"/>
      <c r="Q24" s="17"/>
      <c r="R24" s="17"/>
      <c r="S24" s="18"/>
      <c r="U24" s="19"/>
      <c r="X24" s="17"/>
    </row>
    <row r="25" spans="1:24" ht="12" customHeight="1" x14ac:dyDescent="0.25">
      <c r="A25" s="13" t="s">
        <v>28</v>
      </c>
      <c r="B25" s="12">
        <v>600</v>
      </c>
      <c r="C25" s="12">
        <v>3400</v>
      </c>
      <c r="D25" s="39">
        <f t="shared" si="20"/>
        <v>0.44999999999999996</v>
      </c>
      <c r="E25" s="40">
        <f t="shared" si="1"/>
        <v>328.49999999999994</v>
      </c>
      <c r="F25" s="39">
        <f t="shared" si="21"/>
        <v>0.18207000000000001</v>
      </c>
      <c r="G25" s="40">
        <f t="shared" si="22"/>
        <v>33.081572790000003</v>
      </c>
      <c r="H25" s="39">
        <f t="shared" si="23"/>
        <v>0.63206999999999991</v>
      </c>
      <c r="I25" s="41">
        <f t="shared" si="23"/>
        <v>361.58157278999994</v>
      </c>
      <c r="J25" s="42">
        <f t="shared" si="24"/>
        <v>3.4556383556999997</v>
      </c>
      <c r="K25" s="42">
        <f t="shared" si="25"/>
        <v>50.585262033320987</v>
      </c>
      <c r="L25" s="42">
        <f t="shared" si="26"/>
        <v>54.04090038902099</v>
      </c>
      <c r="M25" s="43">
        <f t="shared" si="27"/>
        <v>3.6780574679999996</v>
      </c>
      <c r="N25" s="44">
        <f t="shared" si="28"/>
        <v>57.718957857020989</v>
      </c>
      <c r="O25" s="102"/>
      <c r="P25" s="7"/>
      <c r="Q25" s="17"/>
      <c r="R25" s="17"/>
      <c r="S25" s="18"/>
      <c r="U25" s="19"/>
      <c r="X25" s="17"/>
    </row>
    <row r="26" spans="1:24" ht="11.25" customHeight="1" x14ac:dyDescent="0.25">
      <c r="A26" s="13" t="s">
        <v>27</v>
      </c>
      <c r="B26" s="12">
        <v>700</v>
      </c>
      <c r="C26" s="12">
        <v>4500</v>
      </c>
      <c r="D26" s="39">
        <f t="shared" si="20"/>
        <v>0.52499999999999991</v>
      </c>
      <c r="E26" s="40">
        <f t="shared" si="1"/>
        <v>383.24999999999994</v>
      </c>
      <c r="F26" s="39">
        <f t="shared" si="21"/>
        <v>0.24097500000000002</v>
      </c>
      <c r="G26" s="40">
        <f t="shared" si="22"/>
        <v>43.784434575000006</v>
      </c>
      <c r="H26" s="39">
        <f t="shared" si="23"/>
        <v>0.76597499999999996</v>
      </c>
      <c r="I26" s="41">
        <f t="shared" si="23"/>
        <v>427.03443457499998</v>
      </c>
      <c r="J26" s="42">
        <f t="shared" si="24"/>
        <v>4.1877206472499999</v>
      </c>
      <c r="K26" s="42">
        <f t="shared" si="25"/>
        <v>59.742117397042499</v>
      </c>
      <c r="L26" s="42">
        <f t="shared" si="26"/>
        <v>63.929838044292495</v>
      </c>
      <c r="M26" s="43">
        <f t="shared" si="27"/>
        <v>4.4572595900000005</v>
      </c>
      <c r="N26" s="44">
        <f t="shared" si="28"/>
        <v>68.387097634292502</v>
      </c>
      <c r="O26" s="102"/>
      <c r="P26" s="7"/>
      <c r="Q26" s="17"/>
      <c r="R26" s="17"/>
      <c r="S26" s="18"/>
      <c r="U26" s="19"/>
      <c r="X26" s="17"/>
    </row>
    <row r="27" spans="1:24" ht="11.25" customHeight="1" x14ac:dyDescent="0.25">
      <c r="A27" s="13" t="s">
        <v>26</v>
      </c>
      <c r="B27" s="12">
        <v>766</v>
      </c>
      <c r="C27" s="12">
        <v>4767</v>
      </c>
      <c r="D27" s="39">
        <f t="shared" si="20"/>
        <v>0.57450000000000001</v>
      </c>
      <c r="E27" s="40">
        <f t="shared" si="1"/>
        <v>419.38499999999999</v>
      </c>
      <c r="F27" s="39">
        <f t="shared" si="21"/>
        <v>0.25527285000000005</v>
      </c>
      <c r="G27" s="40">
        <f t="shared" si="22"/>
        <v>46.382311026450004</v>
      </c>
      <c r="H27" s="39">
        <f t="shared" si="23"/>
        <v>0.82977285000000012</v>
      </c>
      <c r="I27" s="41">
        <f t="shared" si="23"/>
        <v>465.76731102644999</v>
      </c>
      <c r="J27" s="42">
        <f t="shared" si="24"/>
        <v>4.5365147641535009</v>
      </c>
      <c r="K27" s="42">
        <f t="shared" si="25"/>
        <v>65.160846812600354</v>
      </c>
      <c r="L27" s="42">
        <f t="shared" si="26"/>
        <v>69.697361576753849</v>
      </c>
      <c r="M27" s="43">
        <f t="shared" si="27"/>
        <v>4.828503532340001</v>
      </c>
      <c r="N27" s="44">
        <f t="shared" si="28"/>
        <v>74.525865109093843</v>
      </c>
      <c r="O27" s="102"/>
      <c r="P27" s="7"/>
      <c r="Q27" s="17"/>
      <c r="R27" s="17"/>
      <c r="S27" s="18"/>
      <c r="U27" s="19"/>
      <c r="X27" s="17"/>
    </row>
    <row r="28" spans="1:24" ht="11.25" customHeight="1" x14ac:dyDescent="0.25">
      <c r="A28" s="13" t="s">
        <v>25</v>
      </c>
      <c r="B28" s="12">
        <v>833</v>
      </c>
      <c r="C28" s="12">
        <v>5033</v>
      </c>
      <c r="D28" s="39">
        <f t="shared" si="20"/>
        <v>0.62474999999999992</v>
      </c>
      <c r="E28" s="40">
        <f t="shared" si="1"/>
        <v>456.06749999999994</v>
      </c>
      <c r="F28" s="39">
        <f t="shared" si="21"/>
        <v>0.26951715000000004</v>
      </c>
      <c r="G28" s="40">
        <f t="shared" si="22"/>
        <v>48.97045760355001</v>
      </c>
      <c r="H28" s="39">
        <f t="shared" si="23"/>
        <v>0.8942671499999999</v>
      </c>
      <c r="I28" s="41">
        <f t="shared" si="23"/>
        <v>505.03795760354996</v>
      </c>
      <c r="J28" s="42">
        <f t="shared" si="24"/>
        <v>4.8891164962464995</v>
      </c>
      <c r="K28" s="42">
        <f t="shared" si="25"/>
        <v>70.65481026873664</v>
      </c>
      <c r="L28" s="42">
        <f t="shared" si="26"/>
        <v>75.543926764983141</v>
      </c>
      <c r="M28" s="43">
        <f t="shared" si="27"/>
        <v>5.2038001636599995</v>
      </c>
      <c r="N28" s="44">
        <f t="shared" si="28"/>
        <v>80.747726928643146</v>
      </c>
      <c r="O28" s="102"/>
      <c r="P28" s="7"/>
      <c r="Q28" s="17"/>
      <c r="R28" s="17"/>
      <c r="S28" s="18"/>
      <c r="U28" s="19"/>
      <c r="X28" s="17"/>
    </row>
    <row r="29" spans="1:24" ht="12" customHeight="1" x14ac:dyDescent="0.25">
      <c r="A29" s="13" t="s">
        <v>24</v>
      </c>
      <c r="B29" s="12">
        <v>900</v>
      </c>
      <c r="C29" s="12">
        <v>5300</v>
      </c>
      <c r="D29" s="39">
        <f t="shared" si="20"/>
        <v>0.67500000000000004</v>
      </c>
      <c r="E29" s="40">
        <f t="shared" si="1"/>
        <v>492.75</v>
      </c>
      <c r="F29" s="39">
        <f t="shared" si="21"/>
        <v>0.28381500000000004</v>
      </c>
      <c r="G29" s="40">
        <f t="shared" si="22"/>
        <v>51.568334055000015</v>
      </c>
      <c r="H29" s="39">
        <f t="shared" si="23"/>
        <v>0.95881500000000008</v>
      </c>
      <c r="I29" s="41">
        <f t="shared" si="23"/>
        <v>544.31833405500004</v>
      </c>
      <c r="J29" s="42">
        <f t="shared" si="24"/>
        <v>5.2420109956500012</v>
      </c>
      <c r="K29" s="42">
        <f t="shared" si="25"/>
        <v>76.150134934294499</v>
      </c>
      <c r="L29" s="42">
        <f t="shared" si="26"/>
        <v>81.392145929944505</v>
      </c>
      <c r="M29" s="43">
        <f t="shared" si="27"/>
        <v>5.5794084060000007</v>
      </c>
      <c r="N29" s="44">
        <f t="shared" si="28"/>
        <v>86.971554335944504</v>
      </c>
      <c r="O29" s="102"/>
      <c r="P29" s="7"/>
      <c r="Q29" s="17"/>
      <c r="R29" s="17"/>
      <c r="S29" s="18"/>
      <c r="U29" s="19"/>
      <c r="X29" s="17"/>
    </row>
    <row r="30" spans="1:24" ht="12" customHeight="1" x14ac:dyDescent="0.25">
      <c r="A30" s="13" t="s">
        <v>23</v>
      </c>
      <c r="B30" s="12">
        <v>1100</v>
      </c>
      <c r="C30" s="12">
        <v>6300</v>
      </c>
      <c r="D30" s="39">
        <f t="shared" si="20"/>
        <v>0.82500000000000007</v>
      </c>
      <c r="E30" s="40">
        <f t="shared" si="1"/>
        <v>602.25000000000011</v>
      </c>
      <c r="F30" s="39">
        <f t="shared" si="21"/>
        <v>0.33736500000000003</v>
      </c>
      <c r="G30" s="40">
        <f t="shared" si="22"/>
        <v>61.298208405000011</v>
      </c>
      <c r="H30" s="39">
        <f t="shared" si="23"/>
        <v>1.1623650000000001</v>
      </c>
      <c r="I30" s="41">
        <f t="shared" si="23"/>
        <v>663.54820840500008</v>
      </c>
      <c r="J30" s="42">
        <f t="shared" si="24"/>
        <v>6.3548548061500005</v>
      </c>
      <c r="K30" s="42">
        <f t="shared" si="25"/>
        <v>92.830394355859511</v>
      </c>
      <c r="L30" s="42">
        <f t="shared" si="26"/>
        <v>99.185249162009512</v>
      </c>
      <c r="M30" s="43">
        <f t="shared" si="27"/>
        <v>6.7638794260000008</v>
      </c>
      <c r="N30" s="44">
        <f t="shared" si="28"/>
        <v>105.94912858800951</v>
      </c>
      <c r="O30" s="102"/>
      <c r="P30" s="7"/>
      <c r="Q30" s="17"/>
      <c r="R30" s="17"/>
      <c r="S30" s="18"/>
      <c r="U30" s="19"/>
      <c r="X30" s="17"/>
    </row>
    <row r="31" spans="1:24" ht="12" customHeight="1" x14ac:dyDescent="0.25">
      <c r="A31" s="13" t="s">
        <v>22</v>
      </c>
      <c r="B31" s="12">
        <v>2075</v>
      </c>
      <c r="C31" s="12">
        <v>7275</v>
      </c>
      <c r="D31" s="39">
        <f t="shared" si="20"/>
        <v>1.5562500000000001</v>
      </c>
      <c r="E31" s="40">
        <f t="shared" si="1"/>
        <v>1136.0625000000002</v>
      </c>
      <c r="F31" s="39">
        <f t="shared" si="21"/>
        <v>0.38957625000000007</v>
      </c>
      <c r="G31" s="40">
        <f t="shared" si="22"/>
        <v>70.784835896250001</v>
      </c>
      <c r="H31" s="39">
        <f t="shared" si="23"/>
        <v>1.9458262500000001</v>
      </c>
      <c r="I31" s="41">
        <f t="shared" si="23"/>
        <v>1206.8473358962501</v>
      </c>
      <c r="J31" s="42">
        <f t="shared" si="24"/>
        <v>10.638175871387501</v>
      </c>
      <c r="K31" s="42">
        <f t="shared" si="25"/>
        <v>168.83794229188538</v>
      </c>
      <c r="L31" s="42">
        <f t="shared" si="26"/>
        <v>179.47611816327287</v>
      </c>
      <c r="M31" s="43">
        <f t="shared" si="27"/>
        <v>11.322892670500002</v>
      </c>
      <c r="N31" s="44">
        <f t="shared" si="28"/>
        <v>190.79901083377288</v>
      </c>
      <c r="O31" s="102"/>
      <c r="P31" s="7"/>
      <c r="Q31" s="17"/>
      <c r="R31" s="17"/>
      <c r="S31" s="18"/>
      <c r="U31" s="19"/>
      <c r="X31" s="17"/>
    </row>
    <row r="32" spans="1:24" ht="12" customHeight="1" x14ac:dyDescent="0.25">
      <c r="A32" s="13" t="s">
        <v>21</v>
      </c>
      <c r="B32" s="12">
        <v>2400</v>
      </c>
      <c r="C32" s="12">
        <v>7600</v>
      </c>
      <c r="D32" s="39">
        <f t="shared" si="20"/>
        <v>1.7999999999999998</v>
      </c>
      <c r="E32" s="40">
        <f t="shared" si="1"/>
        <v>1313.9999999999998</v>
      </c>
      <c r="F32" s="39">
        <f t="shared" si="21"/>
        <v>0.40698000000000001</v>
      </c>
      <c r="G32" s="40">
        <f t="shared" si="22"/>
        <v>73.947045059999994</v>
      </c>
      <c r="H32" s="39">
        <f t="shared" si="23"/>
        <v>2.2069799999999997</v>
      </c>
      <c r="I32" s="41">
        <f t="shared" si="23"/>
        <v>1387.9470450599997</v>
      </c>
      <c r="J32" s="42">
        <f t="shared" si="24"/>
        <v>12.0659495598</v>
      </c>
      <c r="K32" s="42">
        <f t="shared" si="25"/>
        <v>194.17379160389396</v>
      </c>
      <c r="L32" s="42">
        <f t="shared" si="26"/>
        <v>206.23974116369396</v>
      </c>
      <c r="M32" s="43">
        <f t="shared" si="27"/>
        <v>12.842563751999998</v>
      </c>
      <c r="N32" s="44">
        <f t="shared" si="28"/>
        <v>219.08230491569395</v>
      </c>
      <c r="O32" s="102"/>
      <c r="P32" s="7"/>
      <c r="Q32" s="17"/>
      <c r="R32" s="17"/>
      <c r="S32" s="18"/>
      <c r="U32" s="19"/>
      <c r="X32" s="17"/>
    </row>
    <row r="33" spans="1:24" ht="12" customHeight="1" x14ac:dyDescent="0.25">
      <c r="A33" s="13" t="s">
        <v>20</v>
      </c>
      <c r="B33" s="12">
        <v>3000</v>
      </c>
      <c r="C33" s="12">
        <v>12000</v>
      </c>
      <c r="D33" s="39">
        <f t="shared" si="20"/>
        <v>2.25</v>
      </c>
      <c r="E33" s="40">
        <f t="shared" si="1"/>
        <v>1642.5</v>
      </c>
      <c r="F33" s="39">
        <f t="shared" si="21"/>
        <v>0.64260000000000006</v>
      </c>
      <c r="G33" s="40">
        <f t="shared" si="22"/>
        <v>116.75849220000001</v>
      </c>
      <c r="H33" s="39">
        <f t="shared" si="23"/>
        <v>2.8925999999999998</v>
      </c>
      <c r="I33" s="41">
        <f t="shared" si="23"/>
        <v>1759.2584922000001</v>
      </c>
      <c r="J33" s="42">
        <f t="shared" si="24"/>
        <v>15.814355226</v>
      </c>
      <c r="K33" s="42">
        <f t="shared" si="25"/>
        <v>246.12026305878001</v>
      </c>
      <c r="L33" s="42">
        <f t="shared" si="26"/>
        <v>261.93461828478002</v>
      </c>
      <c r="M33" s="43">
        <f t="shared" si="27"/>
        <v>16.83223224</v>
      </c>
      <c r="N33" s="44">
        <f t="shared" si="28"/>
        <v>278.76685052478001</v>
      </c>
      <c r="O33" s="102"/>
      <c r="P33" s="7"/>
      <c r="Q33" s="17"/>
      <c r="R33" s="17"/>
      <c r="S33" s="18"/>
      <c r="U33" s="19"/>
      <c r="X33" s="17"/>
    </row>
    <row r="34" spans="1:24" x14ac:dyDescent="0.25">
      <c r="A34" s="13" t="s">
        <v>19</v>
      </c>
      <c r="B34" s="12">
        <v>3400</v>
      </c>
      <c r="C34" s="12">
        <v>13000</v>
      </c>
      <c r="D34" s="39">
        <f t="shared" si="20"/>
        <v>2.5499999999999998</v>
      </c>
      <c r="E34" s="40">
        <f t="shared" si="1"/>
        <v>1861.5</v>
      </c>
      <c r="F34" s="39">
        <f t="shared" si="21"/>
        <v>0.69615000000000005</v>
      </c>
      <c r="G34" s="40">
        <f t="shared" si="22"/>
        <v>126.48836655000001</v>
      </c>
      <c r="H34" s="39">
        <f t="shared" si="23"/>
        <v>3.2461500000000001</v>
      </c>
      <c r="I34" s="41">
        <f t="shared" si="23"/>
        <v>1987.9883665499999</v>
      </c>
      <c r="J34" s="42">
        <f t="shared" si="24"/>
        <v>17.747275536500002</v>
      </c>
      <c r="K34" s="42">
        <f t="shared" si="25"/>
        <v>278.11957248034497</v>
      </c>
      <c r="L34" s="42">
        <f t="shared" si="26"/>
        <v>295.86684801684498</v>
      </c>
      <c r="M34" s="43">
        <f t="shared" si="27"/>
        <v>18.889563260000003</v>
      </c>
      <c r="N34" s="44">
        <f t="shared" si="28"/>
        <v>314.75641127684497</v>
      </c>
      <c r="O34" s="102"/>
      <c r="P34" s="7"/>
      <c r="Q34" s="17"/>
      <c r="R34" s="17"/>
      <c r="S34" s="18"/>
      <c r="U34" s="19"/>
      <c r="X34" s="17"/>
    </row>
    <row r="35" spans="1:24" x14ac:dyDescent="0.25">
      <c r="A35" s="13" t="s">
        <v>18</v>
      </c>
      <c r="B35" s="12">
        <v>4500</v>
      </c>
      <c r="C35" s="12">
        <v>18000</v>
      </c>
      <c r="D35" s="39">
        <f t="shared" si="20"/>
        <v>3.375</v>
      </c>
      <c r="E35" s="40">
        <f t="shared" si="1"/>
        <v>2463.75</v>
      </c>
      <c r="F35" s="39">
        <f t="shared" si="21"/>
        <v>0.96390000000000009</v>
      </c>
      <c r="G35" s="40">
        <f t="shared" si="22"/>
        <v>175.13773830000002</v>
      </c>
      <c r="H35" s="39">
        <f t="shared" si="23"/>
        <v>4.3388999999999998</v>
      </c>
      <c r="I35" s="41">
        <f t="shared" si="23"/>
        <v>2638.8877382999999</v>
      </c>
      <c r="J35" s="42">
        <f t="shared" si="24"/>
        <v>23.721532839000002</v>
      </c>
      <c r="K35" s="42">
        <f t="shared" si="25"/>
        <v>369.18039458816997</v>
      </c>
      <c r="L35" s="42">
        <f t="shared" si="26"/>
        <v>392.90192742716999</v>
      </c>
      <c r="M35" s="43">
        <f t="shared" si="27"/>
        <v>25.248348360000001</v>
      </c>
      <c r="N35" s="44">
        <f t="shared" si="28"/>
        <v>418.15027578717002</v>
      </c>
      <c r="O35" s="102"/>
      <c r="P35" s="7"/>
      <c r="Q35" s="17"/>
      <c r="R35" s="17"/>
      <c r="S35" s="18"/>
      <c r="U35" s="19"/>
      <c r="X35" s="17"/>
    </row>
    <row r="36" spans="1:24" x14ac:dyDescent="0.25">
      <c r="A36" s="13" t="s">
        <v>17</v>
      </c>
      <c r="B36" s="12">
        <v>5400</v>
      </c>
      <c r="C36" s="12">
        <v>21000</v>
      </c>
      <c r="D36" s="39">
        <f t="shared" si="20"/>
        <v>4.0500000000000007</v>
      </c>
      <c r="E36" s="40">
        <f t="shared" si="1"/>
        <v>2956.5000000000005</v>
      </c>
      <c r="F36" s="39">
        <f t="shared" si="21"/>
        <v>1.1245500000000002</v>
      </c>
      <c r="G36" s="40">
        <f t="shared" si="22"/>
        <v>204.32736135000002</v>
      </c>
      <c r="H36" s="39">
        <f t="shared" si="23"/>
        <v>5.1745500000000009</v>
      </c>
      <c r="I36" s="41">
        <f t="shared" si="23"/>
        <v>3160.8273613500005</v>
      </c>
      <c r="J36" s="42">
        <f t="shared" si="24"/>
        <v>28.290179020500005</v>
      </c>
      <c r="K36" s="42">
        <f t="shared" si="25"/>
        <v>442.19974785286507</v>
      </c>
      <c r="L36" s="42">
        <f t="shared" si="26"/>
        <v>470.48992687336511</v>
      </c>
      <c r="M36" s="43">
        <f t="shared" si="27"/>
        <v>30.111051420000006</v>
      </c>
      <c r="N36" s="44">
        <f t="shared" si="28"/>
        <v>500.60097829336513</v>
      </c>
      <c r="O36" s="102"/>
      <c r="P36" s="7"/>
      <c r="Q36" s="17"/>
      <c r="R36" s="17"/>
      <c r="S36" s="18"/>
      <c r="U36" s="19"/>
      <c r="X36" s="17"/>
    </row>
    <row r="37" spans="1:24" x14ac:dyDescent="0.25">
      <c r="A37" s="13" t="s">
        <v>16</v>
      </c>
      <c r="B37" s="12">
        <v>6500</v>
      </c>
      <c r="C37" s="12">
        <v>25000</v>
      </c>
      <c r="D37" s="39">
        <f t="shared" si="20"/>
        <v>4.875</v>
      </c>
      <c r="E37" s="40">
        <f t="shared" si="1"/>
        <v>3558.75</v>
      </c>
      <c r="F37" s="39">
        <f t="shared" si="21"/>
        <v>1.3387500000000001</v>
      </c>
      <c r="G37" s="40">
        <f t="shared" si="22"/>
        <v>243.24685875000003</v>
      </c>
      <c r="H37" s="39">
        <f t="shared" si="23"/>
        <v>6.2137500000000001</v>
      </c>
      <c r="I37" s="41">
        <f t="shared" si="23"/>
        <v>3801.9968587500002</v>
      </c>
      <c r="J37" s="42">
        <f t="shared" si="24"/>
        <v>33.971669012500001</v>
      </c>
      <c r="K37" s="42">
        <f t="shared" si="25"/>
        <v>531.89936053912504</v>
      </c>
      <c r="L37" s="42">
        <f t="shared" si="26"/>
        <v>565.87102955162504</v>
      </c>
      <c r="M37" s="43">
        <f t="shared" si="27"/>
        <v>36.1582255</v>
      </c>
      <c r="N37" s="44">
        <f t="shared" si="28"/>
        <v>602.029255051625</v>
      </c>
      <c r="O37" s="102"/>
      <c r="P37" s="7"/>
      <c r="Q37" s="17"/>
      <c r="R37" s="17"/>
      <c r="S37" s="18"/>
      <c r="U37" s="19"/>
      <c r="X37" s="17"/>
    </row>
    <row r="38" spans="1:24" x14ac:dyDescent="0.25">
      <c r="A38" s="13" t="s">
        <v>15</v>
      </c>
      <c r="B38" s="12">
        <v>7700</v>
      </c>
      <c r="C38" s="12">
        <v>29000</v>
      </c>
      <c r="D38" s="39">
        <f t="shared" si="20"/>
        <v>5.7750000000000004</v>
      </c>
      <c r="E38" s="40">
        <f t="shared" si="1"/>
        <v>4215.75</v>
      </c>
      <c r="F38" s="39">
        <f t="shared" si="21"/>
        <v>1.5529500000000001</v>
      </c>
      <c r="G38" s="40">
        <f t="shared" si="22"/>
        <v>282.16635615000007</v>
      </c>
      <c r="H38" s="39">
        <f t="shared" si="23"/>
        <v>7.3279500000000004</v>
      </c>
      <c r="I38" s="41">
        <f t="shared" si="23"/>
        <v>4497.91635615</v>
      </c>
      <c r="J38" s="42">
        <f t="shared" si="24"/>
        <v>40.063197254500004</v>
      </c>
      <c r="K38" s="42">
        <f t="shared" si="25"/>
        <v>629.25849822538498</v>
      </c>
      <c r="L38" s="42">
        <f t="shared" si="26"/>
        <v>669.32169547988497</v>
      </c>
      <c r="M38" s="43">
        <f t="shared" si="27"/>
        <v>42.641829580000007</v>
      </c>
      <c r="N38" s="44">
        <f t="shared" si="28"/>
        <v>711.963525059885</v>
      </c>
      <c r="O38" s="103"/>
      <c r="P38" s="20"/>
      <c r="Q38" s="20"/>
      <c r="R38" s="20"/>
      <c r="S38" s="18"/>
      <c r="U38" s="19"/>
      <c r="X38" s="17"/>
    </row>
    <row r="39" spans="1:24" x14ac:dyDescent="0.25">
      <c r="A39" s="13" t="s">
        <v>14</v>
      </c>
      <c r="B39" s="12">
        <v>9500</v>
      </c>
      <c r="C39" s="12">
        <v>35000</v>
      </c>
      <c r="D39" s="39">
        <f t="shared" si="20"/>
        <v>7.125</v>
      </c>
      <c r="E39" s="40">
        <f t="shared" si="1"/>
        <v>5201.25</v>
      </c>
      <c r="F39" s="39">
        <f t="shared" si="21"/>
        <v>1.87425</v>
      </c>
      <c r="G39" s="40">
        <f t="shared" si="22"/>
        <v>340.54560225000006</v>
      </c>
      <c r="H39" s="39">
        <f t="shared" si="23"/>
        <v>8.99925</v>
      </c>
      <c r="I39" s="41">
        <f t="shared" si="23"/>
        <v>5541.7956022500002</v>
      </c>
      <c r="J39" s="42">
        <f t="shared" si="24"/>
        <v>49.200489617500004</v>
      </c>
      <c r="K39" s="42">
        <f t="shared" si="25"/>
        <v>775.29720475477507</v>
      </c>
      <c r="L39" s="42">
        <f t="shared" si="26"/>
        <v>824.49769437227508</v>
      </c>
      <c r="M39" s="43">
        <f t="shared" si="27"/>
        <v>52.367235700000002</v>
      </c>
      <c r="N39" s="44">
        <f t="shared" si="28"/>
        <v>876.86493007227511</v>
      </c>
      <c r="O39" s="103"/>
      <c r="P39" s="20"/>
      <c r="Q39" s="20"/>
      <c r="R39" s="20"/>
      <c r="S39" s="18"/>
      <c r="U39" s="19"/>
      <c r="X39" s="17"/>
    </row>
    <row r="40" spans="1:24" ht="13.8" thickBot="1" x14ac:dyDescent="0.3">
      <c r="A40" s="11" t="s">
        <v>13</v>
      </c>
      <c r="B40" s="10">
        <v>11000</v>
      </c>
      <c r="C40" s="9">
        <v>39000</v>
      </c>
      <c r="D40" s="88">
        <f t="shared" si="20"/>
        <v>8.25</v>
      </c>
      <c r="E40" s="89">
        <f t="shared" si="1"/>
        <v>6022.5</v>
      </c>
      <c r="F40" s="88">
        <f t="shared" si="21"/>
        <v>2.0884499999999999</v>
      </c>
      <c r="G40" s="89">
        <f t="shared" si="22"/>
        <v>379.46509965000001</v>
      </c>
      <c r="H40" s="88">
        <f t="shared" si="23"/>
        <v>10.33845</v>
      </c>
      <c r="I40" s="90">
        <f t="shared" si="23"/>
        <v>6401.9650996500004</v>
      </c>
      <c r="J40" s="91">
        <f t="shared" si="24"/>
        <v>56.522132609500005</v>
      </c>
      <c r="K40" s="91">
        <f t="shared" si="25"/>
        <v>895.63491744103499</v>
      </c>
      <c r="L40" s="91">
        <f t="shared" si="26"/>
        <v>952.15705005053496</v>
      </c>
      <c r="M40" s="111">
        <f t="shared" si="27"/>
        <v>60.160129780000005</v>
      </c>
      <c r="N40" s="112">
        <f t="shared" si="28"/>
        <v>1012.317179830535</v>
      </c>
      <c r="O40" s="103"/>
      <c r="P40" s="20"/>
      <c r="Q40" s="20"/>
      <c r="R40" s="20"/>
      <c r="S40" s="18"/>
      <c r="U40" s="19"/>
      <c r="X40" s="17"/>
    </row>
    <row r="41" spans="1:24" x14ac:dyDescent="0.25">
      <c r="A41" s="6"/>
      <c r="B41" s="69"/>
      <c r="C41" s="69"/>
      <c r="D41" s="69"/>
      <c r="E41" s="69"/>
      <c r="F41" s="69"/>
      <c r="G41" s="69"/>
      <c r="H41" s="92"/>
      <c r="I41" s="93"/>
      <c r="J41" s="94"/>
      <c r="K41" s="94"/>
      <c r="L41" s="94"/>
      <c r="M41" s="94"/>
      <c r="N41" s="15"/>
    </row>
    <row r="42" spans="1:24" x14ac:dyDescent="0.25">
      <c r="A42" s="15" t="s">
        <v>12</v>
      </c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70"/>
      <c r="M42" s="69"/>
      <c r="N42" s="8"/>
      <c r="O42" s="7"/>
      <c r="P42" s="7"/>
      <c r="Q42" s="7"/>
      <c r="R42" s="7"/>
      <c r="S42" s="18"/>
    </row>
    <row r="43" spans="1:24" x14ac:dyDescent="0.25">
      <c r="A43" s="15" t="s">
        <v>11</v>
      </c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70"/>
      <c r="M43" s="69"/>
      <c r="N43" s="15"/>
    </row>
    <row r="44" spans="1:24" x14ac:dyDescent="0.25">
      <c r="A44" s="6" t="s">
        <v>10</v>
      </c>
      <c r="B44" s="69"/>
      <c r="C44" s="69"/>
      <c r="D44" s="69"/>
      <c r="E44" s="69" t="s">
        <v>8</v>
      </c>
      <c r="F44" s="69"/>
      <c r="G44" s="69"/>
      <c r="H44" s="69"/>
      <c r="I44" s="69"/>
      <c r="J44" s="69"/>
      <c r="K44" s="69"/>
      <c r="L44" s="70"/>
      <c r="M44" s="69"/>
      <c r="N44" s="15"/>
    </row>
    <row r="45" spans="1:24" x14ac:dyDescent="0.25">
      <c r="A45" s="6" t="s">
        <v>9</v>
      </c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70"/>
      <c r="M45" s="69"/>
      <c r="N45" s="15"/>
    </row>
    <row r="46" spans="1:24" x14ac:dyDescent="0.25">
      <c r="A46" s="15" t="s">
        <v>7</v>
      </c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70"/>
      <c r="M46" s="69"/>
      <c r="N46" s="15"/>
    </row>
    <row r="47" spans="1:24" x14ac:dyDescent="0.25">
      <c r="A47" s="95" t="s">
        <v>62</v>
      </c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70"/>
      <c r="M47" s="69"/>
      <c r="N47" s="15"/>
    </row>
    <row r="48" spans="1:24" x14ac:dyDescent="0.25">
      <c r="A48" s="96"/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70"/>
      <c r="M48" s="69"/>
      <c r="N48" s="15"/>
    </row>
    <row r="49" spans="1:14" x14ac:dyDescent="0.25">
      <c r="A49" s="15" t="s">
        <v>6</v>
      </c>
      <c r="B49" s="69"/>
      <c r="C49" s="15"/>
      <c r="D49" s="97"/>
      <c r="E49" s="97"/>
      <c r="F49" s="97"/>
      <c r="G49" s="97"/>
      <c r="H49" s="15"/>
      <c r="I49" s="15"/>
      <c r="J49" s="15"/>
      <c r="K49" s="15"/>
      <c r="L49" s="15"/>
      <c r="M49" s="63"/>
      <c r="N49" s="15"/>
    </row>
    <row r="50" spans="1:14" x14ac:dyDescent="0.25">
      <c r="A50" s="15" t="s">
        <v>5</v>
      </c>
      <c r="B50" s="69"/>
      <c r="C50" s="15"/>
      <c r="D50" s="97"/>
      <c r="E50" s="97"/>
      <c r="F50" s="97"/>
      <c r="G50" s="97"/>
      <c r="H50" s="15"/>
      <c r="I50" s="15"/>
      <c r="J50" s="15"/>
      <c r="K50" s="15"/>
      <c r="L50" s="15"/>
      <c r="M50" s="15"/>
      <c r="N50" s="15"/>
    </row>
    <row r="51" spans="1:14" x14ac:dyDescent="0.25">
      <c r="A51" s="15" t="s">
        <v>4</v>
      </c>
      <c r="B51" s="69"/>
      <c r="C51" s="69"/>
      <c r="D51" s="97"/>
      <c r="E51" s="97"/>
      <c r="F51" s="97"/>
      <c r="G51" s="97"/>
      <c r="H51" s="69"/>
      <c r="I51" s="69"/>
      <c r="J51" s="69"/>
      <c r="K51" s="69"/>
      <c r="L51" s="70"/>
      <c r="M51" s="69"/>
      <c r="N51" s="15"/>
    </row>
    <row r="52" spans="1:14" x14ac:dyDescent="0.25">
      <c r="A52" s="15" t="s">
        <v>3</v>
      </c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70"/>
      <c r="M52" s="98"/>
      <c r="N52" s="15"/>
    </row>
    <row r="53" spans="1:14" x14ac:dyDescent="0.25">
      <c r="A53" s="15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70"/>
      <c r="M53" s="69"/>
      <c r="N53" s="15"/>
    </row>
    <row r="54" spans="1:14" x14ac:dyDescent="0.25">
      <c r="A54" s="15" t="s">
        <v>2</v>
      </c>
      <c r="B54" s="69"/>
      <c r="C54" s="15"/>
      <c r="D54" s="97"/>
      <c r="E54" s="97"/>
      <c r="F54" s="97"/>
      <c r="G54" s="97"/>
      <c r="H54" s="15"/>
      <c r="I54" s="15"/>
      <c r="J54" s="15"/>
      <c r="K54" s="15"/>
      <c r="L54" s="15"/>
      <c r="M54" s="15"/>
      <c r="N54" s="15"/>
    </row>
    <row r="55" spans="1:14" x14ac:dyDescent="0.25">
      <c r="A55" s="15" t="s">
        <v>1</v>
      </c>
      <c r="B55" s="69"/>
      <c r="C55" s="15"/>
      <c r="D55" s="97"/>
      <c r="E55" s="97"/>
      <c r="F55" s="97"/>
      <c r="G55" s="97"/>
      <c r="H55" s="15"/>
      <c r="I55" s="15"/>
      <c r="J55" s="15"/>
      <c r="K55" s="15"/>
      <c r="L55" s="15"/>
      <c r="M55" s="15"/>
      <c r="N55" s="15"/>
    </row>
    <row r="56" spans="1:14" x14ac:dyDescent="0.25">
      <c r="A56" s="15"/>
      <c r="B56" s="69"/>
      <c r="C56" s="15"/>
      <c r="D56" s="97"/>
      <c r="E56" s="97"/>
      <c r="F56" s="97"/>
      <c r="G56" s="97"/>
      <c r="H56" s="15"/>
      <c r="I56" s="15"/>
      <c r="J56" s="15"/>
      <c r="K56" s="15"/>
      <c r="L56" s="15"/>
      <c r="M56" s="15"/>
      <c r="N56" s="15"/>
    </row>
    <row r="57" spans="1:14" x14ac:dyDescent="0.25">
      <c r="A57" s="15" t="s">
        <v>0</v>
      </c>
      <c r="B57" s="69"/>
      <c r="C57" s="15"/>
      <c r="D57" s="97"/>
      <c r="E57" s="97"/>
      <c r="F57" s="97"/>
      <c r="G57" s="97"/>
      <c r="H57" s="15"/>
      <c r="I57" s="15"/>
      <c r="J57" s="15"/>
      <c r="K57" s="15"/>
      <c r="L57" s="15"/>
      <c r="M57" s="15"/>
      <c r="N57" s="15"/>
    </row>
    <row r="58" spans="1:14" x14ac:dyDescent="0.25">
      <c r="A58" s="15"/>
      <c r="B58" s="69"/>
      <c r="C58" s="15"/>
      <c r="D58" s="97"/>
      <c r="E58" s="97"/>
      <c r="F58" s="97"/>
      <c r="G58" s="97"/>
      <c r="H58" s="15"/>
      <c r="I58" s="15"/>
      <c r="J58" s="15"/>
      <c r="K58" s="15"/>
      <c r="L58" s="15"/>
      <c r="M58" s="15"/>
      <c r="N58" s="15"/>
    </row>
    <row r="59" spans="1:14" x14ac:dyDescent="0.25">
      <c r="A59" s="15"/>
      <c r="B59" s="69"/>
      <c r="C59" s="15"/>
      <c r="D59" s="97"/>
      <c r="E59" s="97"/>
      <c r="F59" s="97"/>
      <c r="G59" s="97"/>
      <c r="H59" s="15"/>
      <c r="I59" s="15"/>
      <c r="J59" s="15"/>
      <c r="K59" s="15"/>
      <c r="L59" s="15"/>
      <c r="M59" s="15"/>
      <c r="N59" s="15"/>
    </row>
    <row r="60" spans="1:14" x14ac:dyDescent="0.25">
      <c r="A60" s="15"/>
      <c r="B60" s="69"/>
      <c r="C60" s="15"/>
      <c r="D60" s="97"/>
      <c r="E60" s="97"/>
      <c r="F60" s="97"/>
      <c r="G60" s="97"/>
      <c r="H60" s="15"/>
      <c r="I60" s="15"/>
      <c r="J60" s="15"/>
      <c r="K60" s="15"/>
      <c r="L60" s="15"/>
      <c r="M60" s="15"/>
      <c r="N60" s="15"/>
    </row>
    <row r="61" spans="1:14" x14ac:dyDescent="0.25">
      <c r="A61" s="15"/>
      <c r="B61" s="15"/>
      <c r="C61" s="15"/>
      <c r="D61" s="97"/>
      <c r="E61" s="97"/>
      <c r="F61" s="97"/>
      <c r="G61" s="97"/>
      <c r="H61" s="15"/>
      <c r="I61" s="15"/>
      <c r="J61" s="15"/>
      <c r="K61" s="15"/>
      <c r="L61" s="15"/>
      <c r="M61" s="15"/>
      <c r="N61" s="15"/>
    </row>
    <row r="62" spans="1:14" x14ac:dyDescent="0.25">
      <c r="B62" s="1"/>
      <c r="C62" s="1"/>
      <c r="D62" s="4"/>
      <c r="E62" s="4"/>
      <c r="F62" s="4"/>
      <c r="G62" s="4"/>
      <c r="H62" s="1"/>
      <c r="I62" s="1"/>
      <c r="J62" s="1"/>
      <c r="K62" s="1"/>
      <c r="L62" s="1"/>
      <c r="M62" s="1"/>
    </row>
    <row r="63" spans="1:14" x14ac:dyDescent="0.25">
      <c r="B63" s="1"/>
      <c r="C63" s="1"/>
      <c r="D63" s="4"/>
      <c r="E63" s="4"/>
      <c r="F63" s="4"/>
      <c r="G63" s="4"/>
      <c r="H63" s="1"/>
      <c r="I63" s="1"/>
      <c r="J63" s="1"/>
      <c r="K63" s="1"/>
      <c r="L63" s="1"/>
      <c r="M63" s="1"/>
    </row>
    <row r="64" spans="1:14" x14ac:dyDescent="0.25">
      <c r="B64" s="1"/>
      <c r="C64" s="1"/>
      <c r="D64" s="4"/>
      <c r="E64" s="4"/>
      <c r="F64" s="4"/>
      <c r="G64" s="4"/>
      <c r="H64" s="1"/>
      <c r="I64" s="1"/>
      <c r="J64" s="1"/>
      <c r="K64" s="1"/>
      <c r="L64" s="1"/>
      <c r="M64" s="1"/>
    </row>
    <row r="65" spans="2:13" x14ac:dyDescent="0.25">
      <c r="B65" s="1"/>
      <c r="C65" s="1"/>
      <c r="D65" s="4"/>
      <c r="E65" s="4"/>
      <c r="F65" s="4"/>
      <c r="G65" s="4"/>
      <c r="H65" s="1"/>
      <c r="I65" s="1"/>
      <c r="J65" s="1"/>
      <c r="K65" s="1"/>
      <c r="L65" s="1"/>
      <c r="M65" s="1"/>
    </row>
    <row r="66" spans="2:13" x14ac:dyDescent="0.25">
      <c r="B66" s="1"/>
      <c r="C66" s="1"/>
      <c r="D66" s="4"/>
      <c r="E66" s="4"/>
      <c r="F66" s="4"/>
      <c r="G66" s="4"/>
      <c r="H66" s="1"/>
      <c r="I66" s="1"/>
      <c r="J66" s="1"/>
      <c r="K66" s="1"/>
      <c r="L66" s="1"/>
      <c r="M66" s="1"/>
    </row>
    <row r="67" spans="2:13" x14ac:dyDescent="0.25">
      <c r="B67" s="1"/>
      <c r="C67" s="1"/>
      <c r="D67" s="4"/>
      <c r="E67" s="4"/>
      <c r="F67" s="4"/>
      <c r="G67" s="4"/>
      <c r="H67" s="1"/>
      <c r="I67" s="1"/>
      <c r="J67" s="1"/>
      <c r="K67" s="1"/>
      <c r="L67" s="1"/>
      <c r="M67" s="1"/>
    </row>
    <row r="68" spans="2:13" x14ac:dyDescent="0.25">
      <c r="B68" s="1"/>
      <c r="C68" s="1"/>
      <c r="D68" s="4"/>
      <c r="E68" s="4"/>
      <c r="F68" s="4"/>
      <c r="G68" s="4"/>
      <c r="H68" s="1"/>
      <c r="I68" s="1"/>
      <c r="J68" s="1"/>
      <c r="K68" s="1"/>
      <c r="L68" s="1"/>
      <c r="M68" s="1"/>
    </row>
    <row r="69" spans="2:13" x14ac:dyDescent="0.25">
      <c r="B69" s="1"/>
      <c r="C69" s="1"/>
      <c r="D69" s="4"/>
      <c r="E69" s="4"/>
      <c r="F69" s="4"/>
      <c r="G69" s="4"/>
      <c r="H69" s="1"/>
      <c r="I69" s="1"/>
      <c r="J69" s="1"/>
      <c r="K69" s="1"/>
      <c r="L69" s="1"/>
      <c r="M69" s="1"/>
    </row>
    <row r="70" spans="2:13" x14ac:dyDescent="0.25">
      <c r="B70" s="1"/>
      <c r="C70" s="1"/>
      <c r="D70" s="1"/>
      <c r="E70" s="1"/>
      <c r="F70" s="4"/>
      <c r="G70" s="4"/>
      <c r="H70" s="1"/>
      <c r="I70" s="1"/>
      <c r="J70" s="1"/>
      <c r="K70" s="1"/>
      <c r="L70" s="1"/>
      <c r="M70" s="1"/>
    </row>
    <row r="71" spans="2:13" x14ac:dyDescent="0.25">
      <c r="B71" s="1"/>
      <c r="C71" s="1"/>
      <c r="D71" s="1"/>
      <c r="E71" s="1"/>
      <c r="F71" s="1"/>
      <c r="G71" s="4"/>
      <c r="H71" s="1"/>
      <c r="I71" s="1"/>
      <c r="J71" s="1"/>
      <c r="K71" s="1"/>
      <c r="L71" s="1"/>
      <c r="M71" s="1"/>
    </row>
    <row r="72" spans="2:13" x14ac:dyDescent="0.25">
      <c r="B72" s="1"/>
      <c r="C72" s="1"/>
      <c r="D72" s="1"/>
      <c r="E72" s="1"/>
      <c r="F72" s="1"/>
      <c r="G72" s="4"/>
      <c r="H72" s="1"/>
      <c r="I72" s="1"/>
      <c r="J72" s="1"/>
      <c r="K72" s="1"/>
      <c r="L72" s="1"/>
      <c r="M72" s="1"/>
    </row>
    <row r="73" spans="2:13" x14ac:dyDescent="0.25">
      <c r="B73" s="1"/>
      <c r="C73" s="1"/>
      <c r="D73" s="1"/>
      <c r="E73" s="1"/>
      <c r="F73" s="1"/>
      <c r="G73" s="4"/>
      <c r="H73" s="1"/>
      <c r="I73" s="1"/>
      <c r="J73" s="1"/>
      <c r="K73" s="1"/>
      <c r="L73" s="1"/>
      <c r="M73" s="1"/>
    </row>
    <row r="74" spans="2:13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2:13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2:13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2:13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</sheetData>
  <mergeCells count="1">
    <mergeCell ref="Q11:T11"/>
  </mergeCells>
  <pageMargins left="0.7" right="0.7" top="0.75" bottom="0.75" header="0.3" footer="0.3"/>
  <pageSetup scale="48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55"/>
  <sheetViews>
    <sheetView zoomScaleNormal="100" zoomScaleSheetLayoutView="130" workbookViewId="0">
      <selection activeCell="G11" sqref="G11"/>
    </sheetView>
  </sheetViews>
  <sheetFormatPr defaultColWidth="9.109375" defaultRowHeight="13.2" x14ac:dyDescent="0.25"/>
  <cols>
    <col min="1" max="1" width="29" style="5" bestFit="1" customWidth="1"/>
    <col min="2" max="3" width="9.109375" style="5"/>
    <col min="4" max="4" width="12.33203125" style="5" customWidth="1"/>
    <col min="5" max="5" width="10.6640625" style="47" bestFit="1" customWidth="1"/>
    <col min="6" max="6" width="10.5546875" style="47" bestFit="1" customWidth="1"/>
    <col min="7" max="7" width="11.33203125" style="47" bestFit="1" customWidth="1"/>
    <col min="8" max="8" width="10.5546875" style="47" bestFit="1" customWidth="1"/>
    <col min="9" max="16384" width="9.109375" style="5"/>
  </cols>
  <sheetData>
    <row r="1" spans="1:8" ht="17.399999999999999" x14ac:dyDescent="0.25">
      <c r="A1" s="114" t="s">
        <v>67</v>
      </c>
      <c r="B1" s="114"/>
      <c r="C1" s="114"/>
      <c r="D1" s="114"/>
      <c r="E1" s="114"/>
      <c r="F1" s="114"/>
      <c r="G1" s="114"/>
      <c r="H1" s="114"/>
    </row>
    <row r="2" spans="1:8" ht="15.6" x14ac:dyDescent="0.25">
      <c r="A2" s="115" t="s">
        <v>91</v>
      </c>
      <c r="B2" s="115"/>
      <c r="C2" s="115"/>
      <c r="D2" s="115"/>
      <c r="E2" s="115"/>
      <c r="F2" s="115"/>
      <c r="G2" s="115"/>
      <c r="H2" s="115"/>
    </row>
    <row r="3" spans="1:8" x14ac:dyDescent="0.25">
      <c r="A3" s="21"/>
      <c r="B3" s="21"/>
      <c r="C3" s="22"/>
      <c r="D3" s="21"/>
      <c r="E3" s="45"/>
      <c r="F3" s="45"/>
      <c r="G3" s="50"/>
    </row>
    <row r="4" spans="1:8" x14ac:dyDescent="0.25">
      <c r="A4" s="116" t="s">
        <v>68</v>
      </c>
      <c r="B4" s="116"/>
      <c r="C4" s="116"/>
      <c r="D4" s="116"/>
      <c r="E4" s="116"/>
      <c r="F4" s="116"/>
      <c r="G4" s="116"/>
      <c r="H4" s="116"/>
    </row>
    <row r="5" spans="1:8" x14ac:dyDescent="0.25">
      <c r="A5" s="116" t="s">
        <v>69</v>
      </c>
      <c r="B5" s="116"/>
      <c r="C5" s="116"/>
      <c r="D5" s="116"/>
      <c r="E5" s="116"/>
      <c r="F5" s="116"/>
      <c r="G5" s="116"/>
      <c r="H5" s="116"/>
    </row>
    <row r="6" spans="1:8" x14ac:dyDescent="0.25">
      <c r="A6" s="117" t="s">
        <v>78</v>
      </c>
      <c r="B6" s="117"/>
      <c r="C6" s="117"/>
      <c r="D6" s="117"/>
      <c r="E6" s="117"/>
      <c r="F6" s="117"/>
      <c r="G6" s="117"/>
      <c r="H6" s="117"/>
    </row>
    <row r="8" spans="1:8" x14ac:dyDescent="0.25">
      <c r="A8" s="23" t="s">
        <v>70</v>
      </c>
      <c r="B8" s="24"/>
      <c r="C8" s="24"/>
      <c r="D8" s="24"/>
      <c r="E8" s="49"/>
      <c r="F8" s="46"/>
    </row>
    <row r="9" spans="1:8" ht="13.8" thickBot="1" x14ac:dyDescent="0.3"/>
    <row r="10" spans="1:8" ht="79.2" x14ac:dyDescent="0.25">
      <c r="A10" s="26" t="s">
        <v>60</v>
      </c>
      <c r="B10" s="27" t="s">
        <v>59</v>
      </c>
      <c r="C10" s="27" t="s">
        <v>58</v>
      </c>
      <c r="D10" s="27" t="s">
        <v>51</v>
      </c>
      <c r="E10" s="51" t="s">
        <v>92</v>
      </c>
      <c r="F10" s="51" t="s">
        <v>49</v>
      </c>
      <c r="G10" s="51" t="s">
        <v>48</v>
      </c>
      <c r="H10" s="53" t="s">
        <v>47</v>
      </c>
    </row>
    <row r="11" spans="1:8" x14ac:dyDescent="0.25">
      <c r="A11" s="28" t="s">
        <v>46</v>
      </c>
      <c r="B11" s="29"/>
      <c r="C11" s="29"/>
      <c r="D11" s="104">
        <f>'2021-FULL '!J5</f>
        <v>5.4660233333333332</v>
      </c>
      <c r="E11" s="106">
        <f>'2021-FULL '!K5</f>
        <v>0.1399</v>
      </c>
      <c r="F11" s="48" t="str">
        <f>'2021-FULL '!L5</f>
        <v xml:space="preserve"> </v>
      </c>
      <c r="G11" s="101">
        <f>'2021-FULL '!M5</f>
        <v>4.9375999999999998</v>
      </c>
      <c r="H11" s="54"/>
    </row>
    <row r="12" spans="1:8" x14ac:dyDescent="0.25">
      <c r="A12" s="30" t="s">
        <v>45</v>
      </c>
      <c r="B12" s="33">
        <v>150</v>
      </c>
      <c r="C12" s="33">
        <v>900</v>
      </c>
      <c r="D12" s="31">
        <f>'2021-FULL '!J6</f>
        <v>0.87836261955000006</v>
      </c>
      <c r="E12" s="56">
        <f>'2021-FULL '!K6</f>
        <v>12.7143759794085</v>
      </c>
      <c r="F12" s="56">
        <f>'2021-FULL '!L6</f>
        <v>13.592738598958499</v>
      </c>
      <c r="G12" s="107">
        <f>'2021-FULL '!M6</f>
        <v>0.79344763200000001</v>
      </c>
      <c r="H12" s="108">
        <f>'2021-FULL '!N6</f>
        <v>14.386186230958499</v>
      </c>
    </row>
    <row r="13" spans="1:8" x14ac:dyDescent="0.25">
      <c r="A13" s="32" t="s">
        <v>44</v>
      </c>
      <c r="B13" s="33">
        <v>200</v>
      </c>
      <c r="C13" s="33">
        <v>1200</v>
      </c>
      <c r="D13" s="31">
        <f>'2021-FULL '!J7</f>
        <v>1.1711501594000002</v>
      </c>
      <c r="E13" s="56">
        <f>'2021-FULL '!K7</f>
        <v>16.952501305878002</v>
      </c>
      <c r="F13" s="56">
        <f>'2021-FULL '!L7</f>
        <v>18.123651465278002</v>
      </c>
      <c r="G13" s="107">
        <f>'2021-FULL '!M7</f>
        <v>1.0579301760000002</v>
      </c>
      <c r="H13" s="108">
        <f>'2021-FULL '!N7</f>
        <v>19.181581641278001</v>
      </c>
    </row>
    <row r="14" spans="1:8" x14ac:dyDescent="0.25">
      <c r="A14" s="32" t="s">
        <v>43</v>
      </c>
      <c r="B14" s="33">
        <v>250</v>
      </c>
      <c r="C14" s="33">
        <v>1600</v>
      </c>
      <c r="D14" s="31">
        <f>'2021-FULL '!J8</f>
        <v>1.4932082541999998</v>
      </c>
      <c r="E14" s="56">
        <f>'2021-FULL '!K8</f>
        <v>21.326747574504001</v>
      </c>
      <c r="F14" s="56">
        <f>'2021-FULL '!L8</f>
        <v>22.819955828704</v>
      </c>
      <c r="G14" s="107">
        <f>'2021-FULL '!M8</f>
        <v>1.3488535679999998</v>
      </c>
      <c r="H14" s="108">
        <f>'2021-FULL '!N8</f>
        <v>24.168809396703999</v>
      </c>
    </row>
    <row r="15" spans="1:8" x14ac:dyDescent="0.25">
      <c r="A15" s="32" t="s">
        <v>42</v>
      </c>
      <c r="B15" s="33">
        <v>350</v>
      </c>
      <c r="C15" s="33">
        <v>1900</v>
      </c>
      <c r="D15" s="31">
        <f>'2021-FULL '!J9</f>
        <v>1.9909716690499997</v>
      </c>
      <c r="E15" s="56">
        <f>'2021-FULL '!K9</f>
        <v>29.394635400973495</v>
      </c>
      <c r="F15" s="56">
        <f>'2021-FULL '!L9</f>
        <v>31.385607070023497</v>
      </c>
      <c r="G15" s="107">
        <f>'2021-FULL '!M9</f>
        <v>1.7984961119999996</v>
      </c>
      <c r="H15" s="108">
        <f>'2021-FULL '!N9</f>
        <v>33.184103182023499</v>
      </c>
    </row>
    <row r="16" spans="1:8" x14ac:dyDescent="0.25">
      <c r="A16" s="32" t="s">
        <v>41</v>
      </c>
      <c r="B16" s="33">
        <v>400</v>
      </c>
      <c r="C16" s="33">
        <v>2600</v>
      </c>
      <c r="D16" s="31">
        <f>'2021-FULL '!J10</f>
        <v>2.4008414287000002</v>
      </c>
      <c r="E16" s="56">
        <f>'2021-FULL '!K10</f>
        <v>34.177244496069001</v>
      </c>
      <c r="F16" s="56">
        <f>'2021-FULL '!L10</f>
        <v>36.578085924768999</v>
      </c>
      <c r="G16" s="107">
        <f>'2021-FULL '!M10</f>
        <v>2.1687420480000004</v>
      </c>
      <c r="H16" s="108">
        <f>'2021-FULL '!N10</f>
        <v>38.746827972768997</v>
      </c>
    </row>
    <row r="17" spans="1:8" x14ac:dyDescent="0.25">
      <c r="A17" s="32" t="s">
        <v>108</v>
      </c>
      <c r="B17" s="33">
        <v>447</v>
      </c>
      <c r="C17" s="33">
        <v>2936</v>
      </c>
      <c r="D17" s="31">
        <f>'2021-FULL '!J11</f>
        <v>2.6918678158320004</v>
      </c>
      <c r="E17" s="56">
        <f>'2021-FULL '!K11</f>
        <v>38.234587611714844</v>
      </c>
      <c r="F17" s="56">
        <f>'2021-FULL '!L11</f>
        <v>40.926455427546841</v>
      </c>
      <c r="G17" s="107">
        <f>'2021-FULL '!M11</f>
        <v>2.4316336972800001</v>
      </c>
      <c r="H17" s="108">
        <f>'2021-FULL '!N11</f>
        <v>43.35808912482684</v>
      </c>
    </row>
    <row r="18" spans="1:8" x14ac:dyDescent="0.25">
      <c r="A18" s="32" t="s">
        <v>40</v>
      </c>
      <c r="B18" s="33">
        <v>525</v>
      </c>
      <c r="C18" s="33">
        <v>3500</v>
      </c>
      <c r="D18" s="31">
        <f>'2021-FULL '!J12</f>
        <v>3.1767161107499997</v>
      </c>
      <c r="E18" s="56">
        <f>'2021-FULL '!K12</f>
        <v>44.976739225477502</v>
      </c>
      <c r="F18" s="56">
        <f>'2021-FULL '!L12</f>
        <v>48.153455336227502</v>
      </c>
      <c r="G18" s="107">
        <f>'2021-FULL '!M12</f>
        <v>2.8696096799999999</v>
      </c>
      <c r="H18" s="108">
        <f>'2021-FULL '!N12</f>
        <v>51.023065016227505</v>
      </c>
    </row>
    <row r="19" spans="1:8" x14ac:dyDescent="0.25">
      <c r="A19" s="32" t="s">
        <v>39</v>
      </c>
      <c r="B19" s="33">
        <v>650</v>
      </c>
      <c r="C19" s="33">
        <v>4400</v>
      </c>
      <c r="D19" s="31">
        <f>'2021-FULL '!J13</f>
        <v>3.9525907928000006</v>
      </c>
      <c r="E19" s="56">
        <f>'2021-FULL '!K13</f>
        <v>55.776233954885996</v>
      </c>
      <c r="F19" s="56">
        <f>'2021-FULL '!L13</f>
        <v>59.728824747685998</v>
      </c>
      <c r="G19" s="107">
        <f>'2021-FULL '!M13</f>
        <v>3.5704773120000004</v>
      </c>
      <c r="H19" s="108">
        <f>'2021-FULL '!N13</f>
        <v>63.299302059685999</v>
      </c>
    </row>
    <row r="20" spans="1:8" x14ac:dyDescent="0.25">
      <c r="A20" s="32" t="s">
        <v>38</v>
      </c>
      <c r="B20" s="33">
        <v>665</v>
      </c>
      <c r="C20" s="33">
        <v>4496</v>
      </c>
      <c r="D20" s="31">
        <f>'2021-FULL '!J14</f>
        <v>4.0421832880519997</v>
      </c>
      <c r="E20" s="56">
        <f>'2021-FULL '!K14</f>
        <v>57.055838809356246</v>
      </c>
      <c r="F20" s="56">
        <f>'2021-FULL '!L14</f>
        <v>61.098022097408247</v>
      </c>
      <c r="G20" s="107">
        <f>'2021-FULL '!M14</f>
        <v>3.65140852608</v>
      </c>
      <c r="H20" s="108">
        <f>'2021-FULL '!N14</f>
        <v>64.749430623488252</v>
      </c>
    </row>
    <row r="21" spans="1:8" x14ac:dyDescent="0.25">
      <c r="A21" s="32" t="s">
        <v>37</v>
      </c>
      <c r="B21" s="33">
        <v>696</v>
      </c>
      <c r="C21" s="33">
        <v>4700</v>
      </c>
      <c r="D21" s="31">
        <f>'2021-FULL '!J15</f>
        <v>4.2289802626500004</v>
      </c>
      <c r="E21" s="56">
        <f>'2021-FULL '!K15</f>
        <v>59.707978281355501</v>
      </c>
      <c r="F21" s="56">
        <f>'2021-FULL '!L15</f>
        <v>63.936958544005499</v>
      </c>
      <c r="G21" s="107">
        <f>'2021-FULL '!M15</f>
        <v>3.8201470560000002</v>
      </c>
      <c r="H21" s="108">
        <f>'2021-FULL '!N15</f>
        <v>67.757105600005502</v>
      </c>
    </row>
    <row r="22" spans="1:8" x14ac:dyDescent="0.25">
      <c r="A22" s="32" t="s">
        <v>36</v>
      </c>
      <c r="B22" s="33">
        <v>748</v>
      </c>
      <c r="C22" s="33">
        <v>5050</v>
      </c>
      <c r="D22" s="31">
        <f>'2021-FULL '!J16</f>
        <v>4.5446021149749996</v>
      </c>
      <c r="E22" s="56">
        <f>'2021-FULL '!K16</f>
        <v>64.167354578903243</v>
      </c>
      <c r="F22" s="56">
        <f>'2021-FULL '!L16</f>
        <v>68.71195669387825</v>
      </c>
      <c r="G22" s="107">
        <f>'2021-FULL '!M16</f>
        <v>4.1052564239999993</v>
      </c>
      <c r="H22" s="108">
        <f>'2021-FULL '!N16</f>
        <v>72.817213117878254</v>
      </c>
    </row>
    <row r="23" spans="1:8" x14ac:dyDescent="0.25">
      <c r="A23" s="32" t="s">
        <v>35</v>
      </c>
      <c r="B23" s="33">
        <v>800</v>
      </c>
      <c r="C23" s="33">
        <v>5400</v>
      </c>
      <c r="D23" s="31">
        <f>'2021-FULL '!J17</f>
        <v>4.8602239673000005</v>
      </c>
      <c r="E23" s="56">
        <f>'2021-FULL '!K17</f>
        <v>68.626730876451006</v>
      </c>
      <c r="F23" s="56">
        <f>'2021-FULL '!L17</f>
        <v>73.486954843751008</v>
      </c>
      <c r="G23" s="107">
        <f>'2021-FULL '!M17</f>
        <v>4.3903657920000008</v>
      </c>
      <c r="H23" s="108">
        <f>'2021-FULL '!N17</f>
        <v>77.877320635751005</v>
      </c>
    </row>
    <row r="24" spans="1:8" x14ac:dyDescent="0.25">
      <c r="A24" s="32" t="s">
        <v>34</v>
      </c>
      <c r="B24" s="33">
        <v>1000</v>
      </c>
      <c r="C24" s="33">
        <v>6600</v>
      </c>
      <c r="D24" s="31">
        <f>'2021-FULL '!J18</f>
        <v>6.0313741266999994</v>
      </c>
      <c r="E24" s="56">
        <f>'2021-FULL '!K18</f>
        <v>85.579232182328994</v>
      </c>
      <c r="F24" s="56">
        <f>'2021-FULL '!L18</f>
        <v>91.610606309028995</v>
      </c>
      <c r="G24" s="107">
        <f>'2021-FULL '!M18</f>
        <v>5.4482959679999992</v>
      </c>
      <c r="H24" s="108">
        <f>'2021-FULL '!N18</f>
        <v>97.058902277028992</v>
      </c>
    </row>
    <row r="25" spans="1:8" x14ac:dyDescent="0.25">
      <c r="A25" s="32"/>
      <c r="B25" s="33"/>
      <c r="C25" s="33"/>
      <c r="D25" s="31"/>
      <c r="E25" s="56"/>
      <c r="F25" s="56"/>
      <c r="G25" s="56"/>
      <c r="H25" s="52"/>
    </row>
    <row r="26" spans="1:8" x14ac:dyDescent="0.25">
      <c r="A26" s="32" t="s">
        <v>33</v>
      </c>
      <c r="B26" s="33">
        <v>83</v>
      </c>
      <c r="C26" s="33">
        <v>400</v>
      </c>
      <c r="D26" s="31">
        <f>'2021-FULL '!J20</f>
        <v>0.45734217229999996</v>
      </c>
      <c r="E26" s="56">
        <f>'2021-FULL '!K20</f>
        <v>6.9018895186259996</v>
      </c>
      <c r="F26" s="56">
        <f>'2021-FULL '!L20</f>
        <v>7.3592316909259994</v>
      </c>
      <c r="G26" s="107">
        <f>'2021-FULL '!M20</f>
        <v>0.41312899199999997</v>
      </c>
      <c r="H26" s="108">
        <f>'2021-FULL '!N20</f>
        <v>7.7723606829259992</v>
      </c>
    </row>
    <row r="27" spans="1:8" x14ac:dyDescent="0.25">
      <c r="A27" s="32" t="s">
        <v>32</v>
      </c>
      <c r="B27" s="33">
        <v>125</v>
      </c>
      <c r="C27" s="33">
        <v>650</v>
      </c>
      <c r="D27" s="31">
        <f>'2021-FULL '!J21</f>
        <v>0.70269829467499989</v>
      </c>
      <c r="E27" s="56">
        <f>'2021-FULL '!K21</f>
        <v>10.459192374017249</v>
      </c>
      <c r="F27" s="56">
        <f>'2021-FULL '!L21</f>
        <v>11.16189066869225</v>
      </c>
      <c r="G27" s="56">
        <f>'2021-FULL '!M21</f>
        <v>0.63476551199999998</v>
      </c>
      <c r="H27" s="108">
        <f>'2021-FULL '!N21</f>
        <v>11.796656180692249</v>
      </c>
    </row>
    <row r="28" spans="1:8" x14ac:dyDescent="0.25">
      <c r="A28" s="32" t="s">
        <v>79</v>
      </c>
      <c r="B28" s="33">
        <v>250</v>
      </c>
      <c r="C28" s="33">
        <v>1300</v>
      </c>
      <c r="D28" s="31">
        <f>'2021-FULL '!J22</f>
        <v>1.4053965893499998</v>
      </c>
      <c r="E28" s="56">
        <f>'2021-FULL '!K22</f>
        <v>20.918384748034498</v>
      </c>
      <c r="F28" s="56">
        <f>'2021-FULL '!L22</f>
        <v>22.323781337384499</v>
      </c>
      <c r="G28" s="107">
        <f>'2021-FULL '!M22</f>
        <v>1.269531024</v>
      </c>
      <c r="H28" s="108">
        <f>'2021-FULL '!N22</f>
        <v>23.593312361384498</v>
      </c>
    </row>
    <row r="29" spans="1:8" x14ac:dyDescent="0.25">
      <c r="A29" s="32" t="s">
        <v>71</v>
      </c>
      <c r="B29" s="33">
        <v>300</v>
      </c>
      <c r="C29" s="33">
        <v>1800</v>
      </c>
      <c r="D29" s="31">
        <f>'2021-FULL '!J23</f>
        <v>1.7567252391000001</v>
      </c>
      <c r="E29" s="56">
        <f>'2021-FULL '!K23</f>
        <v>25.428751958816999</v>
      </c>
      <c r="F29" s="56">
        <f>'2021-FULL '!L23</f>
        <v>27.185477197916999</v>
      </c>
      <c r="G29" s="107">
        <f>'2021-FULL '!M23</f>
        <v>1.586895264</v>
      </c>
      <c r="H29" s="108">
        <f>'2021-FULL '!N23</f>
        <v>28.772372461916998</v>
      </c>
    </row>
    <row r="30" spans="1:8" x14ac:dyDescent="0.25">
      <c r="A30" s="32" t="s">
        <v>72</v>
      </c>
      <c r="B30" s="33">
        <v>400</v>
      </c>
      <c r="C30" s="33">
        <v>2400</v>
      </c>
      <c r="D30" s="31">
        <f>'2021-FULL '!J24</f>
        <v>2.3423003188000004</v>
      </c>
      <c r="E30" s="56">
        <f>'2021-FULL '!K24</f>
        <v>33.905002611756004</v>
      </c>
      <c r="F30" s="56">
        <f>'2021-FULL '!L24</f>
        <v>36.247302930556003</v>
      </c>
      <c r="G30" s="107">
        <f>'2021-FULL '!M24</f>
        <v>2.1158603520000003</v>
      </c>
      <c r="H30" s="108">
        <f>'2021-FULL '!N24</f>
        <v>38.363163282556002</v>
      </c>
    </row>
    <row r="31" spans="1:8" x14ac:dyDescent="0.25">
      <c r="A31" s="32" t="s">
        <v>73</v>
      </c>
      <c r="B31" s="33">
        <v>600</v>
      </c>
      <c r="C31" s="33">
        <v>3400</v>
      </c>
      <c r="D31" s="31">
        <f>'2021-FULL '!J25</f>
        <v>3.4549093682999996</v>
      </c>
      <c r="E31" s="56">
        <f>'2021-FULL '!K25</f>
        <v>50.585262033320987</v>
      </c>
      <c r="F31" s="56">
        <f>'2021-FULL '!L25</f>
        <v>54.040171401620988</v>
      </c>
      <c r="G31" s="107">
        <f>'2021-FULL '!M25</f>
        <v>3.1209088319999996</v>
      </c>
      <c r="H31" s="108">
        <f>'2021-FULL '!N25</f>
        <v>57.161080233620986</v>
      </c>
    </row>
    <row r="32" spans="1:8" x14ac:dyDescent="0.25">
      <c r="A32" s="32" t="s">
        <v>74</v>
      </c>
      <c r="B32" s="33">
        <v>700</v>
      </c>
      <c r="C32" s="33">
        <v>4500</v>
      </c>
      <c r="D32" s="31">
        <f>'2021-FULL '!J26</f>
        <v>4.1868372227499995</v>
      </c>
      <c r="E32" s="56">
        <f>'2021-FULL '!K26</f>
        <v>59.742117397042499</v>
      </c>
      <c r="F32" s="56">
        <f>'2021-FULL '!L26</f>
        <v>63.928954619792499</v>
      </c>
      <c r="G32" s="107">
        <f>'2021-FULL '!M26</f>
        <v>3.7820781599999997</v>
      </c>
      <c r="H32" s="108">
        <f>'2021-FULL '!N26</f>
        <v>67.711032779792504</v>
      </c>
    </row>
    <row r="33" spans="1:8" x14ac:dyDescent="0.25">
      <c r="A33" s="32" t="s">
        <v>26</v>
      </c>
      <c r="B33" s="33">
        <v>766</v>
      </c>
      <c r="C33" s="33">
        <v>4767</v>
      </c>
      <c r="D33" s="31">
        <f>'2021-FULL '!J27</f>
        <v>4.5355577594665002</v>
      </c>
      <c r="E33" s="56">
        <f>'2021-FULL '!K27</f>
        <v>65.160846812600354</v>
      </c>
      <c r="F33" s="56">
        <f>'2021-FULL '!L27</f>
        <v>69.696404572066854</v>
      </c>
      <c r="G33" s="107">
        <f>'2021-FULL '!M27</f>
        <v>4.0970864241600005</v>
      </c>
      <c r="H33" s="108">
        <f>'2021-FULL '!N27</f>
        <v>73.793490996226851</v>
      </c>
    </row>
    <row r="34" spans="1:8" x14ac:dyDescent="0.25">
      <c r="A34" s="32" t="s">
        <v>25</v>
      </c>
      <c r="B34" s="33">
        <v>833</v>
      </c>
      <c r="C34" s="33">
        <v>5033</v>
      </c>
      <c r="D34" s="31">
        <f>'2021-FULL '!J28</f>
        <v>4.8880851081334997</v>
      </c>
      <c r="E34" s="56">
        <f>'2021-FULL '!K28</f>
        <v>70.65481026873664</v>
      </c>
      <c r="F34" s="56">
        <f>'2021-FULL '!L28</f>
        <v>75.542895376870135</v>
      </c>
      <c r="G34" s="107">
        <f>'2021-FULL '!M28</f>
        <v>4.4155334798399997</v>
      </c>
      <c r="H34" s="108">
        <f>'2021-FULL '!N28</f>
        <v>79.958428856710128</v>
      </c>
    </row>
    <row r="35" spans="1:8" x14ac:dyDescent="0.25">
      <c r="A35" s="32" t="s">
        <v>80</v>
      </c>
      <c r="B35" s="33">
        <v>900</v>
      </c>
      <c r="C35" s="33">
        <v>5300</v>
      </c>
      <c r="D35" s="31">
        <f>'2021-FULL '!J29</f>
        <v>5.2409051623500007</v>
      </c>
      <c r="E35" s="56">
        <f>'2021-FULL '!K29</f>
        <v>76.150134934294499</v>
      </c>
      <c r="F35" s="56">
        <f>'2021-FULL '!L29</f>
        <v>81.391040096644502</v>
      </c>
      <c r="G35" s="107">
        <f>'2021-FULL '!M29</f>
        <v>4.7342449440000003</v>
      </c>
      <c r="H35" s="108">
        <f>'2021-FULL '!N29</f>
        <v>86.125285040644499</v>
      </c>
    </row>
    <row r="36" spans="1:8" x14ac:dyDescent="0.25">
      <c r="A36" s="32" t="s">
        <v>81</v>
      </c>
      <c r="B36" s="33">
        <v>1100</v>
      </c>
      <c r="C36" s="33">
        <v>6300</v>
      </c>
      <c r="D36" s="31">
        <f>'2021-FULL '!J30</f>
        <v>6.3535142118500003</v>
      </c>
      <c r="E36" s="56">
        <f>'2021-FULL '!K30</f>
        <v>92.830394355859511</v>
      </c>
      <c r="F36" s="56">
        <f>'2021-FULL '!L30</f>
        <v>99.183908567709508</v>
      </c>
      <c r="G36" s="107">
        <f>'2021-FULL '!M30</f>
        <v>5.7392934240000004</v>
      </c>
      <c r="H36" s="108">
        <f>'2021-FULL '!N30</f>
        <v>104.9232019917095</v>
      </c>
    </row>
    <row r="37" spans="1:8" x14ac:dyDescent="0.25">
      <c r="A37" s="32" t="s">
        <v>22</v>
      </c>
      <c r="B37" s="33">
        <v>2075</v>
      </c>
      <c r="C37" s="33">
        <v>7275</v>
      </c>
      <c r="D37" s="31">
        <f>'2021-FULL '!J31</f>
        <v>10.635931685112499</v>
      </c>
      <c r="E37" s="56">
        <f>'2021-FULL '!K31</f>
        <v>168.83794229188538</v>
      </c>
      <c r="F37" s="56">
        <f>'2021-FULL '!L31</f>
        <v>179.47387397699788</v>
      </c>
      <c r="G37" s="107">
        <f>'2021-FULL '!M31</f>
        <v>9.6077116920000005</v>
      </c>
      <c r="H37" s="108">
        <f>'2021-FULL '!N31</f>
        <v>189.08158566899789</v>
      </c>
    </row>
    <row r="38" spans="1:8" x14ac:dyDescent="0.25">
      <c r="A38" s="34" t="s">
        <v>82</v>
      </c>
      <c r="B38" s="35">
        <v>2400</v>
      </c>
      <c r="C38" s="35">
        <v>7600</v>
      </c>
      <c r="D38" s="31">
        <f>'2021-FULL '!J32</f>
        <v>12.063404176199999</v>
      </c>
      <c r="E38" s="56">
        <f>'2021-FULL '!K32</f>
        <v>194.17379160389396</v>
      </c>
      <c r="F38" s="56">
        <f>'2021-FULL '!L32</f>
        <v>206.23719578009397</v>
      </c>
      <c r="G38" s="107">
        <f>'2021-FULL '!M32</f>
        <v>10.897184447999997</v>
      </c>
      <c r="H38" s="108">
        <f>'2021-FULL '!N32</f>
        <v>217.13438022809396</v>
      </c>
    </row>
    <row r="39" spans="1:8" x14ac:dyDescent="0.25">
      <c r="A39" s="34" t="s">
        <v>83</v>
      </c>
      <c r="B39" s="35">
        <v>3000</v>
      </c>
      <c r="C39" s="35">
        <v>12000</v>
      </c>
      <c r="D39" s="31">
        <f>'2021-FULL '!J33</f>
        <v>15.811019093999999</v>
      </c>
      <c r="E39" s="56">
        <f>'2021-FULL '!K33</f>
        <v>246.12026305878001</v>
      </c>
      <c r="F39" s="56">
        <f>'2021-FULL '!L33</f>
        <v>261.93128215278</v>
      </c>
      <c r="G39" s="107">
        <f>'2021-FULL '!M33</f>
        <v>14.282501759999999</v>
      </c>
      <c r="H39" s="108">
        <f>'2021-FULL '!N33</f>
        <v>276.21378391278</v>
      </c>
    </row>
    <row r="40" spans="1:8" x14ac:dyDescent="0.25">
      <c r="A40" s="34" t="s">
        <v>84</v>
      </c>
      <c r="B40" s="35">
        <v>3400</v>
      </c>
      <c r="C40" s="35">
        <v>13000</v>
      </c>
      <c r="D40" s="31">
        <f>'2021-FULL '!J34</f>
        <v>17.743531643499999</v>
      </c>
      <c r="E40" s="56">
        <f>'2021-FULL '!K34</f>
        <v>278.11957248034497</v>
      </c>
      <c r="F40" s="56">
        <f>'2021-FULL '!L34</f>
        <v>295.86310412384495</v>
      </c>
      <c r="G40" s="107">
        <f>'2021-FULL '!M34</f>
        <v>16.028190240000001</v>
      </c>
      <c r="H40" s="108">
        <f>'2021-FULL '!N34</f>
        <v>311.89129436384496</v>
      </c>
    </row>
    <row r="41" spans="1:8" x14ac:dyDescent="0.25">
      <c r="A41" s="34" t="s">
        <v>85</v>
      </c>
      <c r="B41" s="35">
        <v>4500</v>
      </c>
      <c r="C41" s="35">
        <v>18000</v>
      </c>
      <c r="D41" s="31">
        <f>'2021-FULL '!J35</f>
        <v>23.716528640999996</v>
      </c>
      <c r="E41" s="56">
        <f>'2021-FULL '!K35</f>
        <v>369.18039458816997</v>
      </c>
      <c r="F41" s="56">
        <f>'2021-FULL '!L35</f>
        <v>392.89692322916994</v>
      </c>
      <c r="G41" s="107">
        <f>'2021-FULL '!M35</f>
        <v>21.423752639999996</v>
      </c>
      <c r="H41" s="108">
        <f>'2021-FULL '!N35</f>
        <v>414.32067586916992</v>
      </c>
    </row>
    <row r="42" spans="1:8" x14ac:dyDescent="0.25">
      <c r="A42" s="34" t="s">
        <v>86</v>
      </c>
      <c r="B42" s="35">
        <v>5400</v>
      </c>
      <c r="C42" s="35">
        <v>21000</v>
      </c>
      <c r="D42" s="31">
        <f>'2021-FULL '!J36</f>
        <v>28.284211039500004</v>
      </c>
      <c r="E42" s="56">
        <f>'2021-FULL '!K36</f>
        <v>442.19974785286507</v>
      </c>
      <c r="F42" s="56">
        <f>'2021-FULL '!L36</f>
        <v>470.48395889236508</v>
      </c>
      <c r="G42" s="107">
        <f>'2021-FULL '!M36</f>
        <v>25.549858080000003</v>
      </c>
      <c r="H42" s="108">
        <f>'2021-FULL '!N36</f>
        <v>496.03381697236506</v>
      </c>
    </row>
    <row r="43" spans="1:8" x14ac:dyDescent="0.25">
      <c r="A43" s="34" t="s">
        <v>87</v>
      </c>
      <c r="B43" s="35">
        <v>6500</v>
      </c>
      <c r="C43" s="35">
        <v>25000</v>
      </c>
      <c r="D43" s="31">
        <f>'2021-FULL '!J37</f>
        <v>33.964502487499999</v>
      </c>
      <c r="E43" s="56">
        <f>'2021-FULL '!K37</f>
        <v>531.89936053912504</v>
      </c>
      <c r="F43" s="56">
        <f>'2021-FULL '!L37</f>
        <v>565.86386302662504</v>
      </c>
      <c r="G43" s="107">
        <f>'2021-FULL '!M37</f>
        <v>30.681011999999999</v>
      </c>
      <c r="H43" s="108">
        <f>'2021-FULL '!N37</f>
        <v>596.54487502662505</v>
      </c>
    </row>
    <row r="44" spans="1:8" x14ac:dyDescent="0.25">
      <c r="A44" s="34" t="s">
        <v>88</v>
      </c>
      <c r="B44" s="35">
        <v>7700</v>
      </c>
      <c r="C44" s="35">
        <v>29000</v>
      </c>
      <c r="D44" s="31">
        <f>'2021-FULL '!J38</f>
        <v>40.054745685500002</v>
      </c>
      <c r="E44" s="56">
        <f>'2021-FULL '!K38</f>
        <v>629.25849822538498</v>
      </c>
      <c r="F44" s="56">
        <f>'2021-FULL '!L38</f>
        <v>669.31324391088503</v>
      </c>
      <c r="G44" s="107">
        <f>'2021-FULL '!M38</f>
        <v>36.182485919999998</v>
      </c>
      <c r="H44" s="108">
        <f>'2021-FULL '!N38</f>
        <v>705.49572983088501</v>
      </c>
    </row>
    <row r="45" spans="1:8" x14ac:dyDescent="0.25">
      <c r="A45" s="34" t="s">
        <v>89</v>
      </c>
      <c r="B45" s="35">
        <v>9500</v>
      </c>
      <c r="C45" s="35">
        <v>35000</v>
      </c>
      <c r="D45" s="31">
        <f>'2021-FULL '!J39</f>
        <v>49.190110482499996</v>
      </c>
      <c r="E45" s="56">
        <f>'2021-FULL '!K39</f>
        <v>775.29720475477507</v>
      </c>
      <c r="F45" s="56">
        <f>'2021-FULL '!L39</f>
        <v>824.48731523727508</v>
      </c>
      <c r="G45" s="107">
        <f>'2021-FULL '!M39</f>
        <v>44.434696799999998</v>
      </c>
      <c r="H45" s="108">
        <f>'2021-FULL '!N39</f>
        <v>868.92201203727507</v>
      </c>
    </row>
    <row r="46" spans="1:8" ht="13.8" thickBot="1" x14ac:dyDescent="0.3">
      <c r="A46" s="55" t="s">
        <v>90</v>
      </c>
      <c r="B46" s="36">
        <v>11000</v>
      </c>
      <c r="C46" s="36">
        <v>39000</v>
      </c>
      <c r="D46" s="37">
        <f>'2021-FULL '!J40</f>
        <v>56.510208930499999</v>
      </c>
      <c r="E46" s="57">
        <f>'2021-FULL '!K40</f>
        <v>895.63491744103499</v>
      </c>
      <c r="F46" s="57">
        <f>'2021-FULL '!L40</f>
        <v>952.14512637153496</v>
      </c>
      <c r="G46" s="109">
        <f>'2021-FULL '!M40</f>
        <v>51.047130719999998</v>
      </c>
      <c r="H46" s="110">
        <f>'2021-FULL '!N40</f>
        <v>1003.192257091535</v>
      </c>
    </row>
    <row r="48" spans="1:8" x14ac:dyDescent="0.25">
      <c r="A48" s="25" t="s">
        <v>75</v>
      </c>
      <c r="B48" s="24"/>
      <c r="C48" s="24"/>
      <c r="D48" s="24"/>
      <c r="E48" s="46"/>
      <c r="F48" s="49"/>
      <c r="G48" s="46"/>
    </row>
    <row r="49" spans="1:8" x14ac:dyDescent="0.25">
      <c r="A49" s="25" t="s">
        <v>76</v>
      </c>
      <c r="B49" s="24"/>
      <c r="C49" s="24"/>
      <c r="D49" s="24"/>
      <c r="E49" s="46"/>
      <c r="F49" s="49"/>
      <c r="G49" s="46"/>
    </row>
    <row r="50" spans="1:8" x14ac:dyDescent="0.25">
      <c r="A50" s="25" t="s">
        <v>11</v>
      </c>
      <c r="B50" s="24"/>
      <c r="C50" s="24"/>
      <c r="D50" s="24"/>
      <c r="E50" s="46"/>
      <c r="F50" s="49"/>
      <c r="G50" s="46"/>
    </row>
    <row r="51" spans="1:8" x14ac:dyDescent="0.25">
      <c r="A51" s="38"/>
      <c r="B51" s="24"/>
      <c r="C51" s="24"/>
      <c r="D51" s="24"/>
      <c r="E51" s="46"/>
      <c r="F51" s="49"/>
      <c r="G51" s="46"/>
    </row>
    <row r="52" spans="1:8" x14ac:dyDescent="0.25">
      <c r="A52" s="25" t="s">
        <v>77</v>
      </c>
      <c r="B52" s="24"/>
      <c r="C52" s="24"/>
      <c r="D52" s="24"/>
      <c r="E52" s="46"/>
      <c r="F52" s="46"/>
      <c r="G52" s="46"/>
      <c r="H52" s="46"/>
    </row>
    <row r="54" spans="1:8" x14ac:dyDescent="0.25">
      <c r="A54" s="113"/>
      <c r="B54" s="113"/>
      <c r="C54" s="113"/>
      <c r="D54" s="113"/>
      <c r="E54" s="113"/>
      <c r="F54" s="113"/>
      <c r="G54" s="113"/>
      <c r="H54" s="113"/>
    </row>
    <row r="55" spans="1:8" x14ac:dyDescent="0.25">
      <c r="A55" s="113"/>
      <c r="B55" s="113"/>
      <c r="C55" s="113"/>
      <c r="D55" s="113"/>
      <c r="E55" s="113"/>
      <c r="F55" s="113"/>
      <c r="G55" s="113"/>
      <c r="H55" s="113"/>
    </row>
  </sheetData>
  <mergeCells count="6">
    <mergeCell ref="A54:H55"/>
    <mergeCell ref="A1:H1"/>
    <mergeCell ref="A2:H2"/>
    <mergeCell ref="A4:H4"/>
    <mergeCell ref="A5:H5"/>
    <mergeCell ref="A6:H6"/>
  </mergeCells>
  <pageMargins left="0.7" right="0.7" top="0.75" bottom="0.75" header="0.3" footer="0.3"/>
  <pageSetup scale="89" orientation="portrait" r:id="rId1"/>
  <headerFooter>
    <oddHeader xml:space="preserve">&amp;R&amp;"Helvetica,Bold"&amp;8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55"/>
  <sheetViews>
    <sheetView topLeftCell="A11" zoomScaleNormal="100" zoomScaleSheetLayoutView="100" workbookViewId="0">
      <selection activeCell="G19" sqref="G19"/>
    </sheetView>
  </sheetViews>
  <sheetFormatPr defaultColWidth="9.109375" defaultRowHeight="13.2" x14ac:dyDescent="0.25"/>
  <cols>
    <col min="1" max="1" width="29" style="5" bestFit="1" customWidth="1"/>
    <col min="2" max="3" width="9.109375" style="5"/>
    <col min="4" max="4" width="13.33203125" style="5" customWidth="1"/>
    <col min="5" max="5" width="10.6640625" style="47" bestFit="1" customWidth="1"/>
    <col min="6" max="6" width="10.5546875" style="47" bestFit="1" customWidth="1"/>
    <col min="7" max="7" width="11.33203125" style="47" bestFit="1" customWidth="1"/>
    <col min="8" max="8" width="10.5546875" style="47" bestFit="1" customWidth="1"/>
    <col min="9" max="16384" width="9.109375" style="5"/>
  </cols>
  <sheetData>
    <row r="1" spans="1:8" ht="17.399999999999999" x14ac:dyDescent="0.25">
      <c r="A1" s="114" t="s">
        <v>67</v>
      </c>
      <c r="B1" s="114"/>
      <c r="C1" s="114"/>
      <c r="D1" s="114"/>
      <c r="E1" s="114"/>
      <c r="F1" s="114"/>
      <c r="G1" s="114"/>
      <c r="H1" s="114"/>
    </row>
    <row r="2" spans="1:8" ht="15.6" x14ac:dyDescent="0.25">
      <c r="A2" s="115" t="s">
        <v>93</v>
      </c>
      <c r="B2" s="115"/>
      <c r="C2" s="115"/>
      <c r="D2" s="115"/>
      <c r="E2" s="115"/>
      <c r="F2" s="115"/>
      <c r="G2" s="115"/>
      <c r="H2" s="115"/>
    </row>
    <row r="3" spans="1:8" x14ac:dyDescent="0.25">
      <c r="A3" s="21"/>
      <c r="B3" s="21"/>
      <c r="C3" s="22"/>
      <c r="D3" s="21"/>
      <c r="E3" s="45"/>
      <c r="F3" s="45"/>
      <c r="G3" s="50"/>
    </row>
    <row r="4" spans="1:8" x14ac:dyDescent="0.25">
      <c r="A4" s="116" t="s">
        <v>68</v>
      </c>
      <c r="B4" s="116"/>
      <c r="C4" s="116"/>
      <c r="D4" s="116"/>
      <c r="E4" s="116"/>
      <c r="F4" s="116"/>
      <c r="G4" s="116"/>
      <c r="H4" s="116"/>
    </row>
    <row r="5" spans="1:8" x14ac:dyDescent="0.25">
      <c r="A5" s="116" t="s">
        <v>69</v>
      </c>
      <c r="B5" s="116"/>
      <c r="C5" s="116"/>
      <c r="D5" s="116"/>
      <c r="E5" s="116"/>
      <c r="F5" s="116"/>
      <c r="G5" s="116"/>
      <c r="H5" s="116"/>
    </row>
    <row r="6" spans="1:8" x14ac:dyDescent="0.25">
      <c r="A6" s="117" t="s">
        <v>78</v>
      </c>
      <c r="B6" s="117"/>
      <c r="C6" s="117"/>
      <c r="D6" s="117"/>
      <c r="E6" s="117"/>
      <c r="F6" s="117"/>
      <c r="G6" s="117"/>
      <c r="H6" s="117"/>
    </row>
    <row r="8" spans="1:8" x14ac:dyDescent="0.25">
      <c r="A8" s="23" t="s">
        <v>70</v>
      </c>
      <c r="B8" s="24"/>
      <c r="C8" s="24"/>
      <c r="D8" s="24"/>
      <c r="E8" s="49"/>
      <c r="F8" s="46"/>
    </row>
    <row r="9" spans="1:8" ht="13.8" thickBot="1" x14ac:dyDescent="0.3"/>
    <row r="10" spans="1:8" ht="79.2" x14ac:dyDescent="0.25">
      <c r="A10" s="26" t="s">
        <v>60</v>
      </c>
      <c r="B10" s="27" t="s">
        <v>59</v>
      </c>
      <c r="C10" s="27" t="s">
        <v>58</v>
      </c>
      <c r="D10" s="27" t="s">
        <v>51</v>
      </c>
      <c r="E10" s="51" t="s">
        <v>92</v>
      </c>
      <c r="F10" s="51" t="s">
        <v>49</v>
      </c>
      <c r="G10" s="51" t="s">
        <v>48</v>
      </c>
      <c r="H10" s="53" t="s">
        <v>47</v>
      </c>
    </row>
    <row r="11" spans="1:8" x14ac:dyDescent="0.25">
      <c r="A11" s="28" t="s">
        <v>46</v>
      </c>
      <c r="B11" s="29"/>
      <c r="C11" s="29"/>
      <c r="D11" s="104">
        <f>'2022-FULL'!J5</f>
        <v>5.4663166666666667</v>
      </c>
      <c r="E11" s="106">
        <f>'2022-FULL'!K5</f>
        <v>0.1399</v>
      </c>
      <c r="F11" s="48" t="str">
        <f>'2022-FULL'!L5</f>
        <v xml:space="preserve"> </v>
      </c>
      <c r="G11" s="101">
        <f>'2022-FULL'!M5</f>
        <v>5.2594333333333338</v>
      </c>
      <c r="H11" s="54"/>
    </row>
    <row r="12" spans="1:8" x14ac:dyDescent="0.25">
      <c r="A12" s="30" t="s">
        <v>45</v>
      </c>
      <c r="B12" s="33">
        <v>150</v>
      </c>
      <c r="C12" s="33">
        <v>900</v>
      </c>
      <c r="D12" s="31">
        <f>'2022-FULL'!J6</f>
        <v>0.87840975674999999</v>
      </c>
      <c r="E12" s="56">
        <f>'2022-FULL'!K6</f>
        <v>12.7143759794085</v>
      </c>
      <c r="F12" s="56">
        <f>'2022-FULL'!L6</f>
        <v>13.5927857361585</v>
      </c>
      <c r="G12" s="56">
        <f>'2022-FULL'!M6</f>
        <v>0.84516463950000009</v>
      </c>
      <c r="H12" s="52">
        <f>'2022-FULL'!N6</f>
        <v>14.437950375658501</v>
      </c>
    </row>
    <row r="13" spans="1:8" x14ac:dyDescent="0.25">
      <c r="A13" s="32" t="s">
        <v>44</v>
      </c>
      <c r="B13" s="33">
        <v>200</v>
      </c>
      <c r="C13" s="33">
        <v>1200</v>
      </c>
      <c r="D13" s="31">
        <f>'2022-FULL'!J7</f>
        <v>1.1712130090000001</v>
      </c>
      <c r="E13" s="56">
        <f>'2022-FULL'!K7</f>
        <v>16.952501305878002</v>
      </c>
      <c r="F13" s="56">
        <f>'2022-FULL'!L7</f>
        <v>18.123714314878001</v>
      </c>
      <c r="G13" s="56">
        <f>'2022-FULL'!M7</f>
        <v>1.1268861860000003</v>
      </c>
      <c r="H13" s="52">
        <f>'2022-FULL'!N7</f>
        <v>19.250600500878001</v>
      </c>
    </row>
    <row r="14" spans="1:8" x14ac:dyDescent="0.25">
      <c r="A14" s="32" t="s">
        <v>43</v>
      </c>
      <c r="B14" s="33">
        <v>250</v>
      </c>
      <c r="C14" s="33">
        <v>1600</v>
      </c>
      <c r="D14" s="31">
        <f>'2022-FULL'!J8</f>
        <v>1.493288387</v>
      </c>
      <c r="E14" s="56">
        <f>'2022-FULL'!K8</f>
        <v>21.326747574504001</v>
      </c>
      <c r="F14" s="56">
        <f>'2022-FULL'!L8</f>
        <v>22.820035961504001</v>
      </c>
      <c r="G14" s="56">
        <f>'2022-FULL'!M8</f>
        <v>1.436771998</v>
      </c>
      <c r="H14" s="52">
        <f>'2022-FULL'!N8</f>
        <v>24.256807959504002</v>
      </c>
    </row>
    <row r="15" spans="1:8" x14ac:dyDescent="0.25">
      <c r="A15" s="32" t="s">
        <v>42</v>
      </c>
      <c r="B15" s="33">
        <v>350</v>
      </c>
      <c r="C15" s="33">
        <v>1900</v>
      </c>
      <c r="D15" s="31">
        <f>'2022-FULL'!J9</f>
        <v>1.9910785142499996</v>
      </c>
      <c r="E15" s="56">
        <f>'2022-FULL'!K9</f>
        <v>29.394635400973495</v>
      </c>
      <c r="F15" s="56">
        <f>'2022-FULL'!L9</f>
        <v>31.385713915223494</v>
      </c>
      <c r="G15" s="107">
        <f>'2022-FULL'!M9</f>
        <v>1.9157222944999999</v>
      </c>
      <c r="H15" s="108">
        <f>'2022-FULL'!N9</f>
        <v>33.301436209723491</v>
      </c>
    </row>
    <row r="16" spans="1:8" x14ac:dyDescent="0.25">
      <c r="A16" s="32" t="s">
        <v>41</v>
      </c>
      <c r="B16" s="33">
        <v>400</v>
      </c>
      <c r="C16" s="33">
        <v>2600</v>
      </c>
      <c r="D16" s="31">
        <f>'2022-FULL'!J10</f>
        <v>2.4009702695000006</v>
      </c>
      <c r="E16" s="56">
        <f>'2022-FULL'!K10</f>
        <v>34.177244496069001</v>
      </c>
      <c r="F16" s="56">
        <f>'2022-FULL'!L10</f>
        <v>36.578214765569001</v>
      </c>
      <c r="G16" s="107">
        <f>'2022-FULL'!M10</f>
        <v>2.3101009030000004</v>
      </c>
      <c r="H16" s="52">
        <f>'2022-FULL'!N10</f>
        <v>38.888315668569</v>
      </c>
    </row>
    <row r="17" spans="1:8" x14ac:dyDescent="0.25">
      <c r="A17" s="32" t="s">
        <v>108</v>
      </c>
      <c r="B17" s="33">
        <v>447</v>
      </c>
      <c r="C17" s="33">
        <v>2936</v>
      </c>
      <c r="D17" s="31">
        <f>'2022-FULL'!J11</f>
        <v>2.6920122745200001</v>
      </c>
      <c r="E17" s="56">
        <f>'2022-FULL'!K11</f>
        <v>38.234587611714844</v>
      </c>
      <c r="F17" s="56">
        <f>'2022-FULL'!L11</f>
        <v>40.926599886234847</v>
      </c>
      <c r="G17" s="56">
        <f>'2022-FULL'!M11</f>
        <v>2.5901278600800004</v>
      </c>
      <c r="H17" s="108">
        <f>'2022-FULL'!N11</f>
        <v>43.516727746314849</v>
      </c>
    </row>
    <row r="18" spans="1:8" x14ac:dyDescent="0.25">
      <c r="A18" s="32" t="s">
        <v>40</v>
      </c>
      <c r="B18" s="33">
        <v>525</v>
      </c>
      <c r="C18" s="33">
        <v>3500</v>
      </c>
      <c r="D18" s="31">
        <f>'2022-FULL'!J12</f>
        <v>3.17688658875</v>
      </c>
      <c r="E18" s="56">
        <f>'2022-FULL'!K12</f>
        <v>44.976739225477502</v>
      </c>
      <c r="F18" s="56">
        <f>'2022-FULL'!L12</f>
        <v>48.153625814227503</v>
      </c>
      <c r="G18" s="56">
        <f>'2022-FULL'!M12</f>
        <v>3.0566511675000001</v>
      </c>
      <c r="H18" s="108">
        <f>'2022-FULL'!N12</f>
        <v>51.210276981727503</v>
      </c>
    </row>
    <row r="19" spans="1:8" x14ac:dyDescent="0.25">
      <c r="A19" s="32" t="s">
        <v>39</v>
      </c>
      <c r="B19" s="33">
        <v>650</v>
      </c>
      <c r="C19" s="33">
        <v>4400</v>
      </c>
      <c r="D19" s="31">
        <f>'2022-FULL'!J13</f>
        <v>3.9528029080000007</v>
      </c>
      <c r="E19" s="56">
        <f>'2022-FULL'!K13</f>
        <v>55.776233954885996</v>
      </c>
      <c r="F19" s="56">
        <f>'2022-FULL'!L13</f>
        <v>59.729036862885998</v>
      </c>
      <c r="G19" s="107">
        <f>'2022-FULL'!M13</f>
        <v>3.8032014320000007</v>
      </c>
      <c r="H19" s="108">
        <f>'2022-FULL'!N13</f>
        <v>63.532238294886</v>
      </c>
    </row>
    <row r="20" spans="1:8" x14ac:dyDescent="0.25">
      <c r="A20" s="32" t="s">
        <v>38</v>
      </c>
      <c r="B20" s="33">
        <v>665</v>
      </c>
      <c r="C20" s="33">
        <v>4496</v>
      </c>
      <c r="D20" s="31">
        <f>'2022-FULL'!J14</f>
        <v>4.0424002112200004</v>
      </c>
      <c r="E20" s="56">
        <f>'2022-FULL'!K14</f>
        <v>57.055838809356246</v>
      </c>
      <c r="F20" s="56">
        <f>'2022-FULL'!L14</f>
        <v>61.098239020576244</v>
      </c>
      <c r="G20" s="56">
        <f>'2022-FULL'!M14</f>
        <v>3.8894077518800003</v>
      </c>
      <c r="H20" s="108">
        <f>'2022-FULL'!N14</f>
        <v>64.987646772456245</v>
      </c>
    </row>
    <row r="21" spans="1:8" x14ac:dyDescent="0.25">
      <c r="A21" s="32" t="s">
        <v>37</v>
      </c>
      <c r="B21" s="33">
        <v>696</v>
      </c>
      <c r="C21" s="33">
        <v>4700</v>
      </c>
      <c r="D21" s="31">
        <f>'2022-FULL'!J15</f>
        <v>4.2292072102500002</v>
      </c>
      <c r="E21" s="56">
        <f>'2022-FULL'!K15</f>
        <v>59.707978281355501</v>
      </c>
      <c r="F21" s="56">
        <f>'2022-FULL'!L15</f>
        <v>63.937185491605504</v>
      </c>
      <c r="G21" s="107">
        <f>'2022-FULL'!M15</f>
        <v>4.0691446785000007</v>
      </c>
      <c r="H21" s="108">
        <f>'2022-FULL'!N15</f>
        <v>68.0063301701055</v>
      </c>
    </row>
    <row r="22" spans="1:8" x14ac:dyDescent="0.25">
      <c r="A22" s="32" t="s">
        <v>36</v>
      </c>
      <c r="B22" s="33">
        <v>748</v>
      </c>
      <c r="C22" s="33">
        <v>5050</v>
      </c>
      <c r="D22" s="31">
        <f>'2022-FULL'!J16</f>
        <v>4.5448460003750002</v>
      </c>
      <c r="E22" s="56">
        <f>'2022-FULL'!K16</f>
        <v>64.167354578903243</v>
      </c>
      <c r="F22" s="56">
        <f>'2022-FULL'!L16</f>
        <v>68.712200579278246</v>
      </c>
      <c r="G22" s="107">
        <f>'2022-FULL'!M16</f>
        <v>4.3728375077500008</v>
      </c>
      <c r="H22" s="108">
        <f>'2022-FULL'!N16</f>
        <v>73.085038087028252</v>
      </c>
    </row>
    <row r="23" spans="1:8" x14ac:dyDescent="0.25">
      <c r="A23" s="32" t="s">
        <v>35</v>
      </c>
      <c r="B23" s="33">
        <v>800</v>
      </c>
      <c r="C23" s="33">
        <v>5400</v>
      </c>
      <c r="D23" s="31">
        <f>'2022-FULL'!J17</f>
        <v>4.860484790500001</v>
      </c>
      <c r="E23" s="56">
        <f>'2022-FULL'!K17</f>
        <v>68.626730876451006</v>
      </c>
      <c r="F23" s="56">
        <f>'2022-FULL'!L17</f>
        <v>73.487215666951002</v>
      </c>
      <c r="G23" s="107">
        <f>'2022-FULL'!M17</f>
        <v>4.6765303370000009</v>
      </c>
      <c r="H23" s="108">
        <f>'2022-FULL'!N17</f>
        <v>78.163746003951005</v>
      </c>
    </row>
    <row r="24" spans="1:8" x14ac:dyDescent="0.25">
      <c r="A24" s="32" t="s">
        <v>34</v>
      </c>
      <c r="B24" s="33">
        <v>1000</v>
      </c>
      <c r="C24" s="33">
        <v>6600</v>
      </c>
      <c r="D24" s="31">
        <f>'2022-FULL'!J18</f>
        <v>6.0316977994999998</v>
      </c>
      <c r="E24" s="56">
        <f>'2022-FULL'!K18</f>
        <v>85.579232182328994</v>
      </c>
      <c r="F24" s="56">
        <f>'2022-FULL'!L18</f>
        <v>91.610929981828988</v>
      </c>
      <c r="G24" s="107">
        <f>'2022-FULL'!M18</f>
        <v>5.8034165230000001</v>
      </c>
      <c r="H24" s="108">
        <f>'2022-FULL'!N18</f>
        <v>97.414346504828984</v>
      </c>
    </row>
    <row r="25" spans="1:8" x14ac:dyDescent="0.25">
      <c r="A25" s="32"/>
      <c r="B25" s="33"/>
      <c r="C25" s="33"/>
      <c r="D25" s="31"/>
      <c r="E25" s="56"/>
      <c r="F25" s="56"/>
      <c r="G25" s="56"/>
      <c r="H25" s="52"/>
    </row>
    <row r="26" spans="1:8" x14ac:dyDescent="0.25">
      <c r="A26" s="32" t="s">
        <v>33</v>
      </c>
      <c r="B26" s="33">
        <v>83</v>
      </c>
      <c r="C26" s="33">
        <v>400</v>
      </c>
      <c r="D26" s="31">
        <f>'2022-FULL'!J20</f>
        <v>0.45736671549999997</v>
      </c>
      <c r="E26" s="56">
        <f>'2022-FULL'!K20</f>
        <v>6.9018895186259996</v>
      </c>
      <c r="F26" s="56">
        <f>'2022-FULL'!L20</f>
        <v>7.3592562341259997</v>
      </c>
      <c r="G26" s="56">
        <f>'2022-FULL'!M20</f>
        <v>0.440056787</v>
      </c>
      <c r="H26" s="52">
        <f>'2022-FULL'!N20</f>
        <v>7.7993130211259993</v>
      </c>
    </row>
    <row r="27" spans="1:8" x14ac:dyDescent="0.25">
      <c r="A27" s="32" t="s">
        <v>32</v>
      </c>
      <c r="B27" s="33">
        <v>125</v>
      </c>
      <c r="C27" s="33">
        <v>650</v>
      </c>
      <c r="D27" s="31">
        <f>'2022-FULL'!J21</f>
        <v>0.70273600487499999</v>
      </c>
      <c r="E27" s="56">
        <f>'2022-FULL'!K21</f>
        <v>10.459192374017249</v>
      </c>
      <c r="F27" s="56">
        <f>'2022-FULL'!L21</f>
        <v>11.161928378892249</v>
      </c>
      <c r="G27" s="56">
        <f>'2022-FULL'!M21</f>
        <v>0.67613960075000001</v>
      </c>
      <c r="H27" s="52">
        <f>'2022-FULL'!N21</f>
        <v>11.838067979642249</v>
      </c>
    </row>
    <row r="28" spans="1:8" x14ac:dyDescent="0.25">
      <c r="A28" s="32" t="s">
        <v>79</v>
      </c>
      <c r="B28" s="33">
        <v>250</v>
      </c>
      <c r="C28" s="33">
        <v>1300</v>
      </c>
      <c r="D28" s="31">
        <f>'2022-FULL'!J22</f>
        <v>1.40547200975</v>
      </c>
      <c r="E28" s="56">
        <f>'2022-FULL'!K22</f>
        <v>20.918384748034498</v>
      </c>
      <c r="F28" s="56">
        <f>'2022-FULL'!L22</f>
        <v>22.323856757784498</v>
      </c>
      <c r="G28" s="56">
        <f>'2022-FULL'!M22</f>
        <v>1.3522792015</v>
      </c>
      <c r="H28" s="108">
        <f>'2022-FULL'!N22</f>
        <v>23.676135959284498</v>
      </c>
    </row>
    <row r="29" spans="1:8" x14ac:dyDescent="0.25">
      <c r="A29" s="32" t="s">
        <v>71</v>
      </c>
      <c r="B29" s="33">
        <v>300</v>
      </c>
      <c r="C29" s="33">
        <v>1800</v>
      </c>
      <c r="D29" s="31">
        <f>'2022-FULL'!J23</f>
        <v>1.7568195135</v>
      </c>
      <c r="E29" s="56">
        <f>'2022-FULL'!K23</f>
        <v>25.428751958816999</v>
      </c>
      <c r="F29" s="56">
        <f>'2022-FULL'!L23</f>
        <v>27.185571472317001</v>
      </c>
      <c r="G29" s="107">
        <f>'2022-FULL'!M23</f>
        <v>1.6903292790000002</v>
      </c>
      <c r="H29" s="52">
        <f>'2022-FULL'!N23</f>
        <v>28.875900751317001</v>
      </c>
    </row>
    <row r="30" spans="1:8" x14ac:dyDescent="0.25">
      <c r="A30" s="32" t="s">
        <v>72</v>
      </c>
      <c r="B30" s="33">
        <v>400</v>
      </c>
      <c r="C30" s="33">
        <v>2400</v>
      </c>
      <c r="D30" s="31">
        <f>'2022-FULL'!J24</f>
        <v>2.3424260180000003</v>
      </c>
      <c r="E30" s="56">
        <f>'2022-FULL'!K24</f>
        <v>33.905002611756004</v>
      </c>
      <c r="F30" s="56">
        <f>'2022-FULL'!L24</f>
        <v>36.247428629756001</v>
      </c>
      <c r="G30" s="107">
        <f>'2022-FULL'!M24</f>
        <v>2.2537723720000007</v>
      </c>
      <c r="H30" s="52">
        <f>'2022-FULL'!N24</f>
        <v>38.501201001756002</v>
      </c>
    </row>
    <row r="31" spans="1:8" x14ac:dyDescent="0.25">
      <c r="A31" s="32" t="s">
        <v>73</v>
      </c>
      <c r="B31" s="33">
        <v>600</v>
      </c>
      <c r="C31" s="33">
        <v>3400</v>
      </c>
      <c r="D31" s="31">
        <f>'2022-FULL'!J25</f>
        <v>3.4550947754999997</v>
      </c>
      <c r="E31" s="56">
        <f>'2022-FULL'!K25</f>
        <v>50.585262033320987</v>
      </c>
      <c r="F31" s="56">
        <f>'2022-FULL'!L25</f>
        <v>54.040356808820988</v>
      </c>
      <c r="G31" s="107">
        <f>'2022-FULL'!M25</f>
        <v>3.3243300269999998</v>
      </c>
      <c r="H31" s="108">
        <f>'2022-FULL'!N25</f>
        <v>57.36468683582099</v>
      </c>
    </row>
    <row r="32" spans="1:8" x14ac:dyDescent="0.25">
      <c r="A32" s="32" t="s">
        <v>74</v>
      </c>
      <c r="B32" s="33">
        <v>700</v>
      </c>
      <c r="C32" s="33">
        <v>4500</v>
      </c>
      <c r="D32" s="31">
        <f>'2022-FULL'!J26</f>
        <v>4.1870619087499996</v>
      </c>
      <c r="E32" s="56">
        <f>'2022-FULL'!K26</f>
        <v>59.742117397042499</v>
      </c>
      <c r="F32" s="56">
        <f>'2022-FULL'!L26</f>
        <v>63.929179305792502</v>
      </c>
      <c r="G32" s="107">
        <f>'2022-FULL'!M26</f>
        <v>4.0285944475000006</v>
      </c>
      <c r="H32" s="108">
        <f>'2022-FULL'!N26</f>
        <v>67.9577737532925</v>
      </c>
    </row>
    <row r="33" spans="1:8" x14ac:dyDescent="0.25">
      <c r="A33" s="32" t="s">
        <v>26</v>
      </c>
      <c r="B33" s="33">
        <v>766</v>
      </c>
      <c r="C33" s="33">
        <v>4767</v>
      </c>
      <c r="D33" s="31">
        <f>'2022-FULL'!J27</f>
        <v>4.5358011595025003</v>
      </c>
      <c r="E33" s="56">
        <f>'2022-FULL'!K27</f>
        <v>65.160846812600354</v>
      </c>
      <c r="F33" s="56">
        <f>'2022-FULL'!L27</f>
        <v>69.696647972102852</v>
      </c>
      <c r="G33" s="107">
        <f>'2022-FULL'!M27</f>
        <v>4.3641349863850012</v>
      </c>
      <c r="H33" s="108">
        <f>'2022-FULL'!N27</f>
        <v>74.060782958487849</v>
      </c>
    </row>
    <row r="34" spans="1:8" x14ac:dyDescent="0.25">
      <c r="A34" s="32" t="s">
        <v>25</v>
      </c>
      <c r="B34" s="33">
        <v>833</v>
      </c>
      <c r="C34" s="33">
        <v>5033</v>
      </c>
      <c r="D34" s="31">
        <f>'2022-FULL'!J28</f>
        <v>4.8883474264974991</v>
      </c>
      <c r="E34" s="56">
        <f>'2022-FULL'!K28</f>
        <v>70.65481026873664</v>
      </c>
      <c r="F34" s="56">
        <f>'2022-FULL'!L28</f>
        <v>75.543157695234143</v>
      </c>
      <c r="G34" s="107">
        <f>'2022-FULL'!M28</f>
        <v>4.7033384576149997</v>
      </c>
      <c r="H34" s="108">
        <f>'2022-FULL'!N28</f>
        <v>80.246496152849147</v>
      </c>
    </row>
    <row r="35" spans="1:8" x14ac:dyDescent="0.25">
      <c r="A35" s="32" t="s">
        <v>80</v>
      </c>
      <c r="B35" s="33">
        <v>900</v>
      </c>
      <c r="C35" s="33">
        <v>5300</v>
      </c>
      <c r="D35" s="31">
        <f>'2022-FULL'!J29</f>
        <v>5.2411864147500005</v>
      </c>
      <c r="E35" s="56">
        <f>'2022-FULL'!K29</f>
        <v>76.150134934294499</v>
      </c>
      <c r="F35" s="56">
        <f>'2022-FULL'!L29</f>
        <v>81.391321349044503</v>
      </c>
      <c r="G35" s="107">
        <f>'2022-FULL'!M29</f>
        <v>5.0428235715000014</v>
      </c>
      <c r="H35" s="108">
        <f>'2022-FULL'!N29</f>
        <v>86.434144920544497</v>
      </c>
    </row>
    <row r="36" spans="1:8" x14ac:dyDescent="0.25">
      <c r="A36" s="32" t="s">
        <v>81</v>
      </c>
      <c r="B36" s="33">
        <v>1100</v>
      </c>
      <c r="C36" s="33">
        <v>6300</v>
      </c>
      <c r="D36" s="31">
        <f>'2022-FULL'!J30</f>
        <v>6.3538551722500003</v>
      </c>
      <c r="E36" s="56">
        <f>'2022-FULL'!K30</f>
        <v>92.830394355859511</v>
      </c>
      <c r="F36" s="56">
        <f>'2022-FULL'!L30</f>
        <v>99.184249528109518</v>
      </c>
      <c r="G36" s="107">
        <f>'2022-FULL'!M30</f>
        <v>6.1133812265000014</v>
      </c>
      <c r="H36" s="108">
        <f>'2022-FULL'!N30</f>
        <v>105.29763075460951</v>
      </c>
    </row>
    <row r="37" spans="1:8" x14ac:dyDescent="0.25">
      <c r="A37" s="32" t="s">
        <v>22</v>
      </c>
      <c r="B37" s="33">
        <v>2075</v>
      </c>
      <c r="C37" s="33">
        <v>7275</v>
      </c>
      <c r="D37" s="31">
        <f>'2022-FULL'!J31</f>
        <v>10.636502460812501</v>
      </c>
      <c r="E37" s="56">
        <f>'2022-FULL'!K31</f>
        <v>168.83794229188538</v>
      </c>
      <c r="F37" s="56">
        <f>'2022-FULL'!L31</f>
        <v>179.47444475269788</v>
      </c>
      <c r="G37" s="107">
        <f>'2022-FULL'!M31</f>
        <v>10.233943440125001</v>
      </c>
      <c r="H37" s="108">
        <f>'2022-FULL'!N31</f>
        <v>189.70838819282287</v>
      </c>
    </row>
    <row r="38" spans="1:8" x14ac:dyDescent="0.25">
      <c r="A38" s="34" t="s">
        <v>82</v>
      </c>
      <c r="B38" s="35">
        <v>2400</v>
      </c>
      <c r="C38" s="35">
        <v>7600</v>
      </c>
      <c r="D38" s="31">
        <f>'2022-FULL'!J32</f>
        <v>12.064051556999999</v>
      </c>
      <c r="E38" s="56">
        <f>'2022-FULL'!K32</f>
        <v>194.17379160389396</v>
      </c>
      <c r="F38" s="56">
        <f>'2022-FULL'!L32</f>
        <v>206.23784316089396</v>
      </c>
      <c r="G38" s="107">
        <f>'2022-FULL'!M32</f>
        <v>11.607464177999999</v>
      </c>
      <c r="H38" s="108">
        <f>'2022-FULL'!N32</f>
        <v>217.84530733889395</v>
      </c>
    </row>
    <row r="39" spans="1:8" x14ac:dyDescent="0.25">
      <c r="A39" s="34" t="s">
        <v>83</v>
      </c>
      <c r="B39" s="35">
        <v>3000</v>
      </c>
      <c r="C39" s="35">
        <v>12000</v>
      </c>
      <c r="D39" s="31">
        <f>'2022-FULL'!J33</f>
        <v>15.811867589999999</v>
      </c>
      <c r="E39" s="56">
        <f>'2022-FULL'!K33</f>
        <v>246.12026305878001</v>
      </c>
      <c r="F39" s="56">
        <f>'2022-FULL'!L33</f>
        <v>261.93213064878</v>
      </c>
      <c r="G39" s="107">
        <f>'2022-FULL'!M33</f>
        <v>15.21343686</v>
      </c>
      <c r="H39" s="108">
        <f>'2022-FULL'!N33</f>
        <v>277.14556750878</v>
      </c>
    </row>
    <row r="40" spans="1:8" x14ac:dyDescent="0.25">
      <c r="A40" s="34" t="s">
        <v>84</v>
      </c>
      <c r="B40" s="35">
        <v>3400</v>
      </c>
      <c r="C40" s="35">
        <v>13000</v>
      </c>
      <c r="D40" s="31">
        <f>'2022-FULL'!J34</f>
        <v>17.7444838475</v>
      </c>
      <c r="E40" s="56">
        <f>'2022-FULL'!K34</f>
        <v>278.11957248034497</v>
      </c>
      <c r="F40" s="56">
        <f>'2022-FULL'!L34</f>
        <v>295.86405632784499</v>
      </c>
      <c r="G40" s="107">
        <f>'2022-FULL'!M34</f>
        <v>17.072909515000003</v>
      </c>
      <c r="H40" s="108">
        <f>'2022-FULL'!N34</f>
        <v>312.93696584284498</v>
      </c>
    </row>
    <row r="41" spans="1:8" x14ac:dyDescent="0.25">
      <c r="A41" s="34" t="s">
        <v>85</v>
      </c>
      <c r="B41" s="35">
        <v>4500</v>
      </c>
      <c r="C41" s="35">
        <v>18000</v>
      </c>
      <c r="D41" s="31">
        <f>'2022-FULL'!J35</f>
        <v>23.717801384999998</v>
      </c>
      <c r="E41" s="56">
        <f>'2022-FULL'!K35</f>
        <v>369.18039458816997</v>
      </c>
      <c r="F41" s="56">
        <f>'2022-FULL'!L35</f>
        <v>392.89819597316995</v>
      </c>
      <c r="G41" s="107">
        <f>'2022-FULL'!M35</f>
        <v>22.820155290000002</v>
      </c>
      <c r="H41" s="108">
        <f>'2022-FULL'!N35</f>
        <v>415.71835126316995</v>
      </c>
    </row>
    <row r="42" spans="1:8" x14ac:dyDescent="0.25">
      <c r="A42" s="34" t="s">
        <v>86</v>
      </c>
      <c r="B42" s="35">
        <v>5400</v>
      </c>
      <c r="C42" s="35">
        <v>21000</v>
      </c>
      <c r="D42" s="31">
        <f>'2022-FULL'!J36</f>
        <v>28.285728907500005</v>
      </c>
      <c r="E42" s="56">
        <f>'2022-FULL'!K36</f>
        <v>442.19974785286507</v>
      </c>
      <c r="F42" s="56">
        <f>'2022-FULL'!L36</f>
        <v>470.48547676036509</v>
      </c>
      <c r="G42" s="107">
        <f>'2022-FULL'!M36</f>
        <v>27.215200755000009</v>
      </c>
      <c r="H42" s="108">
        <f>'2022-FULL'!N36</f>
        <v>497.7006775153651</v>
      </c>
    </row>
    <row r="43" spans="1:8" x14ac:dyDescent="0.25">
      <c r="A43" s="34" t="s">
        <v>87</v>
      </c>
      <c r="B43" s="35">
        <v>6500</v>
      </c>
      <c r="C43" s="35">
        <v>25000</v>
      </c>
      <c r="D43" s="31">
        <f>'2022-FULL'!J37</f>
        <v>33.966325187500004</v>
      </c>
      <c r="E43" s="56">
        <f>'2022-FULL'!K37</f>
        <v>531.89936053912504</v>
      </c>
      <c r="F43" s="56">
        <f>'2022-FULL'!L37</f>
        <v>565.86568572662509</v>
      </c>
      <c r="G43" s="107">
        <f>'2022-FULL'!M37</f>
        <v>32.680803875000002</v>
      </c>
      <c r="H43" s="108">
        <f>'2022-FULL'!N37</f>
        <v>598.54648960162513</v>
      </c>
    </row>
    <row r="44" spans="1:8" x14ac:dyDescent="0.25">
      <c r="A44" s="34" t="s">
        <v>88</v>
      </c>
      <c r="B44" s="35">
        <v>7700</v>
      </c>
      <c r="C44" s="35">
        <v>29000</v>
      </c>
      <c r="D44" s="31">
        <f>'2022-FULL'!J38</f>
        <v>40.056895217499999</v>
      </c>
      <c r="E44" s="56">
        <f>'2022-FULL'!K38</f>
        <v>629.25849822538498</v>
      </c>
      <c r="F44" s="56">
        <f>'2022-FULL'!L38</f>
        <v>669.31539344288501</v>
      </c>
      <c r="G44" s="107">
        <f>'2022-FULL'!M38</f>
        <v>38.540864495000008</v>
      </c>
      <c r="H44" s="108">
        <f>'2022-FULL'!N38</f>
        <v>707.85625793788506</v>
      </c>
    </row>
    <row r="45" spans="1:8" x14ac:dyDescent="0.25">
      <c r="A45" s="34" t="s">
        <v>89</v>
      </c>
      <c r="B45" s="35">
        <v>9500</v>
      </c>
      <c r="C45" s="35">
        <v>35000</v>
      </c>
      <c r="D45" s="31">
        <f>'2022-FULL'!J39</f>
        <v>49.192750262499999</v>
      </c>
      <c r="E45" s="56">
        <f>'2022-FULL'!K39</f>
        <v>775.29720475477507</v>
      </c>
      <c r="F45" s="56">
        <f>'2022-FULL'!L39</f>
        <v>824.48995501727507</v>
      </c>
      <c r="G45" s="107">
        <f>'2022-FULL'!M39</f>
        <v>47.330955425000006</v>
      </c>
      <c r="H45" s="108">
        <f>'2022-FULL'!N39</f>
        <v>871.82091044227502</v>
      </c>
    </row>
    <row r="46" spans="1:8" ht="13.8" thickBot="1" x14ac:dyDescent="0.3">
      <c r="A46" s="55" t="s">
        <v>90</v>
      </c>
      <c r="B46" s="36">
        <v>11000</v>
      </c>
      <c r="C46" s="36">
        <v>39000</v>
      </c>
      <c r="D46" s="37">
        <f>'2022-FULL'!J40</f>
        <v>56.513241542499998</v>
      </c>
      <c r="E46" s="57">
        <f>'2022-FULL'!K40</f>
        <v>895.63491744103499</v>
      </c>
      <c r="F46" s="57">
        <f>'2022-FULL'!L40</f>
        <v>952.14815898353504</v>
      </c>
      <c r="G46" s="109">
        <f>'2022-FULL'!M40</f>
        <v>54.374388545000002</v>
      </c>
      <c r="H46" s="110">
        <f>'2022-FULL'!N40</f>
        <v>1006.522547528535</v>
      </c>
    </row>
    <row r="48" spans="1:8" x14ac:dyDescent="0.25">
      <c r="A48" s="25" t="s">
        <v>75</v>
      </c>
      <c r="B48" s="24"/>
      <c r="C48" s="24"/>
      <c r="D48" s="24"/>
      <c r="E48" s="46"/>
      <c r="F48" s="49"/>
      <c r="G48" s="46"/>
    </row>
    <row r="49" spans="1:8" x14ac:dyDescent="0.25">
      <c r="A49" s="25" t="s">
        <v>76</v>
      </c>
      <c r="B49" s="24"/>
      <c r="C49" s="24"/>
      <c r="D49" s="24"/>
      <c r="E49" s="46"/>
      <c r="F49" s="49"/>
      <c r="G49" s="46"/>
    </row>
    <row r="50" spans="1:8" x14ac:dyDescent="0.25">
      <c r="A50" s="25" t="s">
        <v>11</v>
      </c>
      <c r="B50" s="24"/>
      <c r="C50" s="24"/>
      <c r="D50" s="24"/>
      <c r="E50" s="46"/>
      <c r="F50" s="49"/>
      <c r="G50" s="46"/>
    </row>
    <row r="51" spans="1:8" x14ac:dyDescent="0.25">
      <c r="A51" s="38"/>
      <c r="B51" s="24"/>
      <c r="C51" s="24"/>
      <c r="D51" s="24"/>
      <c r="E51" s="46"/>
      <c r="F51" s="49"/>
      <c r="G51" s="46"/>
    </row>
    <row r="52" spans="1:8" x14ac:dyDescent="0.25">
      <c r="A52" s="25" t="s">
        <v>77</v>
      </c>
      <c r="B52" s="24"/>
      <c r="C52" s="24"/>
      <c r="D52" s="24"/>
      <c r="E52" s="46"/>
      <c r="F52" s="46"/>
      <c r="G52" s="46"/>
      <c r="H52" s="46"/>
    </row>
    <row r="54" spans="1:8" x14ac:dyDescent="0.25">
      <c r="A54" s="113"/>
      <c r="B54" s="113"/>
      <c r="C54" s="113"/>
      <c r="D54" s="113"/>
      <c r="E54" s="113"/>
      <c r="F54" s="113"/>
      <c r="G54" s="113"/>
      <c r="H54" s="113"/>
    </row>
    <row r="55" spans="1:8" x14ac:dyDescent="0.25">
      <c r="A55" s="113"/>
      <c r="B55" s="113"/>
      <c r="C55" s="113"/>
      <c r="D55" s="113"/>
      <c r="E55" s="113"/>
      <c r="F55" s="113"/>
      <c r="G55" s="113"/>
      <c r="H55" s="113"/>
    </row>
  </sheetData>
  <mergeCells count="6">
    <mergeCell ref="A54:H55"/>
    <mergeCell ref="A1:H1"/>
    <mergeCell ref="A2:H2"/>
    <mergeCell ref="A4:H4"/>
    <mergeCell ref="A5:H5"/>
    <mergeCell ref="A6:H6"/>
  </mergeCells>
  <pageMargins left="0.7" right="0.7" top="0.75" bottom="0.75" header="0.3" footer="0.3"/>
  <pageSetup scale="89" orientation="portrait" r:id="rId1"/>
  <headerFooter>
    <oddHeader xml:space="preserve">&amp;R&amp;"Helvetica,Bold"&amp;8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55"/>
  <sheetViews>
    <sheetView topLeftCell="A10" zoomScaleNormal="100" zoomScaleSheetLayoutView="85" workbookViewId="0">
      <selection activeCell="H15" activeCellId="1" sqref="G15:G16 H15"/>
    </sheetView>
  </sheetViews>
  <sheetFormatPr defaultColWidth="9.109375" defaultRowHeight="13.2" x14ac:dyDescent="0.25"/>
  <cols>
    <col min="1" max="1" width="29" style="5" bestFit="1" customWidth="1"/>
    <col min="2" max="3" width="9.109375" style="5"/>
    <col min="4" max="4" width="14.5546875" style="5" customWidth="1"/>
    <col min="5" max="5" width="10.6640625" style="47" bestFit="1" customWidth="1"/>
    <col min="6" max="6" width="10.5546875" style="47" bestFit="1" customWidth="1"/>
    <col min="7" max="7" width="12.33203125" style="47" customWidth="1"/>
    <col min="8" max="8" width="10.5546875" style="47" bestFit="1" customWidth="1"/>
    <col min="9" max="16384" width="9.109375" style="5"/>
  </cols>
  <sheetData>
    <row r="1" spans="1:8" ht="17.399999999999999" x14ac:dyDescent="0.25">
      <c r="A1" s="114" t="s">
        <v>67</v>
      </c>
      <c r="B1" s="114"/>
      <c r="C1" s="114"/>
      <c r="D1" s="114"/>
      <c r="E1" s="114"/>
      <c r="F1" s="114"/>
      <c r="G1" s="114"/>
      <c r="H1" s="114"/>
    </row>
    <row r="2" spans="1:8" ht="15.6" x14ac:dyDescent="0.25">
      <c r="A2" s="115" t="s">
        <v>94</v>
      </c>
      <c r="B2" s="115"/>
      <c r="C2" s="115"/>
      <c r="D2" s="115"/>
      <c r="E2" s="115"/>
      <c r="F2" s="115"/>
      <c r="G2" s="115"/>
      <c r="H2" s="115"/>
    </row>
    <row r="3" spans="1:8" x14ac:dyDescent="0.25">
      <c r="A3" s="21"/>
      <c r="B3" s="21"/>
      <c r="C3" s="22"/>
      <c r="D3" s="21"/>
      <c r="E3" s="45"/>
      <c r="F3" s="45"/>
      <c r="G3" s="50"/>
    </row>
    <row r="4" spans="1:8" x14ac:dyDescent="0.25">
      <c r="A4" s="116" t="s">
        <v>68</v>
      </c>
      <c r="B4" s="116"/>
      <c r="C4" s="116"/>
      <c r="D4" s="116"/>
      <c r="E4" s="116"/>
      <c r="F4" s="116"/>
      <c r="G4" s="116"/>
      <c r="H4" s="116"/>
    </row>
    <row r="5" spans="1:8" x14ac:dyDescent="0.25">
      <c r="A5" s="116" t="s">
        <v>69</v>
      </c>
      <c r="B5" s="116"/>
      <c r="C5" s="116"/>
      <c r="D5" s="116"/>
      <c r="E5" s="116"/>
      <c r="F5" s="116"/>
      <c r="G5" s="116"/>
      <c r="H5" s="116"/>
    </row>
    <row r="6" spans="1:8" x14ac:dyDescent="0.25">
      <c r="A6" s="117" t="s">
        <v>78</v>
      </c>
      <c r="B6" s="117"/>
      <c r="C6" s="117"/>
      <c r="D6" s="117"/>
      <c r="E6" s="117"/>
      <c r="F6" s="117"/>
      <c r="G6" s="117"/>
      <c r="H6" s="117"/>
    </row>
    <row r="8" spans="1:8" x14ac:dyDescent="0.25">
      <c r="A8" s="23" t="s">
        <v>70</v>
      </c>
      <c r="B8" s="24"/>
      <c r="C8" s="24"/>
      <c r="D8" s="24"/>
      <c r="E8" s="49"/>
      <c r="F8" s="46"/>
    </row>
    <row r="9" spans="1:8" ht="13.8" thickBot="1" x14ac:dyDescent="0.3"/>
    <row r="10" spans="1:8" ht="79.2" x14ac:dyDescent="0.25">
      <c r="A10" s="26" t="s">
        <v>60</v>
      </c>
      <c r="B10" s="27" t="s">
        <v>59</v>
      </c>
      <c r="C10" s="27" t="s">
        <v>58</v>
      </c>
      <c r="D10" s="27" t="s">
        <v>51</v>
      </c>
      <c r="E10" s="51" t="s">
        <v>92</v>
      </c>
      <c r="F10" s="51" t="s">
        <v>49</v>
      </c>
      <c r="G10" s="51" t="s">
        <v>48</v>
      </c>
      <c r="H10" s="53" t="s">
        <v>47</v>
      </c>
    </row>
    <row r="11" spans="1:8" x14ac:dyDescent="0.25">
      <c r="A11" s="28" t="s">
        <v>46</v>
      </c>
      <c r="B11" s="29"/>
      <c r="C11" s="29"/>
      <c r="D11" s="104">
        <f>'2023-FULL'!J5</f>
        <v>5.4665999999999997</v>
      </c>
      <c r="E11" s="106">
        <f>'2023-FULL'!K5</f>
        <v>0.1399</v>
      </c>
      <c r="F11" s="48" t="str">
        <f>'2023-FULL'!L5</f>
        <v xml:space="preserve"> </v>
      </c>
      <c r="G11" s="101">
        <f>'2023-FULL'!M5</f>
        <v>5.5484</v>
      </c>
      <c r="H11" s="54"/>
    </row>
    <row r="12" spans="1:8" x14ac:dyDescent="0.25">
      <c r="A12" s="30" t="s">
        <v>45</v>
      </c>
      <c r="B12" s="33">
        <v>150</v>
      </c>
      <c r="C12" s="33">
        <v>900</v>
      </c>
      <c r="D12" s="31">
        <f>'2023-FULL'!J6</f>
        <v>0.87845528699999997</v>
      </c>
      <c r="E12" s="56">
        <f>'2023-FULL'!K6</f>
        <v>12.7143759794085</v>
      </c>
      <c r="F12" s="56">
        <f>'2023-FULL'!L6</f>
        <v>13.592831266408499</v>
      </c>
      <c r="G12" s="56">
        <f>'2023-FULL'!M6</f>
        <v>0.89160013800000004</v>
      </c>
      <c r="H12" s="52">
        <f>'2023-FULL'!N6</f>
        <v>14.484431404408499</v>
      </c>
    </row>
    <row r="13" spans="1:8" x14ac:dyDescent="0.25">
      <c r="A13" s="32" t="s">
        <v>44</v>
      </c>
      <c r="B13" s="33">
        <v>200</v>
      </c>
      <c r="C13" s="33">
        <v>1200</v>
      </c>
      <c r="D13" s="31">
        <f>'2023-FULL'!J7</f>
        <v>1.1712737160000002</v>
      </c>
      <c r="E13" s="56">
        <f>'2023-FULL'!K7</f>
        <v>16.952501305878002</v>
      </c>
      <c r="F13" s="56">
        <f>'2023-FULL'!L7</f>
        <v>18.123775021878004</v>
      </c>
      <c r="G13" s="56">
        <f>'2023-FULL'!M7</f>
        <v>1.1888001840000002</v>
      </c>
      <c r="H13" s="52">
        <f>'2023-FULL'!N7</f>
        <v>19.312575205878005</v>
      </c>
    </row>
    <row r="14" spans="1:8" x14ac:dyDescent="0.25">
      <c r="A14" s="32" t="s">
        <v>43</v>
      </c>
      <c r="B14" s="33">
        <v>250</v>
      </c>
      <c r="C14" s="33">
        <v>1600</v>
      </c>
      <c r="D14" s="31">
        <f>'2023-FULL'!J8</f>
        <v>1.4933657879999997</v>
      </c>
      <c r="E14" s="56">
        <f>'2023-FULL'!K8</f>
        <v>21.326747574504001</v>
      </c>
      <c r="F14" s="56">
        <f>'2023-FULL'!L8</f>
        <v>22.820113362503999</v>
      </c>
      <c r="G14" s="56">
        <f>'2023-FULL'!M8</f>
        <v>1.5157119119999998</v>
      </c>
      <c r="H14" s="52">
        <f>'2023-FULL'!N8</f>
        <v>24.335825274504</v>
      </c>
    </row>
    <row r="15" spans="1:8" x14ac:dyDescent="0.25">
      <c r="A15" s="32" t="s">
        <v>42</v>
      </c>
      <c r="B15" s="33">
        <v>350</v>
      </c>
      <c r="C15" s="33">
        <v>1900</v>
      </c>
      <c r="D15" s="31">
        <f>'2023-FULL'!J9</f>
        <v>1.9911817169999995</v>
      </c>
      <c r="E15" s="56">
        <f>'2023-FULL'!K9</f>
        <v>29.394635400973495</v>
      </c>
      <c r="F15" s="56">
        <f>'2023-FULL'!L9</f>
        <v>31.385817117973495</v>
      </c>
      <c r="G15" s="107">
        <f>'2023-FULL'!M9</f>
        <v>2.0209769579999994</v>
      </c>
      <c r="H15" s="108">
        <f>'2023-FULL'!N9</f>
        <v>33.406794075973494</v>
      </c>
    </row>
    <row r="16" spans="1:8" x14ac:dyDescent="0.25">
      <c r="A16" s="32" t="s">
        <v>41</v>
      </c>
      <c r="B16" s="33">
        <v>400</v>
      </c>
      <c r="C16" s="33">
        <v>2600</v>
      </c>
      <c r="D16" s="31">
        <f>'2023-FULL'!J10</f>
        <v>2.4010947180000004</v>
      </c>
      <c r="E16" s="56">
        <f>'2023-FULL'!K10</f>
        <v>34.177244496069001</v>
      </c>
      <c r="F16" s="56">
        <f>'2023-FULL'!L10</f>
        <v>36.578339214069004</v>
      </c>
      <c r="G16" s="107">
        <f>'2023-FULL'!M10</f>
        <v>2.4370237320000006</v>
      </c>
      <c r="H16" s="52">
        <f>'2023-FULL'!N10</f>
        <v>39.015362946069004</v>
      </c>
    </row>
    <row r="17" spans="1:8" x14ac:dyDescent="0.25">
      <c r="A17" s="32" t="s">
        <v>108</v>
      </c>
      <c r="B17" s="33">
        <v>447</v>
      </c>
      <c r="C17" s="33">
        <v>2936</v>
      </c>
      <c r="D17" s="31">
        <f>'2023-FULL'!J11</f>
        <v>2.6921518084800002</v>
      </c>
      <c r="E17" s="56">
        <f>'2023-FULL'!K11</f>
        <v>38.234587611714844</v>
      </c>
      <c r="F17" s="56">
        <f>'2023-FULL'!L11</f>
        <v>40.926739420194842</v>
      </c>
      <c r="G17" s="107">
        <f>'2023-FULL'!M11</f>
        <v>2.7324360835200001</v>
      </c>
      <c r="H17" s="108">
        <f>'2023-FULL'!N11</f>
        <v>43.659175503714842</v>
      </c>
    </row>
    <row r="18" spans="1:8" x14ac:dyDescent="0.25">
      <c r="A18" s="32" t="s">
        <v>40</v>
      </c>
      <c r="B18" s="33">
        <v>525</v>
      </c>
      <c r="C18" s="33">
        <v>3500</v>
      </c>
      <c r="D18" s="31">
        <f>'2023-FULL'!J12</f>
        <v>3.1770512549999999</v>
      </c>
      <c r="E18" s="56">
        <f>'2023-FULL'!K12</f>
        <v>44.976739225477502</v>
      </c>
      <c r="F18" s="56">
        <f>'2023-FULL'!L12</f>
        <v>48.153790480477504</v>
      </c>
      <c r="G18" s="107">
        <f>'2023-FULL'!M12</f>
        <v>3.2245913700000002</v>
      </c>
      <c r="H18" s="108">
        <f>'2023-FULL'!N12</f>
        <v>51.378381850477503</v>
      </c>
    </row>
    <row r="19" spans="1:8" x14ac:dyDescent="0.25">
      <c r="A19" s="32" t="s">
        <v>39</v>
      </c>
      <c r="B19" s="33">
        <v>650</v>
      </c>
      <c r="C19" s="33">
        <v>4400</v>
      </c>
      <c r="D19" s="31">
        <f>'2023-FULL'!J13</f>
        <v>3.9530077920000002</v>
      </c>
      <c r="E19" s="56">
        <f>'2023-FULL'!K13</f>
        <v>55.776233954885996</v>
      </c>
      <c r="F19" s="56">
        <f>'2023-FULL'!L13</f>
        <v>59.729241746885997</v>
      </c>
      <c r="G19" s="107">
        <f>'2023-FULL'!M13</f>
        <v>4.0121590080000002</v>
      </c>
      <c r="H19" s="108">
        <f>'2023-FULL'!N13</f>
        <v>63.741400754885994</v>
      </c>
    </row>
    <row r="20" spans="1:8" x14ac:dyDescent="0.25">
      <c r="A20" s="32" t="s">
        <v>38</v>
      </c>
      <c r="B20" s="33">
        <v>665</v>
      </c>
      <c r="C20" s="33">
        <v>4496</v>
      </c>
      <c r="D20" s="31">
        <f>'2023-FULL'!J14</f>
        <v>4.0426097392799996</v>
      </c>
      <c r="E20" s="56">
        <f>'2023-FULL'!K14</f>
        <v>57.055838809356246</v>
      </c>
      <c r="F20" s="56">
        <f>'2023-FULL'!L14</f>
        <v>61.098448548636242</v>
      </c>
      <c r="G20" s="107">
        <f>'2023-FULL'!M14</f>
        <v>4.10310172272</v>
      </c>
      <c r="H20" s="108">
        <f>'2023-FULL'!N14</f>
        <v>65.20155027135624</v>
      </c>
    </row>
    <row r="21" spans="1:8" x14ac:dyDescent="0.25">
      <c r="A21" s="32" t="s">
        <v>37</v>
      </c>
      <c r="B21" s="33">
        <v>696</v>
      </c>
      <c r="C21" s="33">
        <v>4700</v>
      </c>
      <c r="D21" s="31">
        <f>'2023-FULL'!J15</f>
        <v>4.2294264210000003</v>
      </c>
      <c r="E21" s="56">
        <f>'2023-FULL'!K15</f>
        <v>59.707978281355501</v>
      </c>
      <c r="F21" s="56">
        <f>'2023-FULL'!L15</f>
        <v>63.937404702355501</v>
      </c>
      <c r="G21" s="107">
        <f>'2023-FULL'!M15</f>
        <v>4.2927138540000005</v>
      </c>
      <c r="H21" s="108">
        <f>'2023-FULL'!N15</f>
        <v>68.230118556355507</v>
      </c>
    </row>
    <row r="22" spans="1:8" x14ac:dyDescent="0.25">
      <c r="A22" s="32" t="s">
        <v>36</v>
      </c>
      <c r="B22" s="33">
        <v>748</v>
      </c>
      <c r="C22" s="33">
        <v>5050</v>
      </c>
      <c r="D22" s="31">
        <f>'2023-FULL'!J16</f>
        <v>4.5450815714999999</v>
      </c>
      <c r="E22" s="56">
        <f>'2023-FULL'!K16</f>
        <v>64.167354578903243</v>
      </c>
      <c r="F22" s="56">
        <f>'2023-FULL'!L16</f>
        <v>68.712436150403249</v>
      </c>
      <c r="G22" s="107">
        <f>'2023-FULL'!M16</f>
        <v>4.6130923409999998</v>
      </c>
      <c r="H22" s="108">
        <f>'2023-FULL'!N16</f>
        <v>73.325528491403247</v>
      </c>
    </row>
    <row r="23" spans="1:8" x14ac:dyDescent="0.25">
      <c r="A23" s="32" t="s">
        <v>35</v>
      </c>
      <c r="B23" s="33">
        <v>800</v>
      </c>
      <c r="C23" s="33">
        <v>5400</v>
      </c>
      <c r="D23" s="31">
        <f>'2023-FULL'!J17</f>
        <v>4.8607367220000004</v>
      </c>
      <c r="E23" s="56">
        <f>'2023-FULL'!K17</f>
        <v>68.626730876451006</v>
      </c>
      <c r="F23" s="56">
        <f>'2023-FULL'!L17</f>
        <v>73.487467598451005</v>
      </c>
      <c r="G23" s="107">
        <f>'2023-FULL'!M17</f>
        <v>4.9334708280000008</v>
      </c>
      <c r="H23" s="108">
        <f>'2023-FULL'!N17</f>
        <v>78.420938426451002</v>
      </c>
    </row>
    <row r="24" spans="1:8" x14ac:dyDescent="0.25">
      <c r="A24" s="32" t="s">
        <v>34</v>
      </c>
      <c r="B24" s="33">
        <v>1000</v>
      </c>
      <c r="C24" s="33">
        <v>6600</v>
      </c>
      <c r="D24" s="31">
        <f>'2023-FULL'!J18</f>
        <v>6.0320104379999995</v>
      </c>
      <c r="E24" s="56">
        <f>'2023-FULL'!K18</f>
        <v>85.579232182328994</v>
      </c>
      <c r="F24" s="56">
        <f>'2023-FULL'!L18</f>
        <v>91.611242620328994</v>
      </c>
      <c r="G24" s="107">
        <f>'2023-FULL'!M18</f>
        <v>6.1222710119999997</v>
      </c>
      <c r="H24" s="108">
        <f>'2023-FULL'!N18</f>
        <v>97.733513632328993</v>
      </c>
    </row>
    <row r="25" spans="1:8" x14ac:dyDescent="0.25">
      <c r="A25" s="32"/>
      <c r="B25" s="33"/>
      <c r="C25" s="33"/>
      <c r="D25" s="31"/>
      <c r="E25" s="56"/>
      <c r="F25" s="56"/>
      <c r="G25" s="56"/>
      <c r="H25" s="52"/>
    </row>
    <row r="26" spans="1:8" x14ac:dyDescent="0.25">
      <c r="A26" s="32" t="s">
        <v>33</v>
      </c>
      <c r="B26" s="33">
        <v>83</v>
      </c>
      <c r="C26" s="33">
        <v>400</v>
      </c>
      <c r="D26" s="31">
        <f>'2023-FULL'!J20</f>
        <v>0.45739042199999996</v>
      </c>
      <c r="E26" s="56">
        <f>'2023-FULL'!K20</f>
        <v>6.9018895186259996</v>
      </c>
      <c r="F26" s="56">
        <f>'2023-FULL'!L20</f>
        <v>7.3592799406259992</v>
      </c>
      <c r="G26" s="56">
        <f>'2023-FULL'!M20</f>
        <v>0.46423462799999998</v>
      </c>
      <c r="H26" s="108">
        <f>'2023-FULL'!N20</f>
        <v>7.823514568625999</v>
      </c>
    </row>
    <row r="27" spans="1:8" x14ac:dyDescent="0.25">
      <c r="A27" s="32" t="s">
        <v>32</v>
      </c>
      <c r="B27" s="33">
        <v>125</v>
      </c>
      <c r="C27" s="33">
        <v>650</v>
      </c>
      <c r="D27" s="31">
        <f>'2023-FULL'!J21</f>
        <v>0.70277242949999996</v>
      </c>
      <c r="E27" s="56">
        <f>'2023-FULL'!K21</f>
        <v>10.459192374017249</v>
      </c>
      <c r="F27" s="56">
        <f>'2023-FULL'!L21</f>
        <v>11.161964803517249</v>
      </c>
      <c r="G27" s="107">
        <f>'2023-FULL'!M21</f>
        <v>0.713288433</v>
      </c>
      <c r="H27" s="52">
        <f>'2023-FULL'!N21</f>
        <v>11.875253236517249</v>
      </c>
    </row>
    <row r="28" spans="1:8" x14ac:dyDescent="0.25">
      <c r="A28" s="32" t="s">
        <v>79</v>
      </c>
      <c r="B28" s="33">
        <v>250</v>
      </c>
      <c r="C28" s="33">
        <v>1300</v>
      </c>
      <c r="D28" s="31">
        <f>'2023-FULL'!J22</f>
        <v>1.4055448589999999</v>
      </c>
      <c r="E28" s="56">
        <f>'2023-FULL'!K22</f>
        <v>20.918384748034498</v>
      </c>
      <c r="F28" s="56">
        <f>'2023-FULL'!L22</f>
        <v>22.323929607034497</v>
      </c>
      <c r="G28" s="56">
        <f>'2023-FULL'!M22</f>
        <v>1.426576866</v>
      </c>
      <c r="H28" s="52">
        <f>'2023-FULL'!N22</f>
        <v>23.750506473034498</v>
      </c>
    </row>
    <row r="29" spans="1:8" x14ac:dyDescent="0.25">
      <c r="A29" s="32" t="s">
        <v>71</v>
      </c>
      <c r="B29" s="33">
        <v>300</v>
      </c>
      <c r="C29" s="33">
        <v>1800</v>
      </c>
      <c r="D29" s="31">
        <f>'2023-FULL'!J23</f>
        <v>1.7569105739999999</v>
      </c>
      <c r="E29" s="56">
        <f>'2023-FULL'!K23</f>
        <v>25.428751958816999</v>
      </c>
      <c r="F29" s="56">
        <f>'2023-FULL'!L23</f>
        <v>27.185662532816998</v>
      </c>
      <c r="G29" s="107">
        <f>'2023-FULL'!M23</f>
        <v>1.7832002760000001</v>
      </c>
      <c r="H29" s="52">
        <f>'2023-FULL'!N23</f>
        <v>28.968862808816997</v>
      </c>
    </row>
    <row r="30" spans="1:8" x14ac:dyDescent="0.25">
      <c r="A30" s="32" t="s">
        <v>72</v>
      </c>
      <c r="B30" s="33">
        <v>400</v>
      </c>
      <c r="C30" s="33">
        <v>2400</v>
      </c>
      <c r="D30" s="31">
        <f>'2023-FULL'!J24</f>
        <v>2.3425474320000004</v>
      </c>
      <c r="E30" s="56">
        <f>'2023-FULL'!K24</f>
        <v>33.905002611756004</v>
      </c>
      <c r="F30" s="56">
        <f>'2023-FULL'!L24</f>
        <v>36.247550043756007</v>
      </c>
      <c r="G30" s="56">
        <f>'2023-FULL'!M24</f>
        <v>2.3776003680000004</v>
      </c>
      <c r="H30" s="108">
        <f>'2023-FULL'!N24</f>
        <v>38.62515041175601</v>
      </c>
    </row>
    <row r="31" spans="1:8" x14ac:dyDescent="0.25">
      <c r="A31" s="32" t="s">
        <v>73</v>
      </c>
      <c r="B31" s="33">
        <v>600</v>
      </c>
      <c r="C31" s="33">
        <v>3400</v>
      </c>
      <c r="D31" s="31">
        <f>'2023-FULL'!J25</f>
        <v>3.4552738619999994</v>
      </c>
      <c r="E31" s="56">
        <f>'2023-FULL'!K25</f>
        <v>50.585262033320987</v>
      </c>
      <c r="F31" s="56">
        <f>'2023-FULL'!L25</f>
        <v>54.040535895320986</v>
      </c>
      <c r="G31" s="107">
        <f>'2023-FULL'!M25</f>
        <v>3.5069771879999996</v>
      </c>
      <c r="H31" s="108">
        <f>'2023-FULL'!N25</f>
        <v>57.547513083320986</v>
      </c>
    </row>
    <row r="32" spans="1:8" x14ac:dyDescent="0.25">
      <c r="A32" s="32" t="s">
        <v>74</v>
      </c>
      <c r="B32" s="33">
        <v>700</v>
      </c>
      <c r="C32" s="33">
        <v>4500</v>
      </c>
      <c r="D32" s="31">
        <f>'2023-FULL'!J26</f>
        <v>4.1872789349999993</v>
      </c>
      <c r="E32" s="56">
        <f>'2023-FULL'!K26</f>
        <v>59.742117397042499</v>
      </c>
      <c r="F32" s="56">
        <f>'2023-FULL'!L26</f>
        <v>63.929396332042501</v>
      </c>
      <c r="G32" s="107">
        <f>'2023-FULL'!M26</f>
        <v>4.24993569</v>
      </c>
      <c r="H32" s="108">
        <f>'2023-FULL'!N26</f>
        <v>68.179332022042502</v>
      </c>
    </row>
    <row r="33" spans="1:8" x14ac:dyDescent="0.25">
      <c r="A33" s="32" t="s">
        <v>26</v>
      </c>
      <c r="B33" s="33">
        <v>766</v>
      </c>
      <c r="C33" s="33">
        <v>4767</v>
      </c>
      <c r="D33" s="31">
        <f>'2023-FULL'!J27</f>
        <v>4.5360362618100005</v>
      </c>
      <c r="E33" s="56">
        <f>'2023-FULL'!K27</f>
        <v>65.160846812600354</v>
      </c>
      <c r="F33" s="56">
        <f>'2023-FULL'!L27</f>
        <v>69.696883074410351</v>
      </c>
      <c r="G33" s="107">
        <f>'2023-FULL'!M27</f>
        <v>4.6039116809400005</v>
      </c>
      <c r="H33" s="108">
        <f>'2023-FULL'!N27</f>
        <v>74.300794755350353</v>
      </c>
    </row>
    <row r="34" spans="1:8" x14ac:dyDescent="0.25">
      <c r="A34" s="32" t="s">
        <v>25</v>
      </c>
      <c r="B34" s="33">
        <v>833</v>
      </c>
      <c r="C34" s="33">
        <v>5033</v>
      </c>
      <c r="D34" s="31">
        <f>'2023-FULL'!J28</f>
        <v>4.8886008021899992</v>
      </c>
      <c r="E34" s="56">
        <f>'2023-FULL'!K28</f>
        <v>70.65481026873664</v>
      </c>
      <c r="F34" s="56">
        <f>'2023-FULL'!L28</f>
        <v>75.543411070926638</v>
      </c>
      <c r="G34" s="107">
        <f>'2023-FULL'!M28</f>
        <v>4.9617518550599993</v>
      </c>
      <c r="H34" s="108">
        <f>'2023-FULL'!N28</f>
        <v>80.505162925986639</v>
      </c>
    </row>
    <row r="35" spans="1:8" x14ac:dyDescent="0.25">
      <c r="A35" s="32" t="s">
        <v>80</v>
      </c>
      <c r="B35" s="33">
        <v>900</v>
      </c>
      <c r="C35" s="33">
        <v>5300</v>
      </c>
      <c r="D35" s="31">
        <f>'2023-FULL'!J29</f>
        <v>5.241458079</v>
      </c>
      <c r="E35" s="56">
        <f>'2023-FULL'!K29</f>
        <v>76.150134934294499</v>
      </c>
      <c r="F35" s="56">
        <f>'2023-FULL'!L29</f>
        <v>81.391593013294496</v>
      </c>
      <c r="G35" s="107">
        <f>'2023-FULL'!M29</f>
        <v>5.3198891460000004</v>
      </c>
      <c r="H35" s="108">
        <f>'2023-FULL'!N29</f>
        <v>86.711482159294491</v>
      </c>
    </row>
    <row r="36" spans="1:8" x14ac:dyDescent="0.25">
      <c r="A36" s="32" t="s">
        <v>81</v>
      </c>
      <c r="B36" s="33">
        <v>1100</v>
      </c>
      <c r="C36" s="33">
        <v>6300</v>
      </c>
      <c r="D36" s="31">
        <f>'2023-FULL'!J30</f>
        <v>6.3541845090000004</v>
      </c>
      <c r="E36" s="56">
        <f>'2023-FULL'!K30</f>
        <v>92.830394355859511</v>
      </c>
      <c r="F36" s="56">
        <f>'2023-FULL'!L30</f>
        <v>99.184578864859517</v>
      </c>
      <c r="G36" s="107">
        <f>'2023-FULL'!M30</f>
        <v>6.4492659660000005</v>
      </c>
      <c r="H36" s="108">
        <f>'2023-FULL'!N30</f>
        <v>105.63384483085952</v>
      </c>
    </row>
    <row r="37" spans="1:8" x14ac:dyDescent="0.25">
      <c r="A37" s="32" t="s">
        <v>22</v>
      </c>
      <c r="B37" s="33">
        <v>2075</v>
      </c>
      <c r="C37" s="33">
        <v>7275</v>
      </c>
      <c r="D37" s="31">
        <f>'2023-FULL'!J31</f>
        <v>10.637053778249999</v>
      </c>
      <c r="E37" s="56">
        <f>'2023-FULL'!K31</f>
        <v>168.83794229188538</v>
      </c>
      <c r="F37" s="56">
        <f>'2023-FULL'!L31</f>
        <v>179.47499607013538</v>
      </c>
      <c r="G37" s="107">
        <f>'2023-FULL'!M31</f>
        <v>10.7962223655</v>
      </c>
      <c r="H37" s="108">
        <f>'2023-FULL'!N31</f>
        <v>190.27121843563538</v>
      </c>
    </row>
    <row r="38" spans="1:8" x14ac:dyDescent="0.25">
      <c r="A38" s="34" t="s">
        <v>82</v>
      </c>
      <c r="B38" s="35">
        <v>2400</v>
      </c>
      <c r="C38" s="35">
        <v>7600</v>
      </c>
      <c r="D38" s="31">
        <f>'2023-FULL'!J32</f>
        <v>12.064676867999998</v>
      </c>
      <c r="E38" s="56">
        <f>'2023-FULL'!K32</f>
        <v>194.17379160389396</v>
      </c>
      <c r="F38" s="56">
        <f>'2023-FULL'!L32</f>
        <v>206.23846847189395</v>
      </c>
      <c r="G38" s="107">
        <f>'2023-FULL'!M32</f>
        <v>12.245207831999998</v>
      </c>
      <c r="H38" s="108">
        <f>'2023-FULL'!N32</f>
        <v>218.48367630389396</v>
      </c>
    </row>
    <row r="39" spans="1:8" x14ac:dyDescent="0.25">
      <c r="A39" s="34" t="s">
        <v>83</v>
      </c>
      <c r="B39" s="35">
        <v>3000</v>
      </c>
      <c r="C39" s="35">
        <v>12000</v>
      </c>
      <c r="D39" s="31">
        <f>'2023-FULL'!J33</f>
        <v>15.812687159999998</v>
      </c>
      <c r="E39" s="56">
        <f>'2023-FULL'!K33</f>
        <v>246.12026305878001</v>
      </c>
      <c r="F39" s="56">
        <f>'2023-FULL'!L33</f>
        <v>261.93295021878004</v>
      </c>
      <c r="G39" s="107">
        <f>'2023-FULL'!M33</f>
        <v>16.049301839999998</v>
      </c>
      <c r="H39" s="108">
        <f>'2023-FULL'!N33</f>
        <v>277.98225205878003</v>
      </c>
    </row>
    <row r="40" spans="1:8" x14ac:dyDescent="0.25">
      <c r="A40" s="34" t="s">
        <v>84</v>
      </c>
      <c r="B40" s="35">
        <v>3400</v>
      </c>
      <c r="C40" s="35">
        <v>13000</v>
      </c>
      <c r="D40" s="31">
        <f>'2023-FULL'!J34</f>
        <v>17.745403589999999</v>
      </c>
      <c r="E40" s="56">
        <f>'2023-FULL'!K34</f>
        <v>278.11957248034497</v>
      </c>
      <c r="F40" s="56">
        <f>'2023-FULL'!L34</f>
        <v>295.86497607034499</v>
      </c>
      <c r="G40" s="107">
        <f>'2023-FULL'!M34</f>
        <v>18.010938660000001</v>
      </c>
      <c r="H40" s="108">
        <f>'2023-FULL'!N34</f>
        <v>313.87591473034502</v>
      </c>
    </row>
    <row r="41" spans="1:8" x14ac:dyDescent="0.25">
      <c r="A41" s="34" t="s">
        <v>85</v>
      </c>
      <c r="B41" s="35">
        <v>4500</v>
      </c>
      <c r="C41" s="35">
        <v>18000</v>
      </c>
      <c r="D41" s="31">
        <f>'2023-FULL'!J35</f>
        <v>23.719030739999997</v>
      </c>
      <c r="E41" s="56">
        <f>'2023-FULL'!K35</f>
        <v>369.18039458816997</v>
      </c>
      <c r="F41" s="56">
        <f>'2023-FULL'!L35</f>
        <v>392.89942532816997</v>
      </c>
      <c r="G41" s="107">
        <f>'2023-FULL'!M35</f>
        <v>24.073952759999997</v>
      </c>
      <c r="H41" s="108">
        <f>'2023-FULL'!N35</f>
        <v>416.97337808816997</v>
      </c>
    </row>
    <row r="42" spans="1:8" x14ac:dyDescent="0.25">
      <c r="A42" s="34" t="s">
        <v>86</v>
      </c>
      <c r="B42" s="35">
        <v>5400</v>
      </c>
      <c r="C42" s="35">
        <v>21000</v>
      </c>
      <c r="D42" s="31">
        <f>'2023-FULL'!J36</f>
        <v>28.287195030000003</v>
      </c>
      <c r="E42" s="56">
        <f>'2023-FULL'!K36</f>
        <v>442.19974785286507</v>
      </c>
      <c r="F42" s="56">
        <f>'2023-FULL'!L36</f>
        <v>470.48694288286509</v>
      </c>
      <c r="G42" s="107">
        <f>'2023-FULL'!M36</f>
        <v>28.710473220000004</v>
      </c>
      <c r="H42" s="108">
        <f>'2023-FULL'!N36</f>
        <v>499.19741610286508</v>
      </c>
    </row>
    <row r="43" spans="1:8" x14ac:dyDescent="0.25">
      <c r="A43" s="34" t="s">
        <v>87</v>
      </c>
      <c r="B43" s="35">
        <v>6500</v>
      </c>
      <c r="C43" s="35">
        <v>25000</v>
      </c>
      <c r="D43" s="31">
        <f>'2023-FULL'!J37</f>
        <v>33.96808575</v>
      </c>
      <c r="E43" s="56">
        <f>'2023-FULL'!K37</f>
        <v>531.89936053912504</v>
      </c>
      <c r="F43" s="56">
        <f>'2023-FULL'!L37</f>
        <v>565.86744628912504</v>
      </c>
      <c r="G43" s="107">
        <f>'2023-FULL'!M37</f>
        <v>34.476370500000002</v>
      </c>
      <c r="H43" s="108">
        <f>'2023-FULL'!N37</f>
        <v>600.34381678912507</v>
      </c>
    </row>
    <row r="44" spans="1:8" x14ac:dyDescent="0.25">
      <c r="A44" s="34" t="s">
        <v>88</v>
      </c>
      <c r="B44" s="35">
        <v>7700</v>
      </c>
      <c r="C44" s="35">
        <v>29000</v>
      </c>
      <c r="D44" s="31">
        <f>'2023-FULL'!J38</f>
        <v>40.058971470000003</v>
      </c>
      <c r="E44" s="56">
        <f>'2023-FULL'!K38</f>
        <v>629.25849822538498</v>
      </c>
      <c r="F44" s="56">
        <f>'2023-FULL'!L38</f>
        <v>669.31746969538494</v>
      </c>
      <c r="G44" s="107">
        <f>'2023-FULL'!M38</f>
        <v>40.658397780000001</v>
      </c>
      <c r="H44" s="108">
        <f>'2023-FULL'!N38</f>
        <v>709.97586747538492</v>
      </c>
    </row>
    <row r="45" spans="1:8" x14ac:dyDescent="0.25">
      <c r="A45" s="34" t="s">
        <v>89</v>
      </c>
      <c r="B45" s="35">
        <v>9500</v>
      </c>
      <c r="C45" s="35">
        <v>35000</v>
      </c>
      <c r="D45" s="31">
        <f>'2023-FULL'!J39</f>
        <v>49.19530005</v>
      </c>
      <c r="E45" s="56">
        <f>'2023-FULL'!K39</f>
        <v>775.29720475477507</v>
      </c>
      <c r="F45" s="56">
        <f>'2023-FULL'!L39</f>
        <v>824.49250480477508</v>
      </c>
      <c r="G45" s="107">
        <f>'2023-FULL'!M39</f>
        <v>49.931438700000001</v>
      </c>
      <c r="H45" s="108">
        <f>'2023-FULL'!N39</f>
        <v>874.42394350477502</v>
      </c>
    </row>
    <row r="46" spans="1:8" ht="13.8" thickBot="1" x14ac:dyDescent="0.3">
      <c r="A46" s="55" t="s">
        <v>90</v>
      </c>
      <c r="B46" s="36">
        <v>11000</v>
      </c>
      <c r="C46" s="36">
        <v>39000</v>
      </c>
      <c r="D46" s="37">
        <f>'2023-FULL'!J40</f>
        <v>56.516170769999995</v>
      </c>
      <c r="E46" s="57">
        <f>'2023-FULL'!K40</f>
        <v>895.63491744103499</v>
      </c>
      <c r="F46" s="57">
        <f>'2023-FULL'!L40</f>
        <v>952.15108821103502</v>
      </c>
      <c r="G46" s="109">
        <f>'2023-FULL'!M40</f>
        <v>57.361855980000001</v>
      </c>
      <c r="H46" s="110">
        <f>'2023-FULL'!N40</f>
        <v>1009.512944191035</v>
      </c>
    </row>
    <row r="48" spans="1:8" x14ac:dyDescent="0.25">
      <c r="A48" s="25" t="s">
        <v>75</v>
      </c>
      <c r="B48" s="24"/>
      <c r="C48" s="24"/>
      <c r="D48" s="24"/>
      <c r="E48" s="46"/>
      <c r="F48" s="49"/>
      <c r="G48" s="46"/>
    </row>
    <row r="49" spans="1:8" x14ac:dyDescent="0.25">
      <c r="A49" s="25" t="s">
        <v>76</v>
      </c>
      <c r="B49" s="24"/>
      <c r="C49" s="24"/>
      <c r="D49" s="24"/>
      <c r="E49" s="46"/>
      <c r="F49" s="49"/>
      <c r="G49" s="46"/>
    </row>
    <row r="50" spans="1:8" x14ac:dyDescent="0.25">
      <c r="A50" s="25" t="s">
        <v>11</v>
      </c>
      <c r="B50" s="24"/>
      <c r="C50" s="24"/>
      <c r="D50" s="24"/>
      <c r="E50" s="46"/>
      <c r="F50" s="49"/>
      <c r="G50" s="46"/>
    </row>
    <row r="51" spans="1:8" x14ac:dyDescent="0.25">
      <c r="A51" s="38"/>
      <c r="B51" s="24"/>
      <c r="C51" s="24"/>
      <c r="D51" s="24"/>
      <c r="E51" s="46"/>
      <c r="F51" s="49"/>
      <c r="G51" s="46"/>
    </row>
    <row r="52" spans="1:8" x14ac:dyDescent="0.25">
      <c r="A52" s="25" t="s">
        <v>77</v>
      </c>
      <c r="B52" s="24"/>
      <c r="C52" s="24"/>
      <c r="D52" s="24"/>
      <c r="E52" s="46"/>
      <c r="F52" s="46"/>
      <c r="G52" s="46"/>
      <c r="H52" s="46"/>
    </row>
    <row r="54" spans="1:8" x14ac:dyDescent="0.25">
      <c r="A54" s="113"/>
      <c r="B54" s="113"/>
      <c r="C54" s="113"/>
      <c r="D54" s="113"/>
      <c r="E54" s="113"/>
      <c r="F54" s="113"/>
      <c r="G54" s="113"/>
      <c r="H54" s="113"/>
    </row>
    <row r="55" spans="1:8" x14ac:dyDescent="0.25">
      <c r="A55" s="113"/>
      <c r="B55" s="113"/>
      <c r="C55" s="113"/>
      <c r="D55" s="113"/>
      <c r="E55" s="113"/>
      <c r="F55" s="113"/>
      <c r="G55" s="113"/>
      <c r="H55" s="113"/>
    </row>
  </sheetData>
  <mergeCells count="6">
    <mergeCell ref="A54:H55"/>
    <mergeCell ref="A1:H1"/>
    <mergeCell ref="A2:H2"/>
    <mergeCell ref="A4:H4"/>
    <mergeCell ref="A5:H5"/>
    <mergeCell ref="A6:H6"/>
  </mergeCells>
  <pageMargins left="0.7" right="0.7" top="0.75" bottom="0.75" header="0.3" footer="0.3"/>
  <pageSetup scale="85" orientation="portrait" r:id="rId1"/>
  <headerFooter>
    <oddHeader xml:space="preserve">&amp;R&amp;"Helvetica,Bold"&amp;8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55"/>
  <sheetViews>
    <sheetView topLeftCell="A5" zoomScaleNormal="100" zoomScaleSheetLayoutView="100" workbookViewId="0">
      <selection activeCell="E26" sqref="E26:E27"/>
    </sheetView>
  </sheetViews>
  <sheetFormatPr defaultColWidth="9.109375" defaultRowHeight="13.2" x14ac:dyDescent="0.25"/>
  <cols>
    <col min="1" max="1" width="29" style="5" bestFit="1" customWidth="1"/>
    <col min="2" max="3" width="9.109375" style="5"/>
    <col min="4" max="4" width="13.5546875" style="5" customWidth="1"/>
    <col min="5" max="5" width="10.6640625" style="47" bestFit="1" customWidth="1"/>
    <col min="6" max="6" width="10.5546875" style="47" bestFit="1" customWidth="1"/>
    <col min="7" max="7" width="11.33203125" style="47" bestFit="1" customWidth="1"/>
    <col min="8" max="8" width="10.5546875" style="47" bestFit="1" customWidth="1"/>
    <col min="9" max="16384" width="9.109375" style="5"/>
  </cols>
  <sheetData>
    <row r="1" spans="1:14" ht="17.399999999999999" x14ac:dyDescent="0.25">
      <c r="A1" s="114" t="s">
        <v>67</v>
      </c>
      <c r="B1" s="114"/>
      <c r="C1" s="114"/>
      <c r="D1" s="114"/>
      <c r="E1" s="114"/>
      <c r="F1" s="114"/>
      <c r="G1" s="114"/>
      <c r="H1" s="114"/>
    </row>
    <row r="2" spans="1:14" ht="15.6" x14ac:dyDescent="0.25">
      <c r="A2" s="115" t="s">
        <v>96</v>
      </c>
      <c r="B2" s="115"/>
      <c r="C2" s="115"/>
      <c r="D2" s="115"/>
      <c r="E2" s="115"/>
      <c r="F2" s="115"/>
      <c r="G2" s="115"/>
      <c r="H2" s="115"/>
    </row>
    <row r="3" spans="1:14" x14ac:dyDescent="0.25">
      <c r="A3" s="21"/>
      <c r="B3" s="21"/>
      <c r="C3" s="22"/>
      <c r="D3" s="21"/>
      <c r="E3" s="45"/>
      <c r="F3" s="45"/>
      <c r="G3" s="50"/>
    </row>
    <row r="4" spans="1:14" x14ac:dyDescent="0.25">
      <c r="A4" s="116" t="s">
        <v>68</v>
      </c>
      <c r="B4" s="116"/>
      <c r="C4" s="116"/>
      <c r="D4" s="116"/>
      <c r="E4" s="116"/>
      <c r="F4" s="116"/>
      <c r="G4" s="116"/>
      <c r="H4" s="116"/>
    </row>
    <row r="5" spans="1:14" x14ac:dyDescent="0.25">
      <c r="A5" s="116" t="s">
        <v>69</v>
      </c>
      <c r="B5" s="116"/>
      <c r="C5" s="116"/>
      <c r="D5" s="116"/>
      <c r="E5" s="116"/>
      <c r="F5" s="116"/>
      <c r="G5" s="116"/>
      <c r="H5" s="116"/>
    </row>
    <row r="6" spans="1:14" x14ac:dyDescent="0.25">
      <c r="A6" s="117" t="s">
        <v>78</v>
      </c>
      <c r="B6" s="117"/>
      <c r="C6" s="117"/>
      <c r="D6" s="117"/>
      <c r="E6" s="117"/>
      <c r="F6" s="117"/>
      <c r="G6" s="117"/>
      <c r="H6" s="117"/>
    </row>
    <row r="8" spans="1:14" x14ac:dyDescent="0.25">
      <c r="A8" s="23" t="s">
        <v>70</v>
      </c>
      <c r="B8" s="24"/>
      <c r="C8" s="24"/>
      <c r="D8" s="24"/>
      <c r="E8" s="49"/>
      <c r="F8" s="46"/>
    </row>
    <row r="9" spans="1:14" ht="13.8" thickBot="1" x14ac:dyDescent="0.3"/>
    <row r="10" spans="1:14" ht="79.2" x14ac:dyDescent="0.25">
      <c r="A10" s="26" t="s">
        <v>60</v>
      </c>
      <c r="B10" s="27" t="s">
        <v>59</v>
      </c>
      <c r="C10" s="27" t="s">
        <v>58</v>
      </c>
      <c r="D10" s="27" t="s">
        <v>51</v>
      </c>
      <c r="E10" s="51" t="s">
        <v>92</v>
      </c>
      <c r="F10" s="51" t="s">
        <v>49</v>
      </c>
      <c r="G10" s="51" t="s">
        <v>48</v>
      </c>
      <c r="H10" s="53" t="s">
        <v>47</v>
      </c>
    </row>
    <row r="11" spans="1:14" x14ac:dyDescent="0.25">
      <c r="A11" s="28" t="s">
        <v>46</v>
      </c>
      <c r="B11" s="29"/>
      <c r="C11" s="29"/>
      <c r="D11" s="104">
        <f>'2024-FULL'!J5</f>
        <v>5.466829999999999</v>
      </c>
      <c r="E11" s="106">
        <f>'2024-FULL'!K5</f>
        <v>0.1399</v>
      </c>
      <c r="F11" s="48" t="str">
        <f>'2024-FULL'!L5</f>
        <v xml:space="preserve"> </v>
      </c>
      <c r="G11" s="101">
        <f>'2024-FULL'!M5</f>
        <v>5.7279666666666671</v>
      </c>
      <c r="H11" s="54"/>
    </row>
    <row r="12" spans="1:14" x14ac:dyDescent="0.25">
      <c r="A12" s="30" t="s">
        <v>45</v>
      </c>
      <c r="B12" s="33">
        <v>150</v>
      </c>
      <c r="C12" s="33">
        <v>900</v>
      </c>
      <c r="D12" s="31">
        <f>'2024-FULL'!J6</f>
        <v>0.87849224684999982</v>
      </c>
      <c r="E12" s="56">
        <f>'2024-FULL'!K6</f>
        <v>12.7143759794085</v>
      </c>
      <c r="F12" s="56">
        <f>'2024-FULL'!L6</f>
        <v>13.592868226258499</v>
      </c>
      <c r="G12" s="107">
        <f>'2024-FULL'!M6</f>
        <v>0.92045560350000011</v>
      </c>
      <c r="H12" s="108">
        <f>'2024-FULL'!N6</f>
        <v>14.5133238297585</v>
      </c>
    </row>
    <row r="13" spans="1:14" x14ac:dyDescent="0.25">
      <c r="A13" s="32" t="s">
        <v>44</v>
      </c>
      <c r="B13" s="33">
        <v>200</v>
      </c>
      <c r="C13" s="33">
        <v>1200</v>
      </c>
      <c r="D13" s="31">
        <f>'2024-FULL'!J7</f>
        <v>1.1713229958</v>
      </c>
      <c r="E13" s="56">
        <f>'2024-FULL'!K7</f>
        <v>16.952501305878002</v>
      </c>
      <c r="F13" s="56">
        <f>'2024-FULL'!L7</f>
        <v>18.123824301678003</v>
      </c>
      <c r="G13" s="56">
        <f>'2024-FULL'!M7</f>
        <v>1.2272741380000003</v>
      </c>
      <c r="H13" s="52">
        <f>'2024-FULL'!N7</f>
        <v>19.351098439678005</v>
      </c>
    </row>
    <row r="14" spans="1:14" x14ac:dyDescent="0.25">
      <c r="A14" s="32" t="s">
        <v>43</v>
      </c>
      <c r="B14" s="33">
        <v>250</v>
      </c>
      <c r="C14" s="33">
        <v>1600</v>
      </c>
      <c r="D14" s="31">
        <f>'2024-FULL'!J8</f>
        <v>1.4934286193999995</v>
      </c>
      <c r="E14" s="56">
        <f>'2024-FULL'!K8</f>
        <v>21.326747574504001</v>
      </c>
      <c r="F14" s="56">
        <f>'2024-FULL'!L8</f>
        <v>22.820176193904</v>
      </c>
      <c r="G14" s="107">
        <f>'2024-FULL'!M8</f>
        <v>1.564765934</v>
      </c>
      <c r="H14" s="108">
        <f>'2024-FULL'!N8</f>
        <v>24.384942127904001</v>
      </c>
    </row>
    <row r="15" spans="1:14" x14ac:dyDescent="0.25">
      <c r="A15" s="32" t="s">
        <v>42</v>
      </c>
      <c r="B15" s="33">
        <v>350</v>
      </c>
      <c r="C15" s="33">
        <v>1900</v>
      </c>
      <c r="D15" s="31">
        <f>'2024-FULL'!J9</f>
        <v>1.9912654933499991</v>
      </c>
      <c r="E15" s="56">
        <f>'2024-FULL'!K9</f>
        <v>29.394635400973495</v>
      </c>
      <c r="F15" s="56">
        <f>'2024-FULL'!L9</f>
        <v>31.385900894323495</v>
      </c>
      <c r="G15" s="107">
        <f>'2024-FULL'!M9</f>
        <v>2.0863832185</v>
      </c>
      <c r="H15" s="108">
        <f>'2024-FULL'!N9</f>
        <v>33.472284112823495</v>
      </c>
    </row>
    <row r="16" spans="1:14" x14ac:dyDescent="0.25">
      <c r="A16" s="32" t="s">
        <v>41</v>
      </c>
      <c r="B16" s="33">
        <v>400</v>
      </c>
      <c r="C16" s="33">
        <v>2600</v>
      </c>
      <c r="D16" s="31">
        <f>'2024-FULL'!J10</f>
        <v>2.4011957409</v>
      </c>
      <c r="E16" s="56">
        <f>'2024-FULL'!K10</f>
        <v>34.177244496069001</v>
      </c>
      <c r="F16" s="56">
        <f>'2024-FULL'!L10</f>
        <v>36.578440236969001</v>
      </c>
      <c r="G16" s="107">
        <f>'2024-FULL'!M10</f>
        <v>2.5158947990000007</v>
      </c>
      <c r="H16" s="108">
        <f>'2024-FULL'!N10</f>
        <v>39.094335035969003</v>
      </c>
      <c r="L16"/>
      <c r="M16"/>
      <c r="N16"/>
    </row>
    <row r="17" spans="1:14" x14ac:dyDescent="0.25">
      <c r="A17" s="32" t="s">
        <v>108</v>
      </c>
      <c r="B17" s="33">
        <v>447</v>
      </c>
      <c r="C17" s="33">
        <v>2936</v>
      </c>
      <c r="D17" s="31">
        <f>'2024-FULL'!J11</f>
        <v>2.6922650772239995</v>
      </c>
      <c r="E17" s="56">
        <f>'2024-FULL'!K11</f>
        <v>38.234587611714844</v>
      </c>
      <c r="F17" s="56">
        <f>'2024-FULL'!L11</f>
        <v>40.926852688938844</v>
      </c>
      <c r="G17" s="107">
        <f>'2024-FULL'!M11</f>
        <v>2.8208677826400006</v>
      </c>
      <c r="H17" s="108">
        <f>'2024-FULL'!N11</f>
        <v>43.747720471578845</v>
      </c>
      <c r="L17" s="64"/>
      <c r="M17" s="65"/>
      <c r="N17" s="65"/>
    </row>
    <row r="18" spans="1:14" x14ac:dyDescent="0.25">
      <c r="A18" s="32" t="s">
        <v>40</v>
      </c>
      <c r="B18" s="33">
        <v>525</v>
      </c>
      <c r="C18" s="33">
        <v>3500</v>
      </c>
      <c r="D18" s="31">
        <f>'2024-FULL'!J12</f>
        <v>3.1771849252499993</v>
      </c>
      <c r="E18" s="56">
        <f>'2024-FULL'!K12</f>
        <v>44.976739225477502</v>
      </c>
      <c r="F18" s="56">
        <f>'2024-FULL'!L12</f>
        <v>48.153924150727498</v>
      </c>
      <c r="G18" s="107">
        <f>'2024-FULL'!M12</f>
        <v>3.3289510275</v>
      </c>
      <c r="H18" s="108">
        <f>'2024-FULL'!N12</f>
        <v>51.482875178227495</v>
      </c>
    </row>
    <row r="19" spans="1:14" x14ac:dyDescent="0.25">
      <c r="A19" s="32" t="s">
        <v>39</v>
      </c>
      <c r="B19" s="33">
        <v>650</v>
      </c>
      <c r="C19" s="33">
        <v>4400</v>
      </c>
      <c r="D19" s="31">
        <f>'2024-FULL'!J13</f>
        <v>3.9531741095999999</v>
      </c>
      <c r="E19" s="56">
        <f>'2024-FULL'!K13</f>
        <v>55.776233954885996</v>
      </c>
      <c r="F19" s="56">
        <f>'2024-FULL'!L13</f>
        <v>59.729408064485995</v>
      </c>
      <c r="G19" s="107">
        <f>'2024-FULL'!M13</f>
        <v>4.1420072560000012</v>
      </c>
      <c r="H19" s="108">
        <f>'2024-FULL'!N13</f>
        <v>63.871415320485994</v>
      </c>
    </row>
    <row r="20" spans="1:14" x14ac:dyDescent="0.25">
      <c r="A20" s="32" t="s">
        <v>38</v>
      </c>
      <c r="B20" s="33">
        <v>665</v>
      </c>
      <c r="C20" s="33">
        <v>4496</v>
      </c>
      <c r="D20" s="31">
        <f>'2024-FULL'!J14</f>
        <v>4.0427798267639989</v>
      </c>
      <c r="E20" s="56">
        <f>'2024-FULL'!K14</f>
        <v>57.055838809356246</v>
      </c>
      <c r="F20" s="56">
        <f>'2024-FULL'!L14</f>
        <v>61.098618636120243</v>
      </c>
      <c r="G20" s="107">
        <f>'2024-FULL'!M14</f>
        <v>4.2358932120400006</v>
      </c>
      <c r="H20" s="108">
        <f>'2024-FULL'!N14</f>
        <v>65.334511848160247</v>
      </c>
    </row>
    <row r="21" spans="1:14" x14ac:dyDescent="0.25">
      <c r="A21" s="32" t="s">
        <v>37</v>
      </c>
      <c r="B21" s="33">
        <v>696</v>
      </c>
      <c r="C21" s="33">
        <v>4700</v>
      </c>
      <c r="D21" s="31">
        <f>'2024-FULL'!J15</f>
        <v>4.2296043685499995</v>
      </c>
      <c r="E21" s="56">
        <f>'2024-FULL'!K15</f>
        <v>59.707978281355501</v>
      </c>
      <c r="F21" s="56">
        <f>'2024-FULL'!L15</f>
        <v>63.937582649905501</v>
      </c>
      <c r="G21" s="107">
        <f>'2024-FULL'!M15</f>
        <v>4.4316418905000008</v>
      </c>
      <c r="H21" s="108">
        <f>'2024-FULL'!N15</f>
        <v>68.369224540405497</v>
      </c>
    </row>
    <row r="22" spans="1:14" x14ac:dyDescent="0.25">
      <c r="A22" s="32" t="s">
        <v>36</v>
      </c>
      <c r="B22" s="33">
        <v>748</v>
      </c>
      <c r="C22" s="33">
        <v>5050</v>
      </c>
      <c r="D22" s="31">
        <f>'2024-FULL'!J16</f>
        <v>4.5452727998249989</v>
      </c>
      <c r="E22" s="56">
        <f>'2024-FULL'!K16</f>
        <v>64.167354578903243</v>
      </c>
      <c r="F22" s="56">
        <f>'2024-FULL'!L16</f>
        <v>68.712627378728243</v>
      </c>
      <c r="G22" s="107">
        <f>'2024-FULL'!M16</f>
        <v>4.7623890057500002</v>
      </c>
      <c r="H22" s="108">
        <f>'2024-FULL'!N16</f>
        <v>73.475016384478238</v>
      </c>
    </row>
    <row r="23" spans="1:14" x14ac:dyDescent="0.25">
      <c r="A23" s="32" t="s">
        <v>35</v>
      </c>
      <c r="B23" s="33">
        <v>800</v>
      </c>
      <c r="C23" s="33">
        <v>5400</v>
      </c>
      <c r="D23" s="31">
        <f>'2024-FULL'!J17</f>
        <v>4.8609412311</v>
      </c>
      <c r="E23" s="56">
        <f>'2024-FULL'!K17</f>
        <v>68.626730876451006</v>
      </c>
      <c r="F23" s="56">
        <f>'2024-FULL'!L17</f>
        <v>73.487672107551006</v>
      </c>
      <c r="G23" s="107">
        <f>'2024-FULL'!M17</f>
        <v>5.0931361210000015</v>
      </c>
      <c r="H23" s="108">
        <f>'2024-FULL'!N17</f>
        <v>78.580808228551007</v>
      </c>
    </row>
    <row r="24" spans="1:14" x14ac:dyDescent="0.25">
      <c r="A24" s="32" t="s">
        <v>34</v>
      </c>
      <c r="B24" s="33">
        <v>1000</v>
      </c>
      <c r="C24" s="33">
        <v>6600</v>
      </c>
      <c r="D24" s="31">
        <f>'2024-FULL'!J18</f>
        <v>6.032264226899998</v>
      </c>
      <c r="E24" s="56">
        <f>'2024-FULL'!K18</f>
        <v>85.579232182328994</v>
      </c>
      <c r="F24" s="56">
        <f>'2024-FULL'!L18</f>
        <v>91.611496409228991</v>
      </c>
      <c r="G24" s="107">
        <f>'2024-FULL'!M18</f>
        <v>6.320410259</v>
      </c>
      <c r="H24" s="108">
        <f>'2024-FULL'!N18</f>
        <v>97.93190666822899</v>
      </c>
    </row>
    <row r="25" spans="1:14" x14ac:dyDescent="0.25">
      <c r="A25" s="32"/>
      <c r="B25" s="33"/>
      <c r="C25" s="33"/>
      <c r="D25" s="31"/>
      <c r="E25" s="56"/>
      <c r="F25" s="56"/>
      <c r="G25" s="56"/>
      <c r="H25" s="52"/>
    </row>
    <row r="26" spans="1:14" x14ac:dyDescent="0.25">
      <c r="A26" s="32" t="s">
        <v>33</v>
      </c>
      <c r="B26" s="33">
        <v>83</v>
      </c>
      <c r="C26" s="33">
        <v>400</v>
      </c>
      <c r="D26" s="31">
        <f>'2024-FULL'!J20</f>
        <v>0.45740966609999989</v>
      </c>
      <c r="E26" s="56">
        <f>'2024-FULL'!K20</f>
        <v>6.9018895186259996</v>
      </c>
      <c r="F26" s="56">
        <f>'2024-FULL'!L20</f>
        <v>7.3592991847259999</v>
      </c>
      <c r="G26" s="107">
        <f>'2024-FULL'!M20</f>
        <v>0.47925897099999998</v>
      </c>
      <c r="H26" s="52">
        <f>'2024-FULL'!N20</f>
        <v>7.838558155726</v>
      </c>
    </row>
    <row r="27" spans="1:14" x14ac:dyDescent="0.25">
      <c r="A27" s="32" t="s">
        <v>32</v>
      </c>
      <c r="B27" s="33">
        <v>125</v>
      </c>
      <c r="C27" s="33">
        <v>650</v>
      </c>
      <c r="D27" s="31">
        <f>'2024-FULL'!J21</f>
        <v>0.70280199772499985</v>
      </c>
      <c r="E27" s="56">
        <f>'2024-FULL'!K21</f>
        <v>10.459192374017249</v>
      </c>
      <c r="F27" s="56">
        <f>'2024-FULL'!L21</f>
        <v>11.161994371742249</v>
      </c>
      <c r="G27" s="56">
        <f>'2024-FULL'!M21</f>
        <v>0.73637307475000002</v>
      </c>
      <c r="H27" s="108">
        <f>'2024-FULL'!N21</f>
        <v>11.89836744649225</v>
      </c>
    </row>
    <row r="28" spans="1:14" x14ac:dyDescent="0.25">
      <c r="A28" s="32" t="s">
        <v>79</v>
      </c>
      <c r="B28" s="33">
        <v>250</v>
      </c>
      <c r="C28" s="33">
        <v>1300</v>
      </c>
      <c r="D28" s="31">
        <f>'2024-FULL'!J22</f>
        <v>1.4056039954499997</v>
      </c>
      <c r="E28" s="56">
        <f>'2024-FULL'!K22</f>
        <v>20.918384748034498</v>
      </c>
      <c r="F28" s="56">
        <f>'2024-FULL'!L22</f>
        <v>22.323988743484499</v>
      </c>
      <c r="G28" s="107">
        <f>'2024-FULL'!M22</f>
        <v>1.4727461495</v>
      </c>
      <c r="H28" s="52">
        <f>'2024-FULL'!N22</f>
        <v>23.7967348929845</v>
      </c>
    </row>
    <row r="29" spans="1:14" x14ac:dyDescent="0.25">
      <c r="A29" s="32" t="s">
        <v>71</v>
      </c>
      <c r="B29" s="33">
        <v>300</v>
      </c>
      <c r="C29" s="33">
        <v>1800</v>
      </c>
      <c r="D29" s="31">
        <f>'2024-FULL'!J23</f>
        <v>1.7569844936999996</v>
      </c>
      <c r="E29" s="56">
        <f>'2024-FULL'!K23</f>
        <v>25.428751958816999</v>
      </c>
      <c r="F29" s="56">
        <f>'2024-FULL'!L23</f>
        <v>27.185736452516998</v>
      </c>
      <c r="G29" s="107">
        <f>'2024-FULL'!M23</f>
        <v>1.8409112070000002</v>
      </c>
      <c r="H29" s="108">
        <f>'2024-FULL'!N23</f>
        <v>29.026647659517</v>
      </c>
    </row>
    <row r="30" spans="1:14" x14ac:dyDescent="0.25">
      <c r="A30" s="32" t="s">
        <v>72</v>
      </c>
      <c r="B30" s="33">
        <v>400</v>
      </c>
      <c r="C30" s="33">
        <v>2400</v>
      </c>
      <c r="D30" s="31">
        <f>'2024-FULL'!J24</f>
        <v>2.3426459916</v>
      </c>
      <c r="E30" s="56">
        <f>'2024-FULL'!K24</f>
        <v>33.905002611756004</v>
      </c>
      <c r="F30" s="56">
        <f>'2024-FULL'!L24</f>
        <v>36.247648603356005</v>
      </c>
      <c r="G30" s="107">
        <f>'2024-FULL'!M24</f>
        <v>2.4545482760000006</v>
      </c>
      <c r="H30" s="108">
        <f>'2024-FULL'!N24</f>
        <v>38.702196879356009</v>
      </c>
    </row>
    <row r="31" spans="1:14" x14ac:dyDescent="0.25">
      <c r="A31" s="32" t="s">
        <v>73</v>
      </c>
      <c r="B31" s="33">
        <v>600</v>
      </c>
      <c r="C31" s="33">
        <v>3400</v>
      </c>
      <c r="D31" s="31">
        <f>'2024-FULL'!J25</f>
        <v>3.4554192380999988</v>
      </c>
      <c r="E31" s="56">
        <f>'2024-FULL'!K25</f>
        <v>50.585262033320987</v>
      </c>
      <c r="F31" s="56">
        <f>'2024-FULL'!L25</f>
        <v>54.040681271420986</v>
      </c>
      <c r="G31" s="107">
        <f>'2024-FULL'!M25</f>
        <v>3.6204758909999999</v>
      </c>
      <c r="H31" s="108">
        <f>'2024-FULL'!N25</f>
        <v>57.661157162420984</v>
      </c>
    </row>
    <row r="32" spans="1:14" x14ac:dyDescent="0.25">
      <c r="A32" s="32" t="s">
        <v>74</v>
      </c>
      <c r="B32" s="33">
        <v>700</v>
      </c>
      <c r="C32" s="33">
        <v>4500</v>
      </c>
      <c r="D32" s="31">
        <f>'2024-FULL'!J26</f>
        <v>4.1874551092499992</v>
      </c>
      <c r="E32" s="56">
        <f>'2024-FULL'!K26</f>
        <v>59.742117397042499</v>
      </c>
      <c r="F32" s="56">
        <f>'2024-FULL'!L26</f>
        <v>63.929572506292502</v>
      </c>
      <c r="G32" s="107">
        <f>'2024-FULL'!M26</f>
        <v>4.3874792674999998</v>
      </c>
      <c r="H32" s="108">
        <f>'2024-FULL'!N26</f>
        <v>68.3170517737925</v>
      </c>
    </row>
    <row r="33" spans="1:8" x14ac:dyDescent="0.25">
      <c r="A33" s="32" t="s">
        <v>26</v>
      </c>
      <c r="B33" s="33">
        <v>766</v>
      </c>
      <c r="C33" s="33">
        <v>4767</v>
      </c>
      <c r="D33" s="31">
        <f>'2024-FULL'!J27</f>
        <v>4.5362271095655</v>
      </c>
      <c r="E33" s="56">
        <f>'2024-FULL'!K27</f>
        <v>65.160846812600354</v>
      </c>
      <c r="F33" s="56">
        <f>'2024-FULL'!L27</f>
        <v>69.697073922165856</v>
      </c>
      <c r="G33" s="107">
        <f>'2024-FULL'!M27</f>
        <v>4.7529112257050015</v>
      </c>
      <c r="H33" s="108">
        <f>'2024-FULL'!N27</f>
        <v>74.449985147870862</v>
      </c>
    </row>
    <row r="34" spans="1:8" x14ac:dyDescent="0.25">
      <c r="A34" s="32" t="s">
        <v>25</v>
      </c>
      <c r="B34" s="33">
        <v>833</v>
      </c>
      <c r="C34" s="33">
        <v>5033</v>
      </c>
      <c r="D34" s="31">
        <f>'2024-FULL'!J28</f>
        <v>4.8888064836344984</v>
      </c>
      <c r="E34" s="56">
        <f>'2024-FULL'!K28</f>
        <v>70.65481026873664</v>
      </c>
      <c r="F34" s="56">
        <f>'2024-FULL'!L28</f>
        <v>75.543616752371136</v>
      </c>
      <c r="G34" s="107">
        <f>'2024-FULL'!M28</f>
        <v>5.1223324262949994</v>
      </c>
      <c r="H34" s="108">
        <f>'2024-FULL'!N28</f>
        <v>80.665949178666139</v>
      </c>
    </row>
    <row r="35" spans="1:8" x14ac:dyDescent="0.25">
      <c r="A35" s="32" t="s">
        <v>80</v>
      </c>
      <c r="B35" s="33">
        <v>900</v>
      </c>
      <c r="C35" s="33">
        <v>5300</v>
      </c>
      <c r="D35" s="31">
        <f>'2024-FULL'!J29</f>
        <v>5.2416786064499998</v>
      </c>
      <c r="E35" s="56">
        <f>'2024-FULL'!K29</f>
        <v>76.150134934294499</v>
      </c>
      <c r="F35" s="56">
        <f>'2024-FULL'!L29</f>
        <v>81.391813540744494</v>
      </c>
      <c r="G35" s="107">
        <f>'2024-FULL'!M29</f>
        <v>5.4920603595000008</v>
      </c>
      <c r="H35" s="108">
        <f>'2024-FULL'!N29</f>
        <v>86.883873900244495</v>
      </c>
    </row>
    <row r="36" spans="1:8" x14ac:dyDescent="0.25">
      <c r="A36" s="32" t="s">
        <v>81</v>
      </c>
      <c r="B36" s="33">
        <v>1100</v>
      </c>
      <c r="C36" s="33">
        <v>6300</v>
      </c>
      <c r="D36" s="31">
        <f>'2024-FULL'!J30</f>
        <v>6.3544518529499996</v>
      </c>
      <c r="E36" s="56">
        <f>'2024-FULL'!K30</f>
        <v>92.830394355859511</v>
      </c>
      <c r="F36" s="56">
        <f>'2024-FULL'!L30</f>
        <v>99.184846208809518</v>
      </c>
      <c r="G36" s="107">
        <f>'2024-FULL'!M30</f>
        <v>6.657987974500001</v>
      </c>
      <c r="H36" s="108">
        <f>'2024-FULL'!N30</f>
        <v>105.84283418330952</v>
      </c>
    </row>
    <row r="37" spans="1:8" x14ac:dyDescent="0.25">
      <c r="A37" s="32" t="s">
        <v>22</v>
      </c>
      <c r="B37" s="33">
        <v>2075</v>
      </c>
      <c r="C37" s="33">
        <v>7275</v>
      </c>
      <c r="D37" s="31">
        <f>'2024-FULL'!J31</f>
        <v>10.637501318287498</v>
      </c>
      <c r="E37" s="56">
        <f>'2024-FULL'!K31</f>
        <v>168.83794229188538</v>
      </c>
      <c r="F37" s="56">
        <f>'2024-FULL'!L31</f>
        <v>179.47544361017287</v>
      </c>
      <c r="G37" s="107">
        <f>'2024-FULL'!M31</f>
        <v>11.145627899125001</v>
      </c>
      <c r="H37" s="108">
        <f>'2024-FULL'!N31</f>
        <v>190.62107150929788</v>
      </c>
    </row>
    <row r="38" spans="1:8" x14ac:dyDescent="0.25">
      <c r="A38" s="34" t="s">
        <v>82</v>
      </c>
      <c r="B38" s="35">
        <v>2400</v>
      </c>
      <c r="C38" s="35">
        <v>7600</v>
      </c>
      <c r="D38" s="31">
        <f>'2024-FULL'!J32</f>
        <v>12.065184473399997</v>
      </c>
      <c r="E38" s="56">
        <f>'2024-FULL'!K32</f>
        <v>194.17379160389396</v>
      </c>
      <c r="F38" s="56">
        <f>'2024-FULL'!L32</f>
        <v>206.23897607729396</v>
      </c>
      <c r="G38" s="107">
        <f>'2024-FULL'!M32</f>
        <v>12.641507874</v>
      </c>
      <c r="H38" s="108">
        <f>'2024-FULL'!N32</f>
        <v>218.88048395129397</v>
      </c>
    </row>
    <row r="39" spans="1:8" x14ac:dyDescent="0.25">
      <c r="A39" s="34" t="s">
        <v>83</v>
      </c>
      <c r="B39" s="35">
        <v>3000</v>
      </c>
      <c r="C39" s="35">
        <v>12000</v>
      </c>
      <c r="D39" s="31">
        <f>'2024-FULL'!J33</f>
        <v>15.813352457999995</v>
      </c>
      <c r="E39" s="56">
        <f>'2024-FULL'!K33</f>
        <v>246.12026305878001</v>
      </c>
      <c r="F39" s="56">
        <f>'2024-FULL'!L33</f>
        <v>261.93361551677998</v>
      </c>
      <c r="G39" s="107">
        <f>'2024-FULL'!M33</f>
        <v>16.568716380000001</v>
      </c>
      <c r="H39" s="108">
        <f>'2024-FULL'!N33</f>
        <v>278.50233189677999</v>
      </c>
    </row>
    <row r="40" spans="1:8" x14ac:dyDescent="0.25">
      <c r="A40" s="34" t="s">
        <v>84</v>
      </c>
      <c r="B40" s="35">
        <v>3400</v>
      </c>
      <c r="C40" s="35">
        <v>13000</v>
      </c>
      <c r="D40" s="31">
        <f>'2024-FULL'!J34</f>
        <v>17.746150204499997</v>
      </c>
      <c r="E40" s="56">
        <f>'2024-FULL'!K34</f>
        <v>278.11957248034497</v>
      </c>
      <c r="F40" s="56">
        <f>'2024-FULL'!L34</f>
        <v>295.86572268484497</v>
      </c>
      <c r="G40" s="107">
        <f>'2024-FULL'!M34</f>
        <v>18.593838995000002</v>
      </c>
      <c r="H40" s="108">
        <f>'2024-FULL'!N34</f>
        <v>314.45956167984497</v>
      </c>
    </row>
    <row r="41" spans="1:8" x14ac:dyDescent="0.25">
      <c r="A41" s="34" t="s">
        <v>85</v>
      </c>
      <c r="B41" s="35">
        <v>4500</v>
      </c>
      <c r="C41" s="35">
        <v>18000</v>
      </c>
      <c r="D41" s="31">
        <f>'2024-FULL'!J35</f>
        <v>23.720028686999996</v>
      </c>
      <c r="E41" s="56">
        <f>'2024-FULL'!K35</f>
        <v>369.18039458816997</v>
      </c>
      <c r="F41" s="56">
        <f>'2024-FULL'!L35</f>
        <v>392.90042327516994</v>
      </c>
      <c r="G41" s="107">
        <f>'2024-FULL'!M35</f>
        <v>24.85307457</v>
      </c>
      <c r="H41" s="108">
        <f>'2024-FULL'!N35</f>
        <v>417.75349784516993</v>
      </c>
    </row>
    <row r="42" spans="1:8" x14ac:dyDescent="0.25">
      <c r="A42" s="34" t="s">
        <v>86</v>
      </c>
      <c r="B42" s="35">
        <v>5400</v>
      </c>
      <c r="C42" s="35">
        <v>21000</v>
      </c>
      <c r="D42" s="31">
        <f>'2024-FULL'!J36</f>
        <v>28.2883851765</v>
      </c>
      <c r="E42" s="56">
        <f>'2024-FULL'!K36</f>
        <v>442.19974785286507</v>
      </c>
      <c r="F42" s="56">
        <f>'2024-FULL'!L36</f>
        <v>470.48813302936509</v>
      </c>
      <c r="G42" s="107">
        <f>'2024-FULL'!M36</f>
        <v>29.639649915000007</v>
      </c>
      <c r="H42" s="108">
        <f>'2024-FULL'!N36</f>
        <v>500.12778294436509</v>
      </c>
    </row>
    <row r="43" spans="1:8" x14ac:dyDescent="0.25">
      <c r="A43" s="34" t="s">
        <v>87</v>
      </c>
      <c r="B43" s="35">
        <v>6500</v>
      </c>
      <c r="C43" s="35">
        <v>25000</v>
      </c>
      <c r="D43" s="31">
        <f>'2024-FULL'!J37</f>
        <v>33.969514912499996</v>
      </c>
      <c r="E43" s="56">
        <f>'2024-FULL'!K37</f>
        <v>531.89936053912504</v>
      </c>
      <c r="F43" s="56">
        <f>'2024-FULL'!L37</f>
        <v>565.86887545162506</v>
      </c>
      <c r="G43" s="107">
        <f>'2024-FULL'!M37</f>
        <v>35.592152875000004</v>
      </c>
      <c r="H43" s="108">
        <f>'2024-FULL'!N37</f>
        <v>601.46102832662507</v>
      </c>
    </row>
    <row r="44" spans="1:8" x14ac:dyDescent="0.25">
      <c r="A44" s="34" t="s">
        <v>88</v>
      </c>
      <c r="B44" s="35">
        <v>7700</v>
      </c>
      <c r="C44" s="35">
        <v>29000</v>
      </c>
      <c r="D44" s="31">
        <f>'2024-FULL'!J38</f>
        <v>40.060656898499992</v>
      </c>
      <c r="E44" s="56">
        <f>'2024-FULL'!K38</f>
        <v>629.25849822538498</v>
      </c>
      <c r="F44" s="56">
        <f>'2024-FULL'!L38</f>
        <v>669.31915512388503</v>
      </c>
      <c r="G44" s="107">
        <f>'2024-FULL'!M38</f>
        <v>41.974253335000007</v>
      </c>
      <c r="H44" s="108">
        <f>'2024-FULL'!N38</f>
        <v>711.29340845888498</v>
      </c>
    </row>
    <row r="45" spans="1:8" x14ac:dyDescent="0.25">
      <c r="A45" s="34" t="s">
        <v>89</v>
      </c>
      <c r="B45" s="35">
        <v>9500</v>
      </c>
      <c r="C45" s="35">
        <v>35000</v>
      </c>
      <c r="D45" s="31">
        <f>'2024-FULL'!J39</f>
        <v>49.197369877499987</v>
      </c>
      <c r="E45" s="56">
        <f>'2024-FULL'!K39</f>
        <v>775.29720475477507</v>
      </c>
      <c r="F45" s="56">
        <f>'2024-FULL'!L39</f>
        <v>824.49457463227509</v>
      </c>
      <c r="G45" s="107">
        <f>'2024-FULL'!M39</f>
        <v>51.547404025000006</v>
      </c>
      <c r="H45" s="108">
        <f>'2024-FULL'!N39</f>
        <v>876.04197865727508</v>
      </c>
    </row>
    <row r="46" spans="1:8" ht="13.8" thickBot="1" x14ac:dyDescent="0.3">
      <c r="A46" s="55" t="s">
        <v>90</v>
      </c>
      <c r="B46" s="36">
        <v>11000</v>
      </c>
      <c r="C46" s="36">
        <v>39000</v>
      </c>
      <c r="D46" s="37">
        <f>'2024-FULL'!J40</f>
        <v>56.518548613499988</v>
      </c>
      <c r="E46" s="57">
        <f>'2024-FULL'!K40</f>
        <v>895.63491744103499</v>
      </c>
      <c r="F46" s="57">
        <f>'2024-FULL'!L40</f>
        <v>952.15346605453499</v>
      </c>
      <c r="G46" s="109">
        <f>'2024-FULL'!M40</f>
        <v>59.218296985000002</v>
      </c>
      <c r="H46" s="110">
        <f>'2024-FULL'!N40</f>
        <v>1011.371763039535</v>
      </c>
    </row>
    <row r="48" spans="1:8" x14ac:dyDescent="0.25">
      <c r="A48" s="25" t="s">
        <v>75</v>
      </c>
      <c r="B48" s="24"/>
      <c r="C48" s="24"/>
      <c r="D48" s="24"/>
      <c r="E48" s="46"/>
      <c r="F48" s="49"/>
      <c r="G48" s="46"/>
    </row>
    <row r="49" spans="1:8" x14ac:dyDescent="0.25">
      <c r="A49" s="25" t="s">
        <v>76</v>
      </c>
      <c r="B49" s="24"/>
      <c r="C49" s="24"/>
      <c r="D49" s="24"/>
      <c r="E49" s="46"/>
      <c r="F49" s="49"/>
      <c r="G49" s="46"/>
    </row>
    <row r="50" spans="1:8" x14ac:dyDescent="0.25">
      <c r="A50" s="25" t="s">
        <v>11</v>
      </c>
      <c r="B50" s="24"/>
      <c r="C50" s="24"/>
      <c r="D50" s="24"/>
      <c r="E50" s="46"/>
      <c r="F50" s="49"/>
      <c r="G50" s="46"/>
    </row>
    <row r="51" spans="1:8" x14ac:dyDescent="0.25">
      <c r="A51" s="38"/>
      <c r="B51" s="24"/>
      <c r="C51" s="24"/>
      <c r="D51" s="24"/>
      <c r="E51" s="46"/>
      <c r="F51" s="49"/>
      <c r="G51" s="46"/>
    </row>
    <row r="52" spans="1:8" x14ac:dyDescent="0.25">
      <c r="A52" s="25" t="s">
        <v>77</v>
      </c>
      <c r="B52" s="24"/>
      <c r="C52" s="24"/>
      <c r="D52" s="24"/>
      <c r="E52" s="46"/>
      <c r="F52" s="46"/>
      <c r="G52" s="46"/>
      <c r="H52" s="46"/>
    </row>
    <row r="54" spans="1:8" x14ac:dyDescent="0.25">
      <c r="A54" s="113"/>
      <c r="B54" s="113"/>
      <c r="C54" s="113"/>
      <c r="D54" s="113"/>
      <c r="E54" s="113"/>
      <c r="F54" s="113"/>
      <c r="G54" s="113"/>
      <c r="H54" s="113"/>
    </row>
    <row r="55" spans="1:8" x14ac:dyDescent="0.25">
      <c r="A55" s="113"/>
      <c r="B55" s="113"/>
      <c r="C55" s="113"/>
      <c r="D55" s="113"/>
      <c r="E55" s="113"/>
      <c r="F55" s="113"/>
      <c r="G55" s="113"/>
      <c r="H55" s="113"/>
    </row>
  </sheetData>
  <mergeCells count="6">
    <mergeCell ref="A54:H55"/>
    <mergeCell ref="A1:H1"/>
    <mergeCell ref="A2:H2"/>
    <mergeCell ref="A4:H4"/>
    <mergeCell ref="A5:H5"/>
    <mergeCell ref="A6:H6"/>
  </mergeCells>
  <pageMargins left="0.70866141732283472" right="0.70866141732283472" top="0.74803149606299213" bottom="0.74803149606299213" header="0.31496062992125984" footer="0.31496062992125984"/>
  <pageSetup scale="86" orientation="portrait" r:id="rId1"/>
  <headerFooter>
    <oddHeader xml:space="preserve">&amp;R&amp;"Helvetica,Bold"&amp;8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2021-FULL </vt:lpstr>
      <vt:lpstr>2022-FULL</vt:lpstr>
      <vt:lpstr>2023-FULL</vt:lpstr>
      <vt:lpstr>2024-FULL</vt:lpstr>
      <vt:lpstr>2025-FULL</vt:lpstr>
      <vt:lpstr>2021 PDF</vt:lpstr>
      <vt:lpstr>2022 PDF</vt:lpstr>
      <vt:lpstr>2023 PDF</vt:lpstr>
      <vt:lpstr>2024 PDF</vt:lpstr>
      <vt:lpstr>2025 PDF</vt:lpstr>
      <vt:lpstr>'2021 PDF'!Print_Area</vt:lpstr>
      <vt:lpstr>'2022 PDF'!Print_Area</vt:lpstr>
      <vt:lpstr>'2023 PDF'!Print_Area</vt:lpstr>
      <vt:lpstr>'2024 PDF'!Print_Area</vt:lpstr>
      <vt:lpstr>'2025 PDF'!Print_Area</vt:lpstr>
      <vt:lpstr>'2025-FULL'!Print_Area</vt:lpstr>
    </vt:vector>
  </TitlesOfParts>
  <Company>Hydro Ottawa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Aprild</dc:creator>
  <cp:lastModifiedBy>Aprild</cp:lastModifiedBy>
  <cp:lastPrinted>2020-05-05T22:10:47Z</cp:lastPrinted>
  <dcterms:created xsi:type="dcterms:W3CDTF">2020-01-15T18:40:25Z</dcterms:created>
  <dcterms:modified xsi:type="dcterms:W3CDTF">2020-12-01T14:00:04Z</dcterms:modified>
</cp:coreProperties>
</file>